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4.xml" ContentType="application/vnd.openxmlformats-officedocument.spreadsheetml.worksheet+xml"/>
  <Override PartName="/xl/worksheets/sheet16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7.xml" ContentType="application/vnd.openxmlformats-officedocument.spreadsheetml.worksheet+xml"/>
  <Override PartName="/xl/worksheets/sheet13.xml" ContentType="application/vnd.openxmlformats-officedocument.spreadsheetml.worksheet+xml"/>
  <Override PartName="/xl/worksheets/sheet6.xml" ContentType="application/vnd.openxmlformats-officedocument.spreadsheetml.worksheet+xml"/>
  <Override PartName="/xl/worksheets/sheet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49" windowHeight="8192" windowWidth="16384" xWindow="0" yWindow="0"/>
  </bookViews>
  <sheets>
    <sheet name="Modelo de Proposta" sheetId="1" state="visible" r:id="rId2"/>
    <sheet name="Produt." sheetId="2" state="visible" r:id="rId3"/>
    <sheet name="Resumo" sheetId="3" state="visible" r:id="rId4"/>
    <sheet name="Encarregado" sheetId="4" state="visible" r:id="rId5"/>
    <sheet name="Cax 40h" sheetId="5" state="visible" r:id="rId6"/>
    <sheet name="Cax 30h" sheetId="6" state="visible" r:id="rId7"/>
    <sheet name="Bento 40h" sheetId="7" state="visible" r:id="rId8"/>
    <sheet name="Canela 40h" sheetId="8" state="visible" r:id="rId9"/>
    <sheet name="Farroup 40h" sheetId="9" state="visible" r:id="rId10"/>
    <sheet name="Garib 40h" sheetId="10" state="visible" r:id="rId11"/>
    <sheet name="Vac 40h" sheetId="11" state="visible" r:id="rId12"/>
    <sheet name="Veran 40h" sheetId="12" state="visible" r:id="rId13"/>
    <sheet name="N. Prata 40h" sheetId="13" state="visible" r:id="rId14"/>
    <sheet name="C. Barb 40h" sheetId="14" state="visible" r:id="rId15"/>
    <sheet name="F. Cun 40h" sheetId="15" state="visible" r:id="rId16"/>
    <sheet name="M. Cal" sheetId="16" state="visible" r:id="rId17"/>
    <sheet name="Insumos" sheetId="17" state="visible" r:id="rId18"/>
    <sheet name="Endereços" sheetId="18" state="visible" r:id="rId19"/>
  </sheets>
  <definedNames>
    <definedName function="false" hidden="false" localSheetId="0" name="_xlnm.Print_Area" vbProcedure="false">'Modelo de Proposta'!$A$1:$G$26</definedName>
    <definedName function="false" hidden="false" localSheetId="3" name="Print_Area" vbProcedure="false">'Cax 40h'!$A$1:$D$111</definedName>
    <definedName function="false" hidden="false" localSheetId="4" name="Print_Area" vbProcedure="false">'Cax 30h'!$A$1:$D$168</definedName>
    <definedName function="false" hidden="false" localSheetId="5" name="Print_Area" vbProcedure="false">'Bento 40h'!$A$1:$D$168</definedName>
    <definedName function="false" hidden="false" localSheetId="6" name="Print_Area" vbProcedure="false">'Canela 40h'!$A$1:$D$168</definedName>
    <definedName function="false" hidden="false" localSheetId="7" name="Print_Area" vbProcedure="false">'Farroup 40h'!$A$1:$D$168</definedName>
    <definedName function="false" hidden="false" localSheetId="8" name="Print_Area" vbProcedure="false">'Garib 40h'!$A$1:$D$168</definedName>
    <definedName function="false" hidden="false" localSheetId="9" name="Print_Area" vbProcedure="false">'Vac 40h'!$A$1:$D$168</definedName>
    <definedName function="false" hidden="false" localSheetId="10" name="Print_Area" vbProcedure="false">'Veran 40h'!$A$1:$D$168</definedName>
    <definedName function="false" hidden="false" localSheetId="11" name="Print_Area" vbProcedure="false">'N. Prata 40h'!$A$1:$D$168</definedName>
    <definedName function="false" hidden="false" localSheetId="12" name="Print_Area" vbProcedure="false">'C. Barb 40h'!$A$1:$D$168</definedName>
    <definedName function="false" hidden="false" localSheetId="13" name="Print_Area" vbProcedure="false">'F. Cun 40h'!$A$1:$D$168</definedName>
    <definedName function="false" hidden="false" localSheetId="14" name="Print_Area" vbProcedure="false">'M. Cal'!$A$1:$D$168</definedName>
    <definedName function="false" hidden="false" localSheetId="15" name="Print_Area" vbProcedure="false">Insumos!$A$2:$R$15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<sst xmlns="http://schemas.openxmlformats.org/spreadsheetml/2006/main" count="3503" uniqueCount="549">
  <si>
    <t>ANEXO XI</t>
  </si>
  <si>
    <t>MODELO DE PROPOSTA DE PREÇOS</t>
  </si>
  <si>
    <t>PREGÃO Nº 17/2021</t>
  </si>
  <si>
    <t>Ilmo. Sr. Pregoeiro, a Empresa ______________________________, CNPJ nº ________________, sediada ___________(endereço completo)______________, se propõe a executar os serviços discriminados, atendendo todas as condições estipuladas no Edital de Licitação, e nos valores abaixo:</t>
  </si>
  <si>
    <t>ITEM</t>
  </si>
  <si>
    <t>CÓDIGO SIASG</t>
  </si>
  <si>
    <t>DESCRIÇÃO/
ESPECIFICAÇÃO</t>
  </si>
  <si>
    <t>Unidade de Medida</t>
  </si>
  <si>
    <t>Quantidade</t>
  </si>
  <si>
    <t>Valor Mensal</t>
  </si>
  <si>
    <t>Valor Anual</t>
  </si>
  <si>
    <t>Serviços de limpeza, conservação e higienização, com fornecimento de materiais, insumos, equipamentos, EPIs e uniformes, a serem executados nas dependências da Gerência Executiva de Caxias do Sul - Vinculada à Superintendência Regional Sul </t>
  </si>
  <si>
    <t>M2</t>
  </si>
  <si>
    <t>12 (meses)</t>
  </si>
  <si>
    <t>Serviço de desinfecção, com fornecimento de materiais, insumos, EPIs e uniformes, a serem executados nas dependências da Gerência Executiva de Caxias do Sul - Vinculada à Superintendência Regional Sul </t>
  </si>
  <si>
    <t>Valor anual da Proposta</t>
  </si>
  <si>
    <t>– Validade da Proposta de Preços: 60 (sessenta) dias, a contar da data de apresentação.</t>
  </si>
  <si>
    <t>– Prazo de Execução dos Serviços: 12 (doze) meses.</t>
  </si>
  <si>
    <t>Dados para pagamento:</t>
  </si>
  <si>
    <t>– Banco (Nome/nº): – Agência: – Conta:</t>
  </si>
  <si>
    <t>Informações para assinatura do Contrato:</t>
  </si>
  <si>
    <t>– Nome:</t>
  </si>
  <si>
    <t>– Cargo:</t>
  </si>
  <si>
    <t>– RG:</t>
  </si>
  <si>
    <t>– CPF:</t>
  </si>
  <si>
    <t>–Telefone/Fax: E-mail:</t>
  </si>
  <si>
    <t>Local e data.</t>
  </si>
  <si>
    <t>Assinatura e Nome do Representante Legal da Empresa</t>
  </si>
  <si>
    <t>ÁREA INTERNA</t>
  </si>
  <si>
    <t>ÁREA EXTERNA</t>
  </si>
  <si>
    <t>ESQUADRIAS</t>
  </si>
  <si>
    <t>Unidade Orgânica</t>
  </si>
  <si>
    <t>Atend</t>
  </si>
  <si>
    <r>
      <t xml:space="preserve">AI-1:</t>
    </r>
    <r>
      <rPr>
        <sz val="9"/>
        <color rgb="FF000000"/>
        <rFont val="Calibri"/>
        <family val="2"/>
        <charset val="1"/>
      </rPr>
      <t xml:space="preserve"> 
Pisos frios</t>
    </r>
  </si>
  <si>
    <r>
      <t xml:space="preserve">AI-2:</t>
    </r>
    <r>
      <rPr>
        <sz val="9"/>
        <color rgb="FF000000"/>
        <rFont val="Calibri"/>
        <family val="2"/>
        <charset val="1"/>
      </rPr>
      <t xml:space="preserve"> 
Almoxarifado, Galpões, arquivos</t>
    </r>
  </si>
  <si>
    <r>
      <t xml:space="preserve">AI-3:</t>
    </r>
    <r>
      <rPr>
        <sz val="9"/>
        <color rgb="FF000000"/>
        <rFont val="Calibri"/>
        <family val="2"/>
        <charset val="1"/>
      </rPr>
      <t xml:space="preserve"> 
Espaços Livres, saguão, hall, salão</t>
    </r>
  </si>
  <si>
    <r>
      <t xml:space="preserve">AI-4:</t>
    </r>
    <r>
      <rPr>
        <sz val="9"/>
        <color rgb="FF000000"/>
        <rFont val="Calibri"/>
        <family val="2"/>
        <charset val="1"/>
      </rPr>
      <t xml:space="preserve"> 
Banheiros</t>
    </r>
  </si>
  <si>
    <r>
      <t xml:space="preserve">AE-1:</t>
    </r>
    <r>
      <rPr>
        <sz val="9"/>
        <color rgb="FF000000"/>
        <rFont val="Calibri"/>
        <family val="2"/>
        <charset val="1"/>
      </rPr>
      <t xml:space="preserve"> 
Pisos adjacentes às edificações</t>
    </r>
  </si>
  <si>
    <r>
      <t xml:space="preserve">AE-2:</t>
    </r>
    <r>
      <rPr>
        <sz val="9"/>
        <color rgb="FF000000"/>
        <rFont val="Calibri"/>
        <family val="2"/>
        <charset val="1"/>
      </rPr>
      <t xml:space="preserve"> 
Áreas verdes</t>
    </r>
  </si>
  <si>
    <r>
      <t xml:space="preserve">AE-3:
</t>
    </r>
    <r>
      <rPr>
        <sz val="9"/>
        <color rgb="FF000000"/>
        <rFont val="Calibri"/>
        <family val="2"/>
        <charset val="1"/>
      </rPr>
      <t xml:space="preserve">Arruamento, passeios</t>
    </r>
  </si>
  <si>
    <r>
      <t xml:space="preserve">EER:</t>
    </r>
    <r>
      <rPr>
        <sz val="10"/>
        <color rgb="FF000000"/>
        <rFont val="Calibri"/>
        <family val="2"/>
        <charset val="1"/>
      </rPr>
      <t xml:space="preserve"> 
Face Externa </t>
    </r>
    <r>
      <rPr>
        <b val="true"/>
        <sz val="10"/>
        <color rgb="FF000000"/>
        <rFont val="Arial"/>
        <family val="2"/>
        <charset val="1"/>
      </rPr>
      <t xml:space="preserve">COM</t>
    </r>
    <r>
      <rPr>
        <sz val="10"/>
        <color rgb="FF000000"/>
        <rFont val="Arial"/>
        <family val="2"/>
        <charset val="1"/>
      </rPr>
      <t xml:space="preserve"> exposição a risco </t>
    </r>
  </si>
  <si>
    <r>
      <t xml:space="preserve">EE:</t>
    </r>
    <r>
      <rPr>
        <sz val="10"/>
        <color rgb="FF000000"/>
        <rFont val="Calibri"/>
        <family val="2"/>
        <charset val="1"/>
      </rPr>
      <t xml:space="preserve"> 
Face Externa </t>
    </r>
    <r>
      <rPr>
        <b val="true"/>
        <sz val="10"/>
        <color rgb="FF000000"/>
        <rFont val="Arial"/>
        <family val="2"/>
        <charset val="1"/>
      </rPr>
      <t xml:space="preserve">SEM</t>
    </r>
    <r>
      <rPr>
        <sz val="10"/>
        <color rgb="FF000000"/>
        <rFont val="Arial"/>
        <family val="2"/>
        <charset val="1"/>
      </rPr>
      <t xml:space="preserve"> exposição a risco</t>
    </r>
  </si>
  <si>
    <r>
      <t xml:space="preserve">EI:</t>
    </r>
    <r>
      <rPr>
        <sz val="9"/>
        <color rgb="FF000000"/>
        <rFont val="Calibri"/>
        <family val="2"/>
        <charset val="1"/>
      </rPr>
      <t xml:space="preserve"> 
Face Interna</t>
    </r>
  </si>
  <si>
    <t>Serventes por Unidade (Calculada)</t>
  </si>
  <si>
    <t>Total Área Interna 
(AI 1 a AI4)</t>
  </si>
  <si>
    <t>Serventes 
(qtde ajustada)</t>
  </si>
  <si>
    <t>Serventes piso frio</t>
  </si>
  <si>
    <t>Serventes banheiro + piso frio</t>
  </si>
  <si>
    <t>GERÊNCIA EXECUTIVA CAXIAS DO SUL</t>
  </si>
  <si>
    <t>40h</t>
  </si>
  <si>
    <t>APS BENTO GONÇALVES</t>
  </si>
  <si>
    <t>30h</t>
  </si>
  <si>
    <t>APS CANELA</t>
  </si>
  <si>
    <t>APS CAXIAS DO SUL</t>
  </si>
  <si>
    <t>APS FARROUPILHA</t>
  </si>
  <si>
    <t>APS GARIBALDI</t>
  </si>
  <si>
    <t>APS VACARIA</t>
  </si>
  <si>
    <t>APS VERANÓPOLIS</t>
  </si>
  <si>
    <t>APS NOVA PRATA</t>
  </si>
  <si>
    <t>APS CARLOS BARBOSA</t>
  </si>
  <si>
    <t>APS FLORES DA CUNHA</t>
  </si>
  <si>
    <t>CEDOCPREV CAXIAS</t>
  </si>
  <si>
    <t>Total Geral</t>
  </si>
  <si>
    <t>Produtividade adotada</t>
  </si>
  <si>
    <t>Número de Serventes</t>
  </si>
  <si>
    <t>Número de Encarregados</t>
  </si>
  <si>
    <t>(1/prod) serventes</t>
  </si>
  <si>
    <t>(1/prod) encarregado</t>
  </si>
  <si>
    <t>Limite de Produtividade IN 05/2017</t>
  </si>
  <si>
    <t>800 a 1200</t>
  </si>
  <si>
    <t>1500 a 2500</t>
  </si>
  <si>
    <t>1000 a 1500</t>
  </si>
  <si>
    <t>200 a 300</t>
  </si>
  <si>
    <t>1800 a 2700</t>
  </si>
  <si>
    <t>6000 a 9000</t>
  </si>
  <si>
    <t>130 a 160</t>
  </si>
  <si>
    <t>300 a 380</t>
  </si>
  <si>
    <t>SEMESTRAL</t>
  </si>
  <si>
    <t>risco</t>
  </si>
  <si>
    <t>nova produtividade - 40h</t>
  </si>
  <si>
    <t>Serventes piso frio (20%)</t>
  </si>
  <si>
    <t>Postos COVID</t>
  </si>
  <si>
    <t>Salário 40h 20%</t>
  </si>
  <si>
    <t>Salário 40h 40%</t>
  </si>
  <si>
    <t>Salário 30h 20%</t>
  </si>
  <si>
    <t>Salário 30h 40%</t>
  </si>
  <si>
    <t>Encarregado</t>
  </si>
  <si>
    <t>COVID</t>
  </si>
  <si>
    <t>Valor mensal</t>
  </si>
  <si>
    <t>Valor anual</t>
  </si>
  <si>
    <t>m2</t>
  </si>
  <si>
    <t>Covid</t>
  </si>
  <si>
    <t>Total</t>
  </si>
  <si>
    <t>anual</t>
  </si>
  <si>
    <t>ANEXO III</t>
  </si>
  <si>
    <t>MODELO DE PROPOSTA E PLANILHA DE CUSTOS E FORMAÇÃO DE PREÇOS</t>
  </si>
  <si>
    <t>44h</t>
  </si>
  <si>
    <t>Salário Normativo da Categoria:</t>
  </si>
  <si>
    <t>Data base da Categoria:</t>
  </si>
  <si>
    <t>Convenção Coletiva:</t>
  </si>
  <si>
    <t>RS000645/2019</t>
  </si>
  <si>
    <t>CBO/MTE:</t>
  </si>
  <si>
    <t>5143-20</t>
  </si>
  <si>
    <t>CUSTOS</t>
  </si>
  <si>
    <t>Percentuais e Valores de Referência</t>
  </si>
  <si>
    <t>Servente 20%</t>
  </si>
  <si>
    <t>Servente 40%</t>
  </si>
  <si>
    <t>Servente
COVID</t>
  </si>
  <si>
    <t>MÓDULO 1: COMPOSIÇÃO DA REMUNERAÇÃO</t>
  </si>
  <si>
    <t>1 - Composição da Remuneração</t>
  </si>
  <si>
    <t> Percentuais</t>
  </si>
  <si>
    <t> Valor (R$)</t>
  </si>
  <si>
    <t>    A – Salário Base 40 horas</t>
  </si>
  <si>
    <t>    B - Adicional de Insalubridade (20)</t>
  </si>
  <si>
    <t>    C - Adicional de Insalubridade (40)</t>
  </si>
  <si>
    <t>    D - Adicional Noturno</t>
  </si>
  <si>
    <t>    E - Adicional de Hora Noturna Reduzida</t>
  </si>
  <si>
    <t>    F - Adicional de Hora Extra no Feriado Trabalhado</t>
  </si>
  <si>
    <t>    E - Outros (especificar)</t>
  </si>
  <si>
    <t>MÓDULO 2: ENCARGOS E BENEFÍCIOS ANUAIS, MENSAIS E DIÁRIOS</t>
  </si>
  <si>
    <t>2.1 - 13º Salário, Férias e Adicional de Férias</t>
  </si>
  <si>
    <t> Percentuais    </t>
  </si>
  <si>
    <t> Valor (R$)     </t>
  </si>
  <si>
    <t>A - 13º salário</t>
  </si>
  <si>
    <t>B - Férias</t>
  </si>
  <si>
    <t>C - Adicional de Férias</t>
  </si>
  <si>
    <t>2.2 - Encargos Previdenciários e FGTS</t>
  </si>
  <si>
    <t>2.2.1 - GPS</t>
  </si>
  <si>
    <t>A - INSS</t>
  </si>
  <si>
    <t>B - Salário Educação</t>
  </si>
  <si>
    <t>C - SAT</t>
  </si>
  <si>
    <t>D - SESI ou SESC</t>
  </si>
  <si>
    <t>E - SENAI ou SENAC</t>
  </si>
  <si>
    <t>F - SEBRAE</t>
  </si>
  <si>
    <t>G - INCRA</t>
  </si>
  <si>
    <t>2.2.2 - FGTS</t>
  </si>
  <si>
    <t>F - FGTS</t>
  </si>
  <si>
    <t>2.3 - Benefícios Mensais e Diários</t>
  </si>
  <si>
    <t> Valores    </t>
  </si>
  <si>
    <t>A - Transporte</t>
  </si>
  <si>
    <t>B - Auxílio-Refeição/Alimentação ( COM DESCONTO DE 19% - CCT RS)</t>
  </si>
  <si>
    <t>C - Outros (especificar)</t>
  </si>
  <si>
    <t>D - Outros (especificar)</t>
  </si>
  <si>
    <t>2 - ENCARGOS E BENEFÍCIOS ANUAIS, MENSAIS E DIÁRIOS</t>
  </si>
  <si>
    <t>    2.1 - 13º Salário, Férias e Adicional de Férias</t>
  </si>
  <si>
    <t>    2.2 - GPS, FGTS e outras contribuições</t>
  </si>
  <si>
    <t>    2.3 - Benefícios Mensais e Diários</t>
  </si>
  <si>
    <t>R$</t>
  </si>
  <si>
    <t>MÓDULO 3: PROVISÃO PARA RESCISÃO</t>
  </si>
  <si>
    <t>3 - Provisão para Rescisão</t>
  </si>
  <si>
    <t>3.1 - Aviso Prévio Indenizado</t>
  </si>
  <si>
    <t>A - Aviso Prévio Indenizado </t>
  </si>
  <si>
    <t>B - Multa do FGTS sobre Aviso Prévio Indenizado</t>
  </si>
  <si>
    <t>3.2 - Aviso Prévio Trabalhado</t>
  </si>
  <si>
    <t>Percentuais</t>
  </si>
  <si>
    <t>Valor (R$)</t>
  </si>
  <si>
    <t>A - Aviso Prévio Trabalhado</t>
  </si>
  <si>
    <t>B - Multa do FGTS sobre Aviso Prévio Trabalhado</t>
  </si>
  <si>
    <t>3.3 - Demissão por Justa Causa</t>
  </si>
  <si>
    <t>A - Valor Provisionado do 13º Salário</t>
  </si>
  <si>
    <t>B - Valor Provisionado de Férias</t>
  </si>
  <si>
    <t>C - Valor Provisionado do Adicional de Férias</t>
  </si>
  <si>
    <t>A - Aviso Prévio Indenizado</t>
  </si>
  <si>
    <t>B - Aviso Prévio Trabalhado</t>
  </si>
  <si>
    <t>C - Demissão por Justa Causa</t>
  </si>
  <si>
    <t>MÓDULO 4: CUSTO DE REPOSIÇÃO DO PROFISSIONAL AUSENTE</t>
  </si>
  <si>
    <t>4.1 - Ausências Legais</t>
  </si>
  <si>
    <t>A - Férias</t>
  </si>
  <si>
    <t>B – Ausências Legais</t>
  </si>
  <si>
    <t>C - Licença-Maternidade</t>
  </si>
  <si>
    <t>D - Ausências por acidente de trabalho</t>
  </si>
  <si>
    <t>E - Outros</t>
  </si>
  <si>
    <t>Subtotal</t>
  </si>
  <si>
    <t>MÓDULO 5: INSUMOS DE MÃO DE OBRA</t>
  </si>
  <si>
    <t>5 - Insumos Diversos</t>
  </si>
  <si>
    <t>Valores</t>
  </si>
  <si>
    <t>A - Uniformes</t>
  </si>
  <si>
    <t>B - Passagens intermunicipais</t>
  </si>
  <si>
    <t>C - Plano de telefone </t>
  </si>
  <si>
    <t>MÓDULO 6: CUSTOS INDIRETOS, TRIBUTOS E LUCRO</t>
  </si>
  <si>
    <t>6 - Custos Indiretos, Tributos e Lucro</t>
  </si>
  <si>
    <t>    A - Custos Indiretos</t>
  </si>
  <si>
    <t>    B - Lucro</t>
  </si>
  <si>
    <r>
      <t xml:space="preserve">C - Tributos </t>
    </r>
    <r>
      <rPr>
        <sz val="9"/>
        <color rgb="FFFF0000"/>
        <rFont val="Cambria"/>
        <family val="1"/>
        <charset val="1"/>
      </rPr>
      <t xml:space="preserve">(Utilizar os percentuais de acordo com o regime tributário a que estiver sujeito)</t>
    </r>
  </si>
  <si>
    <t>        C.1 - Tributos Federais (PIS e COFINS)</t>
  </si>
  <si>
    <t>        C.2 - Tributos Estaduais (especificar)</t>
  </si>
  <si>
    <t>        C.3 - Tributos Municipais (especificar)</t>
  </si>
  <si>
    <t>        C.4 - Outros Tributos (especificar)</t>
  </si>
  <si>
    <t>QUADRO RESUMO DO CUSTO POR EMPREGADO</t>
  </si>
  <si>
    <t>Mão de obra vinculada à execução contratual (valor por empregado)</t>
  </si>
  <si>
    <t>    A - Módulo 1 - Composição da Remuneração</t>
  </si>
  <si>
    <t>    B - Módulo 2 - Encargos e Benefícios Anuais, Mensais e Diários</t>
  </si>
  <si>
    <t>    C - Módulo 3 - Provisão para Rescisão</t>
  </si>
  <si>
    <t>    D - Módulo 4 - Custos de Reposição do Profissional Ausente</t>
  </si>
  <si>
    <t>    E - Módulo 5 - Insumos Diversos</t>
  </si>
  <si>
    <t>Subtotal (A + B + C + D + E)</t>
  </si>
  <si>
    <t>    F - Módulo 6 - Custos Indiretos, Tributos e Lucro</t>
  </si>
  <si>
    <t>VALOR TOTAL POR EMPREGADO</t>
  </si>
  <si>
    <t>B - Materiais e utensílios</t>
  </si>
  <si>
    <t>C - Equipamentos</t>
  </si>
  <si>
    <t>D - EPIs</t>
  </si>
  <si>
    <t>AI-1 Área Interna pisos frios</t>
  </si>
  <si>
    <t>MÃO DE OBRA</t>
  </si>
  <si>
    <t>(1) PRODUTIVIDADE (1/M²)</t>
  </si>
  <si>
    <t>(2) PREÇO HOMEM MÊS (R$)</t>
  </si>
  <si>
    <t>(1x2) SUBTOTAL (R$/M²)</t>
  </si>
  <si>
    <t>SERVENTE 20</t>
  </si>
  <si>
    <t>ENCARREGADO</t>
  </si>
  <si>
    <t>Subtotal 20%</t>
  </si>
  <si>
    <t>SERVENTE 40</t>
  </si>
  <si>
    <t>Subtotal 40%</t>
  </si>
  <si>
    <t>AI-2 Área interna (Almoxarifado, Galpões, arquivos )</t>
  </si>
  <si>
    <t>Subtotal:</t>
  </si>
  <si>
    <t>AI-3 Área interna Espaços Livres (saguão, hall, salão)</t>
  </si>
  <si>
    <t>AI-4 Área interna  Banheiros</t>
  </si>
  <si>
    <t>AE-1 AE-2 AE-3 Áreas Externas</t>
  </si>
  <si>
    <t>AE-1 Área Externa pisos adjacentes às edificações</t>
  </si>
  <si>
    <t>Subtotal AE-1</t>
  </si>
  <si>
    <t>AE-2 Área Externa áreas verdes</t>
  </si>
  <si>
    <t>Subtotal AE-2</t>
  </si>
  <si>
    <t>AE-3 Área Externa arruamento, passeios</t>
  </si>
  <si>
    <t>Subtotal AE-3</t>
  </si>
  <si>
    <t>EER EE EI Esquadrias</t>
  </si>
  <si>
    <r>
      <t xml:space="preserve">EER Área de Esquadria Face Externa </t>
    </r>
    <r>
      <rPr>
        <b val="true"/>
        <sz val="10"/>
        <color rgb="FF000000"/>
        <rFont val="Arial"/>
        <family val="2"/>
        <charset val="1"/>
      </rPr>
      <t xml:space="preserve">COM</t>
    </r>
    <r>
      <rPr>
        <sz val="10"/>
        <color rgb="FF000000"/>
        <rFont val="Arial"/>
        <family val="2"/>
        <charset val="1"/>
      </rPr>
      <t xml:space="preserve"> exposição a risco </t>
    </r>
  </si>
  <si>
    <t>Subtotal EER</t>
  </si>
  <si>
    <r>
      <t xml:space="preserve">EE Área de Esquadria Face Externa </t>
    </r>
    <r>
      <rPr>
        <b val="true"/>
        <sz val="10"/>
        <color rgb="FF000000"/>
        <rFont val="Arial"/>
        <family val="2"/>
        <charset val="1"/>
      </rPr>
      <t xml:space="preserve">SEM</t>
    </r>
    <r>
      <rPr>
        <sz val="10"/>
        <color rgb="FF000000"/>
        <rFont val="Arial"/>
        <family val="2"/>
        <charset val="1"/>
      </rPr>
      <t xml:space="preserve"> exposição a risco</t>
    </r>
  </si>
  <si>
    <t>Subtotal EE</t>
  </si>
  <si>
    <t>EI Área de Esquadria Face Interna</t>
  </si>
  <si>
    <t>Subtotal EI</t>
  </si>
  <si>
    <t>TOTALIZAÇÃO GEX</t>
  </si>
  <si>
    <t>TIPO DE ÁREA</t>
  </si>
  <si>
    <t>Preço unitário (R$/m2)</t>
  </si>
  <si>
    <t>Área (m2)</t>
  </si>
  <si>
    <t>Subtotal (R$)</t>
  </si>
  <si>
    <t>TOTALIZAÇÃO APS Caxias do Sul</t>
  </si>
  <si>
    <t>    A – Salário Base 30 horas</t>
  </si>
  <si>
    <t>TOTALIZAÇÃO CEDOC</t>
  </si>
  <si>
    <t>TOTALIZAÇÃO</t>
  </si>
  <si>
    <t>CCT</t>
  </si>
  <si>
    <t>RS000078/2021</t>
  </si>
  <si>
    <t>ISS</t>
  </si>
  <si>
    <t>VT</t>
  </si>
  <si>
    <t>Carga horária semanal</t>
  </si>
  <si>
    <t>Salário Base</t>
  </si>
  <si>
    <t>custo empregado</t>
  </si>
  <si>
    <t>custo da empresa</t>
  </si>
  <si>
    <t>Auxílio alimentação</t>
  </si>
  <si>
    <t>Auxílio transporte</t>
  </si>
  <si>
    <t>Lucro</t>
  </si>
  <si>
    <t>3.1</t>
  </si>
  <si>
    <t>módulo 3</t>
  </si>
  <si>
    <t>Aviso prévio indenizado</t>
  </si>
  <si>
    <t>multa FGTS</t>
  </si>
  <si>
    <t>3.1 Indenizado</t>
  </si>
  <si>
    <t>BC</t>
  </si>
  <si>
    <t>Provisionamento</t>
  </si>
  <si>
    <t>Valor</t>
  </si>
  <si>
    <t>% multa</t>
  </si>
  <si>
    <t>valor</t>
  </si>
  <si>
    <t>3.2 Trabalhado</t>
  </si>
  <si>
    <t>Mod 1+Mod 2 (sem GPS)</t>
  </si>
  <si>
    <t>D/E</t>
  </si>
  <si>
    <t>FGTS na planilha</t>
  </si>
  <si>
    <t>G*H</t>
  </si>
  <si>
    <t>3.3. Justa Causa</t>
  </si>
  <si>
    <t>Custo aviso prévio indenizado</t>
  </si>
  <si>
    <t>Percentual</t>
  </si>
  <si>
    <t>F11+I11</t>
  </si>
  <si>
    <t>D*E</t>
  </si>
  <si>
    <t>3.2</t>
  </si>
  <si>
    <t>Aviso prévio trabalhado</t>
  </si>
  <si>
    <t>Mod 1+ Mod 2</t>
  </si>
  <si>
    <t>Custo aviso prévio trabalhado</t>
  </si>
  <si>
    <t>F21+I21</t>
  </si>
  <si>
    <t>3.3</t>
  </si>
  <si>
    <t>Demissões por justa causa</t>
  </si>
  <si>
    <t>provisão 13º</t>
  </si>
  <si>
    <t>provisão férias</t>
  </si>
  <si>
    <t>provisão 1/3</t>
  </si>
  <si>
    <t>(-)</t>
  </si>
  <si>
    <t>D+E+F (-)</t>
  </si>
  <si>
    <t>Custo da demissão com justa causa</t>
  </si>
  <si>
    <t>G31</t>
  </si>
  <si>
    <t>Total módulo 3</t>
  </si>
  <si>
    <t>F15</t>
  </si>
  <si>
    <t>F25</t>
  </si>
  <si>
    <t>F35</t>
  </si>
  <si>
    <t>D+E+F</t>
  </si>
  <si>
    <t>módulo 4</t>
  </si>
  <si>
    <t>dias úteis</t>
  </si>
  <si>
    <t>Categoria</t>
  </si>
  <si>
    <t>Incidência anual</t>
  </si>
  <si>
    <t>duração legal</t>
  </si>
  <si>
    <t>Férias</t>
  </si>
  <si>
    <t>Ausência justificada</t>
  </si>
  <si>
    <t>Acidente trabalho</t>
  </si>
  <si>
    <t>Afastamento por doença</t>
  </si>
  <si>
    <t>Consulta médica filho</t>
  </si>
  <si>
    <t>Óbitos na família</t>
  </si>
  <si>
    <t>Casamento</t>
  </si>
  <si>
    <t>Doação de sangue</t>
  </si>
  <si>
    <t>Testemunho</t>
  </si>
  <si>
    <t>Paternidade</t>
  </si>
  <si>
    <t>Maternidade</t>
  </si>
  <si>
    <t>Consulta pré-natal</t>
  </si>
  <si>
    <t>Custo diário</t>
  </si>
  <si>
    <t>divisor</t>
  </si>
  <si>
    <t>mod 1+ mod 2+ mod 3</t>
  </si>
  <si>
    <t>C/D</t>
  </si>
  <si>
    <t>Custo de reposição do profissional ausente</t>
  </si>
  <si>
    <t>necessidade de reposição</t>
  </si>
  <si>
    <t>custo anual</t>
  </si>
  <si>
    <t>custo mensal</t>
  </si>
  <si>
    <t>E60</t>
  </si>
  <si>
    <t>F59</t>
  </si>
  <si>
    <t>C*D</t>
  </si>
  <si>
    <t>E/12</t>
  </si>
  <si>
    <t>MATERIAIS</t>
  </si>
  <si>
    <t>Formalização da pesquisa de preços</t>
  </si>
  <si>
    <t>DISCRIMINAÇÃO</t>
  </si>
  <si>
    <t>UNIDADE</t>
  </si>
  <si>
    <t>QUANTIDADE DEFINIDA</t>
  </si>
  <si>
    <t>CUSTO MÉDIO (R$)</t>
  </si>
  <si>
    <t>CUSTO MENSAL MATERIAIS (R$)</t>
  </si>
  <si>
    <t>USO(*)</t>
  </si>
  <si>
    <t>Art. 3º A pesquisa de preços será materializada em documento que conterá, no mínimo:</t>
  </si>
  <si>
    <t>Ácido Muriático</t>
  </si>
  <si>
    <t>litro</t>
  </si>
  <si>
    <t>VII</t>
  </si>
  <si>
    <t>I - identificação do agente responsável pela cotação;</t>
  </si>
  <si>
    <t>Agua Sanitária</t>
  </si>
  <si>
    <t>II,III</t>
  </si>
  <si>
    <t>II - caracterização das fontes consultadas;</t>
  </si>
  <si>
    <t>Álcool Gel 70%</t>
  </si>
  <si>
    <t>500 ml</t>
  </si>
  <si>
    <t>IX</t>
  </si>
  <si>
    <t>III - série de preços coletados;</t>
  </si>
  <si>
    <t>Álcool Liquido 70%</t>
  </si>
  <si>
    <t>V - justificativas para a metodologia utilizada, em especial para a desconsideração de valores inexequíveis, inconsistentes e excessivamente elevados, se aplicável.</t>
  </si>
  <si>
    <t>Cera Líquida</t>
  </si>
  <si>
    <t>750ml</t>
  </si>
  <si>
    <t>I, X</t>
  </si>
  <si>
    <t>Desinfetante de uso geral/banheiro</t>
  </si>
  <si>
    <t>5 litros</t>
  </si>
  <si>
    <t>II, X</t>
  </si>
  <si>
    <t>* quantidade histórica da repactuação Caxias do Sul</t>
  </si>
  <si>
    <t>Desincrustante limpeza pesada</t>
  </si>
  <si>
    <t>I, II, VII</t>
  </si>
  <si>
    <t>Detergente liquido neutro</t>
  </si>
  <si>
    <t>X</t>
  </si>
  <si>
    <t>Detergente para Louça</t>
  </si>
  <si>
    <t>II</t>
  </si>
  <si>
    <t>Estopa 500g</t>
  </si>
  <si>
    <t>Unidade</t>
  </si>
  <si>
    <t>I, II, X</t>
  </si>
  <si>
    <t>Fibra de limpeza verde, 230mmx150mm</t>
  </si>
  <si>
    <t>I</t>
  </si>
  <si>
    <t>Esponja dupla face, 110mmx75mmx20mm</t>
  </si>
  <si>
    <t>Flanela de algodão 40cm x 60cm</t>
  </si>
  <si>
    <t>II,, III, XI,X</t>
  </si>
  <si>
    <t>Inseticida aerosol 300ml</t>
  </si>
  <si>
    <t>I, II,X</t>
  </si>
  <si>
    <t>Lã de aço fina uso doméstico</t>
  </si>
  <si>
    <t>PC  8UN</t>
  </si>
  <si>
    <t>Limpa-metais (polidor)</t>
  </si>
  <si>
    <t>VI</t>
  </si>
  <si>
    <t>Limpa Vidro líquido</t>
  </si>
  <si>
    <t>500ml</t>
  </si>
  <si>
    <t>IV</t>
  </si>
  <si>
    <t>Limpador Multiuso (Veja ou similar)</t>
  </si>
  <si>
    <t>Lustra Móveis líquido</t>
  </si>
  <si>
    <t>100 ml</t>
  </si>
  <si>
    <t>Luva borracha para limpeza (tamanho p/m/g)</t>
  </si>
  <si>
    <t>Par</t>
  </si>
  <si>
    <t>Odorizador de ambiente spray 360ml</t>
  </si>
  <si>
    <t>Pano para limpeza algodão alvejado 70 x 45 cm ( 120g)</t>
  </si>
  <si>
    <t>Papel higiênico 1ª qual,  branca, fl. dupla 30m x 10cm ( farto 64un)</t>
  </si>
  <si>
    <t>Fardo 64un</t>
  </si>
  <si>
    <t>Papel Higiênico Rolão com 300 metros x 10 cm (BRANCO, MACIO)</t>
  </si>
  <si>
    <t>Rolão ( fardo 8un)</t>
  </si>
  <si>
    <t>Papel Toalha interfolhada, cor branca, 21cmx22cm PC com 1000 fls</t>
  </si>
  <si>
    <t>Pacote</t>
  </si>
  <si>
    <t>Pastilha Sanitária com suporte</t>
  </si>
  <si>
    <t>pacote 25g</t>
  </si>
  <si>
    <t>Sabão em líquido neutro litros</t>
  </si>
  <si>
    <t>Sabão em Barra neutro 200g</t>
  </si>
  <si>
    <t>Sabão em pó</t>
  </si>
  <si>
    <t>Kg</t>
  </si>
  <si>
    <t>Sabonete Líquido neutro, 1ª qualidade</t>
  </si>
  <si>
    <t>Sapólio cremoso 300ml</t>
  </si>
  <si>
    <t>II,X</t>
  </si>
  <si>
    <t>Saco para Lixo reforçado 40L</t>
  </si>
  <si>
    <t>pcte 100 un</t>
  </si>
  <si>
    <t>I,II,V</t>
  </si>
  <si>
    <t>Saco para Lixo reforçado 60L</t>
  </si>
  <si>
    <t>Saco para Lixo reforçado 100L</t>
  </si>
  <si>
    <t>UTENSÍLIOS</t>
  </si>
  <si>
    <t>QUANTIDADE DEFINIDA (anual)</t>
  </si>
  <si>
    <t>Balde de Plástico 10L a 20L</t>
  </si>
  <si>
    <t>Desentupidor de Pia</t>
  </si>
  <si>
    <t>Desentupidor de Vaso Sanitário</t>
  </si>
  <si>
    <t>Disco Para Enceradeira</t>
  </si>
  <si>
    <t>Escova sanitária com suporte</t>
  </si>
  <si>
    <t>Escova para Enceradeira</t>
  </si>
  <si>
    <t>Escova de Nylon para tangue</t>
  </si>
  <si>
    <t>Espanador de pó, penas, cabo 40 a 60 cm</t>
  </si>
  <si>
    <t>Mop Seco</t>
  </si>
  <si>
    <t>Mop Úmido</t>
  </si>
  <si>
    <t>Pá plastido p/ coleta de lixo,  cabo longo 80 cm</t>
  </si>
  <si>
    <t>Rodo espuma com cabo comprido, 40 a 60 cm</t>
  </si>
  <si>
    <t>Rodo borracha dupla, cabo comprido, 40 a 60 cm</t>
  </si>
  <si>
    <t>Saco descartável para aspirador de pó</t>
  </si>
  <si>
    <t>PACOTE COM 3UN</t>
  </si>
  <si>
    <t>Suporte limpa tudo, c/ rosca, articulado,  cabo</t>
  </si>
  <si>
    <t>I,II,V,X</t>
  </si>
  <si>
    <t>Vassoura de Gari</t>
  </si>
  <si>
    <t>I,X</t>
  </si>
  <si>
    <t>Vassoura de Nylon</t>
  </si>
  <si>
    <t>I,IIV,VII,X</t>
  </si>
  <si>
    <t>Vassoura de palha</t>
  </si>
  <si>
    <t>TOTAL GERAL</t>
  </si>
  <si>
    <t>VALOR POR SERVENTE</t>
  </si>
  <si>
    <t>MATERIAIS/UTENSÍLIOS PARA ÁREA SANITIZAÇÃO</t>
  </si>
  <si>
    <t>QUANTIDADE DEFINIDA (mensal)</t>
  </si>
  <si>
    <t>Álcool isopropílico</t>
  </si>
  <si>
    <t>III</t>
  </si>
  <si>
    <t>XI</t>
  </si>
  <si>
    <t>Saco para Lixo Leitoso reforçado 10L</t>
  </si>
  <si>
    <t>V</t>
  </si>
  <si>
    <t>Borrifador 350ml de Álcool de 350ml a 500 ml</t>
  </si>
  <si>
    <t>VALOR POR servente COVID</t>
  </si>
  <si>
    <t>As áreas destinadas ao consumo dos produtos solicitados estão assim distribuídas:</t>
  </si>
  <si>
    <t>I. Para uso em áreas de circulação</t>
  </si>
  <si>
    <t>II. Para uso em banheiros e cozinha</t>
  </si>
  <si>
    <t> III. Para uso nos protetores de acrílicos</t>
  </si>
  <si>
    <t>IV. Para uso em áreas envidraçadas e tampos de mesa</t>
  </si>
  <si>
    <t>V. Para uso nas salas</t>
  </si>
  <si>
    <t>VI. Para brilho em superfícies de Inox</t>
  </si>
  <si>
    <t>VII. Para limpeza de pisos e paredes de pedra</t>
  </si>
  <si>
    <t>VIII. Para limpeza dos microcomputadores</t>
  </si>
  <si>
    <t>XI. Higienização e desinfecção das mãos e superfícies de mobiliários e equipamentos,</t>
  </si>
  <si>
    <t>X. Diversos</t>
  </si>
  <si>
    <t>EQUIPAMENTOS</t>
  </si>
  <si>
    <t>QUANTIDADE DEFINIDA (60 meses)</t>
  </si>
  <si>
    <t>CUSTO MENSAL EQUIPAMENTOS (R$)</t>
  </si>
  <si>
    <t>Aspirador de Pó</t>
  </si>
  <si>
    <t>Cabo Extensor para Limpeza (5 metros)</t>
  </si>
  <si>
    <t>Carro funcional c/ bolsa, metal/plástico, 3 prat.</t>
  </si>
  <si>
    <t>Cortador de grama</t>
  </si>
  <si>
    <t>Dispenser (Saboneteira para líquido)</t>
  </si>
  <si>
    <t>Dispenser papel toalha</t>
  </si>
  <si>
    <t>Enceradeira industrial DC 350 ( 60 meses)</t>
  </si>
  <si>
    <t>Enxada</t>
  </si>
  <si>
    <t>Escada domés.  Alum. Degraus 4 a 6, Antiderrap</t>
  </si>
  <si>
    <t>Extensão elétrica de 15mt</t>
  </si>
  <si>
    <t>Lavadora de alta pressão mínimo 1.500 LB  </t>
  </si>
  <si>
    <t>Mangueira de jardim 20m, c/ esguicho/engate</t>
  </si>
  <si>
    <t>Placa sinalizadora (Piso Molhado)</t>
  </si>
  <si>
    <t>Porta Papel Higiênico 30 mt ( para encaixar na caixa de descarga)</t>
  </si>
  <si>
    <t>Porta Papel Higiênico rolão 300 mt</t>
  </si>
  <si>
    <t>Rastelo de Jardim</t>
  </si>
  <si>
    <t>Tesoura para poda</t>
  </si>
  <si>
    <t>UNIFORMES</t>
  </si>
  <si>
    <t>CUSTO MÉDIO</t>
  </si>
  <si>
    <t>CUSTO MENSAL UNIFORMES</t>
  </si>
  <si>
    <t>SERVENTES</t>
  </si>
  <si>
    <t>Bata ( avental) pano</t>
  </si>
  <si>
    <t>Bota de borracha</t>
  </si>
  <si>
    <t>Calça oxford</t>
  </si>
  <si>
    <t>Camiseta malha fria</t>
  </si>
  <si>
    <t>Crachá, protetor, jacaré, cordão e regulador</t>
  </si>
  <si>
    <t>Sapato segurança cano baixo</t>
  </si>
  <si>
    <t>ENCARREGADAS</t>
  </si>
  <si>
    <t>Calça Social de oxford Preta</t>
  </si>
  <si>
    <t>Camisa social  manga curta 100% algodão</t>
  </si>
  <si>
    <t>Crachá, protetor, jacaré, cordão,regulador</t>
  </si>
  <si>
    <t>Sapato Social</t>
  </si>
  <si>
    <t>TOTAL GERAL MENSAL POR SERVENTE</t>
  </si>
  <si>
    <t>TOTAL GERAL MENSAL ENCARREGADA</t>
  </si>
  <si>
    <t>EPIs</t>
  </si>
  <si>
    <t>QUANTIDADE DEFINIDA MENSAL</t>
  </si>
  <si>
    <t>CUSTO MENSAL DOS EPIs</t>
  </si>
  <si>
    <t>ÁREA SANITIZAÇÃO</t>
  </si>
  <si>
    <t>Avental descartável</t>
  </si>
  <si>
    <t>Face Shield</t>
  </si>
  <si>
    <t>Luvas descartáveis (100un) (50 pares)</t>
  </si>
  <si>
    <t>Máscara descartável</t>
  </si>
  <si>
    <t>Touca descartável</t>
  </si>
  <si>
    <t>QUANTIDADE DEFINIDA anual</t>
  </si>
  <si>
    <t>EPIs USO GERAL</t>
  </si>
  <si>
    <t>Avental impermeável de pvc</t>
  </si>
  <si>
    <t>Luva proteção de raspa de couro, cano curto</t>
  </si>
  <si>
    <t>Óculos de proteção lente transparente</t>
  </si>
  <si>
    <t>TOTAL Serventes COVID</t>
  </si>
  <si>
    <t>TOTAL Serventes Área Uso Geral</t>
  </si>
  <si>
    <t>Obs:  Periodicidade/frequencia de trocas dos EPIs de acorda com as premissas adotadas na contratação de média de dias úteis no mês = 22 dias</t>
  </si>
  <si>
    <t>1x ao dia</t>
  </si>
  <si>
    <t>1x a cada 6 meses -  Deverá ser descartado quando danificado</t>
  </si>
  <si>
    <t> 2 pares ao dia ou quando danificado</t>
  </si>
  <si>
    <t>1x a cada 3h</t>
  </si>
  <si>
    <t>Borrifador 500ML</t>
  </si>
  <si>
    <t>2un/servente/a cada 3 meses ( 1 para álcool 70% e 1 para álcool isopropílico)</t>
  </si>
  <si>
    <t>Flanela de algodão branca 40cm x 60cm</t>
  </si>
  <si>
    <t>4 un para cada servente/mês</t>
  </si>
  <si>
    <t>saco de Lixo reforçado,  100 L , cor branco leitoso</t>
  </si>
  <si>
    <t>2 un/dia por lixeira x 4 salas de perícia/serviço social e reabilitação x 9 serventes x 22 dias uteis mês</t>
  </si>
  <si>
    <t>DESPESAS ENCARREGADA (O)</t>
  </si>
  <si>
    <t>QUANTIDADE DEFINIDA - IDA E VOLTA (MENSAL)</t>
  </si>
  <si>
    <t>CUSTO MENSAL DESLOCAMENTO IDA E VOLTA</t>
  </si>
  <si>
    <t>PASSAGENS INTERMUNICIPAIS ÔNIBUS- DESLOCAMENTO ENCARREGADA (O) - IDA E VOLTA</t>
  </si>
  <si>
    <t>Caxias do Sul/RS- Bento Gonçalves/RS</t>
  </si>
  <si>
    <t>Bilhete </t>
  </si>
  <si>
    <t>Caxias do Sul/RS - Canela/RS</t>
  </si>
  <si>
    <t>Caxias do Sul/RS - Carlos Barbosa/RS</t>
  </si>
  <si>
    <t>Caxias do Sul/RS - Farroupilha/RS</t>
  </si>
  <si>
    <t>Caxias do Sul/RS - Flores da Cunha/RS</t>
  </si>
  <si>
    <t>Caxias do Sul/RS - Garibaldi/RS</t>
  </si>
  <si>
    <t>Bilhete</t>
  </si>
  <si>
    <t>Caxias do Sul/RS - Nova Prata/RS</t>
  </si>
  <si>
    <t>Caxias do Sul/RS - Vacaria/RS</t>
  </si>
  <si>
    <t>Caxias do Sul/RS - Veranópolis/RS</t>
  </si>
  <si>
    <t>PLANO DE TELEFONE  ENCARREGADA (O) </t>
  </si>
  <si>
    <t>Crédito celular encarregada</t>
  </si>
  <si>
    <t>GEX Caxias do Sul</t>
  </si>
  <si>
    <t>Endereço</t>
  </si>
  <si>
    <t>Cidade</t>
  </si>
  <si>
    <t>GEX/APS/ADJ CAXIAS DO SUL</t>
  </si>
  <si>
    <t>Rua Visconde de Pelotas, 2280</t>
  </si>
  <si>
    <t>CAXIAS DO SUL/RS</t>
  </si>
  <si>
    <t>CEDOCPREV CAXIAS DO SUL</t>
  </si>
  <si>
    <t>Av. da Vindima, 165</t>
  </si>
  <si>
    <t>Rua Júlio de Castilhos, 291</t>
  </si>
  <si>
    <t>BENTO GONÇALVES/RS</t>
  </si>
  <si>
    <t>Rua Dona Carlinda, 810</t>
  </si>
  <si>
    <t>CANELA/RS</t>
  </si>
  <si>
    <t>Rua Vereador Ubaldo Baldasso, 268</t>
  </si>
  <si>
    <t>CARLOS BARBOSA/RS</t>
  </si>
  <si>
    <t>Rua Coronel Pena de Moraes, 59-A</t>
  </si>
  <si>
    <t>FARROUPILHA/RS</t>
  </si>
  <si>
    <t>Rua Borges de Medeiros, 2110</t>
  </si>
  <si>
    <t>FLORES DA CUNHA/RS</t>
  </si>
  <si>
    <t>Rua João Missiaggia, 159</t>
  </si>
  <si>
    <t>GARIBALDI/RS</t>
  </si>
  <si>
    <t>Av. Placidina de Araújo, 742</t>
  </si>
  <si>
    <t>NOVA PRATA/RS</t>
  </si>
  <si>
    <t>Rua Marechal Floriano, 250</t>
  </si>
  <si>
    <t>VACARIA/RS</t>
  </si>
  <si>
    <t>Rua General Flores da Cunha, 454</t>
  </si>
  <si>
    <t>VERANÓPOLIS/RS</t>
  </si>
</sst>
</file>

<file path=xl/styles.xml><?xml version="1.0" encoding="utf-8"?>
<styleSheet xmlns="http://schemas.openxmlformats.org/spreadsheetml/2006/main">
  <numFmts count="23">
    <numFmt formatCode="GENERAL" numFmtId="164"/>
    <numFmt formatCode="[$R$-416]\ #,##0.00;[RED]\-[$R$-416]\ #,##0.00" numFmtId="165"/>
    <numFmt formatCode="* #,##0.00\ ;\-* #,##0.00\ ;* \-#\ ;@\ " numFmtId="166"/>
    <numFmt formatCode="* #,##0.00\ ;\-* #,##0.00\ ;* \-#\ ;@" numFmtId="167"/>
    <numFmt formatCode="0.00" numFmtId="168"/>
    <numFmt formatCode="0.0000000" numFmtId="169"/>
    <numFmt formatCode="0.00000000" numFmtId="170"/>
    <numFmt formatCode="_-* #,##0.00_-;\-* #,##0.00_-;_-* \-??_-;_-@_-" numFmtId="171"/>
    <numFmt formatCode="D/M/YYYY" numFmtId="172"/>
    <numFmt formatCode="#,##0.00\ ;\(#,##0.00\)" numFmtId="173"/>
    <numFmt formatCode="#,##0.00\ ;\(#,##0.00\);\-#\ ;@\ " numFmtId="174"/>
    <numFmt formatCode="0%" numFmtId="175"/>
    <numFmt formatCode="&quot;R$ &quot;#,##0.00" numFmtId="176"/>
    <numFmt formatCode="0.00%" numFmtId="177"/>
    <numFmt formatCode="&quot;R$ &quot;#,##0.00\ ;[RED]&quot;(R$ &quot;#,##0.00\)" numFmtId="178"/>
    <numFmt formatCode="#,##0.00" numFmtId="179"/>
    <numFmt formatCode="&quot;R$ &quot;#,##0.00;[RED]&quot;-R$ &quot;#,##0.00" numFmtId="180"/>
    <numFmt formatCode="#,##0.00\ ;#,##0.00\ ;\-#\ ;@\ " numFmtId="181"/>
    <numFmt formatCode="0.000000000" numFmtId="182"/>
    <numFmt formatCode="0.000000000;[RED]\(0.000000000\)" numFmtId="183"/>
    <numFmt formatCode="0.0000000000" numFmtId="184"/>
    <numFmt formatCode="0.0000" numFmtId="185"/>
    <numFmt formatCode="_-&quot;R$ &quot;* #,##0.00_-;&quot;-R$ &quot;* #,##0.00_-;_-&quot;R$ &quot;* \-??_-;_-@_-" numFmtId="186"/>
  </numFmts>
  <fonts count="37">
    <font>
      <sz val="11"/>
      <color rgb="FF333333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333333"/>
      <name val="Arial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name val="Calibri"/>
      <family val="2"/>
      <charset val="1"/>
    </font>
    <font>
      <sz val="11"/>
      <color rgb="FF000000"/>
      <name val="Arial"/>
      <family val="2"/>
      <charset val="1"/>
    </font>
    <font>
      <b val="true"/>
      <i val="true"/>
      <sz val="9"/>
      <color rgb="FF000000"/>
      <name val="Calibri"/>
      <family val="2"/>
      <charset val="1"/>
    </font>
    <font>
      <b val="true"/>
      <sz val="10"/>
      <name val="Calibri"/>
      <family val="2"/>
      <charset val="1"/>
    </font>
    <font>
      <sz val="10"/>
      <color rgb="FF333333"/>
      <name val="Calibri"/>
      <family val="2"/>
      <charset val="1"/>
    </font>
    <font>
      <b val="true"/>
      <sz val="9"/>
      <color rgb="FF333333"/>
      <name val="Arial"/>
      <family val="2"/>
      <charset val="1"/>
    </font>
    <font>
      <sz val="9"/>
      <color rgb="FF333333"/>
      <name val="Arial"/>
      <family val="2"/>
      <charset val="1"/>
    </font>
    <font>
      <b val="true"/>
      <sz val="12"/>
      <color rgb="FF333333"/>
      <name val="Calibri"/>
      <family val="2"/>
      <charset val="1"/>
    </font>
    <font>
      <b val="true"/>
      <sz val="9"/>
      <color rgb="FF333333"/>
      <name val="Calibri"/>
      <family val="2"/>
      <charset val="1"/>
    </font>
    <font>
      <sz val="9"/>
      <color rgb="FF333333"/>
      <name val="Calibri"/>
      <family val="2"/>
      <charset val="1"/>
    </font>
    <font>
      <b val="true"/>
      <sz val="10"/>
      <color rgb="FF333333"/>
      <name val="Calibri"/>
      <family val="2"/>
      <charset val="1"/>
    </font>
    <font>
      <sz val="10"/>
      <color rgb="FF333333"/>
      <name val="Arial"/>
      <family val="2"/>
      <charset val="1"/>
    </font>
    <font>
      <sz val="10"/>
      <color rgb="FF000080"/>
      <name val="Calibri"/>
      <family val="2"/>
      <charset val="1"/>
    </font>
    <font>
      <sz val="10"/>
      <color rgb="FF339966"/>
      <name val="Calibri"/>
      <family val="2"/>
      <charset val="1"/>
    </font>
    <font>
      <sz val="10"/>
      <color rgb="FF000000"/>
      <name val="Cambria"/>
      <family val="1"/>
      <charset val="1"/>
    </font>
    <font>
      <sz val="9"/>
      <color rgb="FFFF0000"/>
      <name val="Cambria"/>
      <family val="1"/>
      <charset val="1"/>
    </font>
    <font>
      <sz val="10"/>
      <color rgb="FF808080"/>
      <name val="Calibri"/>
      <family val="2"/>
      <charset val="1"/>
    </font>
    <font>
      <b val="true"/>
      <sz val="10"/>
      <color rgb="FF808080"/>
      <name val="Calibri"/>
      <family val="2"/>
      <charset val="1"/>
    </font>
    <font>
      <b val="true"/>
      <i val="true"/>
      <sz val="10"/>
      <color rgb="FF333333"/>
      <name val="Calibri"/>
      <family val="2"/>
      <charset val="1"/>
    </font>
    <font>
      <b val="true"/>
      <i val="true"/>
      <sz val="10"/>
      <color rgb="FF000000"/>
      <name val="Calibri"/>
      <family val="2"/>
      <charset val="1"/>
    </font>
    <font>
      <sz val="11"/>
      <color rgb="FF333333"/>
      <name val="Calibri"/>
      <family val="2"/>
      <charset val="1"/>
    </font>
    <font>
      <b val="true"/>
      <sz val="10"/>
      <color rgb="FF333333"/>
      <name val="Arial"/>
      <family val="2"/>
      <charset val="1"/>
    </font>
    <font>
      <sz val="8"/>
      <color rgb="FF333333"/>
      <name val="Arial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</fonts>
  <fills count="36">
    <fill>
      <patternFill patternType="none"/>
    </fill>
    <fill>
      <patternFill patternType="gray125"/>
    </fill>
    <fill>
      <patternFill patternType="solid">
        <fgColor rgb="FFA1467E"/>
        <bgColor rgb="FFC65911"/>
      </patternFill>
    </fill>
    <fill>
      <patternFill patternType="solid">
        <fgColor rgb="FF5EB91E"/>
        <bgColor rgb="FF92D050"/>
      </patternFill>
    </fill>
    <fill>
      <patternFill patternType="solid">
        <fgColor rgb="FF5983B0"/>
        <bgColor rgb="FF808080"/>
      </patternFill>
    </fill>
    <fill>
      <patternFill patternType="solid">
        <fgColor rgb="FFC1C1C1"/>
        <bgColor rgb="FFC0C0C0"/>
      </patternFill>
    </fill>
    <fill>
      <patternFill patternType="solid">
        <fgColor rgb="FFBF819E"/>
        <bgColor rgb="FF808080"/>
      </patternFill>
    </fill>
    <fill>
      <patternFill patternType="solid">
        <fgColor rgb="FFBBE33D"/>
        <bgColor rgb="FF92D050"/>
      </patternFill>
    </fill>
    <fill>
      <patternFill patternType="solid">
        <fgColor rgb="FFB4C7DC"/>
        <bgColor rgb="FFC1C1C1"/>
      </patternFill>
    </fill>
    <fill>
      <patternFill patternType="solid">
        <fgColor rgb="FFDDDDDD"/>
        <bgColor rgb="FFD6DCE4"/>
      </patternFill>
    </fill>
    <fill>
      <patternFill patternType="solid">
        <fgColor rgb="FF000000"/>
        <bgColor rgb="FF003300"/>
      </patternFill>
    </fill>
    <fill>
      <patternFill patternType="solid">
        <fgColor rgb="FFCCCCCC"/>
        <bgColor rgb="FFD0CECE"/>
      </patternFill>
    </fill>
    <fill>
      <patternFill patternType="solid">
        <fgColor rgb="FFC6E0B4"/>
        <bgColor rgb="FFD0CECE"/>
      </patternFill>
    </fill>
    <fill>
      <patternFill patternType="solid">
        <fgColor rgb="FFD9E1F2"/>
        <bgColor rgb="FFD6DCE4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CC99FF"/>
        <bgColor rgb="FFC0C0C0"/>
      </patternFill>
    </fill>
    <fill>
      <patternFill patternType="solid">
        <fgColor rgb="FF00CCFF"/>
        <bgColor rgb="FF339966"/>
      </patternFill>
    </fill>
    <fill>
      <patternFill patternType="solid">
        <fgColor rgb="FF00FF00"/>
        <bgColor rgb="FF5EB91E"/>
      </patternFill>
    </fill>
    <fill>
      <patternFill patternType="solid">
        <fgColor rgb="FF8EA9DB"/>
        <bgColor rgb="FF729FCF"/>
      </patternFill>
    </fill>
    <fill>
      <patternFill patternType="solid">
        <fgColor rgb="FFCCCCFF"/>
        <bgColor rgb="FFD6DCE4"/>
      </patternFill>
    </fill>
    <fill>
      <patternFill patternType="solid">
        <fgColor rgb="FF92D050"/>
        <bgColor rgb="FFBBE33D"/>
      </patternFill>
    </fill>
    <fill>
      <patternFill patternType="solid">
        <fgColor rgb="FFC0C0C0"/>
        <bgColor rgb="FFC1C1C1"/>
      </patternFill>
    </fill>
    <fill>
      <patternFill patternType="solid">
        <fgColor rgb="FFFF6600"/>
        <bgColor rgb="FFC65911"/>
      </patternFill>
    </fill>
    <fill>
      <patternFill patternType="solid">
        <fgColor rgb="FFFFCC00"/>
        <bgColor rgb="FFFFFF00"/>
      </patternFill>
    </fill>
    <fill>
      <patternFill patternType="solid">
        <fgColor rgb="FFFFFF99"/>
        <bgColor rgb="FFF7F286"/>
      </patternFill>
    </fill>
    <fill>
      <patternFill patternType="solid">
        <fgColor rgb="FFD0CECE"/>
        <bgColor rgb="FFCCCCCC"/>
      </patternFill>
    </fill>
    <fill>
      <patternFill patternType="solid">
        <fgColor rgb="FFF4B084"/>
        <bgColor rgb="FFC0C0C0"/>
      </patternFill>
    </fill>
    <fill>
      <patternFill patternType="solid">
        <fgColor rgb="FFFCE4D6"/>
        <bgColor rgb="FFFFF2CC"/>
      </patternFill>
    </fill>
    <fill>
      <patternFill patternType="solid">
        <fgColor rgb="FF548235"/>
        <bgColor rgb="FF339966"/>
      </patternFill>
    </fill>
    <fill>
      <patternFill patternType="solid">
        <fgColor rgb="FFFFF2CC"/>
        <bgColor rgb="FFFFFFCC"/>
      </patternFill>
    </fill>
    <fill>
      <patternFill patternType="solid">
        <fgColor rgb="FF8497B0"/>
        <bgColor rgb="FF729FCF"/>
      </patternFill>
    </fill>
    <fill>
      <patternFill patternType="solid">
        <fgColor rgb="FFD6DCE4"/>
        <bgColor rgb="FFDDDDDD"/>
      </patternFill>
    </fill>
    <fill>
      <patternFill patternType="solid">
        <fgColor rgb="FFFFFF00"/>
        <bgColor rgb="FFFFCC00"/>
      </patternFill>
    </fill>
    <fill>
      <patternFill patternType="solid">
        <fgColor rgb="FFF7F286"/>
        <bgColor rgb="FFFFFF99"/>
      </patternFill>
    </fill>
    <fill>
      <patternFill patternType="solid">
        <fgColor rgb="FF729FCF"/>
        <bgColor rgb="FF8497B0"/>
      </patternFill>
    </fill>
  </fills>
  <borders count="74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/>
      <right/>
      <top style="thin"/>
      <bottom/>
      <diagonal/>
    </border>
    <border diagonalDown="false" diagonalUp="false">
      <left style="thin"/>
      <right/>
      <top style="thin"/>
      <bottom/>
      <diagonal/>
    </border>
    <border diagonalDown="false" diagonalUp="false">
      <left/>
      <right style="thin"/>
      <top/>
      <bottom/>
      <diagonal/>
    </border>
    <border diagonalDown="false" diagonalUp="false">
      <left style="thin"/>
      <right style="thin"/>
      <top/>
      <bottom/>
      <diagonal/>
    </border>
    <border diagonalDown="false" diagonalUp="false">
      <left style="thin"/>
      <right/>
      <top/>
      <bottom/>
      <diagonal/>
    </border>
    <border diagonalDown="false" diagonalUp="false">
      <left/>
      <right style="thin"/>
      <top style="thin"/>
      <bottom style="thin"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 style="thin"/>
      <right/>
      <top/>
      <bottom style="thin"/>
      <diagonal/>
    </border>
    <border diagonalDown="false" diagonalUp="false">
      <left style="medium"/>
      <right style="medium"/>
      <top style="medium"/>
      <bottom style="medium"/>
      <diagonal/>
    </border>
    <border diagonalDown="false" diagonalUp="false">
      <left style="medium"/>
      <right style="medium"/>
      <top style="medium"/>
      <bottom/>
      <diagonal/>
    </border>
    <border diagonalDown="false" diagonalUp="false">
      <left/>
      <right style="thin"/>
      <top style="medium"/>
      <bottom/>
      <diagonal/>
    </border>
    <border diagonalDown="false" diagonalUp="false">
      <left style="thin"/>
      <right style="thin"/>
      <top style="medium"/>
      <bottom/>
      <diagonal/>
    </border>
    <border diagonalDown="false" diagonalUp="false">
      <left style="thin"/>
      <right/>
      <top style="medium"/>
      <bottom/>
      <diagonal/>
    </border>
    <border diagonalDown="false" diagonalUp="false">
      <left style="medium"/>
      <right style="thin"/>
      <top style="medium"/>
      <bottom style="medium"/>
      <diagonal/>
    </border>
    <border diagonalDown="false" diagonalUp="false">
      <left style="thin"/>
      <right style="thin"/>
      <top style="medium"/>
      <bottom style="medium"/>
      <diagonal/>
    </border>
    <border diagonalDown="false" diagonalUp="false">
      <left/>
      <right style="medium"/>
      <top style="medium"/>
      <bottom style="medium"/>
      <diagonal/>
    </border>
    <border diagonalDown="false" diagonalUp="false">
      <left/>
      <right style="medium"/>
      <top style="medium"/>
      <bottom/>
      <diagonal/>
    </border>
    <border diagonalDown="false" diagonalUp="false">
      <left style="thin"/>
      <right style="medium"/>
      <top/>
      <bottom/>
      <diagonal/>
    </border>
    <border diagonalDown="false" diagonalUp="false">
      <left/>
      <right style="medium"/>
      <top/>
      <bottom/>
      <diagonal/>
    </border>
    <border diagonalDown="false" diagonalUp="false">
      <left style="medium"/>
      <right/>
      <top style="medium"/>
      <bottom style="thin"/>
      <diagonal/>
    </border>
    <border diagonalDown="false" diagonalUp="false">
      <left style="medium"/>
      <right style="thin"/>
      <top style="medium"/>
      <bottom style="thin"/>
      <diagonal/>
    </border>
    <border diagonalDown="false" diagonalUp="false">
      <left/>
      <right style="thin"/>
      <top style="medium"/>
      <bottom style="thin"/>
      <diagonal/>
    </border>
    <border diagonalDown="false" diagonalUp="false">
      <left style="thin"/>
      <right style="thin"/>
      <top style="medium"/>
      <bottom style="thin"/>
      <diagonal/>
    </border>
    <border diagonalDown="false" diagonalUp="false">
      <left style="thin"/>
      <right style="medium"/>
      <top style="medium"/>
      <bottom style="thin"/>
      <diagonal/>
    </border>
    <border diagonalDown="false" diagonalUp="false">
      <left/>
      <right style="thin"/>
      <top/>
      <bottom style="thin"/>
      <diagonal/>
    </border>
    <border diagonalDown="false" diagonalUp="false">
      <left style="thin"/>
      <right style="thin"/>
      <top/>
      <bottom style="thin"/>
      <diagonal/>
    </border>
    <border diagonalDown="false" diagonalUp="false">
      <left style="thin"/>
      <right style="medium"/>
      <top/>
      <bottom style="thin"/>
      <diagonal/>
    </border>
    <border diagonalDown="false" diagonalUp="false">
      <left/>
      <right style="medium"/>
      <top style="medium"/>
      <bottom style="thin"/>
      <diagonal/>
    </border>
    <border diagonalDown="false" diagonalUp="false">
      <left style="medium"/>
      <right/>
      <top style="thin"/>
      <bottom style="thin"/>
      <diagonal/>
    </border>
    <border diagonalDown="false" diagonalUp="false">
      <left style="medium"/>
      <right style="thin"/>
      <top style="thin"/>
      <bottom style="thin"/>
      <diagonal/>
    </border>
    <border diagonalDown="false" diagonalUp="false">
      <left style="thin"/>
      <right style="medium"/>
      <top style="thin"/>
      <bottom style="thin"/>
      <diagonal/>
    </border>
    <border diagonalDown="false" diagonalUp="false">
      <left/>
      <right style="medium"/>
      <top style="thin"/>
      <bottom style="thin"/>
      <diagonal/>
    </border>
    <border diagonalDown="false" diagonalUp="false">
      <left style="medium"/>
      <right/>
      <top style="thin"/>
      <bottom style="medium"/>
      <diagonal/>
    </border>
    <border diagonalDown="false" diagonalUp="false">
      <left style="medium"/>
      <right style="thin"/>
      <top style="thin"/>
      <bottom style="medium"/>
      <diagonal/>
    </border>
    <border diagonalDown="false" diagonalUp="false">
      <left/>
      <right style="thin"/>
      <top style="thin"/>
      <bottom style="medium"/>
      <diagonal/>
    </border>
    <border diagonalDown="false" diagonalUp="false">
      <left style="thin"/>
      <right style="thin"/>
      <top style="thin"/>
      <bottom style="medium"/>
      <diagonal/>
    </border>
    <border diagonalDown="false" diagonalUp="false">
      <left style="thin"/>
      <right style="medium"/>
      <top style="thin"/>
      <bottom style="medium"/>
      <diagonal/>
    </border>
    <border diagonalDown="false" diagonalUp="false">
      <left/>
      <right style="thin"/>
      <top style="thin"/>
      <bottom/>
      <diagonal/>
    </border>
    <border diagonalDown="false" diagonalUp="false">
      <left style="thin"/>
      <right style="thin"/>
      <top style="thin"/>
      <bottom/>
      <diagonal/>
    </border>
    <border diagonalDown="false" diagonalUp="false">
      <left style="thin"/>
      <right style="medium"/>
      <top style="thin"/>
      <bottom/>
      <diagonal/>
    </border>
    <border diagonalDown="false" diagonalUp="false">
      <left/>
      <right style="medium"/>
      <top style="thin"/>
      <bottom style="medium"/>
      <diagonal/>
    </border>
    <border diagonalDown="false" diagonalUp="false">
      <left/>
      <right style="medium"/>
      <top style="thin"/>
      <bottom/>
      <diagonal/>
    </border>
    <border diagonalDown="false" diagonalUp="false">
      <left style="medium"/>
      <right style="medium"/>
      <top/>
      <bottom style="medium"/>
      <diagonal/>
    </border>
    <border diagonalDown="false" diagonalUp="false">
      <left/>
      <right style="thin"/>
      <top/>
      <bottom style="medium"/>
      <diagonal/>
    </border>
    <border diagonalDown="false" diagonalUp="false">
      <left style="thin"/>
      <right style="thin"/>
      <top/>
      <bottom style="medium"/>
      <diagonal/>
    </border>
    <border diagonalDown="false" diagonalUp="false">
      <left style="thin"/>
      <right/>
      <top/>
      <bottom style="medium"/>
      <diagonal/>
    </border>
    <border diagonalDown="false" diagonalUp="false">
      <left/>
      <right style="medium"/>
      <top/>
      <bottom style="medium"/>
      <diagonal/>
    </border>
    <border diagonalDown="false" diagonalUp="false">
      <left style="medium"/>
      <right style="medium"/>
      <top/>
      <bottom/>
      <diagonal/>
    </border>
    <border diagonalDown="false" diagonalUp="false">
      <left style="medium"/>
      <right/>
      <top/>
      <bottom/>
      <diagonal/>
    </border>
    <border diagonalDown="false" diagonalUp="false">
      <left style="medium"/>
      <right style="hair"/>
      <top/>
      <bottom/>
      <diagonal/>
    </border>
    <border diagonalDown="false" diagonalUp="false">
      <left style="medium"/>
      <right style="medium"/>
      <top style="thin"/>
      <bottom style="thin"/>
      <diagonal/>
    </border>
    <border diagonalDown="false" diagonalUp="false">
      <left style="medium"/>
      <right style="thin"/>
      <top/>
      <bottom style="thin"/>
      <diagonal/>
    </border>
    <border diagonalDown="false" diagonalUp="false">
      <left style="medium"/>
      <right/>
      <top style="thin"/>
      <bottom/>
      <diagonal/>
    </border>
    <border diagonalDown="false" diagonalUp="false">
      <left style="medium"/>
      <right style="thin"/>
      <top/>
      <bottom/>
      <diagonal/>
    </border>
    <border diagonalDown="false" diagonalUp="false">
      <left style="hair"/>
      <right/>
      <top/>
      <bottom/>
      <diagonal/>
    </border>
    <border diagonalDown="false" diagonalUp="false">
      <left style="hair"/>
      <right style="thin"/>
      <top style="thin"/>
      <bottom/>
      <diagonal/>
    </border>
    <border diagonalDown="false" diagonalUp="false">
      <left style="hair"/>
      <right style="thin"/>
      <top style="thin"/>
      <bottom style="thin"/>
      <diagonal/>
    </border>
    <border diagonalDown="false" diagonalUp="false">
      <left style="medium"/>
      <right style="thin"/>
      <top/>
      <bottom style="medium"/>
      <diagonal/>
    </border>
    <border diagonalDown="false" diagonalUp="false">
      <left style="thin"/>
      <right style="medium"/>
      <top/>
      <bottom style="medium"/>
      <diagonal/>
    </border>
    <border diagonalDown="false" diagonalUp="false">
      <left style="thin"/>
      <right style="medium"/>
      <top style="medium"/>
      <bottom style="medium"/>
      <diagonal/>
    </border>
    <border diagonalDown="false" diagonalUp="false">
      <left style="medium"/>
      <right style="thin"/>
      <top style="thin"/>
      <bottom/>
      <diagonal/>
    </border>
    <border diagonalDown="false" diagonalUp="false">
      <left style="thin"/>
      <right/>
      <top style="medium"/>
      <bottom style="medium"/>
      <diagonal/>
    </border>
    <border diagonalDown="false" diagonalUp="false">
      <left style="medium"/>
      <right/>
      <top style="medium"/>
      <bottom/>
      <diagonal/>
    </border>
    <border diagonalDown="false" diagonalUp="false">
      <left style="medium"/>
      <right/>
      <top style="medium"/>
      <bottom style="medium"/>
      <diagonal/>
    </border>
    <border diagonalDown="false" diagonalUp="false">
      <left style="thin"/>
      <right/>
      <top style="thin"/>
      <bottom style="medium"/>
      <diagonal/>
    </border>
    <border diagonalDown="false" diagonalUp="false">
      <left style="medium"/>
      <right style="thin"/>
      <top style="medium"/>
      <bottom/>
      <diagonal/>
    </border>
    <border diagonalDown="false" diagonalUp="false">
      <left style="thin"/>
      <right style="medium"/>
      <top style="medium"/>
      <bottom/>
      <diagonal/>
    </border>
    <border diagonalDown="false" diagonalUp="false">
      <left style="thin"/>
      <right/>
      <top style="medium"/>
      <bottom style="thin"/>
      <diagonal/>
    </border>
    <border diagonalDown="false" diagonalUp="false">
      <left style="medium"/>
      <right style="medium"/>
      <top style="medium"/>
      <bottom style="thin"/>
      <diagonal/>
    </border>
    <border diagonalDown="false" diagonalUp="false">
      <left style="medium"/>
      <right style="medium"/>
      <top style="thin"/>
      <bottom/>
      <diagonal/>
    </border>
    <border diagonalDown="false" diagonalUp="false">
      <left style="medium"/>
      <right style="medium"/>
      <top/>
      <bottom style="thin"/>
      <diagonal/>
    </border>
    <border diagonalDown="false" diagonalUp="false">
      <left style="hair"/>
      <right style="hair"/>
      <top style="hair"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true" applyBorder="true" applyFont="true" applyProtection="true" borderId="0" fillId="0" fontId="13" numFmtId="166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23" numFmtId="175">
      <alignment horizontal="general" indent="0" shrinkToFit="false" textRotation="0" vertical="bottom" wrapText="false"/>
      <protection hidden="false" locked="true"/>
    </xf>
  </cellStyleXfs>
  <cellXfs count="425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0" numFmtId="164" xfId="0">
      <alignment horizontal="justify" indent="0" shrinkToFit="false" textRotation="0" vertical="center" wrapText="tru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bottom" wrapText="true"/>
      <protection hidden="false" locked="true"/>
    </xf>
    <xf applyAlignment="true" applyBorder="true" applyFont="false" applyProtection="false" borderId="1" fillId="0" fontId="0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0" numFmtId="164" xfId="0">
      <alignment horizontal="general" indent="0" shrinkToFit="false" textRotation="0" vertical="bottom" wrapText="true"/>
      <protection hidden="false" locked="true"/>
    </xf>
    <xf applyAlignment="true" applyBorder="true" applyFont="false" applyProtection="false" borderId="1" fillId="0" fontId="0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4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4" numFmtId="165" xfId="0">
      <alignment horizontal="center" indent="0" shrinkToFit="false" textRotation="0" vertical="center" wrapText="false"/>
      <protection hidden="false" locked="true"/>
    </xf>
    <xf applyAlignment="false" applyBorder="false" applyFont="tru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0" fontId="0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5" numFmtId="164" xfId="0">
      <alignment horizontal="center" indent="0" shrinkToFit="false" textRotation="0" vertical="center" wrapText="false"/>
      <protection hidden="false" locked="true"/>
    </xf>
    <xf applyAlignment="false" applyBorder="false" applyFont="true" applyProtection="false" borderId="0" fillId="0" fontId="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2" fontId="7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3" fontId="7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4" fontId="7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3" fillId="5" fontId="7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1" fillId="5" fontId="7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false" borderId="4" fillId="6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5" fillId="6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5" fillId="7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5" fillId="8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6" fillId="8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9" fontId="1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7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1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8" fillId="0" fontId="7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1" fillId="0" fontId="7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7" fillId="0" fontId="5" numFmtId="166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0" fontId="5" numFmtId="166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5" numFmtId="167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8" fillId="0" fontId="5" numFmtId="166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9" fontId="9" numFmtId="166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7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1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8" fillId="0" fontId="5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1" fillId="0" fontId="5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false" borderId="8" fillId="4" fontId="14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4" fontId="14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7" fillId="4" fontId="7" numFmtId="166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4" fontId="7" numFmtId="166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9" fillId="11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11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10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8" fillId="0" fontId="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7" fillId="0" fontId="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8" fillId="11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7" fillId="11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8" fillId="12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12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7" fillId="12" fontId="15" numFmtId="169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12" fontId="15" numFmtId="169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12" fontId="15" numFmtId="170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8" fillId="5" fontId="7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false" borderId="7" fillId="6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6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7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8" fontId="9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8" fontId="5" numFmtId="164" xfId="0">
      <alignment horizontal="center" indent="0" shrinkToFit="false" textRotation="0" vertical="center" wrapText="true"/>
      <protection hidden="false" locked="true"/>
    </xf>
    <xf applyAlignment="false" applyBorder="false" applyFont="true" applyProtection="false" borderId="0" fillId="0" fontId="16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17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0" fillId="0" fontId="4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11" fillId="5" fontId="7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false" borderId="12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3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4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5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7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8" fillId="13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9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20" fillId="0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1" fillId="0" fontId="7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false" borderId="22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3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4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5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6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7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8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9" fillId="13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9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30" fillId="0" fontId="5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false" borderId="31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2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3" fillId="13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3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34" fillId="0" fontId="5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false" borderId="35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6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7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8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9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0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1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2" fillId="13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3" fillId="0" fontId="5" numFmtId="166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4" fillId="4" fontId="14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5" fillId="11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46" fillId="11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47" fillId="11" fontId="15" numFmtId="168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5" fillId="11" fontId="15" numFmtId="171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6" fillId="11" fontId="15" numFmtId="171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48" fillId="11" fontId="15" numFmtId="171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47" fillId="11" fontId="15" numFmtId="171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0" fillId="11" fontId="15" numFmtId="171" xfId="0">
      <alignment horizontal="center" indent="0" shrinkToFit="false" textRotation="0" vertical="bottom" wrapText="false"/>
      <protection hidden="false" locked="true"/>
    </xf>
    <xf applyAlignment="false" applyBorder="false" applyFont="true" applyProtection="false" borderId="0" fillId="0" fontId="18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8" numFmtId="171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71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1" fillId="0" fontId="19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16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49" fillId="14" fontId="1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0" fillId="14" fontId="1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0" fillId="14" fontId="1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0" fillId="14" fontId="19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14" fontId="19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7" fillId="15" fontId="20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2" fillId="15" fontId="20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0" fillId="14" fontId="16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14" fontId="20" numFmtId="164" xfId="0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1" fillId="15" fontId="21" numFmtId="173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2" fillId="15" fontId="21" numFmtId="173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15" fontId="21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2" fillId="15" fontId="21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1" fillId="14" fontId="16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0" fillId="14" fontId="16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1" fillId="14" fontId="22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16" fontId="2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32" fillId="16" fontId="2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31" fillId="17" fontId="22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20" fillId="17" fontId="22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31" fillId="18" fontId="22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18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2" fillId="18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1" fillId="14" fontId="16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true" borderId="1" fillId="14" fontId="24" numFmtId="176" xfId="19">
      <alignment horizontal="general" indent="0" shrinkToFit="false" textRotation="0" vertical="center" wrapText="false"/>
      <protection hidden="false" locked="true"/>
    </xf>
    <xf applyAlignment="false" applyBorder="true" applyFont="true" applyProtection="false" borderId="1" fillId="14" fontId="22" numFmtId="174" xfId="15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32" fillId="14" fontId="22" numFmtId="174" xfId="15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14" fontId="24" numFmtId="177" xfId="19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" fillId="14" fontId="25" numFmtId="174" xfId="19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14" fontId="2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1" fillId="19" fontId="8" numFmtId="164" xfId="0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1" fillId="19" fontId="8" numFmtId="175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19" fontId="8" numFmtId="168" xfId="0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32" fillId="19" fontId="8" numFmtId="168" xfId="0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52" fillId="17" fontId="22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53" fillId="13" fontId="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7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8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1" fillId="0" fontId="9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1" fillId="13" fontId="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40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1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4" fillId="13" fontId="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13" fontId="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2" fillId="13" fontId="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7" fillId="14" fontId="24" numFmtId="177" xfId="19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7" fillId="14" fontId="22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8" fillId="14" fontId="22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2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14" fontId="24" numFmtId="178" xfId="19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14" fontId="22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2" fillId="14" fontId="22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3" fillId="18" fontId="22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27" fillId="18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8" fillId="18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77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79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2" fillId="0" fontId="9" numFmtId="179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16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false" borderId="0" fillId="0" fontId="16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false" borderId="1" fillId="13" fontId="8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2" fillId="13" fontId="8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8" xfId="0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32" fillId="0" fontId="9" numFmtId="168" xfId="0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1" fillId="19" fontId="8" numFmtId="179" xfId="0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32" fillId="19" fontId="8" numFmtId="179" xfId="0">
      <alignment horizontal="right" indent="0" shrinkToFit="false" textRotation="0" vertical="center" wrapText="false"/>
      <protection hidden="false" locked="true"/>
    </xf>
    <xf applyAlignment="true" applyBorder="true" applyFont="true" applyProtection="false" borderId="31" fillId="21" fontId="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21" fontId="8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2" fillId="21" fontId="8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19" fontId="8" numFmtId="177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5" fillId="13" fontId="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" fillId="14" fontId="24" numFmtId="177" xfId="19">
      <alignment horizontal="general" indent="0" shrinkToFit="false" textRotation="0" vertical="center" wrapText="false"/>
      <protection hidden="false" locked="false"/>
    </xf>
    <xf applyAlignment="true" applyBorder="true" applyFont="true" applyProtection="false" borderId="31" fillId="22" fontId="22" numFmtId="164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1" fillId="22" fontId="22" numFmtId="177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1" fillId="22" fontId="22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1" fillId="22" fontId="22" numFmtId="17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2" fillId="22" fontId="22" numFmtId="174" xfId="0">
      <alignment horizontal="general" indent="0" shrinkToFit="false" textRotation="0" vertical="center" wrapText="false"/>
      <protection hidden="false" locked="true"/>
    </xf>
    <xf applyAlignment="false" applyBorder="true" applyFont="true" applyProtection="true" borderId="1" fillId="14" fontId="24" numFmtId="171" xfId="19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31" fillId="0" fontId="9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true" borderId="1" fillId="14" fontId="24" numFmtId="171" xfId="19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22" fontId="2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31" fillId="14" fontId="26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1" fillId="14" fontId="28" numFmtId="177" xfId="19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14" fontId="16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2" fillId="14" fontId="16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1" fillId="23" fontId="2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23" fontId="2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32" fillId="23" fontId="2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31" fillId="24" fontId="22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24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2" fillId="24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1" fillId="14" fontId="22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14" fontId="22" numFmtId="17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2" fillId="14" fontId="22" numFmtId="17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1" fillId="14" fontId="2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14" fontId="29" numFmtId="17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2" fillId="14" fontId="29" numFmtId="17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5" fillId="22" fontId="22" numFmtId="164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37" fillId="22" fontId="22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38" fillId="22" fontId="22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false" borderId="0" fillId="14" fontId="19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2" fillId="15" fontId="20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4" fillId="15" fontId="20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5" fillId="15" fontId="20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14" fontId="20" numFmtId="164" xfId="0">
      <alignment horizontal="right" indent="0" shrinkToFit="false" textRotation="0" vertical="center" wrapText="false"/>
      <protection hidden="false" locked="true"/>
    </xf>
    <xf applyAlignment="true" applyBorder="true" applyFont="true" applyProtection="true" borderId="31" fillId="15" fontId="21" numFmtId="173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15" fontId="21" numFmtId="173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32" fillId="15" fontId="21" numFmtId="173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1" fillId="15" fontId="21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5" fillId="15" fontId="21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7" fillId="15" fontId="21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8" fillId="15" fontId="21" numFmtId="172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9" fillId="14" fontId="16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2" fillId="17" fontId="22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true" borderId="1" fillId="18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32" fillId="18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14" fontId="22" numFmtId="174" xfId="15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32" fillId="14" fontId="22" numFmtId="174" xfId="15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32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40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41" fillId="20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7" fillId="14" fontId="22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8" fillId="14" fontId="22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" fillId="14" fontId="22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32" fillId="14" fontId="22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7" fillId="18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8" fillId="18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14" fontId="24" numFmtId="171" xfId="19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14" fontId="24" numFmtId="180" xfId="19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14" fontId="16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32" fillId="14" fontId="16" numFmtId="174" xfId="15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" fillId="24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32" fillId="24" fontId="22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6" fillId="14" fontId="16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14" fontId="2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14" fontId="16" numFmtId="174" xfId="15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14" fontId="16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0" fillId="14" fontId="16" numFmtId="181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7" fillId="6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25" fontId="22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25" fontId="22" numFmtId="164" xfId="0">
      <alignment horizontal="center" indent="0" shrinkToFit="false" textRotation="0" vertical="center" wrapText="true"/>
      <protection hidden="false" locked="true"/>
    </xf>
    <xf applyAlignment="false" applyBorder="true" applyFont="true" applyProtection="false" borderId="1" fillId="25" fontId="16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25" fontId="16" numFmtId="182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25" fontId="16" numFmtId="17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25" fontId="22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6" fontId="30" numFmtId="164" xfId="0">
      <alignment horizontal="right" indent="0" shrinkToFit="false" textRotation="0" vertical="bottom" wrapText="false"/>
      <protection hidden="false" locked="true"/>
    </xf>
    <xf applyAlignment="false" applyBorder="true" applyFont="true" applyProtection="false" borderId="1" fillId="6" fontId="30" numFmtId="182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6" fontId="30" numFmtId="17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25" fontId="16" numFmtId="183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25" fontId="16" numFmtId="179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14" fontId="16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0" fillId="14" fontId="16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14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57" fillId="7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7" fontId="30" numFmtId="164" xfId="0">
      <alignment horizontal="right" indent="0" shrinkToFit="false" textRotation="0" vertical="bottom" wrapText="false"/>
      <protection hidden="false" locked="true"/>
    </xf>
    <xf applyAlignment="false" applyBorder="true" applyFont="true" applyProtection="false" borderId="1" fillId="7" fontId="16" numFmtId="182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7" fontId="16" numFmtId="179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7" fontId="30" numFmtId="17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7" fontId="16" numFmtId="17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7" fontId="16" numFmtId="183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57" fillId="8" fontId="8" numFmtId="164" xfId="0">
      <alignment horizontal="center" indent="0" shrinkToFit="false" textRotation="0" vertical="center" wrapText="true"/>
      <protection hidden="false" locked="true"/>
    </xf>
    <xf applyAlignment="false" applyBorder="true" applyFont="true" applyProtection="false" borderId="1" fillId="25" fontId="9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8" fontId="31" numFmtId="164" xfId="0">
      <alignment horizontal="right" indent="0" shrinkToFit="false" textRotation="0" vertical="center" wrapText="true"/>
      <protection hidden="false" locked="true"/>
    </xf>
    <xf applyAlignment="false" applyBorder="true" applyFont="true" applyProtection="false" borderId="1" fillId="8" fontId="16" numFmtId="18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8" fontId="16" numFmtId="179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8" fontId="30" numFmtId="17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8" fontId="16" numFmtId="17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16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19" fontId="22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13" fontId="2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16" numFmtId="164" xfId="0">
      <alignment horizontal="left" indent="0" shrinkToFit="false" textRotation="0" vertical="bottom" wrapText="false"/>
      <protection hidden="false" locked="true"/>
    </xf>
    <xf applyAlignment="false" applyBorder="true" applyFont="true" applyProtection="false" borderId="1" fillId="0" fontId="16" numFmtId="17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0" fontId="16" numFmtId="179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0" fontId="16" numFmtId="171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0" fontId="16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40" fillId="0" fontId="16" numFmtId="171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1" fillId="0" fontId="22" numFmtId="171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58" fillId="6" fontId="8" numFmtId="164" xfId="0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21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21" numFmtId="172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0" fillId="5" fontId="7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false" borderId="1" fillId="6" fontId="16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13" fontId="20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0" fontId="21" numFmtId="177" xfId="15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0" fontId="21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8" fillId="0" fontId="21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13" fontId="21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21" numFmtId="171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21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7" fillId="0" fontId="21" numFmtId="171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21" numFmtId="177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40" fillId="0" fontId="21" numFmtId="171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40" fillId="0" fontId="21" numFmtId="171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20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27" fillId="0" fontId="21" numFmtId="175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7" fillId="0" fontId="21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21" numFmtId="175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21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21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20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21" numFmtId="177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21" numFmtId="177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21" numFmtId="17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" fillId="4" fontId="20" numFmtId="174" xfId="15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21" numFmtId="177" xfId="0">
      <alignment horizontal="center" indent="0" shrinkToFit="false" textRotation="0" vertical="center" wrapText="false"/>
      <protection hidden="false" locked="true"/>
    </xf>
    <xf applyAlignment="false" applyBorder="false" applyFont="true" applyProtection="false" borderId="0" fillId="0" fontId="32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20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2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21" numFmtId="185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21" numFmtId="185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0" fillId="19" fontId="33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2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1" fillId="26" fontId="17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9" fillId="13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46" fillId="13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60" fillId="13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49" fillId="26" fontId="1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3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7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7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8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1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2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44" fillId="26" fontId="34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5" fillId="13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13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61" fillId="13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27" fillId="0" fontId="23" numFmtId="18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62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40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" fillId="0" fontId="23" numFmtId="18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41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1" fillId="13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8" fillId="13" fontId="33" numFmtId="180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0" fillId="13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7" fillId="13" fontId="33" numFmtId="180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23" numFmtId="180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23" numFmtId="176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23" numFmtId="18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1" fillId="27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5" fillId="28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28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63" fillId="28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61" fillId="28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28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0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64" fillId="28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1" fillId="28" fontId="3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65" fillId="28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0" fillId="28" fontId="3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0" fillId="29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5" fillId="12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5" fillId="12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6" fillId="12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9" fillId="12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0" fillId="30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0" fillId="30" fontId="3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5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7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66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0" fillId="12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0" fillId="12" fontId="3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1" fillId="31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67" fillId="32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3" fillId="32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4" fillId="32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68" fillId="32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65" fillId="31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1" fillId="31" fontId="3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2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4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69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70" fillId="0" fontId="2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8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52" fillId="0" fontId="2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3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71" fillId="0" fontId="2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0" fillId="31" fontId="3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9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72" fillId="0" fontId="2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0" fillId="32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4" fillId="32" fontId="3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0" fillId="32" fontId="33" numFmtId="180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17" numFmtId="164" xfId="0">
      <alignment horizontal="left" indent="0" shrinkToFit="false" textRotation="0" vertical="top" wrapText="false"/>
      <protection hidden="false" locked="true"/>
    </xf>
    <xf applyAlignment="true" applyBorder="true" applyFont="true" applyProtection="false" borderId="1" fillId="0" fontId="9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" fillId="0" fontId="9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0" fillId="33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55" fillId="34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5" fillId="34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6" fillId="34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9" fillId="34" fontId="3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0" fillId="33" fontId="3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4" fillId="0" fontId="23" numFmtId="180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23" numFmtId="180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37" fillId="0" fontId="23" numFmtId="180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1" fillId="33" fontId="3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1" fillId="33" fontId="3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5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6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6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61" fillId="0" fontId="23" numFmtId="176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73" fillId="35" fontId="35" numFmtId="164" xfId="0">
      <alignment horizontal="center" indent="0" shrinkToFit="false" textRotation="0" vertical="bottom" wrapText="false"/>
      <protection hidden="false" locked="true"/>
    </xf>
    <xf applyAlignment="false" applyBorder="true" applyFont="true" applyProtection="false" borderId="1" fillId="8" fontId="15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36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" fillId="14" fontId="36" numFmtId="164" xfId="0">
      <alignment horizontal="general" indent="0" shrinkToFit="false" textRotation="0" vertical="bottom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D0CECE"/>
      <rgbColor rgb="FF800000"/>
      <rgbColor rgb="FF5EB91E"/>
      <rgbColor rgb="FF000080"/>
      <rgbColor rgb="FF548235"/>
      <rgbColor rgb="FF800080"/>
      <rgbColor rgb="FFFCE4D6"/>
      <rgbColor rgb="FFC0C0C0"/>
      <rgbColor rgb="FF808080"/>
      <rgbColor rgb="FF8EA9DB"/>
      <rgbColor rgb="FFA1467E"/>
      <rgbColor rgb="FFFFFFCC"/>
      <rgbColor rgb="FFD9E1F2"/>
      <rgbColor rgb="FF660066"/>
      <rgbColor rgb="FFBF819E"/>
      <rgbColor rgb="FF0066CC"/>
      <rgbColor rgb="FFCCCCFF"/>
      <rgbColor rgb="FF000080"/>
      <rgbColor rgb="FFFF00FF"/>
      <rgbColor rgb="FFF7F286"/>
      <rgbColor rgb="FFBBE33D"/>
      <rgbColor rgb="FF800080"/>
      <rgbColor rgb="FF800000"/>
      <rgbColor rgb="FFFFF2CC"/>
      <rgbColor rgb="FF0000FF"/>
      <rgbColor rgb="FF00CCFF"/>
      <rgbColor rgb="FFD6DCE4"/>
      <rgbColor rgb="FFC6E0B4"/>
      <rgbColor rgb="FFFFFF99"/>
      <rgbColor rgb="FFB4C7DC"/>
      <rgbColor rgb="FFC1C1C1"/>
      <rgbColor rgb="FFCC99FF"/>
      <rgbColor rgb="FFF4B084"/>
      <rgbColor rgb="FFCCCCCC"/>
      <rgbColor rgb="FF729FCF"/>
      <rgbColor rgb="FF92D050"/>
      <rgbColor rgb="FFFFCC00"/>
      <rgbColor rgb="FFBF8F00"/>
      <rgbColor rgb="FFFF6600"/>
      <rgbColor rgb="FF5983B0"/>
      <rgbColor rgb="FF8497B0"/>
      <rgbColor rgb="FF003366"/>
      <rgbColor rgb="FF339966"/>
      <rgbColor rgb="FF003300"/>
      <rgbColor rgb="FF333300"/>
      <rgbColor rgb="FFC65911"/>
      <rgbColor rgb="FFDDDDD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88" zoomScaleNormal="88" zoomScalePageLayoutView="100">
      <selection activeCell="F9" activeCellId="0" pane="topLeft" sqref="F9"/>
    </sheetView>
  </sheetViews>
  <sheetFormatPr defaultRowHeight="12.85"/>
  <cols>
    <col collapsed="false" hidden="false" max="1" min="1" style="0" width="10.5023255813953"/>
    <col collapsed="false" hidden="false" max="2" min="2" style="0" width="14.9581395348837"/>
    <col collapsed="false" hidden="false" max="3" min="3" style="0" width="38.1162790697674"/>
    <col collapsed="false" hidden="false" max="4" min="4" style="0" width="19.0651162790698"/>
    <col collapsed="false" hidden="false" max="5" min="5" style="0" width="11.9767441860465"/>
    <col collapsed="false" hidden="false" max="6" min="6" style="0" width="19.3441860465116"/>
    <col collapsed="false" hidden="false" max="7" min="7" style="0" width="18.0744186046512"/>
    <col collapsed="false" hidden="false" max="1025" min="8" style="0" width="10.5023255813953"/>
  </cols>
  <sheetData>
    <row collapsed="false" customFormat="false" customHeight="false" hidden="false" ht="14.05" outlineLevel="0" r="1">
      <c r="A1" s="1" t="s">
        <v>0</v>
      </c>
      <c r="B1" s="1"/>
      <c r="C1" s="1"/>
      <c r="D1" s="1"/>
      <c r="E1" s="1"/>
      <c r="F1" s="1"/>
      <c r="G1" s="1"/>
    </row>
    <row collapsed="false" customFormat="false" customHeight="false" hidden="false" ht="14.05" outlineLevel="0" r="2">
      <c r="A2" s="1" t="s">
        <v>1</v>
      </c>
      <c r="B2" s="1"/>
      <c r="C2" s="1"/>
      <c r="D2" s="1"/>
      <c r="E2" s="1"/>
      <c r="F2" s="1"/>
      <c r="G2" s="1"/>
    </row>
    <row collapsed="false" customFormat="false" customHeight="false" hidden="false" ht="14.05" outlineLevel="0" r="3">
      <c r="A3" s="1" t="s">
        <v>2</v>
      </c>
      <c r="B3" s="1"/>
      <c r="C3" s="1"/>
      <c r="D3" s="1"/>
      <c r="E3" s="1"/>
      <c r="F3" s="1"/>
      <c r="G3" s="1"/>
    </row>
    <row collapsed="false" customFormat="false" customHeight="false" hidden="false" ht="14.05" outlineLevel="0" r="4">
      <c r="A4" s="1"/>
    </row>
    <row collapsed="false" customFormat="false" customHeight="true" hidden="false" ht="44.75" outlineLevel="0" r="5">
      <c r="A5" s="2" t="s">
        <v>3</v>
      </c>
      <c r="B5" s="2"/>
      <c r="C5" s="2"/>
      <c r="D5" s="2"/>
      <c r="E5" s="2"/>
      <c r="F5" s="2"/>
      <c r="G5" s="2"/>
    </row>
    <row collapsed="false" customFormat="false" customHeight="false" hidden="false" ht="28.8" outlineLevel="0" r="7">
      <c r="A7" s="3" t="s">
        <v>4</v>
      </c>
      <c r="B7" s="3" t="s">
        <v>5</v>
      </c>
      <c r="C7" s="4" t="s">
        <v>6</v>
      </c>
      <c r="D7" s="3" t="s">
        <v>7</v>
      </c>
      <c r="E7" s="3" t="s">
        <v>8</v>
      </c>
      <c r="F7" s="3" t="s">
        <v>9</v>
      </c>
      <c r="G7" s="3" t="s">
        <v>10</v>
      </c>
    </row>
    <row collapsed="false" customFormat="false" customHeight="false" hidden="false" ht="83.1" outlineLevel="0" r="8">
      <c r="A8" s="5" t="n">
        <v>1</v>
      </c>
      <c r="B8" s="5" t="n">
        <v>24023</v>
      </c>
      <c r="C8" s="6" t="s">
        <v>11</v>
      </c>
      <c r="D8" s="5" t="s">
        <v>12</v>
      </c>
      <c r="E8" s="5" t="s">
        <v>13</v>
      </c>
      <c r="F8" s="7" t="n">
        <f aca="false">Resumo!L15</f>
        <v>0</v>
      </c>
      <c r="G8" s="7" t="n">
        <f aca="false">F8*12</f>
        <v>0</v>
      </c>
    </row>
    <row collapsed="false" customFormat="false" customHeight="false" hidden="false" ht="69.5" outlineLevel="0" r="9">
      <c r="A9" s="5" t="n">
        <v>2</v>
      </c>
      <c r="B9" s="5" t="n">
        <v>25194</v>
      </c>
      <c r="C9" s="6" t="s">
        <v>14</v>
      </c>
      <c r="D9" s="5" t="s">
        <v>7</v>
      </c>
      <c r="E9" s="5" t="s">
        <v>13</v>
      </c>
      <c r="F9" s="7" t="n">
        <f aca="false">Resumo!K15</f>
        <v>0</v>
      </c>
      <c r="G9" s="7" t="n">
        <f aca="false">F9*12</f>
        <v>0</v>
      </c>
    </row>
    <row collapsed="false" customFormat="false" customHeight="false" hidden="false" ht="14.05" outlineLevel="0" r="10">
      <c r="A10" s="8" t="s">
        <v>15</v>
      </c>
      <c r="B10" s="8"/>
      <c r="C10" s="8"/>
      <c r="D10" s="8"/>
      <c r="E10" s="8"/>
      <c r="F10" s="8"/>
      <c r="G10" s="9" t="n">
        <f aca="false">SUM(G8:G9)</f>
        <v>0</v>
      </c>
    </row>
    <row collapsed="false" customFormat="false" customHeight="false" hidden="false" ht="14.05" outlineLevel="0" r="13">
      <c r="A13" s="10" t="s">
        <v>16</v>
      </c>
    </row>
    <row collapsed="false" customFormat="false" customHeight="false" hidden="false" ht="14.05" outlineLevel="0" r="14">
      <c r="A14" s="10" t="s">
        <v>17</v>
      </c>
    </row>
    <row collapsed="false" customFormat="false" customHeight="false" hidden="false" ht="14.05" outlineLevel="0" r="15">
      <c r="A15" s="10" t="s">
        <v>18</v>
      </c>
    </row>
    <row collapsed="false" customFormat="false" customHeight="false" hidden="false" ht="14.05" outlineLevel="0" r="16">
      <c r="A16" s="10" t="s">
        <v>19</v>
      </c>
    </row>
    <row collapsed="false" customFormat="false" customHeight="false" hidden="false" ht="14.05" outlineLevel="0" r="17">
      <c r="A17" s="10" t="s">
        <v>20</v>
      </c>
    </row>
    <row collapsed="false" customFormat="false" customHeight="false" hidden="false" ht="14.05" outlineLevel="0" r="18">
      <c r="A18" s="10" t="s">
        <v>21</v>
      </c>
    </row>
    <row collapsed="false" customFormat="false" customHeight="false" hidden="false" ht="14.05" outlineLevel="0" r="19">
      <c r="A19" s="10" t="s">
        <v>22</v>
      </c>
    </row>
    <row collapsed="false" customFormat="false" customHeight="false" hidden="false" ht="14.05" outlineLevel="0" r="20">
      <c r="A20" s="10" t="s">
        <v>23</v>
      </c>
    </row>
    <row collapsed="false" customFormat="false" customHeight="false" hidden="false" ht="14.05" outlineLevel="0" r="21">
      <c r="A21" s="10" t="s">
        <v>24</v>
      </c>
    </row>
    <row collapsed="false" customFormat="false" customHeight="false" hidden="false" ht="14.05" outlineLevel="0" r="22">
      <c r="A22" s="10" t="s">
        <v>25</v>
      </c>
    </row>
    <row collapsed="false" customFormat="false" customHeight="false" hidden="false" ht="14.05" outlineLevel="0" r="23">
      <c r="A23" s="10" t="s">
        <v>26</v>
      </c>
    </row>
    <row collapsed="false" customFormat="false" customHeight="false" hidden="false" ht="14.05" outlineLevel="0" r="24">
      <c r="A24" s="10"/>
    </row>
    <row collapsed="false" customFormat="false" customHeight="false" hidden="false" ht="14.05" outlineLevel="0" r="25">
      <c r="A25" s="11" t="s">
        <v>27</v>
      </c>
      <c r="B25" s="11"/>
      <c r="C25" s="11"/>
      <c r="D25" s="11"/>
      <c r="E25" s="11"/>
      <c r="F25" s="11"/>
      <c r="G25" s="11"/>
    </row>
  </sheetData>
  <mergeCells count="6">
    <mergeCell ref="A1:G1"/>
    <mergeCell ref="A2:G2"/>
    <mergeCell ref="A3:G3"/>
    <mergeCell ref="A5:G5"/>
    <mergeCell ref="A10:F10"/>
    <mergeCell ref="A25:G2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59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K33" activeCellId="0" pane="topLeft" sqref="K33"/>
    </sheetView>
  </sheetViews>
  <sheetFormatPr defaultRowHeight="14.05"/>
  <cols>
    <col collapsed="false" hidden="false" max="1" min="1" style="0" width="25"/>
    <col collapsed="false" hidden="false" max="2" min="2" style="0" width="7.13023255813954"/>
    <col collapsed="false" hidden="false" max="9" min="3" style="0" width="9.26046511627907"/>
    <col collapsed="false" hidden="false" max="11" min="10" style="0" width="11.5023255813954"/>
    <col collapsed="false" hidden="false" max="17" min="12" style="0" width="9.26046511627907"/>
    <col collapsed="false" hidden="false" max="18" min="18" style="0" width="0.748837209302326"/>
    <col collapsed="false" hidden="false" max="19" min="19" style="12" width="1.74883720930233"/>
    <col collapsed="false" hidden="false" max="21" min="20" style="12" width="9.26046511627907"/>
    <col collapsed="false" hidden="false" max="1004" min="22" style="12" width="10.6139534883721"/>
    <col collapsed="false" hidden="false" max="1005" min="1005" style="13" width="9"/>
    <col collapsed="false" hidden="false" max="1020" min="1006" style="13" width="8.62325581395349"/>
    <col collapsed="false" hidden="false" max="1025" min="1021" style="0" width="8.62325581395349"/>
  </cols>
  <sheetData>
    <row collapsed="false" customFormat="false" customHeight="false" hidden="false" ht="14.05" outlineLevel="0" r="1">
      <c r="A1" s="12"/>
      <c r="B1" s="12"/>
      <c r="C1" s="14" t="s">
        <v>28</v>
      </c>
      <c r="D1" s="14"/>
      <c r="E1" s="14"/>
      <c r="F1" s="14"/>
      <c r="G1" s="15" t="s">
        <v>29</v>
      </c>
      <c r="H1" s="15"/>
      <c r="I1" s="15"/>
      <c r="J1" s="16" t="s">
        <v>30</v>
      </c>
      <c r="K1" s="16"/>
      <c r="L1" s="16"/>
      <c r="M1" s="12"/>
      <c r="N1" s="12"/>
      <c r="O1" s="12"/>
      <c r="P1" s="12"/>
      <c r="Q1" s="12"/>
      <c r="R1" s="12"/>
    </row>
    <row collapsed="false" customFormat="false" customHeight="false" hidden="false" ht="59.7" outlineLevel="0" r="2">
      <c r="A2" s="17" t="s">
        <v>31</v>
      </c>
      <c r="B2" s="18" t="s">
        <v>32</v>
      </c>
      <c r="C2" s="19" t="s">
        <v>33</v>
      </c>
      <c r="D2" s="20" t="s">
        <v>34</v>
      </c>
      <c r="E2" s="20" t="s">
        <v>35</v>
      </c>
      <c r="F2" s="20" t="s">
        <v>36</v>
      </c>
      <c r="G2" s="21" t="s">
        <v>37</v>
      </c>
      <c r="H2" s="21" t="s">
        <v>38</v>
      </c>
      <c r="I2" s="21" t="s">
        <v>39</v>
      </c>
      <c r="J2" s="22" t="s">
        <v>40</v>
      </c>
      <c r="K2" s="22" t="s">
        <v>41</v>
      </c>
      <c r="L2" s="23" t="s">
        <v>42</v>
      </c>
      <c r="M2" s="24" t="s">
        <v>43</v>
      </c>
      <c r="N2" s="25" t="s">
        <v>44</v>
      </c>
      <c r="O2" s="26" t="s">
        <v>45</v>
      </c>
      <c r="P2" s="26" t="s">
        <v>46</v>
      </c>
      <c r="Q2" s="26" t="s">
        <v>47</v>
      </c>
      <c r="R2" s="27"/>
    </row>
    <row collapsed="false" customFormat="false" customHeight="false" hidden="false" ht="14.05" outlineLevel="0" r="3">
      <c r="A3" s="28" t="s">
        <v>48</v>
      </c>
      <c r="B3" s="29" t="s">
        <v>49</v>
      </c>
      <c r="C3" s="30" t="n">
        <f aca="false">1452-D3-E3-F3</f>
        <v>964.16</v>
      </c>
      <c r="D3" s="31" t="n">
        <f aca="false">6.42+57.63+9.77+44.69+156.27+12+6+28.5</f>
        <v>321.28</v>
      </c>
      <c r="E3" s="32" t="n">
        <v>133.65</v>
      </c>
      <c r="F3" s="31" t="n">
        <f aca="false">15.72+15.1+2.09</f>
        <v>32.91</v>
      </c>
      <c r="G3" s="32"/>
      <c r="H3" s="31"/>
      <c r="I3" s="31"/>
      <c r="J3" s="31"/>
      <c r="K3" s="32" t="n">
        <v>177.15</v>
      </c>
      <c r="L3" s="33" t="n">
        <v>177.15</v>
      </c>
      <c r="M3" s="34" t="n">
        <f aca="false">C3/$C$16+D3/$D$16+E3/$E$16+F3/$F$16+G3/$G$16+H3/$H$16+I3/$I$16+J3/$J$16*8*1/1132.6+K3/$K$16*16*1/188.76+L3/$L$16*16*1/188.76</f>
        <v>1.49957190571895</v>
      </c>
      <c r="N3" s="35" t="n">
        <f aca="false">C3+D3+E3+F3</f>
        <v>1452</v>
      </c>
      <c r="O3" s="36" t="n">
        <v>1</v>
      </c>
      <c r="P3" s="36" t="n">
        <f aca="false">O3-Q3</f>
        <v>0</v>
      </c>
      <c r="Q3" s="36" t="n">
        <v>1</v>
      </c>
      <c r="R3" s="37"/>
    </row>
    <row collapsed="false" customFormat="false" customHeight="false" hidden="false" ht="14.05" outlineLevel="0" r="4">
      <c r="A4" s="38" t="s">
        <v>50</v>
      </c>
      <c r="B4" s="39" t="s">
        <v>51</v>
      </c>
      <c r="C4" s="30" t="n">
        <v>948.19</v>
      </c>
      <c r="D4" s="31"/>
      <c r="E4" s="32" t="n">
        <v>202.44</v>
      </c>
      <c r="F4" s="31" t="n">
        <v>47.9</v>
      </c>
      <c r="G4" s="32" t="n">
        <v>224.13</v>
      </c>
      <c r="H4" s="31"/>
      <c r="I4" s="31"/>
      <c r="J4" s="31"/>
      <c r="K4" s="32" t="n">
        <v>291.08</v>
      </c>
      <c r="L4" s="33" t="n">
        <v>291.08</v>
      </c>
      <c r="M4" s="34" t="n">
        <f aca="false">C4/$C$16+D4/$D$16+E4/$E$16+F4/$F$16+G4/$G$16+H4/$H$16+I4/$I$16+J4/$J$16*8*1/1132.6+K4/$K$16*16*1/188.76+L4/$L$16*16*1/188.76</f>
        <v>1.61669103664013</v>
      </c>
      <c r="N4" s="35" t="n">
        <f aca="false">C4+D4+E4+F4</f>
        <v>1198.53</v>
      </c>
      <c r="O4" s="36" t="n">
        <v>2</v>
      </c>
      <c r="P4" s="36" t="n">
        <f aca="false">O4-Q4</f>
        <v>1</v>
      </c>
      <c r="Q4" s="36" t="n">
        <v>1</v>
      </c>
      <c r="R4" s="37"/>
    </row>
    <row collapsed="false" customFormat="false" customHeight="false" hidden="false" ht="14.05" outlineLevel="0" r="5">
      <c r="A5" s="38" t="s">
        <v>52</v>
      </c>
      <c r="B5" s="39" t="s">
        <v>51</v>
      </c>
      <c r="C5" s="30" t="n">
        <v>677.04</v>
      </c>
      <c r="D5" s="31" t="n">
        <v>327.51</v>
      </c>
      <c r="E5" s="32" t="n">
        <v>367.55</v>
      </c>
      <c r="F5" s="31" t="n">
        <v>74.8</v>
      </c>
      <c r="G5" s="32" t="n">
        <v>517.21</v>
      </c>
      <c r="H5" s="31"/>
      <c r="I5" s="31"/>
      <c r="J5" s="31"/>
      <c r="K5" s="32" t="n">
        <v>261.22</v>
      </c>
      <c r="L5" s="33" t="n">
        <v>261.22</v>
      </c>
      <c r="M5" s="34" t="n">
        <f aca="false">C5/$C$16+D5/$D$16+E5/$E$16+F5/$F$16+G5/$G$16+H5/$H$16+I5/$I$16+J5/$J$16*8*1/1132.6+K5/$K$16*16*1/188.76+L5/$L$16*16*1/188.76</f>
        <v>1.79033120899515</v>
      </c>
      <c r="N5" s="35" t="n">
        <f aca="false">C5+D5+E5+F5</f>
        <v>1446.9</v>
      </c>
      <c r="O5" s="36" t="n">
        <v>1</v>
      </c>
      <c r="P5" s="36" t="n">
        <f aca="false">O5-Q5</f>
        <v>0</v>
      </c>
      <c r="Q5" s="36" t="n">
        <v>1</v>
      </c>
      <c r="R5" s="37"/>
    </row>
    <row collapsed="false" customFormat="false" customHeight="false" hidden="false" ht="14.05" outlineLevel="0" r="6">
      <c r="A6" s="38" t="s">
        <v>53</v>
      </c>
      <c r="B6" s="39" t="s">
        <v>51</v>
      </c>
      <c r="C6" s="30" t="n">
        <f aca="false">1308.6-E6-F6+42.2</f>
        <v>1209.71</v>
      </c>
      <c r="D6" s="31"/>
      <c r="E6" s="32" t="n">
        <v>100.84</v>
      </c>
      <c r="F6" s="31" t="n">
        <f aca="false">15.82+24.43</f>
        <v>40.25</v>
      </c>
      <c r="G6" s="32" t="n">
        <v>1060.3</v>
      </c>
      <c r="H6" s="31"/>
      <c r="I6" s="31"/>
      <c r="J6" s="31"/>
      <c r="K6" s="32" t="n">
        <v>146.43</v>
      </c>
      <c r="L6" s="33" t="n">
        <v>146.43</v>
      </c>
      <c r="M6" s="34" t="n">
        <f aca="false">C6/$C$16+D6/$D$16+E6/$E$16+F6/$F$16+G6/$G$16+H6/$H$16+I6/$I$16+J6/$J$16*8*1/1132.6+K6/$K$16*16*1/188.76+L6/$L$16*16*1/188.76</f>
        <v>2.14257971229196</v>
      </c>
      <c r="N6" s="35" t="n">
        <f aca="false">C6+D6+E6+F6</f>
        <v>1350.8</v>
      </c>
      <c r="O6" s="36" t="n">
        <v>2</v>
      </c>
      <c r="P6" s="36" t="n">
        <f aca="false">O6-Q6</f>
        <v>1</v>
      </c>
      <c r="Q6" s="36" t="n">
        <v>1</v>
      </c>
      <c r="R6" s="37"/>
    </row>
    <row collapsed="false" customFormat="false" customHeight="false" hidden="false" ht="14.05" outlineLevel="0" r="7">
      <c r="A7" s="38" t="s">
        <v>54</v>
      </c>
      <c r="B7" s="39" t="s">
        <v>51</v>
      </c>
      <c r="C7" s="30" t="n">
        <v>375.43</v>
      </c>
      <c r="D7" s="31" t="n">
        <v>281.65</v>
      </c>
      <c r="E7" s="32" t="n">
        <v>124.13</v>
      </c>
      <c r="F7" s="31" t="n">
        <v>64.6</v>
      </c>
      <c r="G7" s="32" t="n">
        <v>597.12</v>
      </c>
      <c r="H7" s="31"/>
      <c r="I7" s="31"/>
      <c r="J7" s="31"/>
      <c r="K7" s="32" t="n">
        <v>170</v>
      </c>
      <c r="L7" s="33" t="n">
        <v>170</v>
      </c>
      <c r="M7" s="34" t="n">
        <f aca="false">C7/$C$16+D7/$D$16+E7/$E$16+F7/$F$16+G7/$G$16+H7/$H$16+I7/$I$16+J7/$J$16*8*1/1132.6+K7/$K$16*16*1/188.76+L7/$L$16*16*1/188.76</f>
        <v>1.23114185908722</v>
      </c>
      <c r="N7" s="35" t="n">
        <f aca="false">C7+D7+E7+F7</f>
        <v>845.81</v>
      </c>
      <c r="O7" s="36" t="n">
        <v>1</v>
      </c>
      <c r="P7" s="36" t="n">
        <f aca="false">O7-Q7</f>
        <v>0</v>
      </c>
      <c r="Q7" s="36" t="n">
        <v>1</v>
      </c>
      <c r="R7" s="37"/>
    </row>
    <row collapsed="false" customFormat="false" customHeight="false" hidden="false" ht="14.05" outlineLevel="0" r="8">
      <c r="A8" s="38" t="s">
        <v>55</v>
      </c>
      <c r="B8" s="39" t="s">
        <v>51</v>
      </c>
      <c r="C8" s="30" t="n">
        <v>388.46</v>
      </c>
      <c r="D8" s="31" t="n">
        <v>383.13</v>
      </c>
      <c r="E8" s="32"/>
      <c r="F8" s="31" t="n">
        <v>50.1</v>
      </c>
      <c r="G8" s="32" t="n">
        <v>304.53</v>
      </c>
      <c r="H8" s="32" t="n">
        <v>318.75</v>
      </c>
      <c r="I8" s="31"/>
      <c r="J8" s="31"/>
      <c r="K8" s="32" t="n">
        <v>211.1</v>
      </c>
      <c r="L8" s="33" t="n">
        <v>211.1</v>
      </c>
      <c r="M8" s="34" t="n">
        <f aca="false">C8/$C$16+D8/$D$16+E8/$E$16+F8/$F$16+G8/$G$16+H8/$H$16+I8/$I$16+J8/$J$16*8*1/1132.6+K8/$K$16*16*1/188.76+L8/$L$16*16*1/188.76</f>
        <v>1.1762511776432</v>
      </c>
      <c r="N8" s="35" t="n">
        <f aca="false">C8+D8+E8+F8</f>
        <v>821.69</v>
      </c>
      <c r="O8" s="36" t="n">
        <v>1</v>
      </c>
      <c r="P8" s="36" t="n">
        <f aca="false">O8-Q8</f>
        <v>0</v>
      </c>
      <c r="Q8" s="36" t="n">
        <v>1</v>
      </c>
      <c r="R8" s="37"/>
    </row>
    <row collapsed="false" customFormat="false" customHeight="false" hidden="false" ht="14.05" outlineLevel="0" r="9">
      <c r="A9" s="38" t="s">
        <v>56</v>
      </c>
      <c r="B9" s="39" t="s">
        <v>51</v>
      </c>
      <c r="C9" s="30" t="n">
        <v>661.39</v>
      </c>
      <c r="D9" s="31" t="n">
        <v>734.88</v>
      </c>
      <c r="E9" s="32" t="n">
        <v>820.27</v>
      </c>
      <c r="F9" s="31" t="n">
        <f aca="false">16.88+9.43</f>
        <v>26.31</v>
      </c>
      <c r="G9" s="32"/>
      <c r="H9" s="32" t="n">
        <v>165.47</v>
      </c>
      <c r="I9" s="31"/>
      <c r="J9" s="31"/>
      <c r="K9" s="32" t="n">
        <v>158.45</v>
      </c>
      <c r="L9" s="33" t="n">
        <v>158.45</v>
      </c>
      <c r="M9" s="34" t="n">
        <f aca="false">C9/$C$16+D9/$D$16+E9/$E$16+F9/$F$16+G9/$G$16+H9/$H$16+I9/$I$16+J9/$J$16*8*1/1132.6+K9/$K$16*16*1/188.76+L9/$L$16*16*1/188.76</f>
        <v>1.83040016471142</v>
      </c>
      <c r="N9" s="35" t="n">
        <f aca="false">C9+D9+E9+F9</f>
        <v>2242.85</v>
      </c>
      <c r="O9" s="36" t="n">
        <v>2</v>
      </c>
      <c r="P9" s="36" t="n">
        <f aca="false">O9-Q9</f>
        <v>1</v>
      </c>
      <c r="Q9" s="36" t="n">
        <v>1</v>
      </c>
      <c r="R9" s="37"/>
    </row>
    <row collapsed="false" customFormat="false" customHeight="false" hidden="false" ht="14.05" outlineLevel="0" r="10">
      <c r="A10" s="38" t="s">
        <v>57</v>
      </c>
      <c r="B10" s="39" t="s">
        <v>51</v>
      </c>
      <c r="C10" s="30" t="n">
        <v>389.88</v>
      </c>
      <c r="D10" s="31"/>
      <c r="E10" s="32" t="n">
        <v>185.67</v>
      </c>
      <c r="F10" s="31" t="n">
        <v>48.5</v>
      </c>
      <c r="G10" s="32" t="n">
        <v>329.13</v>
      </c>
      <c r="H10" s="32" t="n">
        <v>1242.66</v>
      </c>
      <c r="I10" s="31"/>
      <c r="J10" s="31"/>
      <c r="K10" s="32" t="n">
        <v>93.73</v>
      </c>
      <c r="L10" s="33" t="n">
        <v>93.73</v>
      </c>
      <c r="M10" s="34" t="n">
        <f aca="false">C10/$C$16+D10/$D$16+E10/$E$16+F10/$F$16+G10/$G$16+H10/$H$16+I10/$I$16+J10/$J$16*8*1/1132.6+K10/$K$16*16*1/188.76+L10/$L$16*16*1/188.76</f>
        <v>1.5412667105781</v>
      </c>
      <c r="N10" s="35" t="n">
        <f aca="false">C10+D10+E10+F10</f>
        <v>624.05</v>
      </c>
      <c r="O10" s="36" t="n">
        <v>1</v>
      </c>
      <c r="P10" s="36" t="n">
        <f aca="false">O10-Q10</f>
        <v>0</v>
      </c>
      <c r="Q10" s="36" t="n">
        <v>1</v>
      </c>
      <c r="R10" s="37"/>
    </row>
    <row collapsed="false" customFormat="false" customHeight="false" hidden="false" ht="14.05" outlineLevel="0" r="11">
      <c r="A11" s="38" t="s">
        <v>58</v>
      </c>
      <c r="B11" s="39" t="s">
        <v>51</v>
      </c>
      <c r="C11" s="30" t="n">
        <v>278</v>
      </c>
      <c r="D11" s="31"/>
      <c r="E11" s="32" t="n">
        <v>56.27</v>
      </c>
      <c r="F11" s="31" t="n">
        <v>15.34</v>
      </c>
      <c r="G11" s="32"/>
      <c r="H11" s="31"/>
      <c r="I11" s="31"/>
      <c r="J11" s="31"/>
      <c r="K11" s="32" t="n">
        <v>47.29</v>
      </c>
      <c r="L11" s="33" t="n">
        <v>47.29</v>
      </c>
      <c r="M11" s="34" t="n">
        <f aca="false">C11/$C$16+D11/$D$16+E11/$E$16+F11/$F$16+G11/$G$16+H11/$H$16+I11/$I$16+J11/$J$16*8*1/1132.6+K11/$K$16*16*1/188.76+L11/$L$16*16*1/188.76</f>
        <v>0.428859466285974</v>
      </c>
      <c r="N11" s="35" t="n">
        <f aca="false">C11+D11+E11+F11</f>
        <v>349.61</v>
      </c>
      <c r="O11" s="36" t="n">
        <v>1</v>
      </c>
      <c r="P11" s="36" t="n">
        <f aca="false">O11-Q11</f>
        <v>0</v>
      </c>
      <c r="Q11" s="36" t="n">
        <v>1</v>
      </c>
      <c r="R11" s="37"/>
    </row>
    <row collapsed="false" customFormat="false" customHeight="false" hidden="false" ht="14.05" outlineLevel="0" r="12">
      <c r="A12" s="38" t="s">
        <v>59</v>
      </c>
      <c r="B12" s="39" t="s">
        <v>51</v>
      </c>
      <c r="C12" s="30" t="n">
        <v>277.2</v>
      </c>
      <c r="D12" s="31"/>
      <c r="E12" s="32" t="n">
        <v>20.8</v>
      </c>
      <c r="F12" s="31" t="n">
        <v>24.25</v>
      </c>
      <c r="G12" s="32" t="n">
        <v>581.15</v>
      </c>
      <c r="H12" s="31"/>
      <c r="I12" s="31"/>
      <c r="J12" s="31"/>
      <c r="K12" s="32" t="n">
        <v>86.77</v>
      </c>
      <c r="L12" s="33" t="n">
        <v>86.77</v>
      </c>
      <c r="M12" s="34" t="n">
        <f aca="false">C12/$C$16+D12/$D$16+E12/$E$16+F12/$F$16+G12/$G$16+H12/$H$16+I12/$I$16+J12/$J$16*8*1/1132.6+K12/$K$16*16*1/188.76+L12/$L$16*16*1/188.76</f>
        <v>0.734315014969082</v>
      </c>
      <c r="N12" s="35" t="n">
        <f aca="false">C12+D12+E12+F12</f>
        <v>322.25</v>
      </c>
      <c r="O12" s="36" t="n">
        <v>1</v>
      </c>
      <c r="P12" s="36" t="n">
        <f aca="false">O12-Q12</f>
        <v>0</v>
      </c>
      <c r="Q12" s="36" t="n">
        <v>1</v>
      </c>
      <c r="R12" s="37"/>
    </row>
    <row collapsed="false" customFormat="false" customHeight="false" hidden="false" ht="14.05" outlineLevel="0" r="13">
      <c r="A13" s="38" t="s">
        <v>60</v>
      </c>
      <c r="B13" s="39" t="s">
        <v>51</v>
      </c>
      <c r="C13" s="30" t="n">
        <v>277.2</v>
      </c>
      <c r="D13" s="31"/>
      <c r="E13" s="32" t="n">
        <v>20.8</v>
      </c>
      <c r="F13" s="31" t="n">
        <v>24.25</v>
      </c>
      <c r="G13" s="32" t="n">
        <v>548.63</v>
      </c>
      <c r="H13" s="31"/>
      <c r="I13" s="31"/>
      <c r="J13" s="31"/>
      <c r="K13" s="32" t="n">
        <v>86.77</v>
      </c>
      <c r="L13" s="33" t="n">
        <v>86.77</v>
      </c>
      <c r="M13" s="34" t="n">
        <f aca="false">C13/$C$16+D13/$D$16+E13/$E$16+F13/$F$16+G13/$G$16+H13/$H$16+I13/$I$16+J13/$J$16*8*1/1132.6+K13/$K$16*16*1/188.76+L13/$L$16*16*1/188.76</f>
        <v>0.718829300683368</v>
      </c>
      <c r="N13" s="35" t="n">
        <f aca="false">C13+D13+E13+F13</f>
        <v>322.25</v>
      </c>
      <c r="O13" s="36" t="n">
        <v>1</v>
      </c>
      <c r="P13" s="36" t="n">
        <f aca="false">O13-Q13</f>
        <v>0</v>
      </c>
      <c r="Q13" s="36" t="n">
        <v>1</v>
      </c>
      <c r="R13" s="37"/>
    </row>
    <row collapsed="false" customFormat="false" customHeight="false" hidden="false" ht="14.05" outlineLevel="0" r="14">
      <c r="A14" s="38" t="s">
        <v>61</v>
      </c>
      <c r="B14" s="39" t="s">
        <v>51</v>
      </c>
      <c r="C14" s="30" t="n">
        <v>337.98</v>
      </c>
      <c r="D14" s="31"/>
      <c r="E14" s="32" t="n">
        <v>369.76</v>
      </c>
      <c r="F14" s="31" t="n">
        <f aca="false">4.29+5.03+6.42</f>
        <v>15.74</v>
      </c>
      <c r="G14" s="32"/>
      <c r="H14" s="31"/>
      <c r="I14" s="31"/>
      <c r="J14" s="31"/>
      <c r="K14" s="32" t="n">
        <v>121.89</v>
      </c>
      <c r="L14" s="33" t="n">
        <v>121.89</v>
      </c>
      <c r="M14" s="34" t="n">
        <f aca="false">C14/$C$16+D14/$D$16+E14/$E$16+F14/$F$16+G14/$G$16+H14/$H$16+I14/$I$16+J14/$J$16*8*1/1132.6+K14/$K$16*16*1/188.76+L14/$L$16*16*1/188.76</f>
        <v>0.73937815772744</v>
      </c>
      <c r="N14" s="35" t="n">
        <f aca="false">C14+D14+E14+F14</f>
        <v>723.48</v>
      </c>
      <c r="O14" s="36" t="n">
        <v>1</v>
      </c>
      <c r="P14" s="36" t="n">
        <f aca="false">O14-Q14</f>
        <v>0</v>
      </c>
      <c r="Q14" s="36" t="n">
        <v>1</v>
      </c>
      <c r="R14" s="37"/>
    </row>
    <row collapsed="false" customFormat="false" customHeight="false" hidden="false" ht="14.05" outlineLevel="0" r="15">
      <c r="A15" s="40" t="s">
        <v>62</v>
      </c>
      <c r="B15" s="41"/>
      <c r="C15" s="42" t="n">
        <f aca="false">SUM(C3:C14)</f>
        <v>6784.64</v>
      </c>
      <c r="D15" s="43" t="n">
        <f aca="false">SUM(D3:D14)</f>
        <v>2048.45</v>
      </c>
      <c r="E15" s="43" t="n">
        <f aca="false">SUM(E3:E14)</f>
        <v>2402.18</v>
      </c>
      <c r="F15" s="43" t="n">
        <f aca="false">SUM(F3:F14)</f>
        <v>464.95</v>
      </c>
      <c r="G15" s="43" t="n">
        <f aca="false">SUM(G3:G14)</f>
        <v>4162.2</v>
      </c>
      <c r="H15" s="43" t="n">
        <f aca="false">SUM(H3:H14)</f>
        <v>1726.88</v>
      </c>
      <c r="I15" s="43"/>
      <c r="J15" s="43"/>
      <c r="K15" s="43" t="n">
        <f aca="false">SUM(K3:K14)</f>
        <v>1851.88</v>
      </c>
      <c r="L15" s="43" t="n">
        <f aca="false">SUM(L3:L14)</f>
        <v>1851.88</v>
      </c>
      <c r="M15" s="44" t="n">
        <f aca="false">SUM(M3:M14)</f>
        <v>15.449615715332</v>
      </c>
      <c r="N15" s="45"/>
      <c r="O15" s="45" t="n">
        <f aca="false">SUM(O3:O14)</f>
        <v>15</v>
      </c>
      <c r="P15" s="45" t="n">
        <f aca="false">SUM(P3:P14)</f>
        <v>3</v>
      </c>
      <c r="Q15" s="45" t="n">
        <f aca="false">SUM(Q3:Q14)</f>
        <v>12</v>
      </c>
      <c r="R15" s="46"/>
    </row>
    <row collapsed="false" customFormat="false" customHeight="false" hidden="false" ht="14.05" outlineLevel="0" r="16">
      <c r="A16" s="47" t="s">
        <v>63</v>
      </c>
      <c r="B16" s="48"/>
      <c r="C16" s="49" t="n">
        <v>900</v>
      </c>
      <c r="D16" s="48" t="n">
        <v>2500</v>
      </c>
      <c r="E16" s="48" t="n">
        <v>1500</v>
      </c>
      <c r="F16" s="48" t="n">
        <v>250</v>
      </c>
      <c r="G16" s="48" t="n">
        <v>2100</v>
      </c>
      <c r="H16" s="48" t="n">
        <v>2100</v>
      </c>
      <c r="I16" s="48" t="n">
        <v>7500</v>
      </c>
      <c r="J16" s="48" t="n">
        <v>160</v>
      </c>
      <c r="K16" s="48" t="n">
        <v>380</v>
      </c>
      <c r="L16" s="48" t="n">
        <v>380</v>
      </c>
      <c r="M16" s="45"/>
    </row>
    <row collapsed="false" customFormat="false" customHeight="false" hidden="false" ht="14.05" outlineLevel="0" r="17">
      <c r="A17" s="50" t="s">
        <v>64</v>
      </c>
      <c r="B17" s="45"/>
      <c r="C17" s="51" t="n">
        <f aca="false">C15/C16</f>
        <v>7.53848888888889</v>
      </c>
      <c r="D17" s="45" t="n">
        <f aca="false">D15/D16</f>
        <v>0.81938</v>
      </c>
      <c r="E17" s="45" t="n">
        <f aca="false">E15/E16</f>
        <v>1.60145333333333</v>
      </c>
      <c r="F17" s="45" t="n">
        <f aca="false">F15/F16</f>
        <v>1.8598</v>
      </c>
      <c r="G17" s="45" t="n">
        <f aca="false">G15/G16</f>
        <v>1.982</v>
      </c>
      <c r="H17" s="45" t="n">
        <f aca="false">H15/H16</f>
        <v>0.82232380952381</v>
      </c>
      <c r="I17" s="45" t="n">
        <f aca="false">I15/I16</f>
        <v>0</v>
      </c>
      <c r="J17" s="45" t="n">
        <f aca="false">1/J16*8*1/1132.6*J15</f>
        <v>0</v>
      </c>
      <c r="K17" s="45" t="n">
        <f aca="false">1/K16*16*1/188.76*K15</f>
        <v>0.413084841792976</v>
      </c>
      <c r="L17" s="45" t="n">
        <f aca="false">1/L16*16*1/188.76*L15</f>
        <v>0.413084841792976</v>
      </c>
      <c r="M17" s="45" t="n">
        <f aca="false">SUM(C17:L17)</f>
        <v>15.449615715332</v>
      </c>
    </row>
    <row collapsed="false" customFormat="false" customHeight="false" hidden="false" ht="14.05" outlineLevel="0" r="18">
      <c r="A18" s="50" t="s">
        <v>65</v>
      </c>
      <c r="B18" s="45"/>
      <c r="C18" s="51" t="n">
        <f aca="false">C15/(O15*C16)</f>
        <v>0.502565925925926</v>
      </c>
      <c r="D18" s="45" t="n">
        <f aca="false">D15/(O15*D16)</f>
        <v>0.0546253333333333</v>
      </c>
      <c r="E18" s="45" t="n">
        <f aca="false">E15/(O15*E16)</f>
        <v>0.106763555555556</v>
      </c>
      <c r="F18" s="45" t="n">
        <f aca="false">F15/(O15*F16)</f>
        <v>0.123986666666667</v>
      </c>
      <c r="G18" s="45" t="n">
        <f aca="false">G15/(O15*G16)</f>
        <v>0.132133333333333</v>
      </c>
      <c r="H18" s="45" t="n">
        <f aca="false">H15/(O15*H16)</f>
        <v>0.0548215873015873</v>
      </c>
      <c r="I18" s="45" t="n">
        <f aca="false">I15/(O15*I16)</f>
        <v>0</v>
      </c>
      <c r="J18" s="45" t="n">
        <f aca="false">1/O15*1/J16*16*1/188.76*J15</f>
        <v>0</v>
      </c>
      <c r="K18" s="45" t="n">
        <f aca="false">1/O15*1/K16*16*1/188.76*K15</f>
        <v>0.0275389894528651</v>
      </c>
      <c r="L18" s="45" t="n">
        <f aca="false">1/O15*1/L16*16*1/188.76*L15</f>
        <v>0.0275389894528651</v>
      </c>
      <c r="M18" s="45" t="n">
        <f aca="false">SUM(C18:L18)</f>
        <v>1.02997438102213</v>
      </c>
    </row>
    <row collapsed="false" customFormat="false" customHeight="false" hidden="false" ht="14.05" outlineLevel="0" r="19">
      <c r="A19" s="52" t="s">
        <v>66</v>
      </c>
      <c r="B19" s="53"/>
      <c r="C19" s="54" t="n">
        <f aca="false">ROUND(1/C16,9)</f>
        <v>0.001111111</v>
      </c>
      <c r="D19" s="55" t="n">
        <f aca="false">ROUND(1/D16,9)</f>
        <v>0.0004</v>
      </c>
      <c r="E19" s="55" t="n">
        <f aca="false">ROUND(1/E16,9)</f>
        <v>0.000666667</v>
      </c>
      <c r="F19" s="55" t="n">
        <f aca="false">ROUND(1/F16,9)</f>
        <v>0.004</v>
      </c>
      <c r="G19" s="55" t="n">
        <f aca="false">ROUND(1/G16,9)</f>
        <v>0.00047619</v>
      </c>
      <c r="H19" s="55" t="n">
        <f aca="false">ROUND(1/H16,9)</f>
        <v>0.00047619</v>
      </c>
      <c r="I19" s="55" t="n">
        <f aca="false">ROUND(1/I16,9)</f>
        <v>0.000133333</v>
      </c>
      <c r="J19" s="56" t="n">
        <f aca="false">(1/J16)*(1/O27)*8</f>
        <v>4.86111111111111E-005</v>
      </c>
      <c r="K19" s="56" t="n">
        <f aca="false">(1/K16)*(1/O26)*16</f>
        <v>0.000245614035087719</v>
      </c>
      <c r="L19" s="56" t="n">
        <f aca="false">(1/L16)*(1/O26)*16</f>
        <v>0.000245614035087719</v>
      </c>
    </row>
    <row collapsed="false" customFormat="false" customHeight="false" hidden="false" ht="14.05" outlineLevel="0" r="20">
      <c r="A20" s="52" t="s">
        <v>67</v>
      </c>
      <c r="B20" s="53"/>
      <c r="C20" s="54" t="n">
        <f aca="false">C19/$O$15</f>
        <v>7.40740666666667E-005</v>
      </c>
      <c r="D20" s="55" t="n">
        <f aca="false">D19/$O$15</f>
        <v>2.66666666666667E-005</v>
      </c>
      <c r="E20" s="55" t="n">
        <f aca="false">E19/$O$15</f>
        <v>4.44444666666667E-005</v>
      </c>
      <c r="F20" s="55" t="n">
        <f aca="false">F19/$O$15</f>
        <v>0.000266666666666667</v>
      </c>
      <c r="G20" s="55" t="n">
        <f aca="false">G19/$O$15</f>
        <v>3.1746E-005</v>
      </c>
      <c r="H20" s="55" t="n">
        <f aca="false">H19/$O$15</f>
        <v>3.1746E-005</v>
      </c>
      <c r="I20" s="55" t="n">
        <f aca="false">I19/$O$15</f>
        <v>8.88886666666667E-006</v>
      </c>
      <c r="J20" s="56" t="n">
        <f aca="false">J19/$O$15</f>
        <v>3.24074074074074E-006</v>
      </c>
      <c r="K20" s="56" t="n">
        <f aca="false">K19/$O$15</f>
        <v>1.6374269005848E-005</v>
      </c>
      <c r="L20" s="56" t="n">
        <f aca="false">L19/$O$15</f>
        <v>1.6374269005848E-005</v>
      </c>
    </row>
    <row collapsed="false" customFormat="false" customHeight="false" hidden="false" ht="14.05" outlineLevel="0" r="21">
      <c r="A21" s="57" t="s">
        <v>68</v>
      </c>
      <c r="B21" s="18"/>
      <c r="C21" s="58" t="s">
        <v>69</v>
      </c>
      <c r="D21" s="59" t="s">
        <v>70</v>
      </c>
      <c r="E21" s="59" t="s">
        <v>71</v>
      </c>
      <c r="F21" s="59" t="s">
        <v>72</v>
      </c>
      <c r="G21" s="60" t="s">
        <v>73</v>
      </c>
      <c r="H21" s="60" t="s">
        <v>73</v>
      </c>
      <c r="I21" s="60" t="s">
        <v>74</v>
      </c>
      <c r="J21" s="61" t="s">
        <v>75</v>
      </c>
      <c r="K21" s="61" t="s">
        <v>76</v>
      </c>
      <c r="L21" s="62" t="s">
        <v>76</v>
      </c>
    </row>
    <row collapsed="false" customFormat="false" customHeight="false" hidden="false" ht="14.05" outlineLevel="0" r="26">
      <c r="I26" s="63"/>
      <c r="J26" s="63"/>
      <c r="K26" s="63"/>
      <c r="L26" s="63"/>
      <c r="M26" s="63" t="n">
        <f aca="false">30/7</f>
        <v>4.28571428571429</v>
      </c>
      <c r="N26" s="63" t="n">
        <v>40</v>
      </c>
      <c r="O26" s="63" t="n">
        <f aca="false">M26*N26</f>
        <v>171.428571428571</v>
      </c>
      <c r="P26" s="63"/>
    </row>
    <row collapsed="false" customFormat="false" customHeight="false" hidden="false" ht="14.05" outlineLevel="0" r="27">
      <c r="I27" s="63"/>
      <c r="J27" s="63"/>
      <c r="K27" s="63"/>
      <c r="L27" s="63"/>
      <c r="M27" s="63"/>
      <c r="N27" s="63"/>
      <c r="O27" s="63" t="n">
        <f aca="false">O26*6</f>
        <v>1028.57142857143</v>
      </c>
      <c r="P27" s="63" t="s">
        <v>77</v>
      </c>
      <c r="Q27" s="63" t="s">
        <v>78</v>
      </c>
    </row>
  </sheetData>
  <mergeCells count="3">
    <mergeCell ref="C1:F1"/>
    <mergeCell ref="G1:I1"/>
    <mergeCell ref="J1:L1"/>
  </mergeCells>
  <printOptions headings="false" gridLines="false" gridLinesSet="true" horizontalCentered="false" verticalCentered="false"/>
  <pageMargins left="0" right="0" top="0.39375" bottom="0.39375" header="0" footer="0"/>
  <pageSetup blackAndWhite="false" cellComments="none" copies="1" draft="false" firstPageNumber="0" fitToHeight="1" fitToWidth="1" horizontalDpi="300" orientation="portrait" pageOrder="downThenOver" paperSize="9" scale="55" useFirstPageNumber="false" usePrinterDefaults="false" verticalDpi="300"/>
  <headerFooter differentFirst="false" differentOddEven="false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M24" activeCellId="0" pane="topLeft" sqref="M24"/>
    </sheetView>
  </sheetViews>
  <sheetFormatPr defaultRowHeight="14.05"/>
  <cols>
    <col collapsed="false" hidden="false" max="1" min="1" style="0" width="25.3813953488372"/>
    <col collapsed="false" hidden="false" max="8" min="2" style="0" width="8.6046511627907"/>
    <col collapsed="false" hidden="false" max="9" min="9" style="0" width="10.5023255813953"/>
    <col collapsed="false" hidden="false" max="10" min="10" style="0" width="10"/>
    <col collapsed="false" hidden="false" max="11" min="11" style="0" width="9.74883720930233"/>
    <col collapsed="false" hidden="false" max="12" min="12" style="0" width="13.1255813953488"/>
    <col collapsed="false" hidden="false" max="13" min="13" style="0" width="12.3813953488372"/>
    <col collapsed="false" hidden="false" max="14" min="14" style="0" width="1.50232558139535"/>
    <col collapsed="false" hidden="false" max="15" min="15" style="0" width="11.1488372093023"/>
    <col collapsed="false" hidden="false" max="1025" min="16" style="0" width="8.6046511627907"/>
  </cols>
  <sheetData>
    <row collapsed="false" customFormat="false" customHeight="false" hidden="false" ht="14.05" outlineLevel="0" r="1">
      <c r="F1" s="64"/>
      <c r="G1" s="64"/>
      <c r="H1" s="64"/>
      <c r="I1" s="64"/>
      <c r="J1" s="64"/>
      <c r="K1" s="64"/>
      <c r="L1" s="65" t="s">
        <v>79</v>
      </c>
      <c r="M1" s="65"/>
    </row>
    <row collapsed="false" customFormat="false" customHeight="false" hidden="false" ht="35.05" outlineLevel="0" r="2">
      <c r="A2" s="66" t="s">
        <v>31</v>
      </c>
      <c r="B2" s="67" t="s">
        <v>45</v>
      </c>
      <c r="C2" s="68" t="s">
        <v>80</v>
      </c>
      <c r="D2" s="68" t="s">
        <v>47</v>
      </c>
      <c r="E2" s="69" t="s">
        <v>81</v>
      </c>
      <c r="F2" s="70" t="s">
        <v>82</v>
      </c>
      <c r="G2" s="71" t="s">
        <v>83</v>
      </c>
      <c r="H2" s="71" t="s">
        <v>84</v>
      </c>
      <c r="I2" s="71" t="s">
        <v>85</v>
      </c>
      <c r="J2" s="72" t="s">
        <v>86</v>
      </c>
      <c r="K2" s="73" t="s">
        <v>87</v>
      </c>
      <c r="L2" s="74" t="s">
        <v>88</v>
      </c>
      <c r="M2" s="75" t="s">
        <v>89</v>
      </c>
    </row>
    <row collapsed="false" customFormat="false" customHeight="false" hidden="false" ht="14.05" outlineLevel="0" r="3">
      <c r="A3" s="76" t="s">
        <v>48</v>
      </c>
      <c r="B3" s="77" t="n">
        <f aca="false">'Produt.'!O3</f>
        <v>1</v>
      </c>
      <c r="C3" s="78" t="n">
        <f aca="false">B3-D3</f>
        <v>0</v>
      </c>
      <c r="D3" s="79" t="n">
        <v>1</v>
      </c>
      <c r="E3" s="80"/>
      <c r="F3" s="81" t="n">
        <f aca="false">C3*'Cax 40h'!C111</f>
        <v>0</v>
      </c>
      <c r="G3" s="82" t="n">
        <f aca="false">D3*'Cax 40h'!D111</f>
        <v>0</v>
      </c>
      <c r="H3" s="82"/>
      <c r="I3" s="82"/>
      <c r="J3" s="83" t="n">
        <f aca="false">Encarregado!F111</f>
        <v>0</v>
      </c>
      <c r="K3" s="84"/>
      <c r="L3" s="80" t="n">
        <f aca="false">'Cax 40h'!E184</f>
        <v>0</v>
      </c>
      <c r="M3" s="85" t="n">
        <f aca="false">L3*12</f>
        <v>0</v>
      </c>
    </row>
    <row collapsed="false" customFormat="false" customHeight="false" hidden="false" ht="14.05" outlineLevel="0" r="4">
      <c r="A4" s="86" t="s">
        <v>50</v>
      </c>
      <c r="B4" s="87" t="n">
        <f aca="false">'Produt.'!O4</f>
        <v>2</v>
      </c>
      <c r="C4" s="35" t="n">
        <f aca="false">B4-D4</f>
        <v>1</v>
      </c>
      <c r="D4" s="36" t="n">
        <v>1</v>
      </c>
      <c r="E4" s="88" t="n">
        <v>1</v>
      </c>
      <c r="F4" s="35" t="n">
        <f aca="false">C4*'Bento 40h'!C111</f>
        <v>0</v>
      </c>
      <c r="G4" s="35" t="n">
        <f aca="false">D4*'Bento 40h'!D111</f>
        <v>0</v>
      </c>
      <c r="H4" s="36"/>
      <c r="I4" s="36"/>
      <c r="J4" s="88"/>
      <c r="K4" s="89" t="n">
        <f aca="false">E4*'Bento 40h'!E111</f>
        <v>0</v>
      </c>
      <c r="L4" s="88" t="n">
        <f aca="false">'Bento 40h'!E184</f>
        <v>0</v>
      </c>
      <c r="M4" s="90" t="n">
        <f aca="false">L4*12</f>
        <v>0</v>
      </c>
    </row>
    <row collapsed="false" customFormat="false" customHeight="false" hidden="false" ht="14.05" outlineLevel="0" r="5">
      <c r="A5" s="86" t="s">
        <v>52</v>
      </c>
      <c r="B5" s="87" t="n">
        <f aca="false">'Produt.'!O5</f>
        <v>1</v>
      </c>
      <c r="C5" s="35" t="n">
        <f aca="false">B5-D5</f>
        <v>0</v>
      </c>
      <c r="D5" s="36" t="n">
        <v>1</v>
      </c>
      <c r="E5" s="88" t="n">
        <v>1</v>
      </c>
      <c r="F5" s="35" t="n">
        <f aca="false">C5*'Canela 40h'!C111</f>
        <v>0</v>
      </c>
      <c r="G5" s="35" t="n">
        <f aca="false">D5*'Canela 40h'!D111</f>
        <v>0</v>
      </c>
      <c r="H5" s="36"/>
      <c r="I5" s="36"/>
      <c r="J5" s="88"/>
      <c r="K5" s="89" t="n">
        <f aca="false">E5*'Canela 40h'!E111</f>
        <v>0</v>
      </c>
      <c r="L5" s="88" t="n">
        <f aca="false">'Canela 40h'!E184</f>
        <v>0</v>
      </c>
      <c r="M5" s="90" t="n">
        <f aca="false">L5*12</f>
        <v>0</v>
      </c>
    </row>
    <row collapsed="false" customFormat="false" customHeight="false" hidden="false" ht="14.05" outlineLevel="0" r="6">
      <c r="A6" s="86" t="s">
        <v>53</v>
      </c>
      <c r="B6" s="87" t="n">
        <f aca="false">'Produt.'!O6</f>
        <v>2</v>
      </c>
      <c r="C6" s="35" t="n">
        <f aca="false">B6-D6</f>
        <v>1</v>
      </c>
      <c r="D6" s="36" t="n">
        <v>1</v>
      </c>
      <c r="E6" s="88" t="n">
        <v>3</v>
      </c>
      <c r="F6" s="35" t="n">
        <f aca="false">C6*'Cax 40h'!C111</f>
        <v>0</v>
      </c>
      <c r="G6" s="35" t="n">
        <f aca="false">D6*'Cax 40h'!D111</f>
        <v>0</v>
      </c>
      <c r="H6" s="36"/>
      <c r="I6" s="36"/>
      <c r="J6" s="88"/>
      <c r="K6" s="89" t="n">
        <f aca="false">E6*'Cax 30h'!E111</f>
        <v>0</v>
      </c>
      <c r="L6" s="88" t="n">
        <f aca="false">'Cax 40h'!E198</f>
        <v>0</v>
      </c>
      <c r="M6" s="90" t="n">
        <f aca="false">L6*12</f>
        <v>0</v>
      </c>
    </row>
    <row collapsed="false" customFormat="false" customHeight="false" hidden="false" ht="14.05" outlineLevel="0" r="7">
      <c r="A7" s="86" t="s">
        <v>54</v>
      </c>
      <c r="B7" s="87" t="n">
        <f aca="false">'Produt.'!O7</f>
        <v>1</v>
      </c>
      <c r="C7" s="35" t="n">
        <f aca="false">B7-D7</f>
        <v>0</v>
      </c>
      <c r="D7" s="36" t="n">
        <v>1</v>
      </c>
      <c r="E7" s="88" t="n">
        <v>1</v>
      </c>
      <c r="F7" s="35" t="n">
        <f aca="false">C7*'Farroup 40h'!C111</f>
        <v>0</v>
      </c>
      <c r="G7" s="35" t="n">
        <f aca="false">D7*'Farroup 40h'!D111</f>
        <v>0</v>
      </c>
      <c r="H7" s="36"/>
      <c r="I7" s="36"/>
      <c r="J7" s="88"/>
      <c r="K7" s="89" t="n">
        <f aca="false">E7*'Farroup 40h'!E111</f>
        <v>0</v>
      </c>
      <c r="L7" s="88" t="n">
        <f aca="false">'Farroup 40h'!E184</f>
        <v>0</v>
      </c>
      <c r="M7" s="90" t="n">
        <f aca="false">L7*12</f>
        <v>0</v>
      </c>
    </row>
    <row collapsed="false" customFormat="false" customHeight="false" hidden="false" ht="14.05" outlineLevel="0" r="8">
      <c r="A8" s="86" t="s">
        <v>55</v>
      </c>
      <c r="B8" s="87" t="n">
        <f aca="false">'Produt.'!O8</f>
        <v>1</v>
      </c>
      <c r="C8" s="35" t="n">
        <f aca="false">B8-D8</f>
        <v>0</v>
      </c>
      <c r="D8" s="36" t="n">
        <v>1</v>
      </c>
      <c r="E8" s="88" t="n">
        <v>1</v>
      </c>
      <c r="F8" s="35" t="n">
        <f aca="false">C8*'Garib 40h'!C111</f>
        <v>0</v>
      </c>
      <c r="G8" s="35" t="n">
        <f aca="false">D8*'Garib 40h'!D111</f>
        <v>0</v>
      </c>
      <c r="H8" s="36"/>
      <c r="I8" s="36"/>
      <c r="J8" s="88"/>
      <c r="K8" s="89" t="n">
        <f aca="false">E8*'Garib 40h'!E111</f>
        <v>0</v>
      </c>
      <c r="L8" s="88" t="n">
        <f aca="false">'Garib 40h'!E184</f>
        <v>0</v>
      </c>
      <c r="M8" s="90" t="n">
        <f aca="false">L8*12</f>
        <v>0</v>
      </c>
    </row>
    <row collapsed="false" customFormat="false" customHeight="false" hidden="false" ht="14.05" outlineLevel="0" r="9">
      <c r="A9" s="86" t="s">
        <v>56</v>
      </c>
      <c r="B9" s="87" t="n">
        <f aca="false">'Produt.'!O9</f>
        <v>2</v>
      </c>
      <c r="C9" s="35" t="n">
        <f aca="false">B9-D9</f>
        <v>1</v>
      </c>
      <c r="D9" s="36" t="n">
        <v>1</v>
      </c>
      <c r="E9" s="88" t="n">
        <v>1</v>
      </c>
      <c r="F9" s="35" t="n">
        <f aca="false">C9*'Vac 40h'!C111</f>
        <v>0</v>
      </c>
      <c r="G9" s="35" t="n">
        <f aca="false">D9*'Vac 40h'!D111</f>
        <v>0</v>
      </c>
      <c r="H9" s="36"/>
      <c r="I9" s="36"/>
      <c r="J9" s="88"/>
      <c r="K9" s="89" t="n">
        <f aca="false">E8*'Garib 40h'!E111</f>
        <v>0</v>
      </c>
      <c r="L9" s="88" t="n">
        <f aca="false">'Vac 40h'!E184</f>
        <v>0</v>
      </c>
      <c r="M9" s="90" t="n">
        <f aca="false">L9*12</f>
        <v>0</v>
      </c>
    </row>
    <row collapsed="false" customFormat="false" customHeight="false" hidden="false" ht="14.05" outlineLevel="0" r="10">
      <c r="A10" s="86" t="s">
        <v>57</v>
      </c>
      <c r="B10" s="87" t="n">
        <f aca="false">'Produt.'!O10</f>
        <v>1</v>
      </c>
      <c r="C10" s="35" t="n">
        <f aca="false">B10-D10</f>
        <v>0</v>
      </c>
      <c r="D10" s="36" t="n">
        <v>1</v>
      </c>
      <c r="E10" s="88"/>
      <c r="F10" s="35" t="n">
        <f aca="false">C10*'Veran 40h'!C111</f>
        <v>0</v>
      </c>
      <c r="G10" s="35" t="n">
        <f aca="false">D10*'Veran 40h'!D111</f>
        <v>0</v>
      </c>
      <c r="H10" s="36"/>
      <c r="I10" s="36"/>
      <c r="J10" s="88"/>
      <c r="K10" s="89"/>
      <c r="L10" s="88" t="n">
        <f aca="false">'Veran 40h'!E184</f>
        <v>0</v>
      </c>
      <c r="M10" s="90" t="n">
        <f aca="false">L10*12</f>
        <v>0</v>
      </c>
    </row>
    <row collapsed="false" customFormat="false" customHeight="false" hidden="false" ht="14.05" outlineLevel="0" r="11">
      <c r="A11" s="86" t="s">
        <v>58</v>
      </c>
      <c r="B11" s="87" t="n">
        <f aca="false">'Produt.'!O11</f>
        <v>1</v>
      </c>
      <c r="C11" s="35" t="n">
        <f aca="false">B11-D11</f>
        <v>0</v>
      </c>
      <c r="D11" s="36" t="n">
        <v>1</v>
      </c>
      <c r="E11" s="88" t="n">
        <v>1</v>
      </c>
      <c r="F11" s="35" t="n">
        <f aca="false">C11*'N. Prata 40h'!C111</f>
        <v>0</v>
      </c>
      <c r="G11" s="35" t="n">
        <f aca="false">D11*'N. Prata 40h'!D111</f>
        <v>0</v>
      </c>
      <c r="H11" s="36"/>
      <c r="I11" s="36"/>
      <c r="J11" s="88"/>
      <c r="K11" s="89" t="n">
        <f aca="false">E11*'N. Prata 40h'!E111</f>
        <v>0</v>
      </c>
      <c r="L11" s="88" t="n">
        <f aca="false">'N. Prata 40h'!E184</f>
        <v>0</v>
      </c>
      <c r="M11" s="90" t="n">
        <f aca="false">L11*12</f>
        <v>0</v>
      </c>
    </row>
    <row collapsed="false" customFormat="false" customHeight="false" hidden="false" ht="14.05" outlineLevel="0" r="12">
      <c r="A12" s="86" t="s">
        <v>59</v>
      </c>
      <c r="B12" s="87" t="n">
        <f aca="false">'Produt.'!O12</f>
        <v>1</v>
      </c>
      <c r="C12" s="35" t="n">
        <f aca="false">B12-D12</f>
        <v>0</v>
      </c>
      <c r="D12" s="36" t="n">
        <v>1</v>
      </c>
      <c r="E12" s="88"/>
      <c r="F12" s="35" t="n">
        <f aca="false">C12*'C. Barb 40h'!C111</f>
        <v>0</v>
      </c>
      <c r="G12" s="35" t="n">
        <f aca="false">D12*'C. Barb 40h'!D111</f>
        <v>0</v>
      </c>
      <c r="H12" s="36"/>
      <c r="I12" s="36"/>
      <c r="J12" s="88"/>
      <c r="K12" s="89"/>
      <c r="L12" s="88" t="n">
        <f aca="false">'C. Barb 40h'!E184</f>
        <v>0</v>
      </c>
      <c r="M12" s="90" t="n">
        <f aca="false">L12*12</f>
        <v>0</v>
      </c>
    </row>
    <row collapsed="false" customFormat="false" customHeight="false" hidden="false" ht="14.05" outlineLevel="0" r="13">
      <c r="A13" s="86" t="s">
        <v>60</v>
      </c>
      <c r="B13" s="87" t="n">
        <f aca="false">'Produt.'!O13</f>
        <v>1</v>
      </c>
      <c r="C13" s="35" t="n">
        <f aca="false">B13-D13</f>
        <v>0</v>
      </c>
      <c r="D13" s="36" t="n">
        <v>1</v>
      </c>
      <c r="E13" s="88"/>
      <c r="F13" s="35" t="n">
        <f aca="false">C13*'F. Cun 40h'!C111</f>
        <v>0</v>
      </c>
      <c r="G13" s="35" t="n">
        <f aca="false">D13*'F. Cun 40h'!D111</f>
        <v>0</v>
      </c>
      <c r="H13" s="36"/>
      <c r="I13" s="36"/>
      <c r="J13" s="88"/>
      <c r="K13" s="89"/>
      <c r="L13" s="88" t="n">
        <f aca="false">'F. Cun 40h'!E184</f>
        <v>0</v>
      </c>
      <c r="M13" s="90" t="n">
        <f aca="false">L13*12</f>
        <v>0</v>
      </c>
    </row>
    <row collapsed="false" customFormat="false" customHeight="false" hidden="false" ht="14.05" outlineLevel="0" r="14">
      <c r="A14" s="91" t="s">
        <v>61</v>
      </c>
      <c r="B14" s="92" t="n">
        <f aca="false">'Produt.'!O14</f>
        <v>1</v>
      </c>
      <c r="C14" s="93" t="n">
        <f aca="false">B14-D14</f>
        <v>0</v>
      </c>
      <c r="D14" s="94" t="n">
        <v>1</v>
      </c>
      <c r="E14" s="95"/>
      <c r="F14" s="96"/>
      <c r="G14" s="97"/>
      <c r="H14" s="97"/>
      <c r="I14" s="97" t="n">
        <f aca="false">D14*'Cax 30h'!D111</f>
        <v>0</v>
      </c>
      <c r="J14" s="98"/>
      <c r="K14" s="99"/>
      <c r="L14" s="95" t="n">
        <f aca="false">'Cax 30h'!E185</f>
        <v>0</v>
      </c>
      <c r="M14" s="100" t="n">
        <f aca="false">L14*12</f>
        <v>0</v>
      </c>
    </row>
    <row collapsed="false" customFormat="false" customHeight="false" hidden="false" ht="14.05" outlineLevel="0" r="15">
      <c r="A15" s="101" t="s">
        <v>62</v>
      </c>
      <c r="B15" s="102" t="n">
        <f aca="false">SUM(B3:B14)</f>
        <v>15</v>
      </c>
      <c r="C15" s="103" t="n">
        <f aca="false">SUM(C3:C14)</f>
        <v>3</v>
      </c>
      <c r="D15" s="103" t="n">
        <f aca="false">SUM(D3:D14)</f>
        <v>12</v>
      </c>
      <c r="E15" s="104" t="n">
        <f aca="false">SUM(E3:E14)</f>
        <v>9</v>
      </c>
      <c r="F15" s="105" t="n">
        <f aca="false">SUM(F3:F14)</f>
        <v>0</v>
      </c>
      <c r="G15" s="106" t="n">
        <f aca="false">SUM(G3:G14)</f>
        <v>0</v>
      </c>
      <c r="H15" s="106" t="n">
        <f aca="false">SUM(H3:H14)</f>
        <v>0</v>
      </c>
      <c r="I15" s="106" t="n">
        <f aca="false">SUM(I3:I14)</f>
        <v>0</v>
      </c>
      <c r="J15" s="106" t="n">
        <f aca="false">SUM(J3:J14)</f>
        <v>0</v>
      </c>
      <c r="K15" s="107" t="n">
        <f aca="false">SUM(K3:K14)</f>
        <v>0</v>
      </c>
      <c r="L15" s="108" t="n">
        <f aca="false">SUM(L3:L14)</f>
        <v>0</v>
      </c>
      <c r="M15" s="109" t="n">
        <f aca="false">SUM(M3:M14)</f>
        <v>0</v>
      </c>
    </row>
    <row collapsed="false" customFormat="false" customHeight="false" hidden="false" ht="14.05" outlineLevel="0" r="16">
      <c r="F16" s="110"/>
      <c r="G16" s="110"/>
      <c r="H16" s="110"/>
      <c r="I16" s="111"/>
      <c r="J16" s="111"/>
      <c r="K16" s="111"/>
      <c r="L16" s="111" t="n">
        <f aca="false">L15</f>
        <v>0</v>
      </c>
      <c r="M16" s="110" t="s">
        <v>90</v>
      </c>
      <c r="O16" s="111"/>
    </row>
    <row collapsed="false" customFormat="false" customHeight="false" hidden="false" ht="14.05" outlineLevel="0" r="17">
      <c r="H17" s="110"/>
      <c r="I17" s="111"/>
      <c r="J17" s="112"/>
      <c r="K17" s="112"/>
      <c r="L17" s="111" t="n">
        <f aca="false">K15</f>
        <v>0</v>
      </c>
      <c r="M17" s="110" t="s">
        <v>91</v>
      </c>
      <c r="O17" s="111"/>
    </row>
    <row collapsed="false" customFormat="false" customHeight="false" hidden="false" ht="14.05" outlineLevel="0" r="18">
      <c r="H18" s="110"/>
      <c r="I18" s="111"/>
      <c r="J18" s="112"/>
      <c r="K18" s="112"/>
      <c r="L18" s="111" t="n">
        <f aca="false">L16+L17</f>
        <v>0</v>
      </c>
      <c r="M18" s="110" t="s">
        <v>92</v>
      </c>
      <c r="O18" s="111"/>
    </row>
    <row collapsed="false" customFormat="false" customHeight="false" hidden="false" ht="14.05" outlineLevel="0" r="19">
      <c r="H19" s="110"/>
      <c r="I19" s="111"/>
      <c r="K19" s="111"/>
      <c r="L19" s="111" t="n">
        <f aca="false">L18*12</f>
        <v>0</v>
      </c>
      <c r="M19" s="110" t="s">
        <v>93</v>
      </c>
    </row>
  </sheetData>
  <mergeCells count="1">
    <mergeCell ref="L1:M1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1"/>
  <sheetViews>
    <sheetView colorId="64" defaultGridColor="true" rightToLeft="false" showFormulas="false" showGridLines="true" showOutlineSymbols="true" showRowColHeaders="true" showZeros="true" tabSelected="false" topLeftCell="A73" view="normal" windowProtection="false" workbookViewId="0" zoomScale="100" zoomScaleNormal="100" zoomScalePageLayoutView="100">
      <selection activeCell="F86" activeCellId="0" pane="topLeft" sqref="F86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true" max="5" min="3" style="0" width="0"/>
    <col collapsed="false" hidden="false" max="6" min="6" style="0" width="13.0046511627907"/>
    <col collapsed="false" hidden="false" max="1025" min="7" style="0" width="10.5023255813953"/>
  </cols>
  <sheetData>
    <row collapsed="false" customFormat="true" customHeight="false" hidden="false" ht="15.75" outlineLevel="0" r="1" s="63">
      <c r="A1" s="113" t="s">
        <v>94</v>
      </c>
      <c r="B1" s="113"/>
      <c r="C1" s="113"/>
      <c r="D1" s="113"/>
      <c r="E1" s="113"/>
      <c r="F1" s="113"/>
      <c r="G1" s="114"/>
      <c r="H1" s="114"/>
      <c r="I1" s="114"/>
    </row>
    <row collapsed="false" customFormat="true" customHeight="false" hidden="false" ht="15.75" outlineLevel="0" r="2" s="63">
      <c r="A2" s="115" t="s">
        <v>95</v>
      </c>
      <c r="B2" s="115"/>
      <c r="C2" s="115"/>
      <c r="D2" s="115"/>
      <c r="E2" s="115"/>
      <c r="F2" s="115"/>
      <c r="G2" s="114"/>
      <c r="H2" s="114"/>
      <c r="I2" s="114"/>
    </row>
    <row collapsed="false" customFormat="true" customHeight="false" hidden="false" ht="15.75" outlineLevel="0" r="3" s="63">
      <c r="A3" s="116"/>
      <c r="B3" s="116"/>
      <c r="C3" s="116"/>
      <c r="D3" s="116"/>
      <c r="E3" s="116"/>
      <c r="F3" s="117"/>
      <c r="G3" s="114"/>
      <c r="H3" s="114"/>
      <c r="I3" s="114"/>
    </row>
    <row collapsed="false" customFormat="true" customHeight="false" hidden="false" ht="15.75" outlineLevel="0" r="4" s="63">
      <c r="A4" s="118"/>
      <c r="B4" s="119"/>
      <c r="C4" s="120" t="s">
        <v>96</v>
      </c>
      <c r="D4" s="120" t="s">
        <v>49</v>
      </c>
      <c r="E4" s="120" t="s">
        <v>51</v>
      </c>
      <c r="F4" s="121" t="s">
        <v>86</v>
      </c>
      <c r="G4" s="114"/>
      <c r="H4" s="114"/>
      <c r="I4" s="114"/>
    </row>
    <row collapsed="false" customFormat="true" customHeight="false" hidden="false" ht="12.85" outlineLevel="0" r="5" s="63">
      <c r="A5" s="122"/>
      <c r="B5" s="123" t="s">
        <v>97</v>
      </c>
      <c r="C5" s="124" t="n">
        <f aca="false">'M. Cal'!C4</f>
        <v>0</v>
      </c>
      <c r="D5" s="124" t="n">
        <f aca="false">'M. Cal'!D4</f>
        <v>0</v>
      </c>
      <c r="E5" s="124" t="n">
        <f aca="false">'M. Cal'!E4</f>
        <v>0</v>
      </c>
      <c r="F5" s="125" t="n">
        <f aca="false">'M. Cal'!D5</f>
        <v>0</v>
      </c>
      <c r="G5" s="114"/>
      <c r="H5" s="114"/>
      <c r="I5" s="114"/>
    </row>
    <row collapsed="false" customFormat="true" customHeight="false" hidden="false" ht="14.25" outlineLevel="0" r="6" s="63">
      <c r="A6" s="122"/>
      <c r="B6" s="123" t="s">
        <v>98</v>
      </c>
      <c r="C6" s="126" t="n">
        <v>43466</v>
      </c>
      <c r="D6" s="126" t="n">
        <v>43466</v>
      </c>
      <c r="E6" s="126" t="n">
        <v>43466</v>
      </c>
      <c r="F6" s="127" t="n">
        <f aca="false">'M. Cal'!D1</f>
        <v>44197</v>
      </c>
      <c r="G6" s="114"/>
      <c r="H6" s="114"/>
      <c r="I6" s="114"/>
    </row>
    <row collapsed="false" customFormat="true" customHeight="false" hidden="false" ht="14.25" outlineLevel="0" r="7" s="63">
      <c r="A7" s="122"/>
      <c r="B7" s="123" t="s">
        <v>99</v>
      </c>
      <c r="C7" s="126" t="s">
        <v>100</v>
      </c>
      <c r="D7" s="126" t="s">
        <v>100</v>
      </c>
      <c r="E7" s="126" t="s">
        <v>100</v>
      </c>
      <c r="F7" s="127" t="n">
        <f aca="false">'M. Cal'!C1</f>
        <v>0</v>
      </c>
      <c r="G7" s="114"/>
      <c r="H7" s="114"/>
      <c r="I7" s="114"/>
    </row>
    <row collapsed="false" customFormat="true" customHeight="false" hidden="false" ht="14.25" outlineLevel="0" r="8" s="63">
      <c r="A8" s="122"/>
      <c r="B8" s="123" t="s">
        <v>101</v>
      </c>
      <c r="C8" s="126" t="s">
        <v>102</v>
      </c>
      <c r="D8" s="126" t="s">
        <v>102</v>
      </c>
      <c r="E8" s="126" t="s">
        <v>102</v>
      </c>
      <c r="F8" s="127" t="s">
        <v>102</v>
      </c>
      <c r="G8" s="114"/>
      <c r="H8" s="114"/>
      <c r="I8" s="114"/>
    </row>
    <row collapsed="false" customFormat="true" customHeight="false" hidden="false" ht="14.25" outlineLevel="0" r="9" s="63">
      <c r="A9" s="128"/>
      <c r="B9" s="128"/>
      <c r="C9" s="128"/>
      <c r="D9" s="128"/>
      <c r="E9" s="128"/>
      <c r="F9" s="129"/>
      <c r="G9" s="114"/>
      <c r="H9" s="114"/>
      <c r="I9" s="114"/>
    </row>
    <row collapsed="false" customFormat="true" customHeight="true" hidden="false" ht="42" outlineLevel="0" r="10" s="63">
      <c r="A10" s="130" t="s">
        <v>103</v>
      </c>
      <c r="B10" s="131" t="s">
        <v>104</v>
      </c>
      <c r="C10" s="131" t="s">
        <v>105</v>
      </c>
      <c r="D10" s="131" t="s">
        <v>106</v>
      </c>
      <c r="E10" s="131" t="s">
        <v>107</v>
      </c>
      <c r="F10" s="132" t="s">
        <v>86</v>
      </c>
      <c r="G10" s="114"/>
      <c r="H10" s="114"/>
      <c r="I10" s="114"/>
    </row>
    <row collapsed="false" customFormat="true" customHeight="true" hidden="false" ht="28.35" outlineLevel="0" r="11" s="63">
      <c r="A11" s="133" t="s">
        <v>108</v>
      </c>
      <c r="B11" s="133"/>
      <c r="C11" s="133"/>
      <c r="D11" s="133"/>
      <c r="E11" s="133"/>
      <c r="F11" s="134"/>
      <c r="G11" s="114"/>
      <c r="H11" s="114"/>
      <c r="I11" s="114"/>
    </row>
    <row collapsed="false" customFormat="true" customHeight="true" hidden="false" ht="15.75" outlineLevel="0" r="12" s="63">
      <c r="A12" s="135" t="s">
        <v>109</v>
      </c>
      <c r="B12" s="136" t="s">
        <v>110</v>
      </c>
      <c r="C12" s="136" t="s">
        <v>111</v>
      </c>
      <c r="D12" s="136" t="s">
        <v>111</v>
      </c>
      <c r="E12" s="136" t="s">
        <v>111</v>
      </c>
      <c r="F12" s="137" t="s">
        <v>111</v>
      </c>
      <c r="G12" s="114"/>
      <c r="H12" s="114"/>
      <c r="I12" s="114"/>
    </row>
    <row collapsed="false" customFormat="true" customHeight="true" hidden="false" ht="15.75" outlineLevel="0" r="13" s="63">
      <c r="A13" s="138" t="s">
        <v>112</v>
      </c>
      <c r="B13" s="139"/>
      <c r="C13" s="140"/>
      <c r="D13" s="140"/>
      <c r="E13" s="140"/>
      <c r="F13" s="141" t="n">
        <f aca="false">F5</f>
        <v>0</v>
      </c>
      <c r="G13" s="114"/>
      <c r="H13" s="114"/>
      <c r="I13" s="114"/>
    </row>
    <row collapsed="false" customFormat="true" customHeight="true" hidden="false" ht="15.75" outlineLevel="0" r="14" s="63">
      <c r="A14" s="138" t="s">
        <v>113</v>
      </c>
      <c r="B14" s="142" t="n">
        <v>0.2</v>
      </c>
      <c r="C14" s="140"/>
      <c r="D14" s="140"/>
      <c r="E14" s="140"/>
      <c r="F14" s="141"/>
      <c r="G14" s="114"/>
      <c r="H14" s="114"/>
      <c r="I14" s="114"/>
    </row>
    <row collapsed="false" customFormat="true" customHeight="true" hidden="false" ht="15.75" outlineLevel="0" r="15" s="63">
      <c r="A15" s="138" t="s">
        <v>114</v>
      </c>
      <c r="B15" s="142" t="n">
        <v>0.4</v>
      </c>
      <c r="C15" s="142"/>
      <c r="D15" s="140"/>
      <c r="E15" s="140"/>
      <c r="F15" s="141"/>
      <c r="G15" s="114"/>
      <c r="H15" s="114"/>
      <c r="I15" s="114"/>
    </row>
    <row collapsed="false" customFormat="true" customHeight="true" hidden="false" ht="15.75" outlineLevel="0" r="16" s="63">
      <c r="A16" s="138" t="s">
        <v>115</v>
      </c>
      <c r="B16" s="143"/>
      <c r="C16" s="143"/>
      <c r="D16" s="140"/>
      <c r="E16" s="140"/>
      <c r="F16" s="141"/>
      <c r="G16" s="114"/>
      <c r="H16" s="114"/>
      <c r="I16" s="114"/>
    </row>
    <row collapsed="false" customFormat="true" customHeight="true" hidden="false" ht="15.75" outlineLevel="0" r="17" s="63">
      <c r="A17" s="138" t="s">
        <v>116</v>
      </c>
      <c r="B17" s="143"/>
      <c r="C17" s="143"/>
      <c r="D17" s="140"/>
      <c r="E17" s="140"/>
      <c r="F17" s="141"/>
      <c r="G17" s="114"/>
      <c r="H17" s="114"/>
      <c r="I17" s="114"/>
    </row>
    <row collapsed="false" customFormat="true" customHeight="true" hidden="false" ht="15.75" outlineLevel="0" r="18" s="63">
      <c r="A18" s="138" t="s">
        <v>117</v>
      </c>
      <c r="B18" s="143"/>
      <c r="C18" s="143"/>
      <c r="D18" s="140"/>
      <c r="E18" s="140"/>
      <c r="F18" s="141"/>
      <c r="G18" s="114"/>
      <c r="H18" s="114"/>
      <c r="I18" s="114"/>
    </row>
    <row collapsed="false" customFormat="true" customHeight="true" hidden="false" ht="15.75" outlineLevel="0" r="19" s="63">
      <c r="A19" s="138" t="s">
        <v>118</v>
      </c>
      <c r="B19" s="144"/>
      <c r="C19" s="144"/>
      <c r="D19" s="140"/>
      <c r="E19" s="140"/>
      <c r="F19" s="141"/>
      <c r="G19" s="114"/>
      <c r="H19" s="114"/>
      <c r="I19" s="114"/>
    </row>
    <row collapsed="false" customFormat="true" customHeight="true" hidden="false" ht="15.75" outlineLevel="0" r="20" s="63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7" t="n">
        <f aca="false">SUM(E13:E19)</f>
        <v>0</v>
      </c>
      <c r="F20" s="148" t="n">
        <f aca="false">SUM(F13:F19)</f>
        <v>0</v>
      </c>
      <c r="G20" s="114"/>
      <c r="H20" s="114"/>
      <c r="I20" s="114"/>
    </row>
    <row collapsed="false" customFormat="true" customHeight="true" hidden="false" ht="5.65" outlineLevel="0" r="21" s="63">
      <c r="A21" s="128"/>
      <c r="B21" s="128"/>
      <c r="C21" s="128"/>
      <c r="D21" s="128"/>
      <c r="E21" s="128"/>
      <c r="F21" s="129"/>
      <c r="G21" s="114"/>
      <c r="H21" s="114"/>
      <c r="I21" s="114"/>
    </row>
    <row collapsed="false" customFormat="true" customHeight="true" hidden="false" ht="28.35" outlineLevel="0" r="22" s="63">
      <c r="A22" s="149" t="s">
        <v>119</v>
      </c>
      <c r="B22" s="149"/>
      <c r="C22" s="149"/>
      <c r="D22" s="149"/>
      <c r="E22" s="149"/>
      <c r="F22" s="149"/>
      <c r="G22" s="114"/>
      <c r="H22" s="114"/>
      <c r="I22" s="114"/>
    </row>
    <row collapsed="false" customFormat="true" customHeight="true" hidden="false" ht="15.75" outlineLevel="0" r="23" s="63">
      <c r="A23" s="150" t="s">
        <v>120</v>
      </c>
      <c r="B23" s="151" t="s">
        <v>121</v>
      </c>
      <c r="C23" s="151" t="s">
        <v>122</v>
      </c>
      <c r="D23" s="151" t="s">
        <v>122</v>
      </c>
      <c r="E23" s="151" t="s">
        <v>122</v>
      </c>
      <c r="F23" s="152" t="s">
        <v>122</v>
      </c>
      <c r="G23" s="114"/>
      <c r="H23" s="114"/>
      <c r="I23" s="114"/>
    </row>
    <row collapsed="false" customFormat="true" customHeight="true" hidden="false" ht="15.75" outlineLevel="0" r="24" s="63">
      <c r="A24" s="153" t="s">
        <v>123</v>
      </c>
      <c r="B24" s="142" t="n">
        <v>0.0833</v>
      </c>
      <c r="C24" s="140" t="n">
        <f aca="false">ROUND($B24*C$20,2)</f>
        <v>0</v>
      </c>
      <c r="D24" s="140" t="n">
        <f aca="false">ROUND($B24*D$20,2)</f>
        <v>0</v>
      </c>
      <c r="E24" s="140" t="n">
        <f aca="false">ROUND($B24*E$20,2)</f>
        <v>0</v>
      </c>
      <c r="F24" s="141" t="n">
        <f aca="false">ROUND($B24*F$20,2)</f>
        <v>0</v>
      </c>
      <c r="G24" s="114"/>
      <c r="H24" s="114"/>
      <c r="I24" s="114"/>
    </row>
    <row collapsed="false" customFormat="true" customHeight="false" hidden="false" ht="14.25" outlineLevel="0" r="25" s="63">
      <c r="A25" s="153" t="s">
        <v>124</v>
      </c>
      <c r="B25" s="142" t="n">
        <v>0</v>
      </c>
      <c r="C25" s="140"/>
      <c r="D25" s="140"/>
      <c r="E25" s="140"/>
      <c r="F25" s="141"/>
      <c r="G25" s="114"/>
      <c r="H25" s="114"/>
      <c r="I25" s="114"/>
    </row>
    <row collapsed="false" customFormat="true" customHeight="false" hidden="false" ht="14.25" outlineLevel="0" r="26" s="63">
      <c r="A26" s="153" t="s">
        <v>125</v>
      </c>
      <c r="B26" s="142" t="n">
        <v>0.0278</v>
      </c>
      <c r="C26" s="140" t="n">
        <f aca="false">C20*B26</f>
        <v>0</v>
      </c>
      <c r="D26" s="140" t="n">
        <f aca="false">D20*B26</f>
        <v>0</v>
      </c>
      <c r="E26" s="140" t="n">
        <f aca="false">E20*B26</f>
        <v>0</v>
      </c>
      <c r="F26" s="141" t="n">
        <f aca="false">F20*B26</f>
        <v>0</v>
      </c>
      <c r="G26" s="114"/>
      <c r="H26" s="114"/>
      <c r="I26" s="114"/>
    </row>
    <row collapsed="false" customFormat="true" customHeight="true" hidden="false" ht="15.75" outlineLevel="0" r="27" s="63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7" t="n">
        <f aca="false">SUM(E24:E25)</f>
        <v>0</v>
      </c>
      <c r="F27" s="148" t="n">
        <f aca="false">SUM(F24:F25)</f>
        <v>0</v>
      </c>
      <c r="G27" s="114"/>
      <c r="H27" s="114"/>
      <c r="I27" s="114"/>
    </row>
    <row collapsed="false" customFormat="true" customHeight="false" hidden="false" ht="14.25" outlineLevel="0" r="28" s="63">
      <c r="A28" s="154" t="s">
        <v>126</v>
      </c>
      <c r="B28" s="155" t="s">
        <v>121</v>
      </c>
      <c r="C28" s="155" t="s">
        <v>122</v>
      </c>
      <c r="D28" s="155" t="s">
        <v>122</v>
      </c>
      <c r="E28" s="155" t="s">
        <v>122</v>
      </c>
      <c r="F28" s="156" t="s">
        <v>122</v>
      </c>
      <c r="G28" s="114"/>
      <c r="H28" s="114"/>
      <c r="I28" s="114"/>
    </row>
    <row collapsed="false" customFormat="true" customHeight="true" hidden="false" ht="15.75" outlineLevel="0" r="29" s="63">
      <c r="A29" s="157" t="s">
        <v>127</v>
      </c>
      <c r="B29" s="158"/>
      <c r="C29" s="158"/>
      <c r="D29" s="158"/>
      <c r="E29" s="158"/>
      <c r="F29" s="159"/>
      <c r="G29" s="114"/>
      <c r="H29" s="114"/>
      <c r="I29" s="114"/>
    </row>
    <row collapsed="false" customFormat="true" customHeight="true" hidden="false" ht="15.75" outlineLevel="0" r="30" s="63">
      <c r="A30" s="153" t="s">
        <v>128</v>
      </c>
      <c r="B30" s="160" t="n">
        <v>0.2</v>
      </c>
      <c r="C30" s="161" t="n">
        <f aca="false">ROUND(($C$20+$C$27)*B30,2)</f>
        <v>0</v>
      </c>
      <c r="D30" s="161" t="n">
        <f aca="false">ROUND(($D$20+$D$27)*B30,2)</f>
        <v>0</v>
      </c>
      <c r="E30" s="161" t="n">
        <f aca="false">ROUND(($E$20+$E$27)*B30,2)</f>
        <v>0</v>
      </c>
      <c r="F30" s="162" t="n">
        <f aca="false">ROUND(($F$20+$F$27)*B30,2)</f>
        <v>0</v>
      </c>
      <c r="G30" s="114"/>
      <c r="H30" s="114"/>
      <c r="I30" s="114"/>
    </row>
    <row collapsed="false" customFormat="true" customHeight="true" hidden="false" ht="15.75" outlineLevel="0" r="31" s="63">
      <c r="A31" s="153" t="s">
        <v>129</v>
      </c>
      <c r="B31" s="142" t="n">
        <v>0.025</v>
      </c>
      <c r="C31" s="161" t="n">
        <f aca="false">ROUND(($C$20+$C$27)*B31,2)</f>
        <v>0</v>
      </c>
      <c r="D31" s="161" t="n">
        <f aca="false">ROUND(($D$20+$D$27)*B31,2)</f>
        <v>0</v>
      </c>
      <c r="E31" s="161" t="n">
        <f aca="false">ROUND(($E$20+$E$27)*B31,2)</f>
        <v>0</v>
      </c>
      <c r="F31" s="162" t="n">
        <f aca="false">ROUND(($F$20+$F$27)*B31,2)</f>
        <v>0</v>
      </c>
      <c r="G31" s="114"/>
      <c r="H31" s="114"/>
      <c r="I31" s="114"/>
    </row>
    <row collapsed="false" customFormat="true" customHeight="true" hidden="false" ht="15.75" outlineLevel="0" r="32" s="63">
      <c r="A32" s="153" t="s">
        <v>130</v>
      </c>
      <c r="B32" s="142" t="n">
        <v>0.0225</v>
      </c>
      <c r="C32" s="161" t="n">
        <f aca="false">ROUND(($C$20+$C$27)*B32,2)</f>
        <v>0</v>
      </c>
      <c r="D32" s="161" t="n">
        <f aca="false">ROUND(($D$20+$D$27)*B32,2)</f>
        <v>0</v>
      </c>
      <c r="E32" s="161" t="n">
        <f aca="false">ROUND(($E$20+$E$27)*B32,2)</f>
        <v>0</v>
      </c>
      <c r="F32" s="162" t="n">
        <f aca="false">ROUND(($F$20+$F$27)*B32,2)</f>
        <v>0</v>
      </c>
      <c r="G32" s="114"/>
      <c r="H32" s="114"/>
      <c r="I32" s="114"/>
    </row>
    <row collapsed="false" customFormat="true" customHeight="true" hidden="false" ht="15.75" outlineLevel="0" r="33" s="63">
      <c r="A33" s="153" t="s">
        <v>131</v>
      </c>
      <c r="B33" s="142" t="n">
        <v>0.015</v>
      </c>
      <c r="C33" s="161" t="n">
        <f aca="false">ROUND(($C$20+$C$27)*B33,2)</f>
        <v>0</v>
      </c>
      <c r="D33" s="161" t="n">
        <f aca="false">ROUND(($D$20+$D$27)*B33,2)</f>
        <v>0</v>
      </c>
      <c r="E33" s="161" t="n">
        <f aca="false">ROUND(($E$20+$E$27)*B33,2)</f>
        <v>0</v>
      </c>
      <c r="F33" s="162" t="n">
        <f aca="false">ROUND(($F$20+$F$27)*B33,2)</f>
        <v>0</v>
      </c>
      <c r="G33" s="114"/>
      <c r="H33" s="114"/>
      <c r="I33" s="114"/>
    </row>
    <row collapsed="false" customFormat="true" customHeight="true" hidden="false" ht="15.75" outlineLevel="0" r="34" s="63">
      <c r="A34" s="153" t="s">
        <v>132</v>
      </c>
      <c r="B34" s="142" t="n">
        <v>0.01</v>
      </c>
      <c r="C34" s="161" t="n">
        <f aca="false">ROUND(($C$20+$C$27)*B34,2)</f>
        <v>0</v>
      </c>
      <c r="D34" s="161" t="n">
        <f aca="false">ROUND(($D$20+$D$27)*B34,2)</f>
        <v>0</v>
      </c>
      <c r="E34" s="161" t="n">
        <f aca="false">ROUND(($E$20+$E$27)*B34,2)</f>
        <v>0</v>
      </c>
      <c r="F34" s="162" t="n">
        <f aca="false">ROUND(($F$20+$F$27)*B34,2)</f>
        <v>0</v>
      </c>
      <c r="G34" s="114"/>
      <c r="H34" s="114"/>
      <c r="I34" s="114"/>
    </row>
    <row collapsed="false" customFormat="true" customHeight="true" hidden="false" ht="15.75" outlineLevel="0" r="35" s="63">
      <c r="A35" s="153" t="s">
        <v>133</v>
      </c>
      <c r="B35" s="142" t="n">
        <v>0.006</v>
      </c>
      <c r="C35" s="161" t="n">
        <f aca="false">ROUND(($C$20+$C$27)*B35,2)</f>
        <v>0</v>
      </c>
      <c r="D35" s="161" t="n">
        <f aca="false">ROUND(($D$20+$D$27)*B35,2)</f>
        <v>0</v>
      </c>
      <c r="E35" s="161" t="n">
        <f aca="false">ROUND(($E$20+$E$27)*B35,2)</f>
        <v>0</v>
      </c>
      <c r="F35" s="162" t="n">
        <f aca="false">ROUND(($F$20+$F$27)*B35,2)</f>
        <v>0</v>
      </c>
      <c r="G35" s="114"/>
      <c r="H35" s="114"/>
      <c r="I35" s="114"/>
    </row>
    <row collapsed="false" customFormat="true" customHeight="true" hidden="false" ht="15.75" outlineLevel="0" r="36" s="63">
      <c r="A36" s="153" t="s">
        <v>134</v>
      </c>
      <c r="B36" s="142" t="n">
        <v>0.002</v>
      </c>
      <c r="C36" s="161" t="n">
        <f aca="false">ROUND(($C$20+$C$27)*B36,2)</f>
        <v>0</v>
      </c>
      <c r="D36" s="161" t="n">
        <f aca="false">ROUND(($D$20+$D$27)*B36,2)</f>
        <v>0</v>
      </c>
      <c r="E36" s="161" t="n">
        <f aca="false">ROUND(($E$20+$E$27)*B36,2)</f>
        <v>0</v>
      </c>
      <c r="F36" s="162" t="n">
        <f aca="false">ROUND(($F$20+$F$27)*B36,2)</f>
        <v>0</v>
      </c>
      <c r="G36" s="114"/>
      <c r="H36" s="114"/>
      <c r="I36" s="114"/>
    </row>
    <row collapsed="false" customFormat="true" customHeight="true" hidden="false" ht="15.75" outlineLevel="0" r="37" s="63">
      <c r="A37" s="154" t="s">
        <v>135</v>
      </c>
      <c r="B37" s="158"/>
      <c r="C37" s="158"/>
      <c r="D37" s="158"/>
      <c r="E37" s="158"/>
      <c r="F37" s="159"/>
      <c r="G37" s="114"/>
      <c r="H37" s="114"/>
      <c r="I37" s="114"/>
    </row>
    <row collapsed="false" customFormat="true" customHeight="true" hidden="false" ht="15.75" outlineLevel="0" r="38" s="63">
      <c r="A38" s="153" t="s">
        <v>136</v>
      </c>
      <c r="B38" s="142" t="n">
        <v>0.08</v>
      </c>
      <c r="C38" s="161" t="n">
        <f aca="false">ROUND(($C$20+$C$27)*B38,2)</f>
        <v>0</v>
      </c>
      <c r="D38" s="161" t="n">
        <f aca="false">ROUND(($D$20+$D$27)*B38,2)</f>
        <v>0</v>
      </c>
      <c r="E38" s="161" t="n">
        <f aca="false">ROUND(($E$20+$E$27)*B38,2)</f>
        <v>0</v>
      </c>
      <c r="F38" s="162" t="n">
        <f aca="false">ROUND(($F$20+$F$27)*B38,2)</f>
        <v>0</v>
      </c>
      <c r="G38" s="114"/>
      <c r="H38" s="114"/>
      <c r="I38" s="114"/>
    </row>
    <row collapsed="false" customFormat="true" customHeight="true" hidden="false" ht="15.75" outlineLevel="0" r="39" s="63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7" t="n">
        <f aca="false">SUM(E29:E38)</f>
        <v>0</v>
      </c>
      <c r="F39" s="148" t="n">
        <f aca="false">SUM(F29:F38)</f>
        <v>0</v>
      </c>
      <c r="G39" s="114"/>
      <c r="H39" s="114"/>
      <c r="I39" s="114"/>
    </row>
    <row collapsed="false" customFormat="true" customHeight="true" hidden="false" ht="15.75" outlineLevel="0" r="40" s="63">
      <c r="A40" s="154" t="s">
        <v>137</v>
      </c>
      <c r="B40" s="163" t="s">
        <v>138</v>
      </c>
      <c r="C40" s="163" t="s">
        <v>122</v>
      </c>
      <c r="D40" s="163" t="s">
        <v>122</v>
      </c>
      <c r="E40" s="163" t="s">
        <v>122</v>
      </c>
      <c r="F40" s="164" t="s">
        <v>122</v>
      </c>
      <c r="G40" s="114"/>
      <c r="H40" s="114"/>
      <c r="I40" s="114"/>
    </row>
    <row collapsed="false" customFormat="true" customHeight="true" hidden="false" ht="15.75" outlineLevel="0" r="41" s="63">
      <c r="A41" s="153" t="s">
        <v>139</v>
      </c>
      <c r="B41" s="165" t="n">
        <f aca="false">'M. Cal'!M5</f>
        <v>0</v>
      </c>
      <c r="C41" s="140"/>
      <c r="D41" s="140"/>
      <c r="E41" s="140"/>
      <c r="F41" s="141" t="n">
        <f aca="false">ROUND(((2*22*$B$41)-0.06*$F$5),2)</f>
        <v>0</v>
      </c>
      <c r="G41" s="114"/>
      <c r="H41" s="114"/>
      <c r="I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166"/>
      <c r="D42" s="166"/>
      <c r="E42" s="166"/>
      <c r="F42" s="167" t="n">
        <f aca="false">'M. Cal'!E7</f>
        <v>0</v>
      </c>
      <c r="G42" s="114"/>
      <c r="H42" s="114"/>
      <c r="I42" s="114"/>
    </row>
    <row collapsed="false" customFormat="false" customHeight="true" hidden="false" ht="15.75" outlineLevel="0" r="43">
      <c r="A43" s="153" t="s">
        <v>141</v>
      </c>
      <c r="B43" s="165"/>
      <c r="C43" s="166"/>
      <c r="D43" s="166"/>
      <c r="E43" s="166"/>
      <c r="F43" s="167"/>
      <c r="G43" s="114"/>
      <c r="H43" s="114"/>
      <c r="I43" s="114"/>
    </row>
    <row collapsed="false" customFormat="false" customHeight="true" hidden="false" ht="15.75" outlineLevel="0" r="44">
      <c r="A44" s="153" t="s">
        <v>142</v>
      </c>
      <c r="B44" s="165"/>
      <c r="C44" s="166"/>
      <c r="D44" s="166"/>
      <c r="E44" s="166"/>
      <c r="F44" s="167"/>
      <c r="G44" s="114"/>
      <c r="H44" s="114"/>
      <c r="I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7" t="n">
        <f aca="false">SUM(E41:E44)</f>
        <v>0</v>
      </c>
      <c r="F45" s="148" t="n">
        <f aca="false">SUM(F41:F44)</f>
        <v>0</v>
      </c>
      <c r="G45" s="114"/>
      <c r="H45" s="114"/>
      <c r="I45" s="114"/>
    </row>
    <row collapsed="false" customFormat="false" customHeight="false" hidden="false" ht="14.25" outlineLevel="0" r="46">
      <c r="A46" s="168" t="s">
        <v>143</v>
      </c>
      <c r="B46" s="169" t="s">
        <v>110</v>
      </c>
      <c r="C46" s="169" t="s">
        <v>111</v>
      </c>
      <c r="D46" s="169" t="s">
        <v>111</v>
      </c>
      <c r="E46" s="169" t="s">
        <v>111</v>
      </c>
      <c r="F46" s="170" t="s">
        <v>111</v>
      </c>
      <c r="G46" s="114"/>
      <c r="H46" s="114"/>
      <c r="I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2" t="n">
        <f aca="false">E27</f>
        <v>0</v>
      </c>
      <c r="F47" s="173" t="n">
        <f aca="false">F27</f>
        <v>0</v>
      </c>
      <c r="G47" s="114"/>
      <c r="H47" s="114"/>
      <c r="I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2" t="n">
        <f aca="false">E39</f>
        <v>0</v>
      </c>
      <c r="F48" s="173" t="n">
        <f aca="false">F39</f>
        <v>0</v>
      </c>
      <c r="G48" s="114"/>
      <c r="H48" s="114"/>
      <c r="I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2" t="n">
        <f aca="false">E45</f>
        <v>0</v>
      </c>
      <c r="F49" s="173" t="n">
        <f aca="false">F45</f>
        <v>0</v>
      </c>
      <c r="G49" s="114"/>
      <c r="H49" s="114"/>
      <c r="I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7" t="n">
        <f aca="false">SUM(E47:E49)</f>
        <v>0</v>
      </c>
      <c r="F50" s="148" t="n">
        <f aca="false">SUM(F47:F49)</f>
        <v>0</v>
      </c>
      <c r="G50" s="114"/>
      <c r="H50" s="114"/>
      <c r="I50" s="114"/>
    </row>
    <row collapsed="false" customFormat="false" customHeight="true" hidden="false" ht="5.65" outlineLevel="0" r="51">
      <c r="A51" s="128"/>
      <c r="B51" s="128"/>
      <c r="C51" s="128"/>
      <c r="D51" s="128"/>
      <c r="E51" s="128"/>
      <c r="F51" s="129"/>
      <c r="G51" s="114"/>
      <c r="H51" s="114"/>
      <c r="I51" s="114"/>
    </row>
    <row collapsed="false" customFormat="true" customHeight="true" hidden="false" ht="28.35" outlineLevel="0" r="52" s="175">
      <c r="A52" s="149" t="s">
        <v>148</v>
      </c>
      <c r="B52" s="149"/>
      <c r="C52" s="149"/>
      <c r="D52" s="149"/>
      <c r="E52" s="149"/>
      <c r="F52" s="149"/>
      <c r="G52" s="174"/>
      <c r="H52" s="174"/>
      <c r="I52" s="174"/>
    </row>
    <row collapsed="false" customFormat="true" customHeight="true" hidden="false" ht="15.75" outlineLevel="0" r="53" s="63">
      <c r="A53" s="135" t="s">
        <v>149</v>
      </c>
      <c r="B53" s="136" t="s">
        <v>110</v>
      </c>
      <c r="C53" s="136" t="s">
        <v>111</v>
      </c>
      <c r="D53" s="136" t="s">
        <v>111</v>
      </c>
      <c r="E53" s="136" t="s">
        <v>111</v>
      </c>
      <c r="F53" s="137" t="s">
        <v>111</v>
      </c>
      <c r="G53" s="114"/>
      <c r="H53" s="114"/>
      <c r="I53" s="114"/>
    </row>
    <row collapsed="false" customFormat="true" customHeight="true" hidden="false" ht="15.75" outlineLevel="0" r="54" s="63">
      <c r="A54" s="154" t="s">
        <v>150</v>
      </c>
      <c r="B54" s="176"/>
      <c r="C54" s="176"/>
      <c r="D54" s="176"/>
      <c r="E54" s="176"/>
      <c r="F54" s="177"/>
      <c r="G54" s="114"/>
      <c r="H54" s="114"/>
      <c r="I54" s="114"/>
    </row>
    <row collapsed="false" customFormat="true" customHeight="true" hidden="false" ht="15.75" outlineLevel="0" r="55" s="63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8" t="n">
        <f aca="false">(E20+E27+E38+E45)*$B55</f>
        <v>0</v>
      </c>
      <c r="F55" s="179" t="n">
        <f aca="false">(F20+F27+F38+F45)*$B55</f>
        <v>0</v>
      </c>
      <c r="G55" s="114"/>
      <c r="H55" s="114"/>
      <c r="I55" s="114"/>
    </row>
    <row collapsed="false" customFormat="true" customHeight="false" hidden="false" ht="14.25" outlineLevel="0" r="56" s="63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8" t="n">
        <f aca="false">E38*$B56</f>
        <v>0</v>
      </c>
      <c r="F56" s="179" t="n">
        <f aca="false">F38*$B56</f>
        <v>0</v>
      </c>
      <c r="G56" s="114"/>
      <c r="H56" s="114"/>
      <c r="I56" s="114"/>
    </row>
    <row collapsed="false" customFormat="true" customHeight="false" hidden="false" ht="14.25" outlineLevel="0" r="57" s="63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7" t="n">
        <f aca="false">SUM(E55:E56)</f>
        <v>0</v>
      </c>
      <c r="F57" s="148" t="n">
        <f aca="false">SUM(F55:F56)</f>
        <v>0</v>
      </c>
      <c r="G57" s="114"/>
      <c r="H57" s="114"/>
      <c r="I57" s="114"/>
    </row>
    <row collapsed="false" customFormat="true" customHeight="true" hidden="false" ht="15.75" outlineLevel="0" r="58" s="63">
      <c r="A58" s="154" t="s">
        <v>153</v>
      </c>
      <c r="B58" s="176" t="s">
        <v>154</v>
      </c>
      <c r="C58" s="176" t="s">
        <v>155</v>
      </c>
      <c r="D58" s="176" t="s">
        <v>155</v>
      </c>
      <c r="E58" s="176" t="s">
        <v>155</v>
      </c>
      <c r="F58" s="177" t="s">
        <v>155</v>
      </c>
      <c r="G58" s="114"/>
      <c r="H58" s="114"/>
      <c r="I58" s="114"/>
    </row>
    <row collapsed="false" customFormat="true" customHeight="false" hidden="false" ht="14.25" outlineLevel="0" r="59" s="63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2" t="n">
        <f aca="false">(E20+E50)*$B59</f>
        <v>0</v>
      </c>
      <c r="F59" s="173" t="n">
        <f aca="false">(F20+F50)*$B59</f>
        <v>0</v>
      </c>
      <c r="G59" s="114"/>
      <c r="H59" s="114"/>
      <c r="I59" s="114"/>
    </row>
    <row collapsed="false" customFormat="true" customHeight="false" hidden="false" ht="14.25" outlineLevel="0" r="60" s="63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2" t="n">
        <f aca="false">E38*$B60</f>
        <v>0</v>
      </c>
      <c r="F60" s="173" t="n">
        <f aca="false">F38*$B60</f>
        <v>0</v>
      </c>
      <c r="G60" s="114"/>
      <c r="H60" s="114"/>
      <c r="I60" s="114"/>
    </row>
    <row collapsed="false" customFormat="true" customHeight="false" hidden="false" ht="14.25" outlineLevel="0" r="61" s="63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0" t="n">
        <f aca="false">SUM(E59:E60)</f>
        <v>0</v>
      </c>
      <c r="F61" s="181" t="n">
        <f aca="false">SUM(F59:F60)</f>
        <v>0</v>
      </c>
      <c r="G61" s="114"/>
      <c r="H61" s="114"/>
      <c r="I61" s="114"/>
    </row>
    <row collapsed="false" customFormat="true" customHeight="false" hidden="false" ht="14.25" outlineLevel="0" r="62" s="63">
      <c r="A62" s="154" t="s">
        <v>158</v>
      </c>
      <c r="B62" s="176" t="s">
        <v>154</v>
      </c>
      <c r="C62" s="176" t="s">
        <v>155</v>
      </c>
      <c r="D62" s="176" t="s">
        <v>155</v>
      </c>
      <c r="E62" s="176" t="s">
        <v>155</v>
      </c>
      <c r="F62" s="177" t="s">
        <v>155</v>
      </c>
      <c r="G62" s="114"/>
      <c r="H62" s="114"/>
      <c r="I62" s="114"/>
    </row>
    <row collapsed="false" customFormat="true" customHeight="false" hidden="false" ht="14.25" outlineLevel="0" r="63" s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2" t="n">
        <f aca="false">(E24*B63)*-1</f>
        <v>-0</v>
      </c>
      <c r="F63" s="173" t="n">
        <f aca="false">(F24*B63)*-1</f>
        <v>-0</v>
      </c>
      <c r="G63" s="114"/>
      <c r="H63" s="114"/>
      <c r="I63" s="114"/>
    </row>
    <row collapsed="false" customFormat="true" customHeight="false" hidden="false" ht="14.25" outlineLevel="0" r="64" s="63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2" t="n">
        <f aca="false">(E25*B64)*-1</f>
        <v>-0</v>
      </c>
      <c r="F64" s="173" t="n">
        <f aca="false">(F25*B64)*-1</f>
        <v>-0</v>
      </c>
      <c r="G64" s="114"/>
      <c r="H64" s="114"/>
      <c r="I64" s="114"/>
    </row>
    <row collapsed="false" customFormat="true" customHeight="false" hidden="false" ht="14.25" outlineLevel="0" r="65" s="63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2" t="n">
        <f aca="false">(E26*B65)*-1</f>
        <v>-0</v>
      </c>
      <c r="F65" s="173" t="n">
        <f aca="false">(F26*B65)*-1</f>
        <v>-0</v>
      </c>
      <c r="G65" s="114"/>
      <c r="H65" s="114"/>
      <c r="I65" s="114"/>
    </row>
    <row collapsed="false" customFormat="true" customHeight="false" hidden="false" ht="14.25" outlineLevel="0" r="66" s="63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0" t="n">
        <f aca="false">SUM(E63:E65)</f>
        <v>0</v>
      </c>
      <c r="F66" s="181" t="n">
        <f aca="false">SUM(F63:F65)</f>
        <v>0</v>
      </c>
      <c r="G66" s="114"/>
      <c r="H66" s="114"/>
      <c r="I66" s="114"/>
    </row>
    <row collapsed="false" customFormat="true" customHeight="false" hidden="false" ht="14.25" outlineLevel="0" r="67" s="63">
      <c r="A67" s="182" t="s">
        <v>149</v>
      </c>
      <c r="B67" s="183" t="s">
        <v>154</v>
      </c>
      <c r="C67" s="183" t="s">
        <v>155</v>
      </c>
      <c r="D67" s="183" t="s">
        <v>155</v>
      </c>
      <c r="E67" s="183" t="s">
        <v>155</v>
      </c>
      <c r="F67" s="184" t="s">
        <v>155</v>
      </c>
      <c r="G67" s="114"/>
      <c r="H67" s="114"/>
      <c r="I67" s="114"/>
    </row>
    <row collapsed="false" customFormat="true" customHeight="false" hidden="false" ht="14.25" outlineLevel="0" r="68" s="63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2" t="n">
        <f aca="false">E57</f>
        <v>0</v>
      </c>
      <c r="F68" s="173" t="n">
        <f aca="false">F57</f>
        <v>0</v>
      </c>
      <c r="G68" s="114"/>
      <c r="H68" s="114"/>
      <c r="I68" s="114"/>
    </row>
    <row collapsed="false" customFormat="true" customHeight="false" hidden="false" ht="14.25" outlineLevel="0" r="69" s="63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2" t="n">
        <f aca="false">E61</f>
        <v>0</v>
      </c>
      <c r="F69" s="173" t="n">
        <f aca="false">F61</f>
        <v>0</v>
      </c>
      <c r="G69" s="114"/>
      <c r="H69" s="114"/>
      <c r="I69" s="114"/>
    </row>
    <row collapsed="false" customFormat="true" customHeight="false" hidden="false" ht="14.25" outlineLevel="0" r="70" s="63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2" t="n">
        <f aca="false">E66</f>
        <v>0</v>
      </c>
      <c r="F70" s="173" t="n">
        <f aca="false">F66</f>
        <v>0</v>
      </c>
      <c r="G70" s="114"/>
      <c r="H70" s="114"/>
      <c r="I70" s="114"/>
    </row>
    <row collapsed="false" customFormat="true" customHeight="true" hidden="false" ht="15.75" outlineLevel="0" r="71" s="63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0" t="n">
        <f aca="false">SUM(E68:E70)</f>
        <v>0</v>
      </c>
      <c r="F71" s="181" t="n">
        <f aca="false">SUM(F68:F70)</f>
        <v>0</v>
      </c>
      <c r="G71" s="114"/>
      <c r="H71" s="114"/>
      <c r="I71" s="114"/>
    </row>
    <row collapsed="false" customFormat="true" customHeight="true" hidden="false" ht="5.65" outlineLevel="0" r="72" s="63">
      <c r="A72" s="128"/>
      <c r="B72" s="128"/>
      <c r="C72" s="128"/>
      <c r="D72" s="128"/>
      <c r="E72" s="128"/>
      <c r="F72" s="129"/>
      <c r="G72" s="114"/>
      <c r="H72" s="114"/>
      <c r="I72" s="114"/>
    </row>
    <row collapsed="false" customFormat="true" customHeight="true" hidden="false" ht="28.35" outlineLevel="0" r="73" s="63">
      <c r="A73" s="149" t="s">
        <v>165</v>
      </c>
      <c r="B73" s="149"/>
      <c r="C73" s="149"/>
      <c r="D73" s="149"/>
      <c r="E73" s="149"/>
      <c r="F73" s="149"/>
      <c r="G73" s="114"/>
      <c r="H73" s="114"/>
      <c r="I73" s="114"/>
    </row>
    <row collapsed="false" customFormat="true" customHeight="true" hidden="false" ht="15.75" outlineLevel="0" r="74" s="63">
      <c r="A74" s="186" t="s">
        <v>166</v>
      </c>
      <c r="B74" s="155"/>
      <c r="C74" s="155"/>
      <c r="D74" s="155"/>
      <c r="E74" s="155"/>
      <c r="F74" s="156"/>
      <c r="G74" s="114"/>
      <c r="H74" s="114"/>
      <c r="I74" s="114"/>
    </row>
    <row collapsed="false" customFormat="true" customHeight="true" hidden="false" ht="15.75" outlineLevel="0" r="75" s="63">
      <c r="A75" s="153" t="s">
        <v>167</v>
      </c>
      <c r="B75" s="142"/>
      <c r="C75" s="166" t="n">
        <f aca="false">((($C$20+$C$50+$C$71)/30)*'M. Cal'!F47)/12</f>
        <v>0</v>
      </c>
      <c r="D75" s="166" t="n">
        <f aca="false">((($D$20+$D$50+$D$71)/30)*'M. Cal'!F47)/12</f>
        <v>0</v>
      </c>
      <c r="E75" s="166" t="n">
        <f aca="false">((($E$20+$E$50+$E$71)/30)*'M. Cal'!F47)/12</f>
        <v>0</v>
      </c>
      <c r="F75" s="167" t="n">
        <f aca="false">((($F$20+$F$50+$F$71)/30)*'M. Cal'!F47)/12</f>
        <v>0</v>
      </c>
      <c r="G75" s="114"/>
      <c r="H75" s="114"/>
      <c r="I75" s="114"/>
    </row>
    <row collapsed="false" customFormat="true" customHeight="true" hidden="false" ht="15.75" outlineLevel="0" r="76" s="63">
      <c r="A76" s="153" t="s">
        <v>168</v>
      </c>
      <c r="B76" s="142"/>
      <c r="C76" s="166" t="n">
        <f aca="false">(SUM('M. Cal'!$F$48,'M. Cal'!$F$50:$F$56,'M. Cal'!$F$58)*(C20+C50+C71)/30)/12</f>
        <v>0</v>
      </c>
      <c r="D76" s="166" t="n">
        <f aca="false">(SUM('M. Cal'!$F$48,'M. Cal'!$F$50:$F$56,'M. Cal'!$F$58)*(D20+D50+D71)/30)/12</f>
        <v>0</v>
      </c>
      <c r="E76" s="166" t="n">
        <f aca="false">(SUM('M. Cal'!$F$48,'M. Cal'!$F$50:$F$56,'M. Cal'!$F$58)*(E20+E50+E71)/30)/12</f>
        <v>0</v>
      </c>
      <c r="F76" s="167" t="n">
        <f aca="false">(SUM('M. Cal'!$F$48,'M. Cal'!$F$50:$F$56,'M. Cal'!$F$58)*(F20+F50+F71)/30)/12</f>
        <v>0</v>
      </c>
      <c r="G76" s="114"/>
      <c r="H76" s="114"/>
      <c r="I76" s="114"/>
    </row>
    <row collapsed="false" customFormat="true" customHeight="true" hidden="false" ht="15.75" outlineLevel="0" r="77" s="63">
      <c r="A77" s="153" t="s">
        <v>169</v>
      </c>
      <c r="B77" s="187"/>
      <c r="C77" s="166" t="n">
        <f aca="false">((($C$20+$C$50+$C$71)/30)*'M. Cal'!F57)/12</f>
        <v>0</v>
      </c>
      <c r="D77" s="166" t="n">
        <f aca="false">((($D$20+$D$50+$D$71)/30)*'M. Cal'!F57)/12</f>
        <v>0</v>
      </c>
      <c r="E77" s="166" t="n">
        <f aca="false">((($E$20+$E$50+$E$71)/30)*'M. Cal'!F57)/12</f>
        <v>0</v>
      </c>
      <c r="F77" s="167" t="n">
        <f aca="false">((($F$20+$F$50+$F$71)/30)*'M. Cal'!F57)/12</f>
        <v>0</v>
      </c>
      <c r="G77" s="114"/>
      <c r="H77" s="114"/>
      <c r="I77" s="114"/>
    </row>
    <row collapsed="false" customFormat="true" customHeight="true" hidden="false" ht="15.75" outlineLevel="0" r="78" s="63">
      <c r="A78" s="153" t="s">
        <v>170</v>
      </c>
      <c r="B78" s="187"/>
      <c r="C78" s="166" t="n">
        <f aca="false">((($C$20+$C$50+$C$71)/30)*'M. Cal'!F49)/12</f>
        <v>0</v>
      </c>
      <c r="D78" s="166" t="n">
        <f aca="false">((($C$20+$C$50+$C$71)/30)*'M. Cal'!F49)/12</f>
        <v>0</v>
      </c>
      <c r="E78" s="166" t="n">
        <f aca="false">((($C$20+$C$50+$C$71)/30)*'M. Cal'!F49)/12</f>
        <v>0</v>
      </c>
      <c r="F78" s="167" t="n">
        <f aca="false">((($F$20+$F$50+$F$71)/30)*'M. Cal'!F49)/12</f>
        <v>0</v>
      </c>
      <c r="G78" s="114"/>
      <c r="H78" s="114"/>
      <c r="I78" s="114"/>
    </row>
    <row collapsed="false" customFormat="true" customHeight="true" hidden="false" ht="15.75" outlineLevel="0" r="79" s="63">
      <c r="A79" s="153" t="s">
        <v>171</v>
      </c>
      <c r="B79" s="142"/>
      <c r="C79" s="166"/>
      <c r="D79" s="166"/>
      <c r="E79" s="166"/>
      <c r="F79" s="167"/>
      <c r="G79" s="114"/>
      <c r="H79" s="114"/>
      <c r="I79" s="114"/>
    </row>
    <row collapsed="false" customFormat="true" customHeight="true" hidden="false" ht="15.75" outlineLevel="0" r="80" s="63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1" t="n">
        <f aca="false">SUM(E75:E79)</f>
        <v>0</v>
      </c>
      <c r="F80" s="192" t="n">
        <f aca="false">SUM(F75:F79)</f>
        <v>0</v>
      </c>
      <c r="G80" s="114"/>
      <c r="H80" s="114"/>
      <c r="I80" s="114"/>
    </row>
    <row collapsed="false" customFormat="true" customHeight="true" hidden="false" ht="5.65" outlineLevel="0" r="81" s="63">
      <c r="A81" s="128"/>
      <c r="B81" s="128"/>
      <c r="C81" s="128"/>
      <c r="D81" s="128"/>
      <c r="E81" s="128"/>
      <c r="F81" s="129"/>
      <c r="G81" s="114"/>
      <c r="H81" s="114"/>
      <c r="I81" s="114"/>
    </row>
    <row collapsed="false" customFormat="true" customHeight="true" hidden="false" ht="28.35" outlineLevel="0" r="82" s="63">
      <c r="A82" s="149" t="s">
        <v>173</v>
      </c>
      <c r="B82" s="149"/>
      <c r="C82" s="149"/>
      <c r="D82" s="149"/>
      <c r="E82" s="149"/>
      <c r="F82" s="149"/>
      <c r="G82" s="114"/>
      <c r="H82" s="114"/>
      <c r="I82" s="114"/>
    </row>
    <row collapsed="false" customFormat="true" customHeight="true" hidden="false" ht="15.75" outlineLevel="0" r="83" s="63">
      <c r="A83" s="135" t="s">
        <v>174</v>
      </c>
      <c r="B83" s="136" t="s">
        <v>175</v>
      </c>
      <c r="C83" s="136" t="s">
        <v>111</v>
      </c>
      <c r="D83" s="136" t="s">
        <v>111</v>
      </c>
      <c r="E83" s="136" t="s">
        <v>111</v>
      </c>
      <c r="F83" s="137" t="s">
        <v>111</v>
      </c>
      <c r="G83" s="114"/>
      <c r="H83" s="114"/>
      <c r="I83" s="114"/>
    </row>
    <row collapsed="false" customFormat="true" customHeight="true" hidden="false" ht="15.75" outlineLevel="0" r="84" s="63">
      <c r="A84" s="153" t="s">
        <v>176</v>
      </c>
      <c r="B84" s="193"/>
      <c r="C84" s="140"/>
      <c r="D84" s="140"/>
      <c r="E84" s="140"/>
      <c r="F84" s="141" t="n">
        <f aca="false">Insumos!E124</f>
        <v>0</v>
      </c>
      <c r="G84" s="114"/>
      <c r="H84" s="114"/>
      <c r="I84" s="114"/>
    </row>
    <row collapsed="false" customFormat="true" customHeight="true" hidden="false" ht="15.75" outlineLevel="0" r="85" s="63">
      <c r="A85" s="194" t="s">
        <v>177</v>
      </c>
      <c r="B85" s="193"/>
      <c r="C85" s="140"/>
      <c r="D85" s="140"/>
      <c r="E85" s="140"/>
      <c r="F85" s="141" t="n">
        <f aca="false">Insumos!E156</f>
        <v>0</v>
      </c>
      <c r="G85" s="114"/>
      <c r="H85" s="114"/>
      <c r="I85" s="114"/>
    </row>
    <row collapsed="false" customFormat="true" customHeight="true" hidden="false" ht="15.75" outlineLevel="0" r="86" s="63">
      <c r="A86" s="194" t="s">
        <v>178</v>
      </c>
      <c r="B86" s="195"/>
      <c r="C86" s="140"/>
      <c r="D86" s="140"/>
      <c r="E86" s="140"/>
      <c r="F86" s="141" t="n">
        <f aca="false">Insumos!E166</f>
        <v>0</v>
      </c>
      <c r="G86" s="114"/>
      <c r="H86" s="114"/>
      <c r="I86" s="114"/>
    </row>
    <row collapsed="false" customFormat="true" customHeight="true" hidden="false" ht="15.75" outlineLevel="0" r="87" s="63">
      <c r="A87" s="194" t="s">
        <v>142</v>
      </c>
      <c r="B87" s="195"/>
      <c r="C87" s="140"/>
      <c r="D87" s="140"/>
      <c r="E87" s="140"/>
      <c r="F87" s="141"/>
      <c r="G87" s="114"/>
      <c r="H87" s="114"/>
      <c r="I87" s="114"/>
    </row>
    <row collapsed="false" customFormat="true" customHeight="true" hidden="false" ht="15.75" outlineLevel="0" r="88" s="63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1" t="n">
        <f aca="false">SUM(E84:E87)</f>
        <v>0</v>
      </c>
      <c r="F88" s="192" t="n">
        <f aca="false">SUM(F84:F87)</f>
        <v>0</v>
      </c>
      <c r="G88" s="114"/>
      <c r="H88" s="114"/>
      <c r="I88" s="114"/>
    </row>
    <row collapsed="false" customFormat="true" customHeight="true" hidden="false" ht="5.65" outlineLevel="0" r="89" s="63">
      <c r="A89" s="128"/>
      <c r="B89" s="128"/>
      <c r="C89" s="128"/>
      <c r="D89" s="128"/>
      <c r="E89" s="128"/>
      <c r="F89" s="129"/>
      <c r="G89" s="114"/>
      <c r="H89" s="114"/>
      <c r="I89" s="114"/>
    </row>
    <row collapsed="false" customFormat="true" customHeight="true" hidden="false" ht="28.35" outlineLevel="0" r="90" s="63">
      <c r="A90" s="149" t="s">
        <v>179</v>
      </c>
      <c r="B90" s="149"/>
      <c r="C90" s="149"/>
      <c r="D90" s="149"/>
      <c r="E90" s="149"/>
      <c r="F90" s="149"/>
      <c r="G90" s="114"/>
      <c r="H90" s="114"/>
      <c r="I90" s="114"/>
    </row>
    <row collapsed="false" customFormat="true" customHeight="true" hidden="false" ht="15.75" outlineLevel="0" r="91" s="63">
      <c r="A91" s="135" t="s">
        <v>180</v>
      </c>
      <c r="B91" s="136" t="s">
        <v>110</v>
      </c>
      <c r="C91" s="136" t="s">
        <v>111</v>
      </c>
      <c r="D91" s="136" t="s">
        <v>111</v>
      </c>
      <c r="E91" s="136" t="s">
        <v>111</v>
      </c>
      <c r="F91" s="137" t="s">
        <v>111</v>
      </c>
      <c r="G91" s="114"/>
      <c r="H91" s="114"/>
      <c r="I91" s="114"/>
    </row>
    <row collapsed="false" customFormat="true" customHeight="true" hidden="false" ht="15.75" outlineLevel="0" r="92" s="63">
      <c r="A92" s="138" t="s">
        <v>181</v>
      </c>
      <c r="B92" s="142" t="n">
        <v>0.03</v>
      </c>
      <c r="C92" s="166" t="n">
        <f aca="false">($C$20+$C$50+$C$71+$C$80+$C$88)*$B$92</f>
        <v>0</v>
      </c>
      <c r="D92" s="166" t="n">
        <f aca="false">($D$20+$D$50+$D$71+$D$80+$D$88)*B92</f>
        <v>0</v>
      </c>
      <c r="E92" s="166" t="n">
        <f aca="false">($E$20+$E$50+$E$71+$E$80+$E$88)*B92</f>
        <v>0</v>
      </c>
      <c r="F92" s="167" t="n">
        <f aca="false">($F$20+$F$50+$F$71+$F$80+$F$88)*B92</f>
        <v>0</v>
      </c>
      <c r="G92" s="114"/>
      <c r="H92" s="114"/>
      <c r="I92" s="114"/>
    </row>
    <row collapsed="false" customFormat="true" customHeight="true" hidden="false" ht="15.75" outlineLevel="0" r="93" s="63">
      <c r="A93" s="138" t="s">
        <v>182</v>
      </c>
      <c r="B93" s="142" t="n">
        <f aca="false">'M. Cal'!J10</f>
        <v>0.0679</v>
      </c>
      <c r="C93" s="166" t="n">
        <f aca="false">($C$20+$C$50+$C$71+$C$80+$C$88)*B93</f>
        <v>0</v>
      </c>
      <c r="D93" s="166" t="n">
        <f aca="false">($D$20+$D$50+$D$71+$D$80+$D$88)*B93</f>
        <v>0</v>
      </c>
      <c r="E93" s="166" t="n">
        <f aca="false">($E$20+$E$50+$E$71+$E$80+$E$88)*B93</f>
        <v>0</v>
      </c>
      <c r="F93" s="167" t="n">
        <f aca="false">($F$20+$F$50+$F$71+$F$80+$F$88)*B93</f>
        <v>0</v>
      </c>
      <c r="G93" s="114"/>
      <c r="H93" s="114"/>
      <c r="I93" s="114"/>
    </row>
    <row collapsed="false" customFormat="true" customHeight="false" hidden="false" ht="25.5" outlineLevel="0" r="94" s="63">
      <c r="A94" s="197" t="s">
        <v>183</v>
      </c>
      <c r="B94" s="142" t="n">
        <f aca="false">SUM(B95:B98)</f>
        <v>0.0925</v>
      </c>
      <c r="C94" s="166" t="n">
        <f aca="false">($C$20+$C$50+$C$71+$C$80+$C$88)*B94</f>
        <v>0</v>
      </c>
      <c r="D94" s="166" t="n">
        <f aca="false">($D$20+$D$50+$D$71+$D$80+$D$88)*B94</f>
        <v>0</v>
      </c>
      <c r="E94" s="166" t="n">
        <f aca="false">($E$20+$E$50+$E$71+$E$80+$E$88)*B94</f>
        <v>0</v>
      </c>
      <c r="F94" s="167" t="n">
        <f aca="false">($F$20+$F$50+$F$71+$F$80+$F$88)*B94</f>
        <v>0</v>
      </c>
      <c r="G94" s="114"/>
      <c r="H94" s="114"/>
      <c r="I94" s="114"/>
    </row>
    <row collapsed="false" customFormat="true" customHeight="true" hidden="false" ht="15.75" outlineLevel="0" r="95" s="63">
      <c r="A95" s="138" t="s">
        <v>184</v>
      </c>
      <c r="B95" s="198" t="n">
        <f aca="false">0.0165+0.076</f>
        <v>0.0925</v>
      </c>
      <c r="C95" s="166" t="n">
        <f aca="false">($C$20+$C$50+$C$71+$C$80+$C$88)*B95</f>
        <v>0</v>
      </c>
      <c r="D95" s="166" t="n">
        <f aca="false">($D$20+$D$50+$D$71+$D$80+$D$88)*B95</f>
        <v>0</v>
      </c>
      <c r="E95" s="166" t="n">
        <f aca="false">($E$20+$E$50+$E$71+$E$80+$E$88)*B95</f>
        <v>0</v>
      </c>
      <c r="F95" s="167" t="n">
        <f aca="false">($F$20+$F$50+$F$71+$F$80+$F$88)*B95</f>
        <v>0</v>
      </c>
      <c r="G95" s="114"/>
      <c r="H95" s="114"/>
      <c r="I95" s="114"/>
    </row>
    <row collapsed="false" customFormat="true" customHeight="true" hidden="false" ht="15.75" outlineLevel="0" r="96" s="63">
      <c r="A96" s="138" t="s">
        <v>185</v>
      </c>
      <c r="B96" s="198"/>
      <c r="C96" s="166" t="n">
        <f aca="false">($C$20+$C$50+$C$71+$C$80+$C$88)*B96</f>
        <v>0</v>
      </c>
      <c r="D96" s="166" t="n">
        <f aca="false">($D$20+$D$50+$D$71+$D$80+$D$88)*B96</f>
        <v>0</v>
      </c>
      <c r="E96" s="166" t="n">
        <f aca="false">($E$20+$E$50+$E$71+$E$80+$E$88)*B96</f>
        <v>0</v>
      </c>
      <c r="F96" s="167" t="n">
        <f aca="false">($F$20+$F$50+$F$71+$F$80+$F$88)*B96</f>
        <v>0</v>
      </c>
      <c r="G96" s="114"/>
      <c r="H96" s="114"/>
      <c r="I96" s="114"/>
    </row>
    <row collapsed="false" customFormat="true" customHeight="true" hidden="false" ht="15.75" outlineLevel="0" r="97" s="63">
      <c r="A97" s="138" t="s">
        <v>186</v>
      </c>
      <c r="B97" s="198" t="n">
        <f aca="false">'M. Cal'!L5</f>
        <v>0</v>
      </c>
      <c r="C97" s="166" t="n">
        <f aca="false">($C$20+$C$50+$C$71+$C$80+$C$88)*B97</f>
        <v>0</v>
      </c>
      <c r="D97" s="166" t="n">
        <f aca="false">($D$20+$D$50+$D$71+$D$80+$D$88)*B97</f>
        <v>0</v>
      </c>
      <c r="E97" s="166" t="n">
        <f aca="false">($E$20+$E$50+$E$71+$E$80+$E$88)*B97</f>
        <v>0</v>
      </c>
      <c r="F97" s="167" t="n">
        <f aca="false">($F$20+$F$50+$F$71+$F$80+$F$88)*B97</f>
        <v>0</v>
      </c>
      <c r="G97" s="114"/>
      <c r="H97" s="114"/>
      <c r="I97" s="114"/>
    </row>
    <row collapsed="false" customFormat="true" customHeight="true" hidden="false" ht="15.75" outlineLevel="0" r="98" s="63">
      <c r="A98" s="138" t="s">
        <v>187</v>
      </c>
      <c r="B98" s="165"/>
      <c r="C98" s="199"/>
      <c r="D98" s="199"/>
      <c r="E98" s="199"/>
      <c r="F98" s="200"/>
      <c r="G98" s="114"/>
      <c r="H98" s="114"/>
      <c r="I98" s="114"/>
    </row>
    <row collapsed="false" customFormat="true" customHeight="true" hidden="false" ht="15.75" outlineLevel="0" r="99" s="63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1" t="n">
        <f aca="false">SUM(E92:E94)</f>
        <v>0</v>
      </c>
      <c r="F99" s="192" t="n">
        <f aca="false">SUM(F92:F94)</f>
        <v>0</v>
      </c>
      <c r="G99" s="114"/>
      <c r="H99" s="114"/>
      <c r="I99" s="114"/>
    </row>
    <row collapsed="false" customFormat="true" customHeight="true" hidden="false" ht="5.65" outlineLevel="0" r="100" s="63">
      <c r="A100" s="128"/>
      <c r="B100" s="128"/>
      <c r="C100" s="128"/>
      <c r="D100" s="128"/>
      <c r="E100" s="128"/>
      <c r="F100" s="129"/>
      <c r="G100" s="114"/>
      <c r="H100" s="114"/>
      <c r="I100" s="114"/>
    </row>
    <row collapsed="false" customFormat="true" customHeight="true" hidden="false" ht="5.65" outlineLevel="0" r="101" s="63">
      <c r="A101" s="128"/>
      <c r="B101" s="128"/>
      <c r="C101" s="128"/>
      <c r="D101" s="128"/>
      <c r="E101" s="128"/>
      <c r="F101" s="129"/>
      <c r="G101" s="114"/>
      <c r="H101" s="114"/>
      <c r="I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2" t="s">
        <v>87</v>
      </c>
      <c r="F102" s="203" t="s">
        <v>86</v>
      </c>
      <c r="G102" s="114"/>
      <c r="H102" s="114"/>
      <c r="I102" s="114"/>
    </row>
    <row collapsed="false" customFormat="false" customHeight="true" hidden="false" ht="15.75" outlineLevel="0" r="103">
      <c r="A103" s="204" t="s">
        <v>189</v>
      </c>
      <c r="B103" s="204"/>
      <c r="C103" s="205" t="s">
        <v>122</v>
      </c>
      <c r="D103" s="205" t="s">
        <v>122</v>
      </c>
      <c r="E103" s="205" t="s">
        <v>122</v>
      </c>
      <c r="F103" s="206" t="s">
        <v>122</v>
      </c>
      <c r="G103" s="114"/>
      <c r="H103" s="114"/>
      <c r="I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8" t="n">
        <f aca="false">E20</f>
        <v>0</v>
      </c>
      <c r="F104" s="209" t="n">
        <f aca="false">F20</f>
        <v>0</v>
      </c>
      <c r="G104" s="114"/>
      <c r="H104" s="114"/>
      <c r="I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8" t="n">
        <f aca="false">E50</f>
        <v>0</v>
      </c>
      <c r="F105" s="209" t="n">
        <f aca="false">F50</f>
        <v>0</v>
      </c>
      <c r="G105" s="114"/>
      <c r="H105" s="114"/>
      <c r="I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8" t="n">
        <f aca="false">E71</f>
        <v>0</v>
      </c>
      <c r="F106" s="209" t="n">
        <f aca="false">F71</f>
        <v>0</v>
      </c>
      <c r="G106" s="114"/>
      <c r="H106" s="114"/>
      <c r="I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8" t="n">
        <f aca="false">E80</f>
        <v>0</v>
      </c>
      <c r="F107" s="209" t="n">
        <f aca="false">F80</f>
        <v>0</v>
      </c>
      <c r="G107" s="114"/>
      <c r="H107" s="114"/>
      <c r="I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8" t="n">
        <f aca="false">E88</f>
        <v>0</v>
      </c>
      <c r="F108" s="209" t="n">
        <f aca="false">F88</f>
        <v>0</v>
      </c>
      <c r="G108" s="114"/>
      <c r="H108" s="114"/>
      <c r="I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1" t="n">
        <f aca="false">SUM(E104:E108)</f>
        <v>0</v>
      </c>
      <c r="F109" s="212" t="n">
        <f aca="false">SUM(F104:F108)</f>
        <v>0</v>
      </c>
      <c r="G109" s="114"/>
      <c r="H109" s="114"/>
      <c r="I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8" t="n">
        <f aca="false">E99</f>
        <v>0</v>
      </c>
      <c r="F110" s="209" t="n">
        <f aca="false">F99</f>
        <v>0</v>
      </c>
      <c r="G110" s="114"/>
      <c r="H110" s="114"/>
      <c r="I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4" t="n">
        <f aca="false">SUM(E109:E110)</f>
        <v>0</v>
      </c>
      <c r="F111" s="215" t="n">
        <f aca="false">SUM(F109:F110)</f>
        <v>0</v>
      </c>
      <c r="G111" s="114"/>
      <c r="H111" s="114"/>
      <c r="I111" s="114"/>
    </row>
  </sheetData>
  <mergeCells count="27">
    <mergeCell ref="A1:F1"/>
    <mergeCell ref="A2:F2"/>
    <mergeCell ref="A3:E3"/>
    <mergeCell ref="A9:E9"/>
    <mergeCell ref="A11:E11"/>
    <mergeCell ref="A21:E21"/>
    <mergeCell ref="A22:F22"/>
    <mergeCell ref="A51:E51"/>
    <mergeCell ref="A52:F52"/>
    <mergeCell ref="A72:E72"/>
    <mergeCell ref="A73:F73"/>
    <mergeCell ref="A81:E81"/>
    <mergeCell ref="A82:F82"/>
    <mergeCell ref="A89:E89"/>
    <mergeCell ref="A90:F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93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98"/>
  <sheetViews>
    <sheetView colorId="64" defaultGridColor="true" rightToLeft="false" showFormulas="false" showGridLines="true" showOutlineSymbols="true" showRowColHeaders="true" showZeros="true" tabSelected="false" topLeftCell="A16" view="normal" windowProtection="false" workbookViewId="0" zoomScale="100" zoomScaleNormal="100" zoomScalePageLayoutView="100">
      <selection activeCell="C49" activeCellId="0" pane="topLeft" sqref="C49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0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Cal'!M2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Cal'!L2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'Produt.'!$D$19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'Produt.'!$D$20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D111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D111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D111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D111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D111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D111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229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$A$114</f>
        <v>AI-1 Área Interna pisos frios</v>
      </c>
      <c r="B174" s="287"/>
      <c r="C174" s="288" t="n">
        <f aca="false">D121</f>
        <v>0</v>
      </c>
      <c r="D174" s="289" t="n">
        <f aca="false">'Produt.'!C3</f>
        <v>964.16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$A$123</f>
        <v>AI-2 Área interna (Almoxarifado, Galpões, arquivos )</v>
      </c>
      <c r="B175" s="287"/>
      <c r="C175" s="288" t="n">
        <f aca="false">D130</f>
        <v>0</v>
      </c>
      <c r="D175" s="291" t="n">
        <f aca="false">'Produt.'!D3</f>
        <v>321.28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$A$132</f>
        <v>AI-3 Área interna Espaços Livres (saguão, hall, salão)</v>
      </c>
      <c r="B176" s="287"/>
      <c r="C176" s="288" t="n">
        <f aca="false">D139</f>
        <v>0</v>
      </c>
      <c r="D176" s="291" t="n">
        <f aca="false">'Produt.'!E3</f>
        <v>133.65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$A$141</f>
        <v>AI-4 Área interna  Banheiros</v>
      </c>
      <c r="B177" s="287"/>
      <c r="C177" s="288" t="n">
        <f aca="false">$D$145</f>
        <v>0</v>
      </c>
      <c r="D177" s="291" t="n">
        <f aca="false">'Produt.'!F3</f>
        <v>32.91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$A$149</f>
        <v>AE-1 Área Externa pisos adjacentes às edificações</v>
      </c>
      <c r="B178" s="287"/>
      <c r="C178" s="288" t="n">
        <f aca="false">$D$151</f>
        <v>0</v>
      </c>
      <c r="D178" s="291" t="n">
        <f aca="false">'Produt.'!G3</f>
        <v>0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$A$152</f>
        <v>AE-2 Área Externa áreas verdes</v>
      </c>
      <c r="B179" s="287"/>
      <c r="C179" s="288" t="n">
        <f aca="false">$D$154</f>
        <v>0</v>
      </c>
      <c r="D179" s="291" t="n">
        <f aca="false">'Produt.'!H3</f>
        <v>0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$A$155</f>
        <v>AE-3 Área Externa arruamento, passeios</v>
      </c>
      <c r="B180" s="287"/>
      <c r="C180" s="288" t="n">
        <f aca="false">$D$157</f>
        <v>0</v>
      </c>
      <c r="D180" s="289" t="n">
        <f aca="false">'Produt.'!I3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$A$161</f>
        <v>EER Área de Esquadria Face Externa COM exposição a risco </v>
      </c>
      <c r="B181" s="287"/>
      <c r="C181" s="288" t="n">
        <f aca="false">$D$163</f>
        <v>0</v>
      </c>
      <c r="D181" s="289" t="n">
        <f aca="false">'Produt.'!J3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$A$164</f>
        <v>EE Área de Esquadria Face Externa SEM exposição a risco</v>
      </c>
      <c r="B182" s="287"/>
      <c r="C182" s="288" t="n">
        <f aca="false">$D$166</f>
        <v>0</v>
      </c>
      <c r="D182" s="291" t="n">
        <f aca="false">'Produt.'!K3</f>
        <v>177.15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$A$167</f>
        <v>EI Área de Esquadria Face Interna</v>
      </c>
      <c r="B183" s="287"/>
      <c r="C183" s="288" t="n">
        <f aca="false">$D$169</f>
        <v>0</v>
      </c>
      <c r="D183" s="291" t="n">
        <f aca="false">'Produt.'!L3</f>
        <v>177.15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  <row collapsed="false" customFormat="false" customHeight="false" hidden="false" ht="14.25" outlineLevel="0" r="186">
      <c r="A186" s="285" t="s">
        <v>234</v>
      </c>
      <c r="B186" s="285"/>
      <c r="C186" s="285"/>
      <c r="D186" s="285"/>
      <c r="E186" s="285"/>
    </row>
    <row collapsed="false" customFormat="false" customHeight="true" hidden="false" ht="25.5" outlineLevel="0" r="187">
      <c r="A187" s="286" t="s">
        <v>230</v>
      </c>
      <c r="B187" s="286"/>
      <c r="C187" s="286" t="s">
        <v>231</v>
      </c>
      <c r="D187" s="286" t="s">
        <v>232</v>
      </c>
      <c r="E187" s="286" t="s">
        <v>233</v>
      </c>
    </row>
    <row collapsed="false" customFormat="false" customHeight="false" hidden="false" ht="14.25" outlineLevel="0" r="188">
      <c r="A188" s="287" t="str">
        <f aca="false">$A$114</f>
        <v>AI-1 Área Interna pisos frios</v>
      </c>
      <c r="B188" s="287"/>
      <c r="C188" s="288" t="n">
        <f aca="false">D118</f>
        <v>0</v>
      </c>
      <c r="D188" s="289" t="n">
        <f aca="false">'Produt.'!C4</f>
        <v>948.19</v>
      </c>
      <c r="E188" s="290" t="n">
        <f aca="false">C188*D188</f>
        <v>0</v>
      </c>
    </row>
    <row collapsed="false" customFormat="false" customHeight="false" hidden="false" ht="14.25" outlineLevel="0" r="189">
      <c r="A189" s="287" t="str">
        <f aca="false">$A$123</f>
        <v>AI-2 Área interna (Almoxarifado, Galpões, arquivos )</v>
      </c>
      <c r="B189" s="287"/>
      <c r="C189" s="288" t="n">
        <f aca="false">D127</f>
        <v>0</v>
      </c>
      <c r="D189" s="291" t="n">
        <f aca="false">'Produt.'!D4</f>
        <v>0</v>
      </c>
      <c r="E189" s="290" t="n">
        <f aca="false">C189*D189</f>
        <v>0</v>
      </c>
    </row>
    <row collapsed="false" customFormat="false" customHeight="false" hidden="false" ht="14.25" outlineLevel="0" r="190">
      <c r="A190" s="287" t="str">
        <f aca="false">$A$132</f>
        <v>AI-3 Área interna Espaços Livres (saguão, hall, salão)</v>
      </c>
      <c r="B190" s="287"/>
      <c r="C190" s="288" t="n">
        <f aca="false">D136</f>
        <v>0</v>
      </c>
      <c r="D190" s="291" t="n">
        <f aca="false">'Produt.'!E4</f>
        <v>202.44</v>
      </c>
      <c r="E190" s="290" t="n">
        <f aca="false">C190*D190</f>
        <v>0</v>
      </c>
    </row>
    <row collapsed="false" customFormat="false" customHeight="false" hidden="false" ht="14.25" outlineLevel="0" r="191">
      <c r="A191" s="287" t="str">
        <f aca="false">$A$141</f>
        <v>AI-4 Área interna  Banheiros</v>
      </c>
      <c r="B191" s="287"/>
      <c r="C191" s="288" t="n">
        <f aca="false">D145</f>
        <v>0</v>
      </c>
      <c r="D191" s="291" t="n">
        <f aca="false">'Produt.'!F4</f>
        <v>47.9</v>
      </c>
      <c r="E191" s="290" t="n">
        <f aca="false">C191*D191</f>
        <v>0</v>
      </c>
    </row>
    <row collapsed="false" customFormat="false" customHeight="false" hidden="false" ht="14.25" outlineLevel="0" r="192">
      <c r="A192" s="287" t="str">
        <f aca="false">$A$149</f>
        <v>AE-1 Área Externa pisos adjacentes às edificações</v>
      </c>
      <c r="B192" s="287"/>
      <c r="C192" s="288" t="n">
        <f aca="false">D151</f>
        <v>0</v>
      </c>
      <c r="D192" s="291" t="n">
        <f aca="false">'Produt.'!G4</f>
        <v>224.13</v>
      </c>
      <c r="E192" s="290" t="n">
        <f aca="false">C192*D192</f>
        <v>0</v>
      </c>
    </row>
    <row collapsed="false" customFormat="false" customHeight="false" hidden="false" ht="14.25" outlineLevel="0" r="193">
      <c r="A193" s="287" t="str">
        <f aca="false">$A$152</f>
        <v>AE-2 Área Externa áreas verdes</v>
      </c>
      <c r="B193" s="287"/>
      <c r="C193" s="288" t="n">
        <f aca="false">D154</f>
        <v>0</v>
      </c>
      <c r="D193" s="291" t="n">
        <f aca="false">'Produt.'!H4</f>
        <v>0</v>
      </c>
      <c r="E193" s="290" t="n">
        <f aca="false">C193*D193</f>
        <v>0</v>
      </c>
    </row>
    <row collapsed="false" customFormat="false" customHeight="false" hidden="false" ht="14.25" outlineLevel="0" r="194">
      <c r="A194" s="287" t="str">
        <f aca="false">$A$155</f>
        <v>AE-3 Área Externa arruamento, passeios</v>
      </c>
      <c r="B194" s="287"/>
      <c r="C194" s="288" t="n">
        <f aca="false">D157</f>
        <v>0</v>
      </c>
      <c r="D194" s="289" t="n">
        <f aca="false">'Produt.'!I4</f>
        <v>0</v>
      </c>
      <c r="E194" s="290" t="n">
        <f aca="false">C194*D194</f>
        <v>0</v>
      </c>
    </row>
    <row collapsed="false" customFormat="false" customHeight="false" hidden="false" ht="14.25" outlineLevel="0" r="195">
      <c r="A195" s="287" t="str">
        <f aca="false">$A$161</f>
        <v>EER Área de Esquadria Face Externa COM exposição a risco </v>
      </c>
      <c r="B195" s="287"/>
      <c r="C195" s="288" t="n">
        <f aca="false">D163</f>
        <v>0</v>
      </c>
      <c r="D195" s="289" t="n">
        <f aca="false">'Produt.'!J4</f>
        <v>0</v>
      </c>
      <c r="E195" s="290" t="n">
        <f aca="false">C195*D195</f>
        <v>0</v>
      </c>
    </row>
    <row collapsed="false" customFormat="false" customHeight="false" hidden="false" ht="14.25" outlineLevel="0" r="196">
      <c r="A196" s="287" t="str">
        <f aca="false">$A$164</f>
        <v>EE Área de Esquadria Face Externa SEM exposição a risco</v>
      </c>
      <c r="B196" s="287"/>
      <c r="C196" s="288" t="n">
        <f aca="false">D166</f>
        <v>0</v>
      </c>
      <c r="D196" s="291" t="n">
        <f aca="false">'Produt.'!K4</f>
        <v>291.08</v>
      </c>
      <c r="E196" s="290" t="n">
        <f aca="false">C196*D196</f>
        <v>0</v>
      </c>
    </row>
    <row collapsed="false" customFormat="false" customHeight="false" hidden="false" ht="14.25" outlineLevel="0" r="197">
      <c r="A197" s="287" t="str">
        <f aca="false">$A$167</f>
        <v>EI Área de Esquadria Face Interna</v>
      </c>
      <c r="B197" s="287"/>
      <c r="C197" s="288" t="n">
        <f aca="false">D169</f>
        <v>0</v>
      </c>
      <c r="D197" s="291" t="n">
        <f aca="false">'Produt.'!L4</f>
        <v>291.08</v>
      </c>
      <c r="E197" s="292" t="n">
        <f aca="false">C197*D197</f>
        <v>0</v>
      </c>
    </row>
    <row collapsed="false" customFormat="false" customHeight="false" hidden="false" ht="14.25" outlineLevel="0" r="198">
      <c r="E198" s="293" t="n">
        <f aca="false">SUM(E188:E197)</f>
        <v>0</v>
      </c>
    </row>
  </sheetData>
  <mergeCells count="57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6:E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H4" activeCellId="0" pane="topLeft" sqref="H4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235</v>
      </c>
      <c r="B13" s="139"/>
      <c r="C13" s="232" t="n">
        <f aca="false">E5</f>
        <v>0</v>
      </c>
      <c r="D13" s="232" t="n">
        <f aca="false">E5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Cal'!M5</f>
        <v>0</v>
      </c>
      <c r="C41" s="232" t="n">
        <f aca="false">ROUND(((2*22*$B$41)-0.06*$E$5),2)</f>
        <v>0</v>
      </c>
      <c r="D41" s="232" t="n">
        <f aca="false">ROUND(((2*22*$B$41)-0.06*$E$5),2)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Cal'!L5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94" t="s">
        <v>214</v>
      </c>
      <c r="B141" s="294"/>
      <c r="C141" s="294"/>
      <c r="D141" s="294"/>
      <c r="E141" s="294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D111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C111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C111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C111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C111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C111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false" hidden="false" ht="14.25" outlineLevel="0" r="173">
      <c r="A173" s="285" t="s">
        <v>236</v>
      </c>
      <c r="B173" s="285"/>
      <c r="C173" s="285"/>
      <c r="D173" s="285"/>
      <c r="E173" s="285"/>
    </row>
    <row collapsed="false" customFormat="false" customHeight="true" hidden="false" ht="25.5" outlineLevel="0" r="174">
      <c r="A174" s="286" t="s">
        <v>230</v>
      </c>
      <c r="B174" s="286"/>
      <c r="C174" s="286" t="s">
        <v>231</v>
      </c>
      <c r="D174" s="286" t="s">
        <v>232</v>
      </c>
      <c r="E174" s="286" t="s">
        <v>233</v>
      </c>
    </row>
    <row collapsed="false" customFormat="false" customHeight="false" hidden="false" ht="14.25" outlineLevel="0" r="175">
      <c r="A175" s="287" t="str">
        <f aca="false">$A$114</f>
        <v>AI-1 Área Interna pisos frios</v>
      </c>
      <c r="B175" s="287"/>
      <c r="C175" s="288" t="n">
        <f aca="false">D121</f>
        <v>0</v>
      </c>
      <c r="D175" s="289" t="n">
        <f aca="false">'Produt.'!C14</f>
        <v>337.98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$A$123</f>
        <v>AI-2 Área interna (Almoxarifado, Galpões, arquivos )</v>
      </c>
      <c r="B176" s="287"/>
      <c r="C176" s="288" t="n">
        <f aca="false">D130</f>
        <v>0</v>
      </c>
      <c r="D176" s="291" t="n">
        <f aca="false">'Produt.'!D14</f>
        <v>0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$A$132</f>
        <v>AI-3 Área interna Espaços Livres (saguão, hall, salão)</v>
      </c>
      <c r="B177" s="287"/>
      <c r="C177" s="288" t="n">
        <f aca="false">D139</f>
        <v>0</v>
      </c>
      <c r="D177" s="291" t="n">
        <f aca="false">'Produt.'!E14</f>
        <v>369.76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$A$141</f>
        <v>AI-4 Área interna  Banheiros</v>
      </c>
      <c r="B178" s="287"/>
      <c r="C178" s="288" t="n">
        <f aca="false">D145</f>
        <v>0</v>
      </c>
      <c r="D178" s="291" t="n">
        <f aca="false">'Produt.'!F14</f>
        <v>15.74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$A$149</f>
        <v>AE-1 Área Externa pisos adjacentes às edificações</v>
      </c>
      <c r="B179" s="287"/>
      <c r="C179" s="288" t="n">
        <f aca="false">D151</f>
        <v>0</v>
      </c>
      <c r="D179" s="291" t="n">
        <f aca="false">'Produt.'!G14</f>
        <v>0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$A$152</f>
        <v>AE-2 Área Externa áreas verdes</v>
      </c>
      <c r="B180" s="287"/>
      <c r="C180" s="288" t="n">
        <f aca="false">D154</f>
        <v>0</v>
      </c>
      <c r="D180" s="291" t="n">
        <f aca="false">'Produt.'!H14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$A$155</f>
        <v>AE-3 Área Externa arruamento, passeios</v>
      </c>
      <c r="B181" s="287"/>
      <c r="C181" s="288" t="n">
        <f aca="false">D157</f>
        <v>0</v>
      </c>
      <c r="D181" s="289" t="n">
        <f aca="false">'Produt.'!I14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$A$161</f>
        <v>EER Área de Esquadria Face Externa COM exposição a risco </v>
      </c>
      <c r="B182" s="287"/>
      <c r="C182" s="288" t="n">
        <f aca="false">D163</f>
        <v>0</v>
      </c>
      <c r="D182" s="289" t="n">
        <f aca="false">'Produt.'!J14</f>
        <v>0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$A$164</f>
        <v>EE Área de Esquadria Face Externa SEM exposição a risco</v>
      </c>
      <c r="B183" s="287"/>
      <c r="C183" s="288" t="n">
        <f aca="false">D166</f>
        <v>0</v>
      </c>
      <c r="D183" s="291" t="n">
        <f aca="false">'Produt.'!K14</f>
        <v>121.89</v>
      </c>
      <c r="E183" s="290" t="n">
        <f aca="false">C183*D183</f>
        <v>0</v>
      </c>
    </row>
    <row collapsed="false" customFormat="false" customHeight="false" hidden="false" ht="14.25" outlineLevel="0" r="184">
      <c r="A184" s="287" t="str">
        <f aca="false">$A$167</f>
        <v>EI Área de Esquadria Face Interna</v>
      </c>
      <c r="B184" s="287"/>
      <c r="C184" s="288" t="n">
        <f aca="false">D169</f>
        <v>0</v>
      </c>
      <c r="D184" s="291" t="n">
        <f aca="false">'Produt.'!L14</f>
        <v>121.89</v>
      </c>
      <c r="E184" s="292" t="n">
        <f aca="false">C184*D184</f>
        <v>0</v>
      </c>
    </row>
    <row collapsed="false" customFormat="false" customHeight="false" hidden="false" ht="14.25" outlineLevel="0" r="185">
      <c r="E185" s="293" t="n">
        <f aca="false">SUM(E175:E184)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3:E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false" topLeftCell="A70" view="normal" windowProtection="false" workbookViewId="0" zoomScale="100" zoomScaleNormal="100" zoomScalePageLayoutView="100">
      <selection activeCell="B84" activeCellId="0" pane="topLeft" sqref="B84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15" min="6" style="0" width="10.5023255813953"/>
    <col collapsed="false" hidden="false" max="1025" min="1016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</row>
    <row collapsed="false" customFormat="false" customHeight="true" hidden="false" ht="15.75" outlineLevel="0" r="41">
      <c r="A41" s="153" t="s">
        <v>139</v>
      </c>
      <c r="B41" s="165" t="n">
        <f aca="false">'M. Cal'!M3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</row>
    <row collapsed="false" customFormat="false" customHeight="true" hidden="false" ht="15.75" outlineLevel="0" r="97">
      <c r="A97" s="138" t="s">
        <v>186</v>
      </c>
      <c r="B97" s="198" t="n">
        <f aca="false">'M. Cal'!L3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C111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C111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C111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C111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C111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C111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237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A114</f>
        <v>AI-1 Área Interna pisos frios</v>
      </c>
      <c r="B174" s="287"/>
      <c r="C174" s="288" t="n">
        <f aca="false">D118</f>
        <v>0</v>
      </c>
      <c r="D174" s="289" t="n">
        <f aca="false">'Produt.'!C4</f>
        <v>948.19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A123</f>
        <v>AI-2 Área interna (Almoxarifado, Galpões, arquivos )</v>
      </c>
      <c r="B175" s="287"/>
      <c r="C175" s="288" t="n">
        <f aca="false">D127</f>
        <v>0</v>
      </c>
      <c r="D175" s="291" t="n">
        <f aca="false">'Produt.'!D4</f>
        <v>0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A132</f>
        <v>AI-3 Área interna Espaços Livres (saguão, hall, salão)</v>
      </c>
      <c r="B176" s="287"/>
      <c r="C176" s="288" t="n">
        <f aca="false">D136</f>
        <v>0</v>
      </c>
      <c r="D176" s="291" t="n">
        <f aca="false">'Produt.'!E4</f>
        <v>202.44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A141</f>
        <v>AI-4 Área interna  Banheiros</v>
      </c>
      <c r="B177" s="287"/>
      <c r="C177" s="288" t="n">
        <f aca="false">D145</f>
        <v>0</v>
      </c>
      <c r="D177" s="291" t="n">
        <f aca="false">'Produt.'!F4</f>
        <v>47.9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A149</f>
        <v>AE-1 Área Externa pisos adjacentes às edificações</v>
      </c>
      <c r="B178" s="287"/>
      <c r="C178" s="288" t="n">
        <f aca="false">D151</f>
        <v>0</v>
      </c>
      <c r="D178" s="291" t="n">
        <f aca="false">'Produt.'!G4</f>
        <v>224.13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A152</f>
        <v>AE-2 Área Externa áreas verdes</v>
      </c>
      <c r="B179" s="287"/>
      <c r="C179" s="288" t="n">
        <f aca="false">D154</f>
        <v>0</v>
      </c>
      <c r="D179" s="291" t="n">
        <f aca="false">'Produt.'!H4</f>
        <v>0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A155</f>
        <v>AE-3 Área Externa arruamento, passeios</v>
      </c>
      <c r="B180" s="287"/>
      <c r="C180" s="288" t="n">
        <f aca="false">D157</f>
        <v>0</v>
      </c>
      <c r="D180" s="289" t="n">
        <f aca="false">'Produt.'!I4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A161</f>
        <v>EER Área de Esquadria Face Externa COM exposição a risco </v>
      </c>
      <c r="B181" s="287"/>
      <c r="C181" s="288" t="n">
        <f aca="false">D163</f>
        <v>0</v>
      </c>
      <c r="D181" s="289" t="n">
        <f aca="false">'Produt.'!J4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A164</f>
        <v>EE Área de Esquadria Face Externa SEM exposição a risco</v>
      </c>
      <c r="B182" s="287"/>
      <c r="C182" s="288" t="n">
        <f aca="false">D166</f>
        <v>0</v>
      </c>
      <c r="D182" s="291" t="n">
        <f aca="false">'Produt.'!K4</f>
        <v>291.08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A167</f>
        <v>EI Área de Esquadria Face Interna</v>
      </c>
      <c r="B183" s="287"/>
      <c r="C183" s="288" t="n">
        <f aca="false">D169</f>
        <v>0</v>
      </c>
      <c r="D183" s="291" t="n">
        <f aca="false">'Produt.'!L4</f>
        <v>291.08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4"/>
  <sheetViews>
    <sheetView colorId="64" defaultGridColor="true" rightToLeft="false" showFormulas="false" showGridLines="true" showOutlineSymbols="true" showRowColHeaders="true" showZeros="true" tabSelected="false" topLeftCell="A135" view="normal" windowProtection="false" workbookViewId="0" zoomScale="100" zoomScaleNormal="100" zoomScalePageLayoutView="100">
      <selection activeCell="E87" activeCellId="0" pane="topLeft" sqref="E87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Cal'!M4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Cal'!L4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D111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D111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D111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D111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D111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D111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237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A114</f>
        <v>AI-1 Área Interna pisos frios</v>
      </c>
      <c r="B174" s="287"/>
      <c r="C174" s="288" t="n">
        <f aca="false">D118</f>
        <v>0</v>
      </c>
      <c r="D174" s="289" t="n">
        <f aca="false">'Produt.'!C5</f>
        <v>677.04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A123</f>
        <v>AI-2 Área interna (Almoxarifado, Galpões, arquivos )</v>
      </c>
      <c r="B175" s="287"/>
      <c r="C175" s="288" t="n">
        <f aca="false">D127</f>
        <v>0</v>
      </c>
      <c r="D175" s="291" t="n">
        <f aca="false">'Produt.'!D5</f>
        <v>327.51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A132</f>
        <v>AI-3 Área interna Espaços Livres (saguão, hall, salão)</v>
      </c>
      <c r="B176" s="287"/>
      <c r="C176" s="288" t="n">
        <f aca="false">D136</f>
        <v>0</v>
      </c>
      <c r="D176" s="291" t="n">
        <f aca="false">'Produt.'!E5</f>
        <v>367.55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A141</f>
        <v>AI-4 Área interna  Banheiros</v>
      </c>
      <c r="B177" s="287"/>
      <c r="C177" s="288" t="n">
        <f aca="false">D145</f>
        <v>0</v>
      </c>
      <c r="D177" s="291" t="n">
        <f aca="false">'Produt.'!F5</f>
        <v>74.8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A149</f>
        <v>AE-1 Área Externa pisos adjacentes às edificações</v>
      </c>
      <c r="B178" s="287"/>
      <c r="C178" s="288" t="n">
        <f aca="false">D151</f>
        <v>0</v>
      </c>
      <c r="D178" s="291" t="n">
        <f aca="false">'Produt.'!G5</f>
        <v>517.21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A152</f>
        <v>AE-2 Área Externa áreas verdes</v>
      </c>
      <c r="B179" s="287"/>
      <c r="C179" s="288" t="n">
        <f aca="false">D154</f>
        <v>0</v>
      </c>
      <c r="D179" s="291" t="n">
        <f aca="false">'Produt.'!H5</f>
        <v>0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A155</f>
        <v>AE-3 Área Externa arruamento, passeios</v>
      </c>
      <c r="B180" s="287"/>
      <c r="C180" s="288" t="n">
        <f aca="false">D157</f>
        <v>0</v>
      </c>
      <c r="D180" s="289" t="n">
        <f aca="false">'Produt.'!I5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A161</f>
        <v>EER Área de Esquadria Face Externa COM exposição a risco </v>
      </c>
      <c r="B181" s="287"/>
      <c r="C181" s="288" t="n">
        <f aca="false">D163</f>
        <v>0</v>
      </c>
      <c r="D181" s="289" t="n">
        <f aca="false">'Produt.'!J5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A164</f>
        <v>EE Área de Esquadria Face Externa SEM exposição a risco</v>
      </c>
      <c r="B182" s="287"/>
      <c r="C182" s="288" t="n">
        <f aca="false">D166</f>
        <v>0</v>
      </c>
      <c r="D182" s="291" t="n">
        <f aca="false">'Produt.'!K5</f>
        <v>261.22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A167</f>
        <v>EI Área de Esquadria Face Interna</v>
      </c>
      <c r="B183" s="287"/>
      <c r="C183" s="288" t="n">
        <f aca="false">D169</f>
        <v>0</v>
      </c>
      <c r="D183" s="291" t="n">
        <f aca="false">'Produt.'!L5</f>
        <v>261.22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4"/>
  <sheetViews>
    <sheetView colorId="64" defaultGridColor="true" rightToLeft="false" showFormulas="false" showGridLines="true" showOutlineSymbols="true" showRowColHeaders="true" showZeros="true" tabSelected="false" topLeftCell="A150" view="normal" windowProtection="false" workbookViewId="0" zoomScale="100" zoomScaleNormal="100" zoomScalePageLayoutView="100">
      <selection activeCell="C155" activeCellId="0" pane="topLeft" sqref="C155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85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Cal'!M6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Cal'!L6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D111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D111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D111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D111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D111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D111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237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A114</f>
        <v>AI-1 Área Interna pisos frios</v>
      </c>
      <c r="B174" s="287"/>
      <c r="C174" s="288" t="n">
        <f aca="false">D121</f>
        <v>0</v>
      </c>
      <c r="D174" s="289" t="n">
        <f aca="false">'Produt.'!C7</f>
        <v>375.43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A123</f>
        <v>AI-2 Área interna (Almoxarifado, Galpões, arquivos )</v>
      </c>
      <c r="B175" s="287"/>
      <c r="C175" s="288" t="n">
        <f aca="false">D130</f>
        <v>0</v>
      </c>
      <c r="D175" s="291" t="n">
        <f aca="false">'Produt.'!D7</f>
        <v>281.65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A132</f>
        <v>AI-3 Área interna Espaços Livres (saguão, hall, salão)</v>
      </c>
      <c r="B176" s="287"/>
      <c r="C176" s="288" t="n">
        <f aca="false">D139</f>
        <v>0</v>
      </c>
      <c r="D176" s="291" t="n">
        <f aca="false">'Produt.'!E7</f>
        <v>124.13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A141</f>
        <v>AI-4 Área interna  Banheiros</v>
      </c>
      <c r="B177" s="287"/>
      <c r="C177" s="288" t="n">
        <f aca="false">D145</f>
        <v>0</v>
      </c>
      <c r="D177" s="291" t="n">
        <f aca="false">'Produt.'!F7</f>
        <v>64.6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A149</f>
        <v>AE-1 Área Externa pisos adjacentes às edificações</v>
      </c>
      <c r="B178" s="287"/>
      <c r="C178" s="288" t="n">
        <f aca="false">D151</f>
        <v>0</v>
      </c>
      <c r="D178" s="291" t="n">
        <f aca="false">'Produt.'!G7</f>
        <v>597.12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A152</f>
        <v>AE-2 Área Externa áreas verdes</v>
      </c>
      <c r="B179" s="287"/>
      <c r="C179" s="288" t="n">
        <f aca="false">D154</f>
        <v>0</v>
      </c>
      <c r="D179" s="291" t="n">
        <f aca="false">'Produt.'!H7</f>
        <v>0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A155</f>
        <v>AE-3 Área Externa arruamento, passeios</v>
      </c>
      <c r="B180" s="287"/>
      <c r="C180" s="288" t="n">
        <f aca="false">D157</f>
        <v>0</v>
      </c>
      <c r="D180" s="289" t="n">
        <f aca="false">'Produt.'!I7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A161</f>
        <v>EER Área de Esquadria Face Externa COM exposição a risco </v>
      </c>
      <c r="B181" s="287"/>
      <c r="C181" s="288" t="n">
        <f aca="false">D163</f>
        <v>0</v>
      </c>
      <c r="D181" s="289" t="n">
        <f aca="false">'Produt.'!J7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A164</f>
        <v>EE Área de Esquadria Face Externa SEM exposição a risco</v>
      </c>
      <c r="B182" s="287"/>
      <c r="C182" s="288" t="n">
        <f aca="false">D166</f>
        <v>0</v>
      </c>
      <c r="D182" s="291" t="n">
        <f aca="false">'Produt.'!K7</f>
        <v>170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A167</f>
        <v>EI Área de Esquadria Face Interna</v>
      </c>
      <c r="B183" s="287"/>
      <c r="C183" s="288" t="n">
        <f aca="false">D169</f>
        <v>0</v>
      </c>
      <c r="D183" s="291" t="n">
        <f aca="false">'Produt.'!L7</f>
        <v>170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4"/>
  <sheetViews>
    <sheetView colorId="64" defaultGridColor="true" rightToLeft="false" showFormulas="false" showGridLines="true" showOutlineSymbols="true" showRowColHeaders="true" showZeros="true" tabSelected="false" topLeftCell="A152" view="normal" windowProtection="false" workbookViewId="0" zoomScale="100" zoomScaleNormal="100" zoomScalePageLayoutView="100">
      <selection activeCell="C164" activeCellId="0" pane="topLeft" sqref="C164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Cal'!M7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Cal'!L7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D111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D111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D111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D111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D111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D111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237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A114</f>
        <v>AI-1 Área Interna pisos frios</v>
      </c>
      <c r="B174" s="287"/>
      <c r="C174" s="288" t="n">
        <f aca="false">D121</f>
        <v>0</v>
      </c>
      <c r="D174" s="289" t="n">
        <f aca="false">'Produt.'!C8</f>
        <v>388.46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A123</f>
        <v>AI-2 Área interna (Almoxarifado, Galpões, arquivos )</v>
      </c>
      <c r="B175" s="287"/>
      <c r="C175" s="288" t="n">
        <f aca="false">D130</f>
        <v>0</v>
      </c>
      <c r="D175" s="291" t="n">
        <f aca="false">'Produt.'!D8</f>
        <v>383.13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A132</f>
        <v>AI-3 Área interna Espaços Livres (saguão, hall, salão)</v>
      </c>
      <c r="B176" s="287"/>
      <c r="C176" s="288" t="n">
        <f aca="false">D139</f>
        <v>0</v>
      </c>
      <c r="D176" s="291" t="n">
        <f aca="false">'Produt.'!E8</f>
        <v>0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A141</f>
        <v>AI-4 Área interna  Banheiros</v>
      </c>
      <c r="B177" s="287"/>
      <c r="C177" s="288" t="n">
        <f aca="false">D145</f>
        <v>0</v>
      </c>
      <c r="D177" s="291" t="n">
        <f aca="false">'Produt.'!F8</f>
        <v>50.1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A149</f>
        <v>AE-1 Área Externa pisos adjacentes às edificações</v>
      </c>
      <c r="B178" s="287"/>
      <c r="C178" s="288" t="n">
        <f aca="false">D151</f>
        <v>0</v>
      </c>
      <c r="D178" s="291" t="n">
        <f aca="false">'Produt.'!G8</f>
        <v>304.53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A152</f>
        <v>AE-2 Área Externa áreas verdes</v>
      </c>
      <c r="B179" s="287"/>
      <c r="C179" s="288" t="n">
        <f aca="false">D154</f>
        <v>0</v>
      </c>
      <c r="D179" s="291" t="n">
        <f aca="false">'Produt.'!H8</f>
        <v>318.75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A155</f>
        <v>AE-3 Área Externa arruamento, passeios</v>
      </c>
      <c r="B180" s="287"/>
      <c r="C180" s="288" t="n">
        <f aca="false">D157</f>
        <v>0</v>
      </c>
      <c r="D180" s="289" t="n">
        <f aca="false">'Produt.'!I8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A161</f>
        <v>EER Área de Esquadria Face Externa COM exposição a risco </v>
      </c>
      <c r="B181" s="287"/>
      <c r="C181" s="288" t="n">
        <f aca="false">D163</f>
        <v>0</v>
      </c>
      <c r="D181" s="289" t="n">
        <f aca="false">'Produt.'!J8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A164</f>
        <v>EE Área de Esquadria Face Externa SEM exposição a risco</v>
      </c>
      <c r="B182" s="287"/>
      <c r="C182" s="288" t="n">
        <f aca="false">D166</f>
        <v>0</v>
      </c>
      <c r="D182" s="291" t="n">
        <f aca="false">'Produt.'!K8</f>
        <v>211.1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A167</f>
        <v>EI Área de Esquadria Face Interna</v>
      </c>
      <c r="B183" s="287"/>
      <c r="C183" s="288" t="n">
        <f aca="false">D169</f>
        <v>0</v>
      </c>
      <c r="D183" s="291" t="n">
        <f aca="false">'Produt.'!L8</f>
        <v>211.1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4"/>
  <sheetViews>
    <sheetView colorId="64" defaultGridColor="true" rightToLeft="false" showFormulas="false" showGridLines="true" showOutlineSymbols="true" showRowColHeaders="true" showZeros="true" tabSelected="false" topLeftCell="A109" view="normal" windowProtection="false" workbookViewId="0" zoomScale="100" zoomScaleNormal="100" zoomScalePageLayoutView="100">
      <selection activeCell="E87" activeCellId="0" pane="topLeft" sqref="E87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Cal'!M8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Cal'!L8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C111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C111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C111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C111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C111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C111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237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A114</f>
        <v>AI-1 Área Interna pisos frios</v>
      </c>
      <c r="B174" s="287"/>
      <c r="C174" s="288" t="n">
        <f aca="false">D118</f>
        <v>0</v>
      </c>
      <c r="D174" s="289" t="n">
        <f aca="false">'Produt.'!C9</f>
        <v>661.39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A123</f>
        <v>AI-2 Área interna (Almoxarifado, Galpões, arquivos )</v>
      </c>
      <c r="B175" s="287"/>
      <c r="C175" s="288" t="n">
        <f aca="false">D127</f>
        <v>0</v>
      </c>
      <c r="D175" s="291" t="n">
        <f aca="false">'Produt.'!D9</f>
        <v>734.88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A132</f>
        <v>AI-3 Área interna Espaços Livres (saguão, hall, salão)</v>
      </c>
      <c r="B176" s="287"/>
      <c r="C176" s="288" t="n">
        <f aca="false">D136</f>
        <v>0</v>
      </c>
      <c r="D176" s="291" t="n">
        <f aca="false">'Produt.'!E9</f>
        <v>820.27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A141</f>
        <v>AI-4 Área interna  Banheiros</v>
      </c>
      <c r="B177" s="287"/>
      <c r="C177" s="288" t="n">
        <f aca="false">D145</f>
        <v>0</v>
      </c>
      <c r="D177" s="291" t="n">
        <f aca="false">'Produt.'!F9</f>
        <v>26.31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A149</f>
        <v>AE-1 Área Externa pisos adjacentes às edificações</v>
      </c>
      <c r="B178" s="287"/>
      <c r="C178" s="288" t="n">
        <f aca="false">D151</f>
        <v>0</v>
      </c>
      <c r="D178" s="291" t="n">
        <f aca="false">'Produt.'!G9</f>
        <v>0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A152</f>
        <v>AE-2 Área Externa áreas verdes</v>
      </c>
      <c r="B179" s="287"/>
      <c r="C179" s="288" t="n">
        <f aca="false">D154</f>
        <v>0</v>
      </c>
      <c r="D179" s="291" t="n">
        <f aca="false">'Produt.'!H9</f>
        <v>165.47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A155</f>
        <v>AE-3 Área Externa arruamento, passeios</v>
      </c>
      <c r="B180" s="287"/>
      <c r="C180" s="288" t="n">
        <f aca="false">D157</f>
        <v>0</v>
      </c>
      <c r="D180" s="289" t="n">
        <f aca="false">'Produt.'!I9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A161</f>
        <v>EER Área de Esquadria Face Externa COM exposição a risco </v>
      </c>
      <c r="B181" s="287"/>
      <c r="C181" s="288" t="n">
        <f aca="false">D163</f>
        <v>0</v>
      </c>
      <c r="D181" s="289" t="n">
        <f aca="false">'Produt.'!J9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A164</f>
        <v>EE Área de Esquadria Face Externa SEM exposição a risco</v>
      </c>
      <c r="B182" s="287"/>
      <c r="C182" s="288" t="n">
        <f aca="false">D166</f>
        <v>0</v>
      </c>
      <c r="D182" s="291" t="n">
        <f aca="false">'Produt.'!K9</f>
        <v>158.45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A167</f>
        <v>EI Área de Esquadria Face Interna</v>
      </c>
      <c r="B183" s="287"/>
      <c r="C183" s="288" t="n">
        <f aca="false">D169</f>
        <v>0</v>
      </c>
      <c r="D183" s="291" t="n">
        <f aca="false">'Produt.'!L9</f>
        <v>158.45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4"/>
  <sheetViews>
    <sheetView colorId="64" defaultGridColor="true" rightToLeft="false" showFormulas="false" showGridLines="true" showOutlineSymbols="true" showRowColHeaders="true" showZeros="true" tabSelected="false" topLeftCell="A157" view="normal" windowProtection="false" workbookViewId="0" zoomScale="100" zoomScaleNormal="100" zoomScalePageLayoutView="100">
      <selection activeCell="C161" activeCellId="0" pane="topLeft" sqref="C161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Cal'!M9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Cal'!L9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D111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D111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D111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D111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D111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D111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237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A114</f>
        <v>AI-1 Área Interna pisos frios</v>
      </c>
      <c r="B174" s="287"/>
      <c r="C174" s="288" t="n">
        <f aca="false">D121</f>
        <v>0</v>
      </c>
      <c r="D174" s="289" t="n">
        <f aca="false">'Produt.'!C10</f>
        <v>389.88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A123</f>
        <v>AI-2 Área interna (Almoxarifado, Galpões, arquivos )</v>
      </c>
      <c r="B175" s="287"/>
      <c r="C175" s="288" t="n">
        <f aca="false">D130</f>
        <v>0</v>
      </c>
      <c r="D175" s="291" t="n">
        <f aca="false">'Produt.'!D10</f>
        <v>0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A132</f>
        <v>AI-3 Área interna Espaços Livres (saguão, hall, salão)</v>
      </c>
      <c r="B176" s="287"/>
      <c r="C176" s="288" t="n">
        <f aca="false">D139</f>
        <v>0</v>
      </c>
      <c r="D176" s="291" t="n">
        <f aca="false">'Produt.'!E10</f>
        <v>185.67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A141</f>
        <v>AI-4 Área interna  Banheiros</v>
      </c>
      <c r="B177" s="287"/>
      <c r="C177" s="288" t="n">
        <f aca="false">D145</f>
        <v>0</v>
      </c>
      <c r="D177" s="291" t="n">
        <f aca="false">'Produt.'!F10</f>
        <v>48.5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A149</f>
        <v>AE-1 Área Externa pisos adjacentes às edificações</v>
      </c>
      <c r="B178" s="287"/>
      <c r="C178" s="288" t="n">
        <f aca="false">D151</f>
        <v>0</v>
      </c>
      <c r="D178" s="291" t="n">
        <f aca="false">'Produt.'!G10</f>
        <v>329.13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A152</f>
        <v>AE-2 Área Externa áreas verdes</v>
      </c>
      <c r="B179" s="287"/>
      <c r="C179" s="288" t="n">
        <f aca="false">D154</f>
        <v>0</v>
      </c>
      <c r="D179" s="291" t="n">
        <f aca="false">'Produt.'!H10</f>
        <v>1242.66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A155</f>
        <v>AE-3 Área Externa arruamento, passeios</v>
      </c>
      <c r="B180" s="287"/>
      <c r="C180" s="288" t="n">
        <f aca="false">D157</f>
        <v>0</v>
      </c>
      <c r="D180" s="289" t="n">
        <f aca="false">'Produt.'!I10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A161</f>
        <v>EER Área de Esquadria Face Externa COM exposição a risco </v>
      </c>
      <c r="B181" s="287"/>
      <c r="C181" s="288" t="n">
        <f aca="false">D163</f>
        <v>0</v>
      </c>
      <c r="D181" s="289" t="n">
        <f aca="false">'Produt.'!J10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A164</f>
        <v>EE Área de Esquadria Face Externa SEM exposição a risco</v>
      </c>
      <c r="B182" s="287"/>
      <c r="C182" s="288" t="n">
        <f aca="false">D166</f>
        <v>0</v>
      </c>
      <c r="D182" s="291" t="n">
        <f aca="false">'Produt.'!K10</f>
        <v>93.73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A167</f>
        <v>EI Área de Esquadria Face Interna</v>
      </c>
      <c r="B183" s="287"/>
      <c r="C183" s="288" t="n">
        <f aca="false">D169</f>
        <v>0</v>
      </c>
      <c r="D183" s="291" t="n">
        <f aca="false">'Produt.'!L10</f>
        <v>93.73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4"/>
  <sheetViews>
    <sheetView colorId="64" defaultGridColor="true" rightToLeft="false" showFormulas="false" showGridLines="true" showOutlineSymbols="true" showRowColHeaders="true" showZeros="true" tabSelected="false" topLeftCell="A152" view="normal" windowProtection="false" workbookViewId="0" zoomScale="100" zoomScaleNormal="100" zoomScalePageLayoutView="100">
      <selection activeCell="C167" activeCellId="0" pane="topLeft" sqref="C167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Cal'!M10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Cal'!L10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D111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D111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D111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D111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D111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D111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237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A114</f>
        <v>AI-1 Área Interna pisos frios</v>
      </c>
      <c r="B174" s="287"/>
      <c r="C174" s="288" t="n">
        <f aca="false">D121</f>
        <v>0</v>
      </c>
      <c r="D174" s="289" t="n">
        <f aca="false">'Produt.'!C11</f>
        <v>278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A123</f>
        <v>AI-2 Área interna (Almoxarifado, Galpões, arquivos )</v>
      </c>
      <c r="B175" s="287"/>
      <c r="C175" s="288" t="n">
        <f aca="false">D130</f>
        <v>0</v>
      </c>
      <c r="D175" s="291" t="n">
        <f aca="false">'Produt.'!D11</f>
        <v>0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A132</f>
        <v>AI-3 Área interna Espaços Livres (saguão, hall, salão)</v>
      </c>
      <c r="B176" s="287"/>
      <c r="C176" s="288" t="n">
        <f aca="false">D139</f>
        <v>0</v>
      </c>
      <c r="D176" s="291" t="n">
        <f aca="false">'Produt.'!E11</f>
        <v>56.27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A141</f>
        <v>AI-4 Área interna  Banheiros</v>
      </c>
      <c r="B177" s="287"/>
      <c r="C177" s="288" t="n">
        <f aca="false">D145</f>
        <v>0</v>
      </c>
      <c r="D177" s="291" t="n">
        <f aca="false">'Produt.'!F11</f>
        <v>15.34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A149</f>
        <v>AE-1 Área Externa pisos adjacentes às edificações</v>
      </c>
      <c r="B178" s="287"/>
      <c r="C178" s="288" t="n">
        <f aca="false">D151</f>
        <v>0</v>
      </c>
      <c r="D178" s="291" t="n">
        <f aca="false">'Produt.'!G11</f>
        <v>0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A152</f>
        <v>AE-2 Área Externa áreas verdes</v>
      </c>
      <c r="B179" s="287"/>
      <c r="C179" s="288" t="n">
        <f aca="false">D154</f>
        <v>0</v>
      </c>
      <c r="D179" s="291" t="n">
        <f aca="false">'Produt.'!H11</f>
        <v>0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A155</f>
        <v>AE-3 Área Externa arruamento, passeios</v>
      </c>
      <c r="B180" s="287"/>
      <c r="C180" s="288" t="n">
        <f aca="false">D157</f>
        <v>0</v>
      </c>
      <c r="D180" s="289" t="n">
        <f aca="false">'Produt.'!I11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A161</f>
        <v>EER Área de Esquadria Face Externa COM exposição a risco </v>
      </c>
      <c r="B181" s="287"/>
      <c r="C181" s="288" t="n">
        <f aca="false">D163</f>
        <v>0</v>
      </c>
      <c r="D181" s="289" t="n">
        <f aca="false">'Produt.'!J11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A164</f>
        <v>EE Área de Esquadria Face Externa SEM exposição a risco</v>
      </c>
      <c r="B182" s="287"/>
      <c r="C182" s="288" t="n">
        <f aca="false">D166</f>
        <v>0</v>
      </c>
      <c r="D182" s="291" t="n">
        <f aca="false">'Produt.'!K11</f>
        <v>47.29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A167</f>
        <v>EI Área de Esquadria Face Interna</v>
      </c>
      <c r="B183" s="287"/>
      <c r="C183" s="288" t="n">
        <f aca="false">D169</f>
        <v>0</v>
      </c>
      <c r="D183" s="291" t="n">
        <f aca="false">'Produt.'!L11</f>
        <v>47.29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4"/>
  <sheetViews>
    <sheetView colorId="64" defaultGridColor="true" rightToLeft="false" showFormulas="false" showGridLines="true" showOutlineSymbols="true" showRowColHeaders="true" showZeros="true" tabSelected="false" topLeftCell="A157" view="normal" windowProtection="false" workbookViewId="0" zoomScale="100" zoomScaleNormal="100" zoomScalePageLayoutView="100">
      <selection activeCell="E87" activeCellId="0" pane="topLeft" sqref="E87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Cal'!M11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Cal'!L11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D111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D111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D111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D111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D111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25" outlineLevel="0" r="167">
      <c r="A167" s="258" t="s">
        <v>227</v>
      </c>
      <c r="B167" s="265" t="n">
        <f aca="false">'Produt.'!L19</f>
        <v>0.000245614035087719</v>
      </c>
      <c r="C167" s="260" t="n">
        <f aca="false">D111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237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A114</f>
        <v>AI-1 Área Interna pisos frios</v>
      </c>
      <c r="B174" s="287"/>
      <c r="C174" s="288" t="n">
        <f aca="false">D121</f>
        <v>0</v>
      </c>
      <c r="D174" s="289" t="n">
        <f aca="false">'Produt.'!C12</f>
        <v>277.2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A123</f>
        <v>AI-2 Área interna (Almoxarifado, Galpões, arquivos )</v>
      </c>
      <c r="B175" s="287"/>
      <c r="C175" s="288" t="n">
        <f aca="false">D130</f>
        <v>0</v>
      </c>
      <c r="D175" s="291" t="n">
        <f aca="false">'Produt.'!D12</f>
        <v>0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A132</f>
        <v>AI-3 Área interna Espaços Livres (saguão, hall, salão)</v>
      </c>
      <c r="B176" s="287"/>
      <c r="C176" s="288" t="n">
        <f aca="false">D139</f>
        <v>0</v>
      </c>
      <c r="D176" s="291" t="n">
        <f aca="false">'Produt.'!E12</f>
        <v>20.8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A141</f>
        <v>AI-4 Área interna  Banheiros</v>
      </c>
      <c r="B177" s="287"/>
      <c r="C177" s="288" t="n">
        <f aca="false">D145</f>
        <v>0</v>
      </c>
      <c r="D177" s="291" t="n">
        <f aca="false">'Produt.'!F12</f>
        <v>24.25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A149</f>
        <v>AE-1 Área Externa pisos adjacentes às edificações</v>
      </c>
      <c r="B178" s="287"/>
      <c r="C178" s="288" t="n">
        <f aca="false">D151</f>
        <v>0</v>
      </c>
      <c r="D178" s="291" t="n">
        <f aca="false">'Produt.'!G12</f>
        <v>581.15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A152</f>
        <v>AE-2 Área Externa áreas verdes</v>
      </c>
      <c r="B179" s="287"/>
      <c r="C179" s="288" t="n">
        <f aca="false">D154</f>
        <v>0</v>
      </c>
      <c r="D179" s="291" t="n">
        <f aca="false">'Produt.'!H12</f>
        <v>0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A155</f>
        <v>AE-3 Área Externa arruamento, passeios</v>
      </c>
      <c r="B180" s="287"/>
      <c r="C180" s="288" t="n">
        <f aca="false">D157</f>
        <v>0</v>
      </c>
      <c r="D180" s="289" t="n">
        <f aca="false">'Produt.'!I12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A161</f>
        <v>EER Área de Esquadria Face Externa COM exposição a risco </v>
      </c>
      <c r="B181" s="287"/>
      <c r="C181" s="288" t="n">
        <f aca="false">D163</f>
        <v>0</v>
      </c>
      <c r="D181" s="289" t="n">
        <f aca="false">'Produt.'!J12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A164</f>
        <v>EE Área de Esquadria Face Externa SEM exposição a risco</v>
      </c>
      <c r="B182" s="287"/>
      <c r="C182" s="288" t="n">
        <f aca="false">D166</f>
        <v>0</v>
      </c>
      <c r="D182" s="291" t="n">
        <f aca="false">'Produt.'!K12</f>
        <v>86.77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A167</f>
        <v>EI Área de Esquadria Face Interna</v>
      </c>
      <c r="B183" s="287"/>
      <c r="C183" s="288" t="n">
        <f aca="false">D169</f>
        <v>0</v>
      </c>
      <c r="D183" s="291" t="n">
        <f aca="false">'Produt.'!L12</f>
        <v>86.77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4"/>
  <sheetViews>
    <sheetView colorId="64" defaultGridColor="true" rightToLeft="false" showFormulas="false" showGridLines="true" showOutlineSymbols="true" showRowColHeaders="true" showZeros="true" tabSelected="false" topLeftCell="A157" view="normal" windowProtection="false" workbookViewId="0" zoomScale="100" zoomScaleNormal="100" zoomScalePageLayoutView="100">
      <selection activeCell="C167" activeCellId="0" pane="topLeft" sqref="C167"/>
    </sheetView>
  </sheetViews>
  <sheetFormatPr defaultRowHeight="14.25"/>
  <cols>
    <col collapsed="false" hidden="false" max="1" min="1" style="0" width="58.1255813953488"/>
    <col collapsed="false" hidden="false" max="2" min="2" style="0" width="13.5023255813954"/>
    <col collapsed="false" hidden="false" max="3" min="3" style="0" width="12.246511627907"/>
    <col collapsed="false" hidden="false" max="4" min="4" style="0" width="12.1348837209302"/>
    <col collapsed="false" hidden="false" max="5" min="5" style="0" width="13.0046511627907"/>
    <col collapsed="false" hidden="false" max="1023" min="6" style="0" width="10.5023255813953"/>
    <col collapsed="false" hidden="false" max="1025" min="1024" style="0" width="10.493023255814"/>
  </cols>
  <sheetData>
    <row collapsed="false" customFormat="false" customHeight="false" hidden="false" ht="15.75" outlineLevel="0" r="1">
      <c r="A1" s="113" t="s">
        <v>94</v>
      </c>
      <c r="B1" s="113"/>
      <c r="C1" s="113"/>
      <c r="D1" s="113"/>
      <c r="E1" s="113"/>
      <c r="F1" s="114"/>
      <c r="G1" s="114"/>
      <c r="H1" s="114"/>
    </row>
    <row collapsed="false" customFormat="false" customHeight="false" hidden="false" ht="15.75" outlineLevel="0" r="2">
      <c r="A2" s="115" t="s">
        <v>95</v>
      </c>
      <c r="B2" s="115"/>
      <c r="C2" s="115"/>
      <c r="D2" s="115"/>
      <c r="E2" s="115"/>
      <c r="F2" s="114"/>
      <c r="G2" s="114"/>
      <c r="H2" s="114"/>
    </row>
    <row collapsed="false" customFormat="false" customHeight="false" hidden="false" ht="15.75" outlineLevel="0" r="3">
      <c r="A3" s="115"/>
      <c r="B3" s="115"/>
      <c r="C3" s="115"/>
      <c r="D3" s="115"/>
      <c r="E3" s="115"/>
      <c r="F3" s="114"/>
      <c r="G3" s="114"/>
      <c r="H3" s="114"/>
    </row>
    <row collapsed="false" customFormat="false" customHeight="false" hidden="false" ht="15.75" outlineLevel="0" r="4">
      <c r="A4" s="118"/>
      <c r="B4" s="216"/>
      <c r="C4" s="217" t="s">
        <v>96</v>
      </c>
      <c r="D4" s="218" t="s">
        <v>49</v>
      </c>
      <c r="E4" s="219" t="s">
        <v>51</v>
      </c>
      <c r="F4" s="114"/>
      <c r="G4" s="114"/>
      <c r="H4" s="114"/>
    </row>
    <row collapsed="false" customFormat="false" customHeight="false" hidden="false" ht="14.25" outlineLevel="0" r="5">
      <c r="A5" s="122"/>
      <c r="B5" s="220" t="s">
        <v>97</v>
      </c>
      <c r="C5" s="221" t="n">
        <f aca="false">'M. Cal'!C4</f>
        <v>0</v>
      </c>
      <c r="D5" s="222" t="n">
        <f aca="false">'M. Cal'!D4</f>
        <v>0</v>
      </c>
      <c r="E5" s="223" t="n">
        <f aca="false">'M. Cal'!E4</f>
        <v>0</v>
      </c>
      <c r="F5" s="114"/>
      <c r="G5" s="114"/>
      <c r="H5" s="114"/>
    </row>
    <row collapsed="false" customFormat="false" customHeight="false" hidden="false" ht="14.25" outlineLevel="0" r="6">
      <c r="A6" s="122"/>
      <c r="B6" s="220" t="s">
        <v>98</v>
      </c>
      <c r="C6" s="224" t="n">
        <f aca="false">'M. Cal'!$D$1</f>
        <v>44197</v>
      </c>
      <c r="D6" s="126" t="n">
        <f aca="false">'M. Cal'!$D$1</f>
        <v>44197</v>
      </c>
      <c r="E6" s="127" t="n">
        <f aca="false">'M. Cal'!$D$1</f>
        <v>44197</v>
      </c>
      <c r="F6" s="114"/>
      <c r="G6" s="114"/>
      <c r="H6" s="114"/>
    </row>
    <row collapsed="false" customFormat="false" customHeight="false" hidden="false" ht="14.25" outlineLevel="0" r="7">
      <c r="A7" s="122"/>
      <c r="B7" s="220" t="s">
        <v>99</v>
      </c>
      <c r="C7" s="224" t="n">
        <f aca="false">'M. Cal'!$C$1</f>
        <v>0</v>
      </c>
      <c r="D7" s="126" t="n">
        <f aca="false">'M. Cal'!$C$1</f>
        <v>0</v>
      </c>
      <c r="E7" s="223" t="n">
        <f aca="false">'M. Cal'!$C$1</f>
        <v>0</v>
      </c>
      <c r="F7" s="114"/>
      <c r="G7" s="114"/>
      <c r="H7" s="114"/>
    </row>
    <row collapsed="false" customFormat="false" customHeight="false" hidden="false" ht="14.25" outlineLevel="0" r="8">
      <c r="A8" s="122"/>
      <c r="B8" s="220" t="s">
        <v>101</v>
      </c>
      <c r="C8" s="225" t="s">
        <v>102</v>
      </c>
      <c r="D8" s="226" t="s">
        <v>102</v>
      </c>
      <c r="E8" s="227" t="s">
        <v>102</v>
      </c>
      <c r="F8" s="114"/>
      <c r="G8" s="114"/>
      <c r="H8" s="114"/>
    </row>
    <row collapsed="false" customFormat="false" customHeight="false" hidden="false" ht="14.25" outlineLevel="0" r="9">
      <c r="A9" s="228"/>
      <c r="B9" s="228"/>
      <c r="C9" s="228"/>
      <c r="D9" s="228"/>
      <c r="E9" s="228"/>
      <c r="F9" s="114"/>
      <c r="G9" s="114"/>
      <c r="H9" s="114"/>
    </row>
    <row collapsed="false" customFormat="false" customHeight="true" hidden="false" ht="42" outlineLevel="0" r="10">
      <c r="A10" s="130" t="s">
        <v>103</v>
      </c>
      <c r="B10" s="131" t="s">
        <v>104</v>
      </c>
      <c r="C10" s="131" t="s">
        <v>105</v>
      </c>
      <c r="D10" s="131" t="s">
        <v>106</v>
      </c>
      <c r="E10" s="132" t="s">
        <v>107</v>
      </c>
      <c r="F10" s="114"/>
      <c r="G10" s="114"/>
      <c r="H10" s="114"/>
    </row>
    <row collapsed="false" customFormat="false" customHeight="true" hidden="false" ht="28.35" outlineLevel="0" r="11">
      <c r="A11" s="229" t="s">
        <v>108</v>
      </c>
      <c r="B11" s="229"/>
      <c r="C11" s="229"/>
      <c r="D11" s="229"/>
      <c r="E11" s="229"/>
      <c r="F11" s="114"/>
      <c r="G11" s="114"/>
      <c r="H11" s="114"/>
    </row>
    <row collapsed="false" customFormat="false" customHeight="true" hidden="false" ht="15.75" outlineLevel="0" r="12">
      <c r="A12" s="135" t="s">
        <v>109</v>
      </c>
      <c r="B12" s="230" t="s">
        <v>110</v>
      </c>
      <c r="C12" s="230" t="s">
        <v>111</v>
      </c>
      <c r="D12" s="230" t="s">
        <v>111</v>
      </c>
      <c r="E12" s="231" t="s">
        <v>111</v>
      </c>
      <c r="F12" s="114"/>
      <c r="G12" s="114"/>
      <c r="H12" s="114"/>
    </row>
    <row collapsed="false" customFormat="false" customHeight="true" hidden="false" ht="15.75" outlineLevel="0" r="13">
      <c r="A13" s="138" t="s">
        <v>112</v>
      </c>
      <c r="B13" s="139"/>
      <c r="C13" s="232" t="n">
        <f aca="false">D5</f>
        <v>0</v>
      </c>
      <c r="D13" s="232" t="n">
        <f aca="false">D5</f>
        <v>0</v>
      </c>
      <c r="E13" s="233" t="n">
        <f aca="false">E5</f>
        <v>0</v>
      </c>
      <c r="F13" s="114"/>
      <c r="G13" s="114"/>
      <c r="H13" s="114"/>
    </row>
    <row collapsed="false" customFormat="false" customHeight="true" hidden="false" ht="15.75" outlineLevel="0" r="14">
      <c r="A14" s="138" t="s">
        <v>113</v>
      </c>
      <c r="B14" s="142" t="n">
        <v>0.2</v>
      </c>
      <c r="C14" s="232" t="n">
        <f aca="false">C13*B14</f>
        <v>0</v>
      </c>
      <c r="D14" s="232"/>
      <c r="E14" s="233" t="n">
        <f aca="false">E13*B14</f>
        <v>0</v>
      </c>
      <c r="F14" s="114"/>
      <c r="G14" s="114"/>
      <c r="H14" s="114"/>
    </row>
    <row collapsed="false" customFormat="false" customHeight="true" hidden="false" ht="15.75" outlineLevel="0" r="15">
      <c r="A15" s="138" t="s">
        <v>114</v>
      </c>
      <c r="B15" s="142" t="n">
        <v>0.4</v>
      </c>
      <c r="C15" s="142"/>
      <c r="D15" s="232" t="n">
        <f aca="false">D13*B15</f>
        <v>0</v>
      </c>
      <c r="E15" s="233"/>
      <c r="F15" s="114"/>
      <c r="G15" s="114"/>
      <c r="H15" s="114"/>
    </row>
    <row collapsed="false" customFormat="false" customHeight="true" hidden="false" ht="15.75" outlineLevel="0" r="16">
      <c r="A16" s="138" t="s">
        <v>115</v>
      </c>
      <c r="B16" s="143"/>
      <c r="C16" s="143"/>
      <c r="D16" s="232"/>
      <c r="E16" s="233"/>
      <c r="F16" s="114"/>
      <c r="G16" s="114"/>
      <c r="H16" s="114"/>
    </row>
    <row collapsed="false" customFormat="false" customHeight="true" hidden="false" ht="15.75" outlineLevel="0" r="17">
      <c r="A17" s="138" t="s">
        <v>116</v>
      </c>
      <c r="B17" s="143"/>
      <c r="C17" s="143"/>
      <c r="D17" s="232"/>
      <c r="E17" s="233"/>
      <c r="F17" s="114"/>
      <c r="G17" s="114"/>
      <c r="H17" s="114"/>
    </row>
    <row collapsed="false" customFormat="false" customHeight="true" hidden="false" ht="15.75" outlineLevel="0" r="18">
      <c r="A18" s="138" t="s">
        <v>117</v>
      </c>
      <c r="B18" s="143"/>
      <c r="C18" s="143"/>
      <c r="D18" s="232"/>
      <c r="E18" s="233"/>
      <c r="F18" s="114"/>
      <c r="G18" s="114"/>
      <c r="H18" s="114"/>
    </row>
    <row collapsed="false" customFormat="false" customHeight="true" hidden="false" ht="15.75" outlineLevel="0" r="19">
      <c r="A19" s="138" t="s">
        <v>118</v>
      </c>
      <c r="B19" s="144"/>
      <c r="C19" s="144"/>
      <c r="D19" s="232"/>
      <c r="E19" s="233"/>
      <c r="F19" s="114"/>
      <c r="G19" s="114"/>
      <c r="H19" s="114"/>
    </row>
    <row collapsed="false" customFormat="false" customHeight="true" hidden="false" ht="15.75" outlineLevel="0" r="20">
      <c r="A20" s="145" t="s">
        <v>92</v>
      </c>
      <c r="B20" s="146"/>
      <c r="C20" s="147" t="n">
        <f aca="false">SUM(C13:C19)</f>
        <v>0</v>
      </c>
      <c r="D20" s="147" t="n">
        <f aca="false">SUM(D13:D19)</f>
        <v>0</v>
      </c>
      <c r="E20" s="148" t="n">
        <f aca="false">SUM(E13:E19)</f>
        <v>0</v>
      </c>
      <c r="F20" s="114"/>
      <c r="G20" s="114"/>
      <c r="H20" s="114"/>
    </row>
    <row collapsed="false" customFormat="false" customHeight="true" hidden="false" ht="5.65" outlineLevel="0" r="21">
      <c r="A21" s="228"/>
      <c r="B21" s="228"/>
      <c r="C21" s="228"/>
      <c r="D21" s="228"/>
      <c r="E21" s="228"/>
      <c r="F21" s="114"/>
      <c r="G21" s="114"/>
      <c r="H21" s="114"/>
    </row>
    <row collapsed="false" customFormat="false" customHeight="true" hidden="false" ht="28.35" outlineLevel="0" r="22">
      <c r="A22" s="229" t="s">
        <v>119</v>
      </c>
      <c r="B22" s="229"/>
      <c r="C22" s="229"/>
      <c r="D22" s="229"/>
      <c r="E22" s="229"/>
      <c r="F22" s="114"/>
      <c r="G22" s="114"/>
      <c r="H22" s="114"/>
    </row>
    <row collapsed="false" customFormat="false" customHeight="true" hidden="false" ht="15.75" outlineLevel="0" r="23">
      <c r="A23" s="154" t="s">
        <v>120</v>
      </c>
      <c r="B23" s="234" t="s">
        <v>121</v>
      </c>
      <c r="C23" s="234" t="s">
        <v>122</v>
      </c>
      <c r="D23" s="234" t="s">
        <v>122</v>
      </c>
      <c r="E23" s="235" t="s">
        <v>122</v>
      </c>
      <c r="F23" s="114"/>
      <c r="G23" s="114"/>
      <c r="H23" s="114"/>
    </row>
    <row collapsed="false" customFormat="false" customHeight="true" hidden="false" ht="15.75" outlineLevel="0" r="24">
      <c r="A24" s="153" t="s">
        <v>123</v>
      </c>
      <c r="B24" s="142" t="n">
        <v>0.0833</v>
      </c>
      <c r="C24" s="232" t="n">
        <f aca="false">ROUND($B24*C$20,2)</f>
        <v>0</v>
      </c>
      <c r="D24" s="232" t="n">
        <f aca="false">ROUND($B24*D$20,2)</f>
        <v>0</v>
      </c>
      <c r="E24" s="233" t="n">
        <f aca="false">ROUND($B24*E$20,2)</f>
        <v>0</v>
      </c>
      <c r="F24" s="114"/>
      <c r="G24" s="114"/>
      <c r="H24" s="114"/>
    </row>
    <row collapsed="false" customFormat="false" customHeight="false" hidden="false" ht="14.25" outlineLevel="0" r="25">
      <c r="A25" s="153" t="s">
        <v>124</v>
      </c>
      <c r="B25" s="142" t="n">
        <v>0</v>
      </c>
      <c r="C25" s="232"/>
      <c r="D25" s="232"/>
      <c r="E25" s="233"/>
      <c r="F25" s="114"/>
      <c r="G25" s="114"/>
      <c r="H25" s="114"/>
    </row>
    <row collapsed="false" customFormat="false" customHeight="false" hidden="false" ht="14.25" outlineLevel="0" r="26">
      <c r="A26" s="153" t="s">
        <v>125</v>
      </c>
      <c r="B26" s="142" t="n">
        <v>0.0278</v>
      </c>
      <c r="C26" s="232" t="n">
        <f aca="false">C20*B26</f>
        <v>0</v>
      </c>
      <c r="D26" s="232" t="n">
        <f aca="false">D20*B26</f>
        <v>0</v>
      </c>
      <c r="E26" s="233" t="n">
        <f aca="false">E20*B26</f>
        <v>0</v>
      </c>
      <c r="F26" s="114"/>
      <c r="G26" s="114"/>
      <c r="H26" s="114"/>
    </row>
    <row collapsed="false" customFormat="false" customHeight="true" hidden="false" ht="15.75" outlineLevel="0" r="27">
      <c r="A27" s="145" t="s">
        <v>92</v>
      </c>
      <c r="B27" s="146" t="n">
        <f aca="false">SUM(B24:B26)</f>
        <v>0.1111</v>
      </c>
      <c r="C27" s="147" t="n">
        <f aca="false">SUM(C24:C25)</f>
        <v>0</v>
      </c>
      <c r="D27" s="147" t="n">
        <f aca="false">SUM(D24:D25)</f>
        <v>0</v>
      </c>
      <c r="E27" s="148" t="n">
        <f aca="false">SUM(E24:E25)</f>
        <v>0</v>
      </c>
      <c r="F27" s="114"/>
      <c r="G27" s="114"/>
      <c r="H27" s="114"/>
    </row>
    <row collapsed="false" customFormat="false" customHeight="false" hidden="false" ht="14.25" outlineLevel="0" r="28">
      <c r="A28" s="154" t="s">
        <v>126</v>
      </c>
      <c r="B28" s="236" t="s">
        <v>121</v>
      </c>
      <c r="C28" s="236" t="s">
        <v>122</v>
      </c>
      <c r="D28" s="236" t="s">
        <v>122</v>
      </c>
      <c r="E28" s="237" t="s">
        <v>122</v>
      </c>
      <c r="F28" s="114"/>
      <c r="G28" s="114"/>
      <c r="H28" s="114"/>
    </row>
    <row collapsed="false" customFormat="false" customHeight="true" hidden="false" ht="15.75" outlineLevel="0" r="29">
      <c r="A29" s="157" t="s">
        <v>127</v>
      </c>
      <c r="B29" s="158"/>
      <c r="C29" s="158"/>
      <c r="D29" s="158"/>
      <c r="E29" s="159"/>
      <c r="F29" s="114"/>
      <c r="G29" s="114"/>
      <c r="H29" s="114"/>
    </row>
    <row collapsed="false" customFormat="false" customHeight="true" hidden="false" ht="15.75" outlineLevel="0" r="30">
      <c r="A30" s="153" t="s">
        <v>128</v>
      </c>
      <c r="B30" s="160" t="n">
        <v>0.2</v>
      </c>
      <c r="C30" s="238" t="n">
        <f aca="false">ROUND(($C$20+$C$27)*B30,2)</f>
        <v>0</v>
      </c>
      <c r="D30" s="238" t="n">
        <f aca="false">ROUND(($D$20+$D$27)*B30,2)</f>
        <v>0</v>
      </c>
      <c r="E30" s="239" t="n">
        <f aca="false">ROUND(($E$20+$E$27)*B30,2)</f>
        <v>0</v>
      </c>
      <c r="F30" s="114"/>
      <c r="G30" s="114"/>
      <c r="H30" s="114"/>
    </row>
    <row collapsed="false" customFormat="false" customHeight="true" hidden="false" ht="15.75" outlineLevel="0" r="31">
      <c r="A31" s="153" t="s">
        <v>129</v>
      </c>
      <c r="B31" s="142" t="n">
        <v>0.025</v>
      </c>
      <c r="C31" s="238" t="n">
        <f aca="false">ROUND(($C$20+$C$27)*B31,2)</f>
        <v>0</v>
      </c>
      <c r="D31" s="238" t="n">
        <f aca="false">ROUND(($D$20+$D$27)*B31,2)</f>
        <v>0</v>
      </c>
      <c r="E31" s="239" t="n">
        <f aca="false">ROUND(($E$20+$E$27)*B31,2)</f>
        <v>0</v>
      </c>
      <c r="F31" s="114"/>
      <c r="G31" s="114"/>
      <c r="H31" s="114"/>
    </row>
    <row collapsed="false" customFormat="false" customHeight="true" hidden="false" ht="15.75" outlineLevel="0" r="32">
      <c r="A32" s="153" t="s">
        <v>130</v>
      </c>
      <c r="B32" s="142" t="n">
        <v>0.0225</v>
      </c>
      <c r="C32" s="238" t="n">
        <f aca="false">ROUND(($C$20+$C$27)*B32,2)</f>
        <v>0</v>
      </c>
      <c r="D32" s="238" t="n">
        <f aca="false">ROUND(($D$20+$D$27)*B32,2)</f>
        <v>0</v>
      </c>
      <c r="E32" s="239" t="n">
        <f aca="false">ROUND(($E$20+$E$27)*B32,2)</f>
        <v>0</v>
      </c>
      <c r="F32" s="114"/>
      <c r="G32" s="114"/>
      <c r="H32" s="114"/>
    </row>
    <row collapsed="false" customFormat="false" customHeight="true" hidden="false" ht="15.75" outlineLevel="0" r="33">
      <c r="A33" s="153" t="s">
        <v>131</v>
      </c>
      <c r="B33" s="142" t="n">
        <v>0.015</v>
      </c>
      <c r="C33" s="238" t="n">
        <f aca="false">ROUND(($C$20+$C$27)*B33,2)</f>
        <v>0</v>
      </c>
      <c r="D33" s="238" t="n">
        <f aca="false">ROUND(($D$20+$D$27)*B33,2)</f>
        <v>0</v>
      </c>
      <c r="E33" s="239" t="n">
        <f aca="false">ROUND(($E$20+$E$27)*B33,2)</f>
        <v>0</v>
      </c>
      <c r="F33" s="114"/>
      <c r="G33" s="114"/>
      <c r="H33" s="114"/>
    </row>
    <row collapsed="false" customFormat="false" customHeight="true" hidden="false" ht="15.75" outlineLevel="0" r="34">
      <c r="A34" s="153" t="s">
        <v>132</v>
      </c>
      <c r="B34" s="142" t="n">
        <v>0.01</v>
      </c>
      <c r="C34" s="238" t="n">
        <f aca="false">ROUND(($C$20+$C$27)*B34,2)</f>
        <v>0</v>
      </c>
      <c r="D34" s="238" t="n">
        <f aca="false">ROUND(($D$20+$D$27)*B34,2)</f>
        <v>0</v>
      </c>
      <c r="E34" s="239" t="n">
        <f aca="false">ROUND(($E$20+$E$27)*B34,2)</f>
        <v>0</v>
      </c>
      <c r="F34" s="114"/>
      <c r="G34" s="114"/>
      <c r="H34" s="114"/>
    </row>
    <row collapsed="false" customFormat="false" customHeight="true" hidden="false" ht="15.75" outlineLevel="0" r="35">
      <c r="A35" s="153" t="s">
        <v>133</v>
      </c>
      <c r="B35" s="142" t="n">
        <v>0.006</v>
      </c>
      <c r="C35" s="238" t="n">
        <f aca="false">ROUND(($C$20+$C$27)*B35,2)</f>
        <v>0</v>
      </c>
      <c r="D35" s="238" t="n">
        <f aca="false">ROUND(($D$20+$D$27)*B35,2)</f>
        <v>0</v>
      </c>
      <c r="E35" s="239" t="n">
        <f aca="false">ROUND(($E$20+$E$27)*B35,2)</f>
        <v>0</v>
      </c>
      <c r="F35" s="114"/>
      <c r="G35" s="114"/>
      <c r="H35" s="114"/>
    </row>
    <row collapsed="false" customFormat="false" customHeight="true" hidden="false" ht="15.75" outlineLevel="0" r="36">
      <c r="A36" s="153" t="s">
        <v>134</v>
      </c>
      <c r="B36" s="142" t="n">
        <v>0.002</v>
      </c>
      <c r="C36" s="238" t="n">
        <f aca="false">ROUND(($C$20+$C$27)*B36,2)</f>
        <v>0</v>
      </c>
      <c r="D36" s="238" t="n">
        <f aca="false">ROUND(($D$20+$D$27)*B36,2)</f>
        <v>0</v>
      </c>
      <c r="E36" s="239" t="n">
        <f aca="false">ROUND(($E$20+$E$27)*B36,2)</f>
        <v>0</v>
      </c>
      <c r="F36" s="114"/>
      <c r="G36" s="114"/>
      <c r="H36" s="114"/>
    </row>
    <row collapsed="false" customFormat="false" customHeight="true" hidden="false" ht="15.75" outlineLevel="0" r="37">
      <c r="A37" s="154" t="s">
        <v>135</v>
      </c>
      <c r="B37" s="158"/>
      <c r="C37" s="158"/>
      <c r="D37" s="158"/>
      <c r="E37" s="159"/>
      <c r="F37" s="114"/>
      <c r="G37" s="114"/>
      <c r="H37" s="114"/>
    </row>
    <row collapsed="false" customFormat="false" customHeight="true" hidden="false" ht="15.75" outlineLevel="0" r="38">
      <c r="A38" s="153" t="s">
        <v>136</v>
      </c>
      <c r="B38" s="142" t="n">
        <v>0.08</v>
      </c>
      <c r="C38" s="238" t="n">
        <f aca="false">ROUND(($C$20+$C$27)*B38,2)</f>
        <v>0</v>
      </c>
      <c r="D38" s="238" t="n">
        <f aca="false">ROUND(($D$20+$D$27)*B38,2)</f>
        <v>0</v>
      </c>
      <c r="E38" s="239" t="n">
        <f aca="false">ROUND(($E$20+$E$27)*B38,2)</f>
        <v>0</v>
      </c>
      <c r="F38" s="114"/>
      <c r="G38" s="114"/>
      <c r="H38" s="114"/>
    </row>
    <row collapsed="false" customFormat="false" customHeight="true" hidden="false" ht="15.75" outlineLevel="0" r="39">
      <c r="A39" s="145" t="s">
        <v>92</v>
      </c>
      <c r="B39" s="146" t="n">
        <f aca="false">SUM(B29:B38)</f>
        <v>0.3605</v>
      </c>
      <c r="C39" s="147" t="n">
        <f aca="false">SUM(C29:C38)</f>
        <v>0</v>
      </c>
      <c r="D39" s="147" t="n">
        <f aca="false">SUM(D29:D38)</f>
        <v>0</v>
      </c>
      <c r="E39" s="148" t="n">
        <f aca="false">SUM(E29:E38)</f>
        <v>0</v>
      </c>
      <c r="F39" s="114"/>
      <c r="G39" s="114"/>
      <c r="H39" s="114"/>
    </row>
    <row collapsed="false" customFormat="false" customHeight="true" hidden="false" ht="15.75" outlineLevel="0" r="40">
      <c r="A40" s="154" t="s">
        <v>137</v>
      </c>
      <c r="B40" s="234" t="s">
        <v>138</v>
      </c>
      <c r="C40" s="234" t="s">
        <v>122</v>
      </c>
      <c r="D40" s="234" t="s">
        <v>122</v>
      </c>
      <c r="E40" s="235" t="s">
        <v>122</v>
      </c>
      <c r="F40" s="114"/>
      <c r="G40" s="114"/>
      <c r="H40" s="114"/>
    </row>
    <row collapsed="false" customFormat="false" customHeight="true" hidden="false" ht="15.75" outlineLevel="0" r="41">
      <c r="A41" s="153" t="s">
        <v>139</v>
      </c>
      <c r="B41" s="165" t="n">
        <f aca="false">'M. Cal'!M12</f>
        <v>0</v>
      </c>
      <c r="C41" s="232" t="n">
        <f aca="false">ROUND(((2*22*$B$41)-0.06*$D$5),2)</f>
        <v>0</v>
      </c>
      <c r="D41" s="232" t="n">
        <f aca="false">ROUND(((2*22*$B$41)-0.06*$D$5),2)</f>
        <v>0</v>
      </c>
      <c r="E41" s="233" t="n">
        <f aca="false">ROUND(((2*22*$B$41)-0.06*$E$5),2)</f>
        <v>0</v>
      </c>
      <c r="F41" s="114"/>
      <c r="G41" s="114"/>
      <c r="H41" s="114"/>
    </row>
    <row collapsed="false" customFormat="false" customHeight="true" hidden="false" ht="15.75" outlineLevel="0" r="42">
      <c r="A42" s="153" t="s">
        <v>140</v>
      </c>
      <c r="B42" s="165" t="n">
        <v>18.2</v>
      </c>
      <c r="C42" s="240" t="n">
        <f aca="false">'M. Cal'!E7</f>
        <v>0</v>
      </c>
      <c r="D42" s="240" t="n">
        <f aca="false">'M. Cal'!E7</f>
        <v>0</v>
      </c>
      <c r="E42" s="241" t="n">
        <f aca="false">'M. Cal'!E7</f>
        <v>0</v>
      </c>
      <c r="F42" s="114"/>
      <c r="G42" s="114"/>
      <c r="H42" s="114"/>
    </row>
    <row collapsed="false" customFormat="false" customHeight="true" hidden="false" ht="15.75" outlineLevel="0" r="43">
      <c r="A43" s="153" t="s">
        <v>141</v>
      </c>
      <c r="B43" s="165"/>
      <c r="C43" s="240"/>
      <c r="D43" s="240"/>
      <c r="E43" s="241"/>
      <c r="F43" s="114"/>
      <c r="G43" s="114"/>
      <c r="H43" s="114"/>
    </row>
    <row collapsed="false" customFormat="false" customHeight="true" hidden="false" ht="15.75" outlineLevel="0" r="44">
      <c r="A44" s="153" t="s">
        <v>142</v>
      </c>
      <c r="B44" s="165"/>
      <c r="C44" s="240"/>
      <c r="D44" s="240"/>
      <c r="E44" s="241"/>
      <c r="F44" s="114"/>
      <c r="G44" s="114"/>
      <c r="H44" s="114"/>
    </row>
    <row collapsed="false" customFormat="false" customHeight="true" hidden="false" ht="15.75" outlineLevel="0" r="45">
      <c r="A45" s="145" t="s">
        <v>92</v>
      </c>
      <c r="B45" s="146"/>
      <c r="C45" s="147" t="n">
        <f aca="false">SUM(C41:C44)</f>
        <v>0</v>
      </c>
      <c r="D45" s="147" t="n">
        <f aca="false">SUM(D41:D44)</f>
        <v>0</v>
      </c>
      <c r="E45" s="148" t="n">
        <f aca="false">SUM(E41:E44)</f>
        <v>0</v>
      </c>
      <c r="F45" s="114"/>
      <c r="G45" s="114"/>
      <c r="H45" s="114"/>
    </row>
    <row collapsed="false" customFormat="false" customHeight="false" hidden="false" ht="14.25" outlineLevel="0" r="46">
      <c r="A46" s="168" t="s">
        <v>143</v>
      </c>
      <c r="B46" s="242" t="s">
        <v>110</v>
      </c>
      <c r="C46" s="242" t="s">
        <v>111</v>
      </c>
      <c r="D46" s="242" t="s">
        <v>111</v>
      </c>
      <c r="E46" s="243" t="s">
        <v>111</v>
      </c>
      <c r="F46" s="114"/>
      <c r="G46" s="114"/>
      <c r="H46" s="114"/>
    </row>
    <row collapsed="false" customFormat="false" customHeight="true" hidden="false" ht="15.75" outlineLevel="0" r="47">
      <c r="A47" s="153" t="s">
        <v>144</v>
      </c>
      <c r="B47" s="171" t="n">
        <f aca="false">B27</f>
        <v>0.1111</v>
      </c>
      <c r="C47" s="172" t="n">
        <f aca="false">C27</f>
        <v>0</v>
      </c>
      <c r="D47" s="172" t="n">
        <f aca="false">D27</f>
        <v>0</v>
      </c>
      <c r="E47" s="173" t="n">
        <f aca="false">E27</f>
        <v>0</v>
      </c>
      <c r="F47" s="114"/>
      <c r="G47" s="114"/>
      <c r="H47" s="114"/>
    </row>
    <row collapsed="false" customFormat="false" customHeight="true" hidden="false" ht="15.75" outlineLevel="0" r="48">
      <c r="A48" s="153" t="s">
        <v>145</v>
      </c>
      <c r="B48" s="171" t="n">
        <f aca="false">B39</f>
        <v>0.3605</v>
      </c>
      <c r="C48" s="172" t="n">
        <f aca="false">C39</f>
        <v>0</v>
      </c>
      <c r="D48" s="172" t="n">
        <f aca="false">D39</f>
        <v>0</v>
      </c>
      <c r="E48" s="173" t="n">
        <f aca="false">E39</f>
        <v>0</v>
      </c>
      <c r="F48" s="114"/>
      <c r="G48" s="114"/>
      <c r="H48" s="114"/>
    </row>
    <row collapsed="false" customFormat="false" customHeight="true" hidden="false" ht="15.75" outlineLevel="0" r="49">
      <c r="A49" s="153" t="s">
        <v>146</v>
      </c>
      <c r="B49" s="171" t="s">
        <v>147</v>
      </c>
      <c r="C49" s="172" t="n">
        <f aca="false">C45</f>
        <v>0</v>
      </c>
      <c r="D49" s="172" t="n">
        <f aca="false">D45</f>
        <v>0</v>
      </c>
      <c r="E49" s="173" t="n">
        <f aca="false">E45</f>
        <v>0</v>
      </c>
      <c r="F49" s="114"/>
      <c r="G49" s="114"/>
      <c r="H49" s="114"/>
    </row>
    <row collapsed="false" customFormat="false" customHeight="true" hidden="false" ht="15.75" outlineLevel="0" r="50">
      <c r="A50" s="145" t="s">
        <v>92</v>
      </c>
      <c r="B50" s="146"/>
      <c r="C50" s="147" t="n">
        <f aca="false">SUM(C47:C49)</f>
        <v>0</v>
      </c>
      <c r="D50" s="147" t="n">
        <f aca="false">SUM(D47:D49)</f>
        <v>0</v>
      </c>
      <c r="E50" s="148" t="n">
        <f aca="false">SUM(E47:E49)</f>
        <v>0</v>
      </c>
      <c r="F50" s="114"/>
      <c r="G50" s="114"/>
      <c r="H50" s="114"/>
    </row>
    <row collapsed="false" customFormat="false" customHeight="true" hidden="false" ht="5.65" outlineLevel="0" r="51">
      <c r="A51" s="228"/>
      <c r="B51" s="228"/>
      <c r="C51" s="228"/>
      <c r="D51" s="228"/>
      <c r="E51" s="228"/>
      <c r="F51" s="114"/>
      <c r="G51" s="114"/>
      <c r="H51" s="114"/>
    </row>
    <row collapsed="false" customFormat="true" customHeight="true" hidden="false" ht="28.35" outlineLevel="0" r="52" s="175">
      <c r="A52" s="229" t="s">
        <v>148</v>
      </c>
      <c r="B52" s="229"/>
      <c r="C52" s="229"/>
      <c r="D52" s="229"/>
      <c r="E52" s="229"/>
      <c r="F52" s="174"/>
      <c r="G52" s="174"/>
      <c r="H52" s="174"/>
    </row>
    <row collapsed="false" customFormat="false" customHeight="true" hidden="false" ht="15.75" outlineLevel="0" r="53">
      <c r="A53" s="135" t="s">
        <v>149</v>
      </c>
      <c r="B53" s="230" t="s">
        <v>110</v>
      </c>
      <c r="C53" s="230" t="s">
        <v>111</v>
      </c>
      <c r="D53" s="230" t="s">
        <v>111</v>
      </c>
      <c r="E53" s="231" t="s">
        <v>111</v>
      </c>
      <c r="F53" s="114"/>
      <c r="G53" s="114"/>
      <c r="H53" s="114"/>
    </row>
    <row collapsed="false" customFormat="false" customHeight="true" hidden="false" ht="15.75" outlineLevel="0" r="54">
      <c r="A54" s="154" t="s">
        <v>150</v>
      </c>
      <c r="B54" s="176"/>
      <c r="C54" s="176"/>
      <c r="D54" s="176"/>
      <c r="E54" s="177"/>
      <c r="F54" s="114"/>
      <c r="G54" s="114"/>
      <c r="H54" s="114"/>
    </row>
    <row collapsed="false" customFormat="false" customHeight="true" hidden="false" ht="15.75" outlineLevel="0" r="55">
      <c r="A55" s="153" t="s">
        <v>151</v>
      </c>
      <c r="B55" s="171" t="n">
        <f aca="false">1/12*'M. Cal'!C12</f>
        <v>0.028225</v>
      </c>
      <c r="C55" s="178" t="n">
        <f aca="false">(C20+C27+C38+C45)*$B55</f>
        <v>0</v>
      </c>
      <c r="D55" s="178" t="n">
        <f aca="false">(D20+D27+D38+D45)*$B55</f>
        <v>0</v>
      </c>
      <c r="E55" s="179" t="n">
        <f aca="false">(E20+E27+E38+E45)*$B55</f>
        <v>0</v>
      </c>
      <c r="F55" s="114"/>
      <c r="G55" s="114"/>
      <c r="H55" s="114"/>
    </row>
    <row collapsed="false" customFormat="false" customHeight="false" hidden="false" ht="14.25" outlineLevel="0" r="56">
      <c r="A56" s="153" t="s">
        <v>152</v>
      </c>
      <c r="B56" s="171" t="n">
        <f aca="false">0.4*'M. Cal'!C12</f>
        <v>0.13548</v>
      </c>
      <c r="C56" s="178" t="n">
        <f aca="false">C38*$B56</f>
        <v>0</v>
      </c>
      <c r="D56" s="178" t="n">
        <f aca="false">D38*$B56</f>
        <v>0</v>
      </c>
      <c r="E56" s="179" t="n">
        <f aca="false">E38*$B56</f>
        <v>0</v>
      </c>
      <c r="F56" s="114"/>
      <c r="G56" s="114"/>
      <c r="H56" s="114"/>
    </row>
    <row collapsed="false" customFormat="false" customHeight="false" hidden="false" ht="14.25" outlineLevel="0" r="57">
      <c r="A57" s="145" t="s">
        <v>92</v>
      </c>
      <c r="B57" s="146"/>
      <c r="C57" s="147" t="n">
        <f aca="false">SUM(C55:C56)</f>
        <v>0</v>
      </c>
      <c r="D57" s="147" t="n">
        <f aca="false">SUM(D55:D56)</f>
        <v>0</v>
      </c>
      <c r="E57" s="148" t="n">
        <f aca="false">SUM(E55:E56)</f>
        <v>0</v>
      </c>
      <c r="F57" s="114"/>
      <c r="G57" s="114"/>
      <c r="H57" s="114"/>
    </row>
    <row collapsed="false" customFormat="false" customHeight="true" hidden="false" ht="15.75" outlineLevel="0" r="58">
      <c r="A58" s="154" t="s">
        <v>153</v>
      </c>
      <c r="B58" s="176" t="s">
        <v>154</v>
      </c>
      <c r="C58" s="176" t="s">
        <v>155</v>
      </c>
      <c r="D58" s="176" t="s">
        <v>155</v>
      </c>
      <c r="E58" s="177" t="s">
        <v>155</v>
      </c>
      <c r="F58" s="114"/>
      <c r="G58" s="114"/>
      <c r="H58" s="114"/>
    </row>
    <row collapsed="false" customFormat="false" customHeight="false" hidden="false" ht="14.25" outlineLevel="0" r="59">
      <c r="A59" s="153" t="s">
        <v>156</v>
      </c>
      <c r="B59" s="171" t="n">
        <f aca="false">1/12*'M. Cal'!C13</f>
        <v>0.028225</v>
      </c>
      <c r="C59" s="172" t="n">
        <f aca="false">(C20+C50)*$B59</f>
        <v>0</v>
      </c>
      <c r="D59" s="172" t="n">
        <f aca="false">(D20+D50)*$B59</f>
        <v>0</v>
      </c>
      <c r="E59" s="173" t="n">
        <f aca="false">(E20+E50)*$B59</f>
        <v>0</v>
      </c>
      <c r="F59" s="114"/>
      <c r="G59" s="114"/>
      <c r="H59" s="114"/>
    </row>
    <row collapsed="false" customFormat="false" customHeight="false" hidden="false" ht="14.25" outlineLevel="0" r="60">
      <c r="A60" s="153" t="s">
        <v>157</v>
      </c>
      <c r="B60" s="171" t="n">
        <f aca="false">0.4*'M. Cal'!C13</f>
        <v>0.13548</v>
      </c>
      <c r="C60" s="172" t="n">
        <f aca="false">C38*$B60</f>
        <v>0</v>
      </c>
      <c r="D60" s="172" t="n">
        <f aca="false">D38*$B60</f>
        <v>0</v>
      </c>
      <c r="E60" s="173" t="n">
        <f aca="false">E38*$B60</f>
        <v>0</v>
      </c>
      <c r="F60" s="114"/>
      <c r="G60" s="114"/>
      <c r="H60" s="114"/>
    </row>
    <row collapsed="false" customFormat="false" customHeight="false" hidden="false" ht="14.25" outlineLevel="0" r="61">
      <c r="A61" s="145" t="s">
        <v>92</v>
      </c>
      <c r="B61" s="146"/>
      <c r="C61" s="180" t="n">
        <f aca="false">SUM(C59:C60)</f>
        <v>0</v>
      </c>
      <c r="D61" s="180" t="n">
        <f aca="false">SUM(D59:D60)</f>
        <v>0</v>
      </c>
      <c r="E61" s="181" t="n">
        <f aca="false">SUM(E59:E60)</f>
        <v>0</v>
      </c>
      <c r="F61" s="114"/>
      <c r="G61" s="114"/>
      <c r="H61" s="114"/>
    </row>
    <row collapsed="false" customFormat="false" customHeight="false" hidden="false" ht="14.25" outlineLevel="0" r="62">
      <c r="A62" s="154" t="s">
        <v>158</v>
      </c>
      <c r="B62" s="176" t="s">
        <v>154</v>
      </c>
      <c r="C62" s="176" t="s">
        <v>155</v>
      </c>
      <c r="D62" s="176" t="s">
        <v>155</v>
      </c>
      <c r="E62" s="177" t="s">
        <v>155</v>
      </c>
      <c r="F62" s="114"/>
      <c r="G62" s="114"/>
      <c r="H62" s="114"/>
    </row>
    <row collapsed="false" customFormat="false" customHeight="false" hidden="false" ht="14.25" outlineLevel="0" r="63">
      <c r="A63" s="153" t="s">
        <v>159</v>
      </c>
      <c r="B63" s="171" t="n">
        <f aca="false">'M. Cal'!C14</f>
        <v>0.0277</v>
      </c>
      <c r="C63" s="172" t="n">
        <f aca="false">(C24*B63)*-1</f>
        <v>-0</v>
      </c>
      <c r="D63" s="172" t="n">
        <f aca="false">(D24*B63)*-1</f>
        <v>-0</v>
      </c>
      <c r="E63" s="173" t="n">
        <f aca="false">(E24*B63)*-1</f>
        <v>-0</v>
      </c>
      <c r="F63" s="114"/>
      <c r="G63" s="114"/>
      <c r="H63" s="114"/>
    </row>
    <row collapsed="false" customFormat="false" customHeight="false" hidden="false" ht="14.25" outlineLevel="0" r="64">
      <c r="A64" s="153" t="s">
        <v>160</v>
      </c>
      <c r="B64" s="171" t="n">
        <f aca="false">'M. Cal'!C14</f>
        <v>0.0277</v>
      </c>
      <c r="C64" s="172" t="n">
        <f aca="false">(C25*B64)*-1</f>
        <v>-0</v>
      </c>
      <c r="D64" s="172" t="n">
        <f aca="false">(D25*B64)*-1</f>
        <v>-0</v>
      </c>
      <c r="E64" s="173" t="n">
        <f aca="false">(E25*B64)*-1</f>
        <v>-0</v>
      </c>
      <c r="F64" s="114"/>
      <c r="G64" s="114"/>
      <c r="H64" s="114"/>
    </row>
    <row collapsed="false" customFormat="false" customHeight="false" hidden="false" ht="14.25" outlineLevel="0" r="65">
      <c r="A65" s="153" t="s">
        <v>161</v>
      </c>
      <c r="B65" s="171" t="n">
        <f aca="false">'M. Cal'!C14</f>
        <v>0.0277</v>
      </c>
      <c r="C65" s="172" t="n">
        <f aca="false">(C26*B65)*-1</f>
        <v>-0</v>
      </c>
      <c r="D65" s="172" t="n">
        <f aca="false">(D26*B65)*-1</f>
        <v>-0</v>
      </c>
      <c r="E65" s="173" t="n">
        <f aca="false">(E26*B65)*-1</f>
        <v>-0</v>
      </c>
      <c r="F65" s="114"/>
      <c r="G65" s="114"/>
      <c r="H65" s="114"/>
    </row>
    <row collapsed="false" customFormat="false" customHeight="false" hidden="false" ht="14.25" outlineLevel="0" r="66">
      <c r="A66" s="145" t="s">
        <v>92</v>
      </c>
      <c r="B66" s="146"/>
      <c r="C66" s="180" t="n">
        <f aca="false">SUM(C63:C65)</f>
        <v>0</v>
      </c>
      <c r="D66" s="180" t="n">
        <f aca="false">SUM(D63:D65)</f>
        <v>0</v>
      </c>
      <c r="E66" s="181" t="n">
        <f aca="false">SUM(E63:E65)</f>
        <v>0</v>
      </c>
      <c r="F66" s="114"/>
      <c r="G66" s="114"/>
      <c r="H66" s="114"/>
    </row>
    <row collapsed="false" customFormat="false" customHeight="false" hidden="false" ht="14.25" outlineLevel="0" r="67">
      <c r="A67" s="182" t="s">
        <v>149</v>
      </c>
      <c r="B67" s="183" t="s">
        <v>154</v>
      </c>
      <c r="C67" s="183" t="s">
        <v>155</v>
      </c>
      <c r="D67" s="183" t="s">
        <v>155</v>
      </c>
      <c r="E67" s="184" t="s">
        <v>155</v>
      </c>
      <c r="F67" s="114"/>
      <c r="G67" s="114"/>
      <c r="H67" s="114"/>
    </row>
    <row collapsed="false" customFormat="false" customHeight="false" hidden="false" ht="14.25" outlineLevel="0" r="68">
      <c r="A68" s="153" t="s">
        <v>162</v>
      </c>
      <c r="B68" s="171" t="n">
        <f aca="false">'M. Cal'!C12</f>
        <v>0.3387</v>
      </c>
      <c r="C68" s="172" t="n">
        <f aca="false">C57</f>
        <v>0</v>
      </c>
      <c r="D68" s="172" t="n">
        <f aca="false">D57</f>
        <v>0</v>
      </c>
      <c r="E68" s="173" t="n">
        <f aca="false">E57</f>
        <v>0</v>
      </c>
      <c r="F68" s="114"/>
      <c r="G68" s="114"/>
      <c r="H68" s="114"/>
    </row>
    <row collapsed="false" customFormat="false" customHeight="false" hidden="false" ht="14.25" outlineLevel="0" r="69">
      <c r="A69" s="153" t="s">
        <v>163</v>
      </c>
      <c r="B69" s="171" t="n">
        <f aca="false">'M. Cal'!C13</f>
        <v>0.3387</v>
      </c>
      <c r="C69" s="172" t="n">
        <f aca="false">C61</f>
        <v>0</v>
      </c>
      <c r="D69" s="172" t="n">
        <f aca="false">D61</f>
        <v>0</v>
      </c>
      <c r="E69" s="173" t="n">
        <f aca="false">E61</f>
        <v>0</v>
      </c>
      <c r="F69" s="114"/>
      <c r="G69" s="114"/>
      <c r="H69" s="114"/>
    </row>
    <row collapsed="false" customFormat="false" customHeight="false" hidden="false" ht="14.25" outlineLevel="0" r="70">
      <c r="A70" s="153" t="s">
        <v>164</v>
      </c>
      <c r="B70" s="171" t="n">
        <f aca="false">'M. Cal'!C14</f>
        <v>0.0277</v>
      </c>
      <c r="C70" s="172" t="n">
        <f aca="false">C66</f>
        <v>0</v>
      </c>
      <c r="D70" s="172" t="n">
        <f aca="false">D66</f>
        <v>0</v>
      </c>
      <c r="E70" s="173" t="n">
        <f aca="false">E66</f>
        <v>0</v>
      </c>
      <c r="F70" s="114"/>
      <c r="G70" s="114"/>
      <c r="H70" s="114"/>
    </row>
    <row collapsed="false" customFormat="false" customHeight="true" hidden="false" ht="15.75" outlineLevel="0" r="71">
      <c r="A71" s="145" t="s">
        <v>92</v>
      </c>
      <c r="B71" s="185"/>
      <c r="C71" s="180" t="n">
        <f aca="false">SUM(C68:C70)</f>
        <v>0</v>
      </c>
      <c r="D71" s="180" t="n">
        <f aca="false">SUM(D68:D70)</f>
        <v>0</v>
      </c>
      <c r="E71" s="181" t="n">
        <f aca="false">SUM(E68:E70)</f>
        <v>0</v>
      </c>
      <c r="F71" s="114"/>
      <c r="G71" s="114"/>
      <c r="H71" s="114"/>
    </row>
    <row collapsed="false" customFormat="false" customHeight="true" hidden="false" ht="5.65" outlineLevel="0" r="72">
      <c r="A72" s="228"/>
      <c r="B72" s="228"/>
      <c r="C72" s="228"/>
      <c r="D72" s="228"/>
      <c r="E72" s="228"/>
      <c r="F72" s="114"/>
      <c r="G72" s="114"/>
      <c r="H72" s="114"/>
    </row>
    <row collapsed="false" customFormat="false" customHeight="true" hidden="false" ht="28.35" outlineLevel="0" r="73">
      <c r="A73" s="229" t="s">
        <v>165</v>
      </c>
      <c r="B73" s="229"/>
      <c r="C73" s="229"/>
      <c r="D73" s="229"/>
      <c r="E73" s="229"/>
      <c r="F73" s="114"/>
      <c r="G73" s="114"/>
      <c r="H73" s="114"/>
    </row>
    <row collapsed="false" customFormat="false" customHeight="true" hidden="false" ht="15.75" outlineLevel="0" r="74">
      <c r="A74" s="186" t="s">
        <v>166</v>
      </c>
      <c r="B74" s="236"/>
      <c r="C74" s="236"/>
      <c r="D74" s="236"/>
      <c r="E74" s="237"/>
      <c r="F74" s="114"/>
      <c r="G74" s="114"/>
      <c r="H74" s="114"/>
    </row>
    <row collapsed="false" customFormat="false" customHeight="true" hidden="false" ht="15.75" outlineLevel="0" r="75">
      <c r="A75" s="153" t="s">
        <v>167</v>
      </c>
      <c r="B75" s="142"/>
      <c r="C75" s="240" t="n">
        <f aca="false">((($C$20+$C$50+$C$71)/30)*'M. Cal'!F47)/12</f>
        <v>0</v>
      </c>
      <c r="D75" s="240" t="n">
        <f aca="false">((($D$20+$D$50+$D$71)/30)*'M. Cal'!F47)/12</f>
        <v>0</v>
      </c>
      <c r="E75" s="241" t="n">
        <f aca="false">((($E$20+$E$50+$E$71)/30)*'M. Cal'!F47)/12</f>
        <v>0</v>
      </c>
      <c r="F75" s="114"/>
      <c r="G75" s="114"/>
      <c r="H75" s="114"/>
    </row>
    <row collapsed="false" customFormat="false" customHeight="true" hidden="false" ht="15.75" outlineLevel="0" r="76">
      <c r="A76" s="153" t="s">
        <v>168</v>
      </c>
      <c r="B76" s="142"/>
      <c r="C76" s="240" t="n">
        <f aca="false">(SUM('M. Cal'!$F$48,'M. Cal'!$F$50:$F$56,'M. Cal'!$F$58)*(C20+C50+C71)/30)/12</f>
        <v>0</v>
      </c>
      <c r="D76" s="240" t="n">
        <f aca="false">(SUM('M. Cal'!$F$48,'M. Cal'!$F$50:$F$56,'M. Cal'!$F$58)*(D20+D50+D71)/30)/12</f>
        <v>0</v>
      </c>
      <c r="E76" s="241" t="n">
        <f aca="false">(SUM('M. Cal'!$F$48,'M. Cal'!$F$50:$F$56,'M. Cal'!$F$58)*(E20+E50+E71)/30)/12</f>
        <v>0</v>
      </c>
      <c r="F76" s="114"/>
      <c r="G76" s="114"/>
      <c r="H76" s="114"/>
    </row>
    <row collapsed="false" customFormat="false" customHeight="true" hidden="false" ht="15.75" outlineLevel="0" r="77">
      <c r="A77" s="153" t="s">
        <v>169</v>
      </c>
      <c r="B77" s="187"/>
      <c r="C77" s="240" t="n">
        <f aca="false">((($C$20+$C$50+$C$71)/30)*'M. Cal'!F57)/12</f>
        <v>0</v>
      </c>
      <c r="D77" s="240" t="n">
        <f aca="false">((($D$20+$D$50+$D$71)/30)*'M. Cal'!F57)/12</f>
        <v>0</v>
      </c>
      <c r="E77" s="241" t="n">
        <f aca="false">((($E$20+$E$50+$E$71)/30)*'M. Cal'!F57)/12</f>
        <v>0</v>
      </c>
      <c r="F77" s="114"/>
      <c r="G77" s="114"/>
      <c r="H77" s="114"/>
    </row>
    <row collapsed="false" customFormat="false" customHeight="true" hidden="false" ht="15.75" outlineLevel="0" r="78">
      <c r="A78" s="153" t="s">
        <v>170</v>
      </c>
      <c r="B78" s="187"/>
      <c r="C78" s="240" t="n">
        <f aca="false">((($C$20+$C$50+$C$71)/30)*'M. Cal'!F49)/12</f>
        <v>0</v>
      </c>
      <c r="D78" s="240" t="n">
        <f aca="false">((($C$20+$C$50+$C$71)/30)*'M. Cal'!F49)/12</f>
        <v>0</v>
      </c>
      <c r="E78" s="241" t="n">
        <f aca="false">((($C$20+$C$50+$C$71)/30)*'M. Cal'!F49)/12</f>
        <v>0</v>
      </c>
      <c r="F78" s="114"/>
      <c r="G78" s="114"/>
      <c r="H78" s="114"/>
    </row>
    <row collapsed="false" customFormat="false" customHeight="true" hidden="false" ht="15.75" outlineLevel="0" r="79">
      <c r="A79" s="153" t="s">
        <v>171</v>
      </c>
      <c r="B79" s="142"/>
      <c r="C79" s="240"/>
      <c r="D79" s="240"/>
      <c r="E79" s="241"/>
      <c r="F79" s="114"/>
      <c r="G79" s="114"/>
      <c r="H79" s="114"/>
    </row>
    <row collapsed="false" customFormat="false" customHeight="true" hidden="false" ht="15.75" outlineLevel="0" r="80">
      <c r="A80" s="188" t="s">
        <v>172</v>
      </c>
      <c r="B80" s="189" t="n">
        <f aca="false">SUM(B75:B79)</f>
        <v>0</v>
      </c>
      <c r="C80" s="190" t="n">
        <f aca="false">SUM(C75:C79)</f>
        <v>0</v>
      </c>
      <c r="D80" s="191" t="n">
        <f aca="false">SUM(D75:D79)</f>
        <v>0</v>
      </c>
      <c r="E80" s="192" t="n">
        <f aca="false">SUM(E75:E79)</f>
        <v>0</v>
      </c>
      <c r="F80" s="114"/>
      <c r="G80" s="114"/>
      <c r="H80" s="114"/>
    </row>
    <row collapsed="false" customFormat="false" customHeight="true" hidden="false" ht="5.65" outlineLevel="0" r="81">
      <c r="A81" s="228"/>
      <c r="B81" s="228"/>
      <c r="C81" s="228"/>
      <c r="D81" s="228"/>
      <c r="E81" s="228"/>
      <c r="F81" s="114"/>
      <c r="G81" s="114"/>
      <c r="H81" s="114"/>
    </row>
    <row collapsed="false" customFormat="false" customHeight="true" hidden="false" ht="28.35" outlineLevel="0" r="82">
      <c r="A82" s="229" t="s">
        <v>173</v>
      </c>
      <c r="B82" s="229"/>
      <c r="C82" s="229"/>
      <c r="D82" s="229"/>
      <c r="E82" s="229"/>
      <c r="F82" s="114"/>
      <c r="G82" s="114"/>
      <c r="H82" s="114"/>
    </row>
    <row collapsed="false" customFormat="false" customHeight="true" hidden="false" ht="15.75" outlineLevel="0" r="83">
      <c r="A83" s="135" t="s">
        <v>174</v>
      </c>
      <c r="B83" s="230" t="s">
        <v>175</v>
      </c>
      <c r="C83" s="230" t="s">
        <v>111</v>
      </c>
      <c r="D83" s="230" t="s">
        <v>111</v>
      </c>
      <c r="E83" s="231" t="s">
        <v>111</v>
      </c>
      <c r="F83" s="114"/>
      <c r="G83" s="114"/>
      <c r="H83" s="114"/>
    </row>
    <row collapsed="false" customFormat="false" customHeight="true" hidden="false" ht="15.75" outlineLevel="0" r="84">
      <c r="A84" s="153" t="s">
        <v>176</v>
      </c>
      <c r="B84" s="244" t="n">
        <f aca="false">Insumos!E123</f>
        <v>0</v>
      </c>
      <c r="C84" s="232" t="n">
        <f aca="false">B84</f>
        <v>0</v>
      </c>
      <c r="D84" s="232" t="n">
        <f aca="false">B84</f>
        <v>0</v>
      </c>
      <c r="E84" s="233" t="n">
        <f aca="false">B84</f>
        <v>0</v>
      </c>
      <c r="F84" s="114"/>
      <c r="G84" s="114"/>
      <c r="H84" s="114"/>
    </row>
    <row collapsed="false" customFormat="false" customHeight="true" hidden="false" ht="15.75" outlineLevel="0" r="85">
      <c r="A85" s="194" t="s">
        <v>198</v>
      </c>
      <c r="B85" s="244"/>
      <c r="C85" s="232" t="n">
        <f aca="false">Insumos!E58</f>
        <v>0</v>
      </c>
      <c r="D85" s="232" t="n">
        <f aca="false">Insumos!E58</f>
        <v>0</v>
      </c>
      <c r="E85" s="233" t="n">
        <f aca="false">Insumos!E69</f>
        <v>0</v>
      </c>
      <c r="F85" s="114"/>
      <c r="G85" s="114"/>
      <c r="H85" s="114"/>
    </row>
    <row collapsed="false" customFormat="false" customHeight="true" hidden="false" ht="15.75" outlineLevel="0" r="86">
      <c r="A86" s="194" t="s">
        <v>199</v>
      </c>
      <c r="B86" s="245" t="n">
        <f aca="false">Insumos!E105</f>
        <v>0</v>
      </c>
      <c r="C86" s="232" t="n">
        <f aca="false">B86</f>
        <v>0</v>
      </c>
      <c r="D86" s="232" t="n">
        <f aca="false">B86</f>
        <v>0</v>
      </c>
      <c r="E86" s="233" t="n">
        <v>0</v>
      </c>
      <c r="F86" s="114"/>
      <c r="G86" s="114"/>
      <c r="H86" s="114"/>
    </row>
    <row collapsed="false" customFormat="false" customHeight="true" hidden="false" ht="15.75" outlineLevel="0" r="87">
      <c r="A87" s="194" t="s">
        <v>200</v>
      </c>
      <c r="B87" s="244"/>
      <c r="C87" s="232" t="n">
        <f aca="false">Insumos!E142</f>
        <v>0</v>
      </c>
      <c r="D87" s="232" t="n">
        <f aca="false">Insumos!E142</f>
        <v>0</v>
      </c>
      <c r="E87" s="233" t="n">
        <f aca="false">Insumos!E141</f>
        <v>0</v>
      </c>
      <c r="F87" s="114"/>
      <c r="G87" s="114"/>
      <c r="H87" s="114"/>
    </row>
    <row collapsed="false" customFormat="false" customHeight="true" hidden="false" ht="15.75" outlineLevel="0" r="88">
      <c r="A88" s="188" t="s">
        <v>92</v>
      </c>
      <c r="B88" s="196"/>
      <c r="C88" s="191" t="n">
        <f aca="false">SUM(C84:C87)</f>
        <v>0</v>
      </c>
      <c r="D88" s="191" t="n">
        <f aca="false">SUM(D84:D87)</f>
        <v>0</v>
      </c>
      <c r="E88" s="192" t="n">
        <f aca="false">SUM(E84:E87)</f>
        <v>0</v>
      </c>
      <c r="F88" s="114"/>
      <c r="G88" s="114"/>
      <c r="H88" s="114"/>
    </row>
    <row collapsed="false" customFormat="false" customHeight="true" hidden="false" ht="5.65" outlineLevel="0" r="89">
      <c r="A89" s="228"/>
      <c r="B89" s="228"/>
      <c r="C89" s="228"/>
      <c r="D89" s="228"/>
      <c r="E89" s="228"/>
      <c r="F89" s="114"/>
      <c r="G89" s="114"/>
      <c r="H89" s="114"/>
    </row>
    <row collapsed="false" customFormat="false" customHeight="true" hidden="false" ht="28.35" outlineLevel="0" r="90">
      <c r="A90" s="229" t="s">
        <v>179</v>
      </c>
      <c r="B90" s="229"/>
      <c r="C90" s="229"/>
      <c r="D90" s="229"/>
      <c r="E90" s="229"/>
      <c r="F90" s="114"/>
      <c r="G90" s="114"/>
      <c r="H90" s="114"/>
    </row>
    <row collapsed="false" customFormat="false" customHeight="true" hidden="false" ht="15.75" outlineLevel="0" r="91">
      <c r="A91" s="135" t="s">
        <v>180</v>
      </c>
      <c r="B91" s="230" t="s">
        <v>110</v>
      </c>
      <c r="C91" s="230" t="s">
        <v>111</v>
      </c>
      <c r="D91" s="230" t="s">
        <v>111</v>
      </c>
      <c r="E91" s="231" t="s">
        <v>111</v>
      </c>
      <c r="F91" s="114"/>
      <c r="G91" s="114"/>
      <c r="H91" s="114"/>
    </row>
    <row collapsed="false" customFormat="false" customHeight="true" hidden="false" ht="15.75" outlineLevel="0" r="92">
      <c r="A92" s="138" t="s">
        <v>181</v>
      </c>
      <c r="B92" s="142" t="n">
        <v>0.03</v>
      </c>
      <c r="C92" s="240" t="n">
        <f aca="false">($C$20+$C$50+$C$71+$C$80+$C$88)*$B$92</f>
        <v>0</v>
      </c>
      <c r="D92" s="240" t="n">
        <f aca="false">($D$20+$D$50+$D$71+$D$80+$D$88)*B92</f>
        <v>0</v>
      </c>
      <c r="E92" s="241" t="n">
        <f aca="false">($E$20+$E$50+$E$71+$E$80+$E$88)*B92</f>
        <v>0</v>
      </c>
      <c r="F92" s="114"/>
      <c r="G92" s="114"/>
      <c r="H92" s="114"/>
    </row>
    <row collapsed="false" customFormat="false" customHeight="true" hidden="false" ht="15.75" outlineLevel="0" r="93">
      <c r="A93" s="138" t="s">
        <v>182</v>
      </c>
      <c r="B93" s="142" t="n">
        <f aca="false">'M. Cal'!J10</f>
        <v>0.0679</v>
      </c>
      <c r="C93" s="240" t="n">
        <f aca="false">($C$20+$C$50+$C$71+$C$80+$C$88)*B93</f>
        <v>0</v>
      </c>
      <c r="D93" s="240" t="n">
        <f aca="false">($D$20+$D$50+$D$71+$D$80+$D$88)*B93</f>
        <v>0</v>
      </c>
      <c r="E93" s="241" t="n">
        <f aca="false">($E$20+$E$50+$E$71+$E$80+$E$88)*B93</f>
        <v>0</v>
      </c>
      <c r="F93" s="114"/>
      <c r="G93" s="114"/>
      <c r="H93" s="114"/>
    </row>
    <row collapsed="false" customFormat="false" customHeight="false" hidden="false" ht="25.5" outlineLevel="0" r="94">
      <c r="A94" s="197" t="s">
        <v>183</v>
      </c>
      <c r="B94" s="142" t="n">
        <f aca="false">SUM(B95:B98)</f>
        <v>0.0925</v>
      </c>
      <c r="C94" s="240" t="n">
        <f aca="false">($C$20+$C$50+$C$71+$C$80+$C$88)*B94</f>
        <v>0</v>
      </c>
      <c r="D94" s="240" t="n">
        <f aca="false">($D$20+$D$50+$D$71+$D$80+$D$88)*B94</f>
        <v>0</v>
      </c>
      <c r="E94" s="241" t="n">
        <f aca="false">($E$20+$E$50+$E$71+$E$80+$E$88)*B94</f>
        <v>0</v>
      </c>
      <c r="F94" s="114"/>
      <c r="G94" s="114"/>
      <c r="H94" s="114"/>
    </row>
    <row collapsed="false" customFormat="false" customHeight="true" hidden="false" ht="15.75" outlineLevel="0" r="95">
      <c r="A95" s="138" t="s">
        <v>184</v>
      </c>
      <c r="B95" s="198" t="n">
        <f aca="false">0.0165+0.076</f>
        <v>0.0925</v>
      </c>
      <c r="C95" s="240" t="n">
        <f aca="false">($C$20+$C$50+$C$71+$C$80+$C$88)*B95</f>
        <v>0</v>
      </c>
      <c r="D95" s="240" t="n">
        <f aca="false">($D$20+$D$50+$D$71+$D$80+$D$88)*B95</f>
        <v>0</v>
      </c>
      <c r="E95" s="241" t="n">
        <f aca="false">($E$20+$E$50+$E$71+$E$80+$E$88)*B95</f>
        <v>0</v>
      </c>
      <c r="F95" s="114"/>
      <c r="G95" s="114"/>
      <c r="H95" s="114"/>
    </row>
    <row collapsed="false" customFormat="false" customHeight="true" hidden="false" ht="15.75" outlineLevel="0" r="96">
      <c r="A96" s="138" t="s">
        <v>185</v>
      </c>
      <c r="B96" s="198"/>
      <c r="C96" s="240" t="n">
        <f aca="false">($C$20+$C$50+$C$71+$C$80+$C$88)*B96</f>
        <v>0</v>
      </c>
      <c r="D96" s="240" t="n">
        <f aca="false">($D$20+$D$50+$D$71+$D$80+$D$88)*B96</f>
        <v>0</v>
      </c>
      <c r="E96" s="241" t="n">
        <f aca="false">($E$20+$E$50+$E$71+$E$80+$E$88)*B96</f>
        <v>0</v>
      </c>
      <c r="F96" s="114"/>
      <c r="G96" s="114"/>
      <c r="H96" s="114"/>
    </row>
    <row collapsed="false" customFormat="false" customHeight="true" hidden="false" ht="15.75" outlineLevel="0" r="97">
      <c r="A97" s="138" t="s">
        <v>186</v>
      </c>
      <c r="B97" s="198" t="n">
        <f aca="false">'M. Cal'!L12</f>
        <v>0</v>
      </c>
      <c r="C97" s="240" t="n">
        <f aca="false">($C$20+$C$50+$C$71+$C$80+$C$88)*B97</f>
        <v>0</v>
      </c>
      <c r="D97" s="240" t="n">
        <f aca="false">($D$20+$D$50+$D$71+$D$80+$D$88)*B97</f>
        <v>0</v>
      </c>
      <c r="E97" s="241" t="n">
        <f aca="false">($E$20+$E$50+$E$71+$E$80+$E$88)*B97</f>
        <v>0</v>
      </c>
      <c r="F97" s="114"/>
      <c r="G97" s="114"/>
      <c r="H97" s="114"/>
    </row>
    <row collapsed="false" customFormat="false" customHeight="true" hidden="false" ht="15.75" outlineLevel="0" r="98">
      <c r="A98" s="138" t="s">
        <v>187</v>
      </c>
      <c r="B98" s="165"/>
      <c r="C98" s="246"/>
      <c r="D98" s="246"/>
      <c r="E98" s="247"/>
      <c r="F98" s="114"/>
      <c r="G98" s="114"/>
      <c r="H98" s="114"/>
    </row>
    <row collapsed="false" customFormat="false" customHeight="true" hidden="false" ht="15.75" outlineLevel="0" r="99">
      <c r="A99" s="188" t="s">
        <v>92</v>
      </c>
      <c r="B99" s="189"/>
      <c r="C99" s="190" t="n">
        <f aca="false">SUM(C92:C94)</f>
        <v>0</v>
      </c>
      <c r="D99" s="191" t="n">
        <f aca="false">SUM(D92:D94)</f>
        <v>0</v>
      </c>
      <c r="E99" s="192" t="n">
        <f aca="false">SUM(E92:E94)</f>
        <v>0</v>
      </c>
      <c r="F99" s="114"/>
      <c r="G99" s="114"/>
      <c r="H99" s="114"/>
    </row>
    <row collapsed="false" customFormat="false" customHeight="true" hidden="false" ht="5.65" outlineLevel="0" r="100">
      <c r="A100" s="228"/>
      <c r="B100" s="228"/>
      <c r="C100" s="228"/>
      <c r="D100" s="228"/>
      <c r="E100" s="228"/>
      <c r="F100" s="114"/>
      <c r="G100" s="114"/>
      <c r="H100" s="114"/>
    </row>
    <row collapsed="false" customFormat="false" customHeight="true" hidden="false" ht="5.65" outlineLevel="0" r="101">
      <c r="A101" s="228"/>
      <c r="B101" s="228"/>
      <c r="C101" s="228"/>
      <c r="D101" s="228"/>
      <c r="E101" s="228"/>
      <c r="F101" s="114"/>
      <c r="G101" s="114"/>
      <c r="H101" s="114"/>
    </row>
    <row collapsed="false" customFormat="false" customHeight="true" hidden="false" ht="15.75" outlineLevel="0" r="102">
      <c r="A102" s="201" t="s">
        <v>188</v>
      </c>
      <c r="B102" s="201"/>
      <c r="C102" s="202" t="s">
        <v>105</v>
      </c>
      <c r="D102" s="202" t="s">
        <v>106</v>
      </c>
      <c r="E102" s="203" t="s">
        <v>87</v>
      </c>
      <c r="F102" s="114"/>
      <c r="G102" s="114"/>
      <c r="H102" s="114"/>
    </row>
    <row collapsed="false" customFormat="false" customHeight="true" hidden="false" ht="15.75" outlineLevel="0" r="103">
      <c r="A103" s="204" t="s">
        <v>189</v>
      </c>
      <c r="B103" s="204"/>
      <c r="C103" s="248" t="s">
        <v>122</v>
      </c>
      <c r="D103" s="248" t="s">
        <v>122</v>
      </c>
      <c r="E103" s="249" t="s">
        <v>122</v>
      </c>
      <c r="F103" s="114"/>
      <c r="G103" s="114"/>
      <c r="H103" s="114"/>
    </row>
    <row collapsed="false" customFormat="false" customHeight="true" hidden="false" ht="15.75" outlineLevel="0" r="104">
      <c r="A104" s="207" t="s">
        <v>190</v>
      </c>
      <c r="B104" s="207"/>
      <c r="C104" s="208" t="n">
        <f aca="false">C20</f>
        <v>0</v>
      </c>
      <c r="D104" s="208" t="n">
        <f aca="false">D20</f>
        <v>0</v>
      </c>
      <c r="E104" s="209" t="n">
        <f aca="false">E20</f>
        <v>0</v>
      </c>
      <c r="F104" s="114"/>
      <c r="G104" s="114"/>
      <c r="H104" s="114"/>
    </row>
    <row collapsed="false" customFormat="false" customHeight="true" hidden="false" ht="15.75" outlineLevel="0" r="105">
      <c r="A105" s="207" t="s">
        <v>191</v>
      </c>
      <c r="B105" s="207"/>
      <c r="C105" s="208" t="n">
        <f aca="false">C50</f>
        <v>0</v>
      </c>
      <c r="D105" s="208" t="n">
        <f aca="false">D50</f>
        <v>0</v>
      </c>
      <c r="E105" s="209" t="n">
        <f aca="false">E50</f>
        <v>0</v>
      </c>
      <c r="F105" s="114"/>
      <c r="G105" s="114"/>
      <c r="H105" s="114"/>
    </row>
    <row collapsed="false" customFormat="false" customHeight="true" hidden="false" ht="15.75" outlineLevel="0" r="106">
      <c r="A106" s="207" t="s">
        <v>192</v>
      </c>
      <c r="B106" s="207"/>
      <c r="C106" s="208" t="n">
        <f aca="false">C71</f>
        <v>0</v>
      </c>
      <c r="D106" s="208" t="n">
        <f aca="false">D71</f>
        <v>0</v>
      </c>
      <c r="E106" s="209" t="n">
        <f aca="false">E71</f>
        <v>0</v>
      </c>
      <c r="F106" s="114"/>
      <c r="G106" s="114"/>
      <c r="H106" s="114"/>
    </row>
    <row collapsed="false" customFormat="false" customHeight="true" hidden="false" ht="15.75" outlineLevel="0" r="107">
      <c r="A107" s="207" t="s">
        <v>193</v>
      </c>
      <c r="B107" s="207"/>
      <c r="C107" s="208" t="n">
        <f aca="false">C80</f>
        <v>0</v>
      </c>
      <c r="D107" s="208" t="n">
        <f aca="false">D80</f>
        <v>0</v>
      </c>
      <c r="E107" s="209" t="n">
        <f aca="false">E80</f>
        <v>0</v>
      </c>
      <c r="F107" s="114"/>
      <c r="G107" s="114"/>
      <c r="H107" s="114"/>
    </row>
    <row collapsed="false" customFormat="false" customHeight="true" hidden="false" ht="15.75" outlineLevel="0" r="108">
      <c r="A108" s="207" t="s">
        <v>194</v>
      </c>
      <c r="B108" s="207"/>
      <c r="C108" s="208" t="n">
        <f aca="false">C88</f>
        <v>0</v>
      </c>
      <c r="D108" s="208" t="n">
        <f aca="false">D88</f>
        <v>0</v>
      </c>
      <c r="E108" s="209" t="n">
        <f aca="false">E88</f>
        <v>0</v>
      </c>
      <c r="F108" s="114"/>
      <c r="G108" s="114"/>
      <c r="H108" s="114"/>
    </row>
    <row collapsed="false" customFormat="false" customHeight="true" hidden="false" ht="15.75" outlineLevel="0" r="109">
      <c r="A109" s="210" t="s">
        <v>195</v>
      </c>
      <c r="B109" s="210"/>
      <c r="C109" s="211" t="n">
        <f aca="false">SUM(C104:C108)</f>
        <v>0</v>
      </c>
      <c r="D109" s="211" t="n">
        <f aca="false">SUM(D104:D108)</f>
        <v>0</v>
      </c>
      <c r="E109" s="212" t="n">
        <f aca="false">SUM(E104:E108)</f>
        <v>0</v>
      </c>
      <c r="F109" s="114"/>
      <c r="G109" s="114"/>
      <c r="H109" s="114"/>
    </row>
    <row collapsed="false" customFormat="false" customHeight="true" hidden="false" ht="15.75" outlineLevel="0" r="110">
      <c r="A110" s="207" t="s">
        <v>196</v>
      </c>
      <c r="B110" s="207"/>
      <c r="C110" s="208" t="n">
        <f aca="false">C99</f>
        <v>0</v>
      </c>
      <c r="D110" s="208" t="n">
        <f aca="false">D99</f>
        <v>0</v>
      </c>
      <c r="E110" s="209" t="n">
        <f aca="false">E99</f>
        <v>0</v>
      </c>
      <c r="F110" s="114"/>
      <c r="G110" s="114"/>
      <c r="H110" s="114"/>
    </row>
    <row collapsed="false" customFormat="false" customHeight="true" hidden="false" ht="15.75" outlineLevel="0" r="111">
      <c r="A111" s="213" t="s">
        <v>197</v>
      </c>
      <c r="B111" s="213"/>
      <c r="C111" s="214" t="n">
        <f aca="false">SUM(C109:C110)</f>
        <v>0</v>
      </c>
      <c r="D111" s="214" t="n">
        <f aca="false">SUM(D109:D110)</f>
        <v>0</v>
      </c>
      <c r="E111" s="215" t="n">
        <f aca="false">SUM(E109:E110)</f>
        <v>0</v>
      </c>
      <c r="F111" s="114"/>
      <c r="G111" s="114"/>
      <c r="H111" s="114"/>
    </row>
    <row collapsed="false" customFormat="false" customHeight="true" hidden="false" ht="5.65" outlineLevel="0" r="112">
      <c r="A112" s="250"/>
      <c r="B112" s="251"/>
      <c r="C112" s="251"/>
      <c r="D112" s="252"/>
      <c r="E112" s="252"/>
      <c r="F112" s="114"/>
      <c r="G112" s="114"/>
      <c r="H112" s="114"/>
    </row>
    <row collapsed="false" customFormat="false" customHeight="true" hidden="false" ht="5.65" outlineLevel="0" r="113">
      <c r="A113" s="250"/>
      <c r="B113" s="253"/>
      <c r="C113" s="253"/>
      <c r="D113" s="254"/>
      <c r="E113" s="254"/>
      <c r="F113" s="114"/>
      <c r="G113" s="114"/>
      <c r="H113" s="114"/>
    </row>
    <row collapsed="false" customFormat="false" customHeight="true" hidden="false" ht="13.9" outlineLevel="0" r="114">
      <c r="A114" s="255" t="s">
        <v>201</v>
      </c>
      <c r="B114" s="255"/>
      <c r="C114" s="255"/>
      <c r="D114" s="255"/>
      <c r="E114" s="255"/>
    </row>
    <row collapsed="false" customFormat="false" customHeight="false" hidden="false" ht="38.25" outlineLevel="0" r="115">
      <c r="A115" s="256" t="s">
        <v>202</v>
      </c>
      <c r="B115" s="257" t="s">
        <v>203</v>
      </c>
      <c r="C115" s="257" t="s">
        <v>204</v>
      </c>
      <c r="D115" s="257" t="s">
        <v>205</v>
      </c>
      <c r="E115" s="257" t="s">
        <v>205</v>
      </c>
    </row>
    <row collapsed="false" customFormat="false" customHeight="false" hidden="false" ht="14.25" outlineLevel="0" r="116">
      <c r="A116" s="258" t="s">
        <v>206</v>
      </c>
      <c r="B116" s="259" t="n">
        <f aca="false">'Produt.'!C19</f>
        <v>0.001111111</v>
      </c>
      <c r="C116" s="260" t="n">
        <f aca="false">C111</f>
        <v>0</v>
      </c>
      <c r="D116" s="260" t="n">
        <f aca="false">B116*C116</f>
        <v>0</v>
      </c>
      <c r="E116" s="260" t="n">
        <f aca="false">C116*D116</f>
        <v>0</v>
      </c>
    </row>
    <row collapsed="false" customFormat="false" customHeight="false" hidden="false" ht="14.25" outlineLevel="0" r="117">
      <c r="A117" s="261" t="s">
        <v>207</v>
      </c>
      <c r="B117" s="259" t="n">
        <f aca="false">'Produt.'!C20</f>
        <v>7.40740666666667E-005</v>
      </c>
      <c r="C117" s="260" t="n">
        <f aca="false">Encarregado!F111</f>
        <v>0</v>
      </c>
      <c r="D117" s="260" t="n">
        <f aca="false">C117*B117</f>
        <v>0</v>
      </c>
      <c r="E117" s="260" t="n">
        <f aca="false">D117*C117</f>
        <v>0</v>
      </c>
    </row>
    <row collapsed="false" customFormat="false" customHeight="false" hidden="false" ht="14.25" outlineLevel="0" r="118">
      <c r="A118" s="262" t="s">
        <v>208</v>
      </c>
      <c r="B118" s="263"/>
      <c r="C118" s="264"/>
      <c r="D118" s="264" t="n">
        <f aca="false">SUM(D116:D117)</f>
        <v>0</v>
      </c>
      <c r="E118" s="264"/>
    </row>
    <row collapsed="false" customFormat="false" customHeight="false" hidden="false" ht="14.25" outlineLevel="0" r="119">
      <c r="A119" s="258" t="s">
        <v>209</v>
      </c>
      <c r="B119" s="259" t="n">
        <f aca="false">'Produt.'!C19</f>
        <v>0.001111111</v>
      </c>
      <c r="C119" s="260" t="n">
        <f aca="false">D111</f>
        <v>0</v>
      </c>
      <c r="D119" s="260" t="n">
        <f aca="false">B119*C119</f>
        <v>0</v>
      </c>
      <c r="E119" s="260" t="n">
        <f aca="false">C119*D119</f>
        <v>0</v>
      </c>
    </row>
    <row collapsed="false" customFormat="false" customHeight="false" hidden="false" ht="14.25" outlineLevel="0" r="120">
      <c r="A120" s="261" t="s">
        <v>207</v>
      </c>
      <c r="B120" s="259" t="n">
        <f aca="false">'Produt.'!C20</f>
        <v>7.40740666666667E-005</v>
      </c>
      <c r="C120" s="260" t="n">
        <f aca="false">C117</f>
        <v>0</v>
      </c>
      <c r="D120" s="260" t="n">
        <f aca="false">C120*B120</f>
        <v>0</v>
      </c>
      <c r="E120" s="260" t="n">
        <f aca="false">D120*C120</f>
        <v>0</v>
      </c>
    </row>
    <row collapsed="false" customFormat="false" customHeight="false" hidden="false" ht="14.25" outlineLevel="0" r="121">
      <c r="A121" s="262" t="s">
        <v>210</v>
      </c>
      <c r="B121" s="263"/>
      <c r="C121" s="264"/>
      <c r="D121" s="264" t="n">
        <f aca="false">SUM(D119:D120)</f>
        <v>0</v>
      </c>
      <c r="E121" s="264"/>
    </row>
    <row collapsed="false" customFormat="false" customHeight="true" hidden="false" ht="15" outlineLevel="0" r="122">
      <c r="A122" s="250"/>
      <c r="B122" s="253"/>
      <c r="C122" s="253"/>
      <c r="D122" s="254"/>
      <c r="E122" s="254"/>
    </row>
    <row collapsed="false" customFormat="false" customHeight="true" hidden="false" ht="13.9" outlineLevel="0" r="123">
      <c r="A123" s="255" t="s">
        <v>211</v>
      </c>
      <c r="B123" s="255"/>
      <c r="C123" s="255"/>
      <c r="D123" s="255"/>
      <c r="E123" s="255"/>
    </row>
    <row collapsed="false" customFormat="false" customHeight="false" hidden="false" ht="38.25" outlineLevel="0" r="124">
      <c r="A124" s="256" t="s">
        <v>202</v>
      </c>
      <c r="B124" s="257" t="s">
        <v>203</v>
      </c>
      <c r="C124" s="257" t="s">
        <v>204</v>
      </c>
      <c r="D124" s="257" t="s">
        <v>205</v>
      </c>
      <c r="E124" s="257" t="s">
        <v>205</v>
      </c>
    </row>
    <row collapsed="false" customFormat="false" customHeight="false" hidden="false" ht="14.25" outlineLevel="0" r="125">
      <c r="A125" s="258" t="s">
        <v>206</v>
      </c>
      <c r="B125" s="265" t="n">
        <f aca="false">'Produt.'!D19</f>
        <v>0.0004</v>
      </c>
      <c r="C125" s="266" t="n">
        <f aca="false">C111</f>
        <v>0</v>
      </c>
      <c r="D125" s="260" t="n">
        <f aca="false">C125*B125</f>
        <v>0</v>
      </c>
      <c r="E125" s="260" t="n">
        <f aca="false">C125*D125</f>
        <v>0</v>
      </c>
    </row>
    <row collapsed="false" customFormat="false" customHeight="false" hidden="false" ht="14.25" outlineLevel="0" r="126">
      <c r="A126" s="261" t="s">
        <v>207</v>
      </c>
      <c r="B126" s="259" t="n">
        <f aca="false">'Produt.'!D20</f>
        <v>2.66666666666667E-005</v>
      </c>
      <c r="C126" s="260" t="n">
        <f aca="false">C120</f>
        <v>0</v>
      </c>
      <c r="D126" s="260" t="n">
        <f aca="false">C126*B126</f>
        <v>0</v>
      </c>
      <c r="E126" s="260" t="n">
        <f aca="false">D126*C126</f>
        <v>0</v>
      </c>
    </row>
    <row collapsed="false" customFormat="false" customHeight="false" hidden="false" ht="14.25" outlineLevel="0" r="127">
      <c r="A127" s="262" t="s">
        <v>212</v>
      </c>
      <c r="B127" s="263"/>
      <c r="C127" s="264"/>
      <c r="D127" s="264" t="n">
        <f aca="false">SUM(D125:D126)</f>
        <v>0</v>
      </c>
      <c r="E127" s="264"/>
    </row>
    <row collapsed="false" customFormat="false" customHeight="false" hidden="false" ht="14.25" outlineLevel="0" r="128">
      <c r="A128" s="258" t="s">
        <v>209</v>
      </c>
      <c r="B128" s="265" t="n">
        <f aca="false">'Produt.'!$D$19</f>
        <v>0.0004</v>
      </c>
      <c r="C128" s="260" t="n">
        <f aca="false">D111</f>
        <v>0</v>
      </c>
      <c r="D128" s="260" t="n">
        <f aca="false">B128*C128</f>
        <v>0</v>
      </c>
      <c r="E128" s="260" t="n">
        <f aca="false">C128*D128</f>
        <v>0</v>
      </c>
    </row>
    <row collapsed="false" customFormat="false" customHeight="false" hidden="false" ht="14.25" outlineLevel="0" r="129">
      <c r="A129" s="261" t="s">
        <v>207</v>
      </c>
      <c r="B129" s="259" t="n">
        <f aca="false">'Produt.'!$D$20</f>
        <v>2.66666666666667E-005</v>
      </c>
      <c r="C129" s="260" t="n">
        <f aca="false">C126</f>
        <v>0</v>
      </c>
      <c r="D129" s="260" t="n">
        <f aca="false">C129*B129</f>
        <v>0</v>
      </c>
      <c r="E129" s="260" t="n">
        <f aca="false">D129*C129</f>
        <v>0</v>
      </c>
    </row>
    <row collapsed="false" customFormat="false" customHeight="false" hidden="false" ht="14.25" outlineLevel="0" r="130">
      <c r="A130" s="262" t="s">
        <v>210</v>
      </c>
      <c r="B130" s="263"/>
      <c r="C130" s="264"/>
      <c r="D130" s="264" t="n">
        <f aca="false">SUM(D128:D129)</f>
        <v>0</v>
      </c>
      <c r="E130" s="264"/>
    </row>
    <row collapsed="false" customFormat="false" customHeight="false" hidden="false" ht="14.25" outlineLevel="0" r="131">
      <c r="A131" s="250"/>
      <c r="B131" s="267"/>
      <c r="C131" s="267"/>
      <c r="D131" s="268"/>
      <c r="E131" s="268"/>
    </row>
    <row collapsed="false" customFormat="false" customHeight="true" hidden="false" ht="13.9" outlineLevel="0" r="132">
      <c r="A132" s="255" t="s">
        <v>213</v>
      </c>
      <c r="B132" s="255"/>
      <c r="C132" s="255"/>
      <c r="D132" s="255"/>
      <c r="E132" s="255"/>
    </row>
    <row collapsed="false" customFormat="false" customHeight="false" hidden="false" ht="38.25" outlineLevel="0" r="133">
      <c r="A133" s="256" t="s">
        <v>202</v>
      </c>
      <c r="B133" s="257" t="s">
        <v>203</v>
      </c>
      <c r="C133" s="257" t="s">
        <v>204</v>
      </c>
      <c r="D133" s="257" t="s">
        <v>205</v>
      </c>
      <c r="E133" s="257" t="s">
        <v>205</v>
      </c>
    </row>
    <row collapsed="false" customFormat="false" customHeight="false" hidden="false" ht="14.25" outlineLevel="0" r="134">
      <c r="A134" s="258" t="s">
        <v>206</v>
      </c>
      <c r="B134" s="265" t="n">
        <f aca="false">'Produt.'!E19</f>
        <v>0.000666667</v>
      </c>
      <c r="C134" s="266" t="n">
        <f aca="false">C111</f>
        <v>0</v>
      </c>
      <c r="D134" s="260" t="n">
        <f aca="false">B134*C134</f>
        <v>0</v>
      </c>
      <c r="E134" s="260" t="n">
        <f aca="false">C134*D134</f>
        <v>0</v>
      </c>
    </row>
    <row collapsed="false" customFormat="false" customHeight="false" hidden="false" ht="14.25" outlineLevel="0" r="135">
      <c r="A135" s="261" t="s">
        <v>207</v>
      </c>
      <c r="B135" s="259" t="n">
        <f aca="false">'Produt.'!$E$20</f>
        <v>4.44444666666667E-005</v>
      </c>
      <c r="C135" s="260" t="n">
        <f aca="false">C126</f>
        <v>0</v>
      </c>
      <c r="D135" s="260" t="n">
        <f aca="false">C135*B135</f>
        <v>0</v>
      </c>
      <c r="E135" s="260" t="n">
        <f aca="false">D135*C135</f>
        <v>0</v>
      </c>
    </row>
    <row collapsed="false" customFormat="false" customHeight="false" hidden="false" ht="14.25" outlineLevel="0" r="136">
      <c r="A136" s="262" t="s">
        <v>212</v>
      </c>
      <c r="B136" s="263"/>
      <c r="C136" s="264"/>
      <c r="D136" s="264" t="n">
        <f aca="false">SUM(D134:D135)</f>
        <v>0</v>
      </c>
      <c r="E136" s="264"/>
    </row>
    <row collapsed="false" customFormat="false" customHeight="false" hidden="false" ht="14.25" outlineLevel="0" r="137">
      <c r="A137" s="258" t="s">
        <v>209</v>
      </c>
      <c r="B137" s="265" t="n">
        <f aca="false">'Produt.'!E19</f>
        <v>0.000666667</v>
      </c>
      <c r="C137" s="260" t="n">
        <f aca="false">D111</f>
        <v>0</v>
      </c>
      <c r="D137" s="260" t="n">
        <f aca="false">B137*C137</f>
        <v>0</v>
      </c>
      <c r="E137" s="260" t="n">
        <f aca="false">C137*D137</f>
        <v>0</v>
      </c>
    </row>
    <row collapsed="false" customFormat="false" customHeight="false" hidden="false" ht="14.25" outlineLevel="0" r="138">
      <c r="A138" s="261" t="s">
        <v>207</v>
      </c>
      <c r="B138" s="259" t="n">
        <f aca="false">'Produt.'!$E$20</f>
        <v>4.44444666666667E-005</v>
      </c>
      <c r="C138" s="260" t="n">
        <f aca="false">C135</f>
        <v>0</v>
      </c>
      <c r="D138" s="260" t="n">
        <f aca="false">C138*B138</f>
        <v>0</v>
      </c>
      <c r="E138" s="260" t="n">
        <f aca="false">D138*C138</f>
        <v>0</v>
      </c>
    </row>
    <row collapsed="false" customFormat="false" customHeight="false" hidden="false" ht="14.25" outlineLevel="0" r="139">
      <c r="A139" s="262" t="s">
        <v>210</v>
      </c>
      <c r="B139" s="263"/>
      <c r="C139" s="264"/>
      <c r="D139" s="264" t="n">
        <f aca="false">SUM(D137:D138)</f>
        <v>0</v>
      </c>
      <c r="E139" s="264"/>
    </row>
    <row collapsed="false" customFormat="false" customHeight="false" hidden="false" ht="14.25" outlineLevel="0" r="140">
      <c r="A140" s="250"/>
      <c r="B140" s="267"/>
      <c r="C140" s="267"/>
      <c r="D140" s="268"/>
      <c r="E140" s="268"/>
    </row>
    <row collapsed="false" customFormat="false" customHeight="true" hidden="false" ht="13.9" outlineLevel="0" r="141">
      <c r="A141" s="255" t="s">
        <v>214</v>
      </c>
      <c r="B141" s="255"/>
      <c r="C141" s="255"/>
      <c r="D141" s="255"/>
      <c r="E141" s="255"/>
    </row>
    <row collapsed="false" customFormat="false" customHeight="false" hidden="false" ht="38.25" outlineLevel="0" r="142">
      <c r="A142" s="256" t="s">
        <v>202</v>
      </c>
      <c r="B142" s="257" t="s">
        <v>203</v>
      </c>
      <c r="C142" s="257" t="s">
        <v>204</v>
      </c>
      <c r="D142" s="257" t="s">
        <v>205</v>
      </c>
      <c r="E142" s="257" t="s">
        <v>205</v>
      </c>
    </row>
    <row collapsed="false" customFormat="false" customHeight="false" hidden="false" ht="14.25" outlineLevel="0" r="143">
      <c r="A143" s="258" t="s">
        <v>209</v>
      </c>
      <c r="B143" s="265" t="n">
        <f aca="false">'Produt.'!F19</f>
        <v>0.004</v>
      </c>
      <c r="C143" s="260" t="n">
        <f aca="false">D111</f>
        <v>0</v>
      </c>
      <c r="D143" s="260" t="n">
        <f aca="false">B143*C143</f>
        <v>0</v>
      </c>
      <c r="E143" s="260" t="n">
        <f aca="false">C143*D143</f>
        <v>0</v>
      </c>
    </row>
    <row collapsed="false" customFormat="false" customHeight="false" hidden="false" ht="14.25" outlineLevel="0" r="144">
      <c r="A144" s="261" t="s">
        <v>207</v>
      </c>
      <c r="B144" s="259" t="n">
        <f aca="false">'Produt.'!F20</f>
        <v>0.000266666666666667</v>
      </c>
      <c r="C144" s="260" t="n">
        <f aca="false">C135</f>
        <v>0</v>
      </c>
      <c r="D144" s="260" t="n">
        <f aca="false">C144*B144</f>
        <v>0</v>
      </c>
      <c r="E144" s="260" t="n">
        <f aca="false">D144*C144</f>
        <v>0</v>
      </c>
    </row>
    <row collapsed="false" customFormat="false" customHeight="false" hidden="false" ht="14.25" outlineLevel="0" r="145">
      <c r="A145" s="262" t="s">
        <v>212</v>
      </c>
      <c r="B145" s="263"/>
      <c r="C145" s="264"/>
      <c r="D145" s="264" t="n">
        <f aca="false">SUM(D143:D144)</f>
        <v>0</v>
      </c>
      <c r="E145" s="264"/>
    </row>
    <row collapsed="false" customFormat="false" customHeight="false" hidden="false" ht="14.25" outlineLevel="0" r="146">
      <c r="A146" s="250"/>
      <c r="B146" s="269"/>
      <c r="C146" s="269"/>
      <c r="D146" s="269"/>
      <c r="E146" s="269"/>
    </row>
    <row collapsed="false" customFormat="false" customHeight="true" hidden="false" ht="13.9" outlineLevel="0" r="147">
      <c r="A147" s="270" t="s">
        <v>215</v>
      </c>
      <c r="B147" s="270"/>
      <c r="C147" s="270"/>
      <c r="D147" s="270"/>
      <c r="E147" s="270"/>
    </row>
    <row collapsed="false" customFormat="false" customHeight="false" hidden="false" ht="38.25" outlineLevel="0" r="148">
      <c r="A148" s="256" t="s">
        <v>202</v>
      </c>
      <c r="B148" s="257" t="s">
        <v>203</v>
      </c>
      <c r="C148" s="257" t="s">
        <v>204</v>
      </c>
      <c r="D148" s="257" t="s">
        <v>205</v>
      </c>
      <c r="E148" s="257" t="s">
        <v>205</v>
      </c>
    </row>
    <row collapsed="false" customFormat="false" customHeight="false" hidden="false" ht="14.25" outlineLevel="0" r="149">
      <c r="A149" s="258" t="s">
        <v>216</v>
      </c>
      <c r="B149" s="265" t="n">
        <f aca="false">'Produt.'!G19</f>
        <v>0.00047619</v>
      </c>
      <c r="C149" s="260" t="n">
        <f aca="false">D111</f>
        <v>0</v>
      </c>
      <c r="D149" s="260" t="n">
        <f aca="false">C149*B149</f>
        <v>0</v>
      </c>
      <c r="E149" s="260" t="n">
        <f aca="false">D149*C149</f>
        <v>0</v>
      </c>
    </row>
    <row collapsed="false" customFormat="false" customHeight="false" hidden="false" ht="14.25" outlineLevel="0" r="150">
      <c r="A150" s="261" t="s">
        <v>207</v>
      </c>
      <c r="B150" s="259" t="n">
        <f aca="false">'Produt.'!G20</f>
        <v>3.1746E-005</v>
      </c>
      <c r="C150" s="260" t="n">
        <f aca="false">C144</f>
        <v>0</v>
      </c>
      <c r="D150" s="260" t="n">
        <f aca="false">C150*B150</f>
        <v>0</v>
      </c>
      <c r="E150" s="260" t="n">
        <f aca="false">D150*C150</f>
        <v>0</v>
      </c>
    </row>
    <row collapsed="false" customFormat="false" customHeight="false" hidden="false" ht="14.25" outlineLevel="0" r="151">
      <c r="A151" s="271" t="s">
        <v>217</v>
      </c>
      <c r="B151" s="272"/>
      <c r="C151" s="273"/>
      <c r="D151" s="274" t="n">
        <f aca="false">SUM(D149:D150)</f>
        <v>0</v>
      </c>
      <c r="E151" s="275"/>
    </row>
    <row collapsed="false" customFormat="false" customHeight="false" hidden="false" ht="14.25" outlineLevel="0" r="152">
      <c r="A152" s="258" t="s">
        <v>218</v>
      </c>
      <c r="B152" s="265" t="n">
        <f aca="false">'Produt.'!H19</f>
        <v>0.00047619</v>
      </c>
      <c r="C152" s="260" t="n">
        <f aca="false">D111</f>
        <v>0</v>
      </c>
      <c r="D152" s="260" t="n">
        <f aca="false">C152*B152</f>
        <v>0</v>
      </c>
      <c r="E152" s="260" t="n">
        <f aca="false">D152*C152</f>
        <v>0</v>
      </c>
    </row>
    <row collapsed="false" customFormat="false" customHeight="false" hidden="false" ht="14.25" outlineLevel="0" r="153">
      <c r="A153" s="261" t="s">
        <v>207</v>
      </c>
      <c r="B153" s="259" t="n">
        <f aca="false">'Produt.'!H20</f>
        <v>3.1746E-005</v>
      </c>
      <c r="C153" s="260" t="n">
        <f aca="false">Encarregado!F111</f>
        <v>0</v>
      </c>
      <c r="D153" s="260" t="n">
        <f aca="false">C153*B153</f>
        <v>0</v>
      </c>
      <c r="E153" s="260" t="n">
        <f aca="false">D153*C153</f>
        <v>0</v>
      </c>
    </row>
    <row collapsed="false" customFormat="false" customHeight="false" hidden="false" ht="14.25" outlineLevel="0" r="154">
      <c r="A154" s="271" t="s">
        <v>219</v>
      </c>
      <c r="B154" s="276"/>
      <c r="C154" s="273"/>
      <c r="D154" s="274" t="n">
        <f aca="false">SUM(D152:D153)</f>
        <v>0</v>
      </c>
      <c r="E154" s="275"/>
    </row>
    <row collapsed="false" customFormat="false" customHeight="false" hidden="false" ht="14.25" outlineLevel="0" r="155">
      <c r="A155" s="258" t="s">
        <v>220</v>
      </c>
      <c r="B155" s="265" t="n">
        <f aca="false">'Produt.'!I19</f>
        <v>0.000133333</v>
      </c>
      <c r="C155" s="260" t="n">
        <f aca="false">D111</f>
        <v>0</v>
      </c>
      <c r="D155" s="260" t="n">
        <f aca="false">C155*B155</f>
        <v>0</v>
      </c>
      <c r="E155" s="260" t="n">
        <f aca="false">D155*C155</f>
        <v>0</v>
      </c>
    </row>
    <row collapsed="false" customFormat="false" customHeight="false" hidden="false" ht="14.25" outlineLevel="0" r="156">
      <c r="A156" s="261" t="s">
        <v>207</v>
      </c>
      <c r="B156" s="259" t="n">
        <f aca="false">'Produt.'!I20</f>
        <v>8.88886666666667E-006</v>
      </c>
      <c r="C156" s="260" t="n">
        <f aca="false">Encarregado!F111</f>
        <v>0</v>
      </c>
      <c r="D156" s="260" t="n">
        <f aca="false">C156*B156</f>
        <v>0</v>
      </c>
      <c r="E156" s="260" t="n">
        <f aca="false">D156*C156</f>
        <v>0</v>
      </c>
    </row>
    <row collapsed="false" customFormat="false" customHeight="false" hidden="false" ht="14.25" outlineLevel="0" r="157">
      <c r="A157" s="271" t="s">
        <v>221</v>
      </c>
      <c r="B157" s="276"/>
      <c r="C157" s="273"/>
      <c r="D157" s="274" t="n">
        <f aca="false">SUM(D155:D156)</f>
        <v>0</v>
      </c>
      <c r="E157" s="275"/>
    </row>
    <row collapsed="false" customFormat="false" customHeight="false" hidden="false" ht="14.25" outlineLevel="0" r="158">
      <c r="A158" s="250"/>
      <c r="B158" s="267"/>
      <c r="C158" s="267"/>
      <c r="D158" s="268"/>
      <c r="E158" s="268"/>
    </row>
    <row collapsed="false" customFormat="false" customHeight="true" hidden="false" ht="13.9" outlineLevel="0" r="159">
      <c r="A159" s="277" t="s">
        <v>222</v>
      </c>
      <c r="B159" s="277"/>
      <c r="C159" s="277"/>
      <c r="D159" s="277"/>
      <c r="E159" s="277"/>
    </row>
    <row collapsed="false" customFormat="false" customHeight="false" hidden="false" ht="38.25" outlineLevel="0" r="160">
      <c r="A160" s="256" t="s">
        <v>202</v>
      </c>
      <c r="B160" s="257" t="s">
        <v>203</v>
      </c>
      <c r="C160" s="257" t="s">
        <v>204</v>
      </c>
      <c r="D160" s="257" t="s">
        <v>205</v>
      </c>
      <c r="E160" s="257" t="s">
        <v>205</v>
      </c>
    </row>
    <row collapsed="false" customFormat="false" customHeight="false" hidden="false" ht="14.25" outlineLevel="0" r="161">
      <c r="A161" s="278" t="s">
        <v>223</v>
      </c>
      <c r="B161" s="265" t="n">
        <f aca="false">'Produt.'!J19</f>
        <v>4.86111111111111E-005</v>
      </c>
      <c r="C161" s="260" t="n">
        <f aca="false">D111</f>
        <v>0</v>
      </c>
      <c r="D161" s="260" t="n">
        <f aca="false">C161*B161</f>
        <v>0</v>
      </c>
      <c r="E161" s="260" t="n">
        <f aca="false">D161*C161</f>
        <v>0</v>
      </c>
    </row>
    <row collapsed="false" customFormat="false" customHeight="false" hidden="false" ht="14.25" outlineLevel="0" r="162">
      <c r="A162" s="261" t="s">
        <v>207</v>
      </c>
      <c r="B162" s="265" t="n">
        <f aca="false">'Produt.'!J20</f>
        <v>3.24074074074074E-006</v>
      </c>
      <c r="C162" s="260" t="n">
        <f aca="false">Encarregado!F111</f>
        <v>0</v>
      </c>
      <c r="D162" s="260" t="n">
        <f aca="false">C162*B162</f>
        <v>0</v>
      </c>
      <c r="E162" s="260" t="n">
        <f aca="false">D162*C162</f>
        <v>0</v>
      </c>
    </row>
    <row collapsed="false" customFormat="false" customHeight="false" hidden="false" ht="14.25" outlineLevel="0" r="163">
      <c r="A163" s="279" t="s">
        <v>224</v>
      </c>
      <c r="B163" s="280"/>
      <c r="C163" s="281"/>
      <c r="D163" s="282" t="n">
        <f aca="false">SUM(D161:D162)</f>
        <v>0</v>
      </c>
      <c r="E163" s="283"/>
    </row>
    <row collapsed="false" customFormat="false" customHeight="false" hidden="false" ht="14.25" outlineLevel="0" r="164">
      <c r="A164" s="278" t="s">
        <v>225</v>
      </c>
      <c r="B164" s="265" t="n">
        <f aca="false">'Produt.'!K19</f>
        <v>0.000245614035087719</v>
      </c>
      <c r="C164" s="260" t="n">
        <f aca="false">D111</f>
        <v>0</v>
      </c>
      <c r="D164" s="260" t="n">
        <f aca="false">C164*B164</f>
        <v>0</v>
      </c>
      <c r="E164" s="260" t="n">
        <f aca="false">D164*C164</f>
        <v>0</v>
      </c>
    </row>
    <row collapsed="false" customFormat="false" customHeight="false" hidden="false" ht="14.25" outlineLevel="0" r="165">
      <c r="A165" s="261" t="s">
        <v>207</v>
      </c>
      <c r="B165" s="265" t="n">
        <f aca="false">'Produt.'!K20</f>
        <v>1.6374269005848E-005</v>
      </c>
      <c r="C165" s="260" t="n">
        <f aca="false">Encarregado!F111</f>
        <v>0</v>
      </c>
      <c r="D165" s="260" t="n">
        <f aca="false">C165*B165</f>
        <v>0</v>
      </c>
      <c r="E165" s="260" t="n">
        <f aca="false">D165*C165</f>
        <v>0</v>
      </c>
    </row>
    <row collapsed="false" customFormat="false" customHeight="false" hidden="false" ht="14.25" outlineLevel="0" r="166">
      <c r="A166" s="279" t="s">
        <v>226</v>
      </c>
      <c r="B166" s="280"/>
      <c r="C166" s="281"/>
      <c r="D166" s="282" t="n">
        <f aca="false">SUM(D164:D165)</f>
        <v>0</v>
      </c>
      <c r="E166" s="283"/>
    </row>
    <row collapsed="false" customFormat="false" customHeight="false" hidden="false" ht="14.05" outlineLevel="0" r="167">
      <c r="A167" s="258" t="s">
        <v>227</v>
      </c>
      <c r="B167" s="265" t="n">
        <f aca="false">'Produt.'!L19</f>
        <v>0.000245614035087719</v>
      </c>
      <c r="C167" s="260" t="n">
        <f aca="false">D111</f>
        <v>0</v>
      </c>
      <c r="D167" s="260" t="n">
        <f aca="false">C167*B167</f>
        <v>0</v>
      </c>
      <c r="E167" s="260" t="n">
        <f aca="false">D167*C167</f>
        <v>0</v>
      </c>
    </row>
    <row collapsed="false" customFormat="false" customHeight="false" hidden="false" ht="14.25" outlineLevel="0" r="168">
      <c r="A168" s="261" t="s">
        <v>207</v>
      </c>
      <c r="B168" s="265" t="n">
        <f aca="false">'Produt.'!L20</f>
        <v>1.6374269005848E-005</v>
      </c>
      <c r="C168" s="260" t="n">
        <f aca="false">Encarregado!F111</f>
        <v>0</v>
      </c>
      <c r="D168" s="260" t="n">
        <f aca="false">C168*B168</f>
        <v>0</v>
      </c>
      <c r="E168" s="260" t="n">
        <f aca="false">D168*C168</f>
        <v>0</v>
      </c>
      <c r="G168" s="284"/>
    </row>
    <row collapsed="false" customFormat="false" customHeight="false" hidden="false" ht="14.25" outlineLevel="0" r="169">
      <c r="A169" s="279" t="s">
        <v>228</v>
      </c>
      <c r="B169" s="280"/>
      <c r="C169" s="281"/>
      <c r="D169" s="282" t="n">
        <f aca="false">SUM(D167:D168)</f>
        <v>0</v>
      </c>
      <c r="E169" s="283"/>
    </row>
    <row collapsed="false" customFormat="false" customHeight="true" hidden="false" ht="7.5" outlineLevel="0" r="170"/>
    <row collapsed="false" customFormat="false" customHeight="true" hidden="false" ht="36.6" outlineLevel="0" r="172">
      <c r="A172" s="285" t="s">
        <v>237</v>
      </c>
      <c r="B172" s="285"/>
      <c r="C172" s="285"/>
      <c r="D172" s="285"/>
      <c r="E172" s="285"/>
    </row>
    <row collapsed="false" customFormat="false" customHeight="true" hidden="false" ht="25.5" outlineLevel="0" r="173">
      <c r="A173" s="286" t="s">
        <v>230</v>
      </c>
      <c r="B173" s="286"/>
      <c r="C173" s="286" t="s">
        <v>231</v>
      </c>
      <c r="D173" s="286" t="s">
        <v>232</v>
      </c>
      <c r="E173" s="286" t="s">
        <v>233</v>
      </c>
    </row>
    <row collapsed="false" customFormat="false" customHeight="false" hidden="false" ht="14.25" outlineLevel="0" r="174">
      <c r="A174" s="287" t="str">
        <f aca="false">A114</f>
        <v>AI-1 Área Interna pisos frios</v>
      </c>
      <c r="B174" s="287"/>
      <c r="C174" s="288" t="n">
        <f aca="false">D121</f>
        <v>0</v>
      </c>
      <c r="D174" s="289" t="n">
        <f aca="false">'Produt.'!C13</f>
        <v>277.2</v>
      </c>
      <c r="E174" s="290" t="n">
        <f aca="false">C174*D174</f>
        <v>0</v>
      </c>
    </row>
    <row collapsed="false" customFormat="false" customHeight="false" hidden="false" ht="14.25" outlineLevel="0" r="175">
      <c r="A175" s="287" t="str">
        <f aca="false">A123</f>
        <v>AI-2 Área interna (Almoxarifado, Galpões, arquivos )</v>
      </c>
      <c r="B175" s="287"/>
      <c r="C175" s="288" t="n">
        <f aca="false">D130</f>
        <v>0</v>
      </c>
      <c r="D175" s="291" t="n">
        <f aca="false">'Produt.'!D13</f>
        <v>0</v>
      </c>
      <c r="E175" s="290" t="n">
        <f aca="false">C175*D175</f>
        <v>0</v>
      </c>
    </row>
    <row collapsed="false" customFormat="false" customHeight="false" hidden="false" ht="14.25" outlineLevel="0" r="176">
      <c r="A176" s="287" t="str">
        <f aca="false">A132</f>
        <v>AI-3 Área interna Espaços Livres (saguão, hall, salão)</v>
      </c>
      <c r="B176" s="287"/>
      <c r="C176" s="288" t="n">
        <f aca="false">D139</f>
        <v>0</v>
      </c>
      <c r="D176" s="291" t="n">
        <f aca="false">'Produt.'!E13</f>
        <v>20.8</v>
      </c>
      <c r="E176" s="290" t="n">
        <f aca="false">C176*D176</f>
        <v>0</v>
      </c>
    </row>
    <row collapsed="false" customFormat="false" customHeight="false" hidden="false" ht="14.25" outlineLevel="0" r="177">
      <c r="A177" s="287" t="str">
        <f aca="false">A141</f>
        <v>AI-4 Área interna  Banheiros</v>
      </c>
      <c r="B177" s="287"/>
      <c r="C177" s="288" t="n">
        <f aca="false">D145</f>
        <v>0</v>
      </c>
      <c r="D177" s="291" t="n">
        <f aca="false">'Produt.'!F13</f>
        <v>24.25</v>
      </c>
      <c r="E177" s="290" t="n">
        <f aca="false">C177*D177</f>
        <v>0</v>
      </c>
    </row>
    <row collapsed="false" customFormat="false" customHeight="false" hidden="false" ht="14.25" outlineLevel="0" r="178">
      <c r="A178" s="287" t="str">
        <f aca="false">A149</f>
        <v>AE-1 Área Externa pisos adjacentes às edificações</v>
      </c>
      <c r="B178" s="287"/>
      <c r="C178" s="288" t="n">
        <f aca="false">D151</f>
        <v>0</v>
      </c>
      <c r="D178" s="291" t="n">
        <f aca="false">'Produt.'!G13</f>
        <v>548.63</v>
      </c>
      <c r="E178" s="290" t="n">
        <f aca="false">C178*D178</f>
        <v>0</v>
      </c>
    </row>
    <row collapsed="false" customFormat="false" customHeight="false" hidden="false" ht="14.25" outlineLevel="0" r="179">
      <c r="A179" s="287" t="str">
        <f aca="false">A152</f>
        <v>AE-2 Área Externa áreas verdes</v>
      </c>
      <c r="B179" s="287"/>
      <c r="C179" s="288" t="n">
        <f aca="false">D154</f>
        <v>0</v>
      </c>
      <c r="D179" s="291" t="n">
        <f aca="false">'Produt.'!H13</f>
        <v>0</v>
      </c>
      <c r="E179" s="290" t="n">
        <f aca="false">C179*D179</f>
        <v>0</v>
      </c>
    </row>
    <row collapsed="false" customFormat="false" customHeight="false" hidden="false" ht="14.25" outlineLevel="0" r="180">
      <c r="A180" s="287" t="str">
        <f aca="false">A155</f>
        <v>AE-3 Área Externa arruamento, passeios</v>
      </c>
      <c r="B180" s="287"/>
      <c r="C180" s="288" t="n">
        <f aca="false">D157</f>
        <v>0</v>
      </c>
      <c r="D180" s="289" t="n">
        <f aca="false">'Produt.'!I13</f>
        <v>0</v>
      </c>
      <c r="E180" s="290" t="n">
        <f aca="false">C180*D180</f>
        <v>0</v>
      </c>
    </row>
    <row collapsed="false" customFormat="false" customHeight="false" hidden="false" ht="14.25" outlineLevel="0" r="181">
      <c r="A181" s="287" t="str">
        <f aca="false">A161</f>
        <v>EER Área de Esquadria Face Externa COM exposição a risco </v>
      </c>
      <c r="B181" s="287"/>
      <c r="C181" s="288" t="n">
        <f aca="false">D163</f>
        <v>0</v>
      </c>
      <c r="D181" s="289" t="n">
        <f aca="false">'Produt.'!J13</f>
        <v>0</v>
      </c>
      <c r="E181" s="290" t="n">
        <f aca="false">C181*D181</f>
        <v>0</v>
      </c>
    </row>
    <row collapsed="false" customFormat="false" customHeight="false" hidden="false" ht="14.25" outlineLevel="0" r="182">
      <c r="A182" s="287" t="str">
        <f aca="false">A164</f>
        <v>EE Área de Esquadria Face Externa SEM exposição a risco</v>
      </c>
      <c r="B182" s="287"/>
      <c r="C182" s="288" t="n">
        <f aca="false">D166</f>
        <v>0</v>
      </c>
      <c r="D182" s="291" t="n">
        <f aca="false">'Produt.'!K13</f>
        <v>86.77</v>
      </c>
      <c r="E182" s="290" t="n">
        <f aca="false">C182*D182</f>
        <v>0</v>
      </c>
    </row>
    <row collapsed="false" customFormat="false" customHeight="false" hidden="false" ht="14.25" outlineLevel="0" r="183">
      <c r="A183" s="287" t="str">
        <f aca="false">A167</f>
        <v>EI Área de Esquadria Face Interna</v>
      </c>
      <c r="B183" s="287"/>
      <c r="C183" s="288" t="n">
        <f aca="false">D169</f>
        <v>0</v>
      </c>
      <c r="D183" s="291" t="n">
        <f aca="false">'Produt.'!L13</f>
        <v>86.77</v>
      </c>
      <c r="E183" s="292" t="n">
        <f aca="false">C183*D183</f>
        <v>0</v>
      </c>
    </row>
    <row collapsed="false" customFormat="false" customHeight="false" hidden="false" ht="14.25" outlineLevel="0" r="184">
      <c r="E184" s="293" t="n">
        <f aca="false">SUM(E174:E183)</f>
        <v>0</v>
      </c>
    </row>
  </sheetData>
  <mergeCells count="45">
    <mergeCell ref="A1:E1"/>
    <mergeCell ref="A2:E2"/>
    <mergeCell ref="A3:E3"/>
    <mergeCell ref="A9:E9"/>
    <mergeCell ref="A11:E11"/>
    <mergeCell ref="A21:E21"/>
    <mergeCell ref="A22:E22"/>
    <mergeCell ref="A51:E51"/>
    <mergeCell ref="A52:E52"/>
    <mergeCell ref="A72:E72"/>
    <mergeCell ref="A73:E73"/>
    <mergeCell ref="A81:E81"/>
    <mergeCell ref="A82:E82"/>
    <mergeCell ref="A89:E89"/>
    <mergeCell ref="A90:E90"/>
    <mergeCell ref="A100:E100"/>
    <mergeCell ref="A101:E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4:E114"/>
    <mergeCell ref="A123:E123"/>
    <mergeCell ref="A132:E132"/>
    <mergeCell ref="A141:E141"/>
    <mergeCell ref="A147:E147"/>
    <mergeCell ref="A159:E159"/>
    <mergeCell ref="A172:E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AMJ655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C7" activeCellId="0" pane="topLeft" sqref="C7"/>
    </sheetView>
  </sheetViews>
  <sheetFormatPr defaultRowHeight="13.9"/>
  <cols>
    <col collapsed="false" hidden="false" max="1" min="1" style="0" width="4.37209302325581"/>
    <col collapsed="false" hidden="false" max="2" min="2" style="0" width="18.1209302325581"/>
    <col collapsed="false" hidden="false" max="4" min="4" style="0" width="15.6186046511628"/>
    <col collapsed="false" hidden="false" max="5" min="5" style="0" width="13.3720930232558"/>
    <col collapsed="false" hidden="false" max="6" min="6" style="0" width="11.3813953488372"/>
    <col collapsed="false" hidden="false" max="7" min="7" style="0" width="12.5023255813953"/>
    <col collapsed="false" hidden="false" max="9" min="8" style="0" width="10.7488372093023"/>
    <col collapsed="false" hidden="false" max="10" min="10" style="0" width="6.25116279069767"/>
    <col collapsed="false" hidden="false" max="11" min="11" style="0" width="25.3813953488372"/>
    <col collapsed="false" hidden="false" max="12" min="12" style="0" width="8.87906976744186"/>
    <col collapsed="false" hidden="false" max="13" min="13" style="0" width="10.3767441860465"/>
    <col collapsed="false" hidden="false" max="14" min="14" style="0" width="5.12558139534884"/>
    <col collapsed="false" hidden="false" max="15" min="15" style="0" width="10.1302325581395"/>
    <col collapsed="false" hidden="false" max="16" min="16" style="0" width="6.25116279069767"/>
    <col collapsed="false" hidden="false" max="18" min="17" style="0" width="11.1348837209302"/>
    <col collapsed="false" hidden="false" max="19" min="19" style="0" width="12.5023255813953"/>
    <col collapsed="false" hidden="false" max="20" min="20" style="0" width="3.74883720930233"/>
    <col collapsed="false" hidden="false" max="21" min="21" style="0" width="8.12093023255814"/>
    <col collapsed="false" hidden="false" max="22" min="22" style="0" width="8"/>
    <col collapsed="false" hidden="false" max="1025" min="23" style="0" width="10.5023255813953"/>
  </cols>
  <sheetData>
    <row collapsed="false" customFormat="false" customHeight="false" hidden="false" ht="15" outlineLevel="0" r="1">
      <c r="B1" s="295" t="s">
        <v>238</v>
      </c>
      <c r="C1" s="295" t="s">
        <v>239</v>
      </c>
      <c r="D1" s="296" t="n">
        <v>44197</v>
      </c>
      <c r="K1" s="297" t="s">
        <v>31</v>
      </c>
      <c r="L1" s="298" t="s">
        <v>240</v>
      </c>
      <c r="M1" s="298" t="s">
        <v>241</v>
      </c>
    </row>
    <row collapsed="false" customFormat="false" customHeight="false" hidden="false" ht="14.05" outlineLevel="0" r="2">
      <c r="C2" s="299" t="s">
        <v>242</v>
      </c>
      <c r="D2" s="299"/>
      <c r="E2" s="299"/>
      <c r="K2" s="29" t="s">
        <v>48</v>
      </c>
      <c r="L2" s="300"/>
      <c r="M2" s="301"/>
    </row>
    <row collapsed="false" customFormat="false" customHeight="false" hidden="false" ht="14.05" outlineLevel="0" r="3">
      <c r="B3" s="302"/>
      <c r="C3" s="303" t="n">
        <v>44</v>
      </c>
      <c r="D3" s="303" t="n">
        <v>40</v>
      </c>
      <c r="E3" s="303" t="n">
        <v>30</v>
      </c>
      <c r="F3" s="304" t="n">
        <f aca="false">D4*C5</f>
        <v>0</v>
      </c>
      <c r="K3" s="39" t="s">
        <v>50</v>
      </c>
      <c r="L3" s="300"/>
      <c r="M3" s="301"/>
    </row>
    <row collapsed="false" customFormat="false" customHeight="true" hidden="false" ht="17.1" outlineLevel="0" r="4">
      <c r="B4" s="305" t="s">
        <v>243</v>
      </c>
      <c r="C4" s="306"/>
      <c r="D4" s="306" t="n">
        <f aca="false">C4/C3*D3</f>
        <v>0</v>
      </c>
      <c r="E4" s="306" t="n">
        <f aca="false">C4/C3*E3</f>
        <v>0</v>
      </c>
      <c r="F4" s="304" t="n">
        <f aca="false">E4*C5</f>
        <v>0</v>
      </c>
      <c r="K4" s="39" t="s">
        <v>52</v>
      </c>
      <c r="L4" s="300"/>
      <c r="M4" s="301"/>
    </row>
    <row collapsed="false" customFormat="false" customHeight="false" hidden="false" ht="14.05" outlineLevel="0" r="5">
      <c r="B5" s="305" t="s">
        <v>86</v>
      </c>
      <c r="C5" s="307" t="n">
        <v>0.4012</v>
      </c>
      <c r="D5" s="308" t="n">
        <f aca="false">D4+F3</f>
        <v>0</v>
      </c>
      <c r="E5" s="309" t="n">
        <f aca="false">E4+F4</f>
        <v>0</v>
      </c>
      <c r="K5" s="39" t="s">
        <v>53</v>
      </c>
      <c r="L5" s="300"/>
      <c r="M5" s="301"/>
    </row>
    <row collapsed="false" customFormat="false" customHeight="false" hidden="false" ht="14.05" outlineLevel="0" r="6">
      <c r="D6" s="310" t="s">
        <v>244</v>
      </c>
      <c r="E6" s="310" t="s">
        <v>245</v>
      </c>
      <c r="K6" s="39" t="s">
        <v>54</v>
      </c>
      <c r="L6" s="300"/>
      <c r="M6" s="301"/>
    </row>
    <row collapsed="false" customFormat="false" customHeight="false" hidden="false" ht="14.05" outlineLevel="0" r="7">
      <c r="B7" s="305" t="s">
        <v>246</v>
      </c>
      <c r="C7" s="305"/>
      <c r="D7" s="311" t="n">
        <v>0.19</v>
      </c>
      <c r="E7" s="312" t="n">
        <f aca="false">ROUND(C7*0.81*22,2)</f>
        <v>0</v>
      </c>
      <c r="K7" s="39" t="s">
        <v>55</v>
      </c>
      <c r="L7" s="300"/>
      <c r="M7" s="301"/>
    </row>
    <row collapsed="false" customFormat="false" customHeight="false" hidden="false" ht="14.05" outlineLevel="0" r="8">
      <c r="B8" s="305" t="s">
        <v>247</v>
      </c>
      <c r="C8" s="305"/>
      <c r="D8" s="313" t="n">
        <v>0.06</v>
      </c>
      <c r="E8" s="314"/>
      <c r="K8" s="39" t="s">
        <v>56</v>
      </c>
      <c r="L8" s="300"/>
      <c r="M8" s="301"/>
    </row>
    <row collapsed="false" customFormat="false" customHeight="false" hidden="false" ht="14.05" outlineLevel="0" r="9">
      <c r="J9" s="315" t="s">
        <v>248</v>
      </c>
      <c r="K9" s="39" t="s">
        <v>57</v>
      </c>
      <c r="L9" s="300"/>
      <c r="M9" s="301"/>
    </row>
    <row collapsed="false" customFormat="false" customHeight="false" hidden="false" ht="14.05" outlineLevel="0" r="10">
      <c r="D10" s="316" t="s">
        <v>249</v>
      </c>
      <c r="J10" s="317" t="n">
        <v>0.0679</v>
      </c>
      <c r="K10" s="39" t="s">
        <v>58</v>
      </c>
      <c r="L10" s="300"/>
      <c r="M10" s="301"/>
    </row>
    <row collapsed="false" customFormat="false" customHeight="false" hidden="false" ht="14.05" outlineLevel="0" r="11">
      <c r="B11" s="316" t="s">
        <v>250</v>
      </c>
      <c r="D11" s="310" t="s">
        <v>251</v>
      </c>
      <c r="E11" s="310"/>
      <c r="F11" s="310"/>
      <c r="G11" s="310" t="s">
        <v>252</v>
      </c>
      <c r="H11" s="310"/>
      <c r="I11" s="310"/>
      <c r="K11" s="39" t="s">
        <v>59</v>
      </c>
      <c r="L11" s="300"/>
      <c r="M11" s="301"/>
    </row>
    <row collapsed="false" customFormat="false" customHeight="false" hidden="false" ht="14.05" outlineLevel="0" r="12">
      <c r="B12" s="295" t="s">
        <v>253</v>
      </c>
      <c r="C12" s="318" t="n">
        <v>0.3387</v>
      </c>
      <c r="D12" s="305" t="s">
        <v>254</v>
      </c>
      <c r="E12" s="314" t="s">
        <v>255</v>
      </c>
      <c r="F12" s="314" t="s">
        <v>256</v>
      </c>
      <c r="G12" s="314" t="s">
        <v>254</v>
      </c>
      <c r="H12" s="314" t="s">
        <v>257</v>
      </c>
      <c r="I12" s="314" t="s">
        <v>258</v>
      </c>
      <c r="K12" s="39" t="s">
        <v>60</v>
      </c>
      <c r="L12" s="300"/>
      <c r="M12" s="301"/>
    </row>
    <row collapsed="false" customFormat="false" customHeight="true" hidden="false" ht="17.1" outlineLevel="0" r="13">
      <c r="B13" s="295" t="s">
        <v>259</v>
      </c>
      <c r="C13" s="318" t="n">
        <v>0.3387</v>
      </c>
      <c r="D13" s="305" t="s">
        <v>260</v>
      </c>
      <c r="E13" s="314" t="n">
        <v>12</v>
      </c>
      <c r="F13" s="314" t="s">
        <v>261</v>
      </c>
      <c r="G13" s="314" t="s">
        <v>262</v>
      </c>
      <c r="H13" s="319" t="n">
        <v>0.4</v>
      </c>
      <c r="I13" s="314" t="s">
        <v>263</v>
      </c>
      <c r="K13" s="39" t="s">
        <v>61</v>
      </c>
      <c r="L13" s="300"/>
      <c r="M13" s="301"/>
    </row>
    <row collapsed="false" customFormat="false" customHeight="false" hidden="false" ht="15" outlineLevel="0" r="14">
      <c r="B14" s="295" t="s">
        <v>264</v>
      </c>
      <c r="C14" s="318" t="n">
        <v>0.0277</v>
      </c>
      <c r="L14" s="320"/>
      <c r="M14" s="320"/>
    </row>
    <row collapsed="false" customFormat="false" customHeight="true" hidden="false" ht="12.95" outlineLevel="0" r="15">
      <c r="D15" s="310" t="s">
        <v>265</v>
      </c>
      <c r="E15" s="310"/>
      <c r="F15" s="310"/>
    </row>
    <row collapsed="false" customFormat="false" customHeight="false" hidden="false" ht="15" outlineLevel="0" r="16">
      <c r="D16" s="305" t="s">
        <v>254</v>
      </c>
      <c r="E16" s="314" t="s">
        <v>266</v>
      </c>
      <c r="F16" s="314" t="s">
        <v>256</v>
      </c>
      <c r="G16" s="315" t="n">
        <f aca="false">67.74/12</f>
        <v>5.645</v>
      </c>
    </row>
    <row collapsed="false" customFormat="false" customHeight="false" hidden="false" ht="15" outlineLevel="0" r="17">
      <c r="D17" s="305" t="s">
        <v>267</v>
      </c>
      <c r="E17" s="321" t="n">
        <v>0.3387</v>
      </c>
      <c r="F17" s="314" t="s">
        <v>268</v>
      </c>
    </row>
    <row collapsed="false" customFormat="false" customHeight="true" hidden="false" ht="12.95" outlineLevel="0" r="19"/>
    <row collapsed="false" customFormat="false" customHeight="true" hidden="false" ht="12.95" outlineLevel="0" r="20">
      <c r="D20" s="316" t="s">
        <v>269</v>
      </c>
    </row>
    <row collapsed="false" customFormat="false" customHeight="true" hidden="false" ht="12.95" outlineLevel="0" r="21">
      <c r="D21" s="310" t="s">
        <v>270</v>
      </c>
      <c r="E21" s="310"/>
      <c r="F21" s="310"/>
      <c r="G21" s="310" t="s">
        <v>252</v>
      </c>
      <c r="H21" s="310"/>
      <c r="I21" s="310"/>
    </row>
    <row collapsed="false" customFormat="false" customHeight="true" hidden="false" ht="12.95" outlineLevel="0" r="22">
      <c r="D22" s="305" t="s">
        <v>254</v>
      </c>
      <c r="E22" s="314" t="s">
        <v>255</v>
      </c>
      <c r="F22" s="314" t="s">
        <v>256</v>
      </c>
      <c r="G22" s="314" t="s">
        <v>254</v>
      </c>
      <c r="H22" s="314" t="s">
        <v>257</v>
      </c>
      <c r="I22" s="314" t="s">
        <v>258</v>
      </c>
    </row>
    <row collapsed="false" customFormat="false" customHeight="true" hidden="false" ht="12.95" outlineLevel="0" r="23">
      <c r="D23" s="305" t="s">
        <v>271</v>
      </c>
      <c r="E23" s="314" t="n">
        <v>12</v>
      </c>
      <c r="F23" s="314" t="s">
        <v>261</v>
      </c>
      <c r="G23" s="314" t="s">
        <v>262</v>
      </c>
      <c r="H23" s="319" t="n">
        <v>0.4</v>
      </c>
      <c r="I23" s="314" t="s">
        <v>263</v>
      </c>
    </row>
    <row collapsed="false" customFormat="false" customHeight="false" hidden="false" ht="15" outlineLevel="0" r="25">
      <c r="D25" s="310" t="s">
        <v>272</v>
      </c>
      <c r="E25" s="310"/>
      <c r="F25" s="310"/>
    </row>
    <row collapsed="false" customFormat="false" customHeight="false" hidden="false" ht="15" outlineLevel="0" r="26">
      <c r="D26" s="305" t="s">
        <v>254</v>
      </c>
      <c r="E26" s="314" t="s">
        <v>266</v>
      </c>
      <c r="F26" s="314" t="s">
        <v>256</v>
      </c>
    </row>
    <row collapsed="false" customFormat="false" customHeight="false" hidden="false" ht="15" outlineLevel="0" r="27">
      <c r="D27" s="305" t="s">
        <v>273</v>
      </c>
      <c r="E27" s="321" t="n">
        <v>0.3387</v>
      </c>
      <c r="F27" s="314" t="s">
        <v>268</v>
      </c>
    </row>
    <row collapsed="false" customFormat="false" customHeight="false" hidden="false" ht="15" outlineLevel="0" r="30">
      <c r="D30" s="316" t="s">
        <v>274</v>
      </c>
    </row>
    <row collapsed="false" customFormat="false" customHeight="false" hidden="false" ht="15" outlineLevel="0" r="31">
      <c r="D31" s="310" t="s">
        <v>275</v>
      </c>
      <c r="E31" s="310"/>
      <c r="F31" s="310"/>
      <c r="G31" s="310"/>
    </row>
    <row collapsed="false" customFormat="true" customHeight="false" hidden="false" ht="15" outlineLevel="0" r="32" s="295">
      <c r="D32" s="305" t="s">
        <v>276</v>
      </c>
      <c r="E32" s="305" t="s">
        <v>277</v>
      </c>
      <c r="F32" s="305" t="s">
        <v>278</v>
      </c>
      <c r="G32" s="305" t="s">
        <v>258</v>
      </c>
      <c r="AMJ32" s="322"/>
    </row>
    <row collapsed="false" customFormat="false" customHeight="false" hidden="false" ht="15" outlineLevel="0" r="33">
      <c r="D33" s="305" t="s">
        <v>279</v>
      </c>
      <c r="E33" s="305" t="s">
        <v>279</v>
      </c>
      <c r="F33" s="305" t="s">
        <v>279</v>
      </c>
      <c r="G33" s="314" t="s">
        <v>280</v>
      </c>
    </row>
    <row collapsed="false" customFormat="false" customHeight="true" hidden="false" ht="13.9" outlineLevel="0" r="35">
      <c r="D35" s="323" t="s">
        <v>281</v>
      </c>
      <c r="E35" s="323"/>
      <c r="F35" s="323"/>
    </row>
    <row collapsed="false" customFormat="false" customHeight="false" hidden="false" ht="15" outlineLevel="0" r="36">
      <c r="D36" s="305" t="s">
        <v>254</v>
      </c>
      <c r="E36" s="314" t="s">
        <v>266</v>
      </c>
      <c r="F36" s="314" t="s">
        <v>258</v>
      </c>
    </row>
    <row collapsed="false" customFormat="false" customHeight="false" hidden="false" ht="13.9" outlineLevel="0" r="37">
      <c r="D37" s="305" t="s">
        <v>282</v>
      </c>
      <c r="E37" s="321" t="n">
        <v>0.0277</v>
      </c>
      <c r="F37" s="314" t="s">
        <v>268</v>
      </c>
    </row>
    <row collapsed="false" customFormat="false" customHeight="false" hidden="false" ht="13.9" outlineLevel="0" r="39">
      <c r="D39" s="295" t="s">
        <v>283</v>
      </c>
    </row>
    <row collapsed="false" customFormat="false" customHeight="false" hidden="false" ht="13.9" outlineLevel="0" r="40">
      <c r="D40" s="295" t="s">
        <v>249</v>
      </c>
      <c r="E40" s="315" t="s">
        <v>269</v>
      </c>
      <c r="F40" s="315" t="s">
        <v>274</v>
      </c>
      <c r="G40" s="315" t="s">
        <v>92</v>
      </c>
    </row>
    <row collapsed="false" customFormat="false" customHeight="false" hidden="false" ht="13.9" outlineLevel="0" r="41">
      <c r="D41" s="295" t="s">
        <v>284</v>
      </c>
      <c r="E41" s="315" t="s">
        <v>285</v>
      </c>
      <c r="F41" s="315" t="s">
        <v>286</v>
      </c>
      <c r="G41" s="315" t="s">
        <v>287</v>
      </c>
    </row>
    <row collapsed="false" customFormat="false" customHeight="false" hidden="false" ht="13.9" outlineLevel="0" r="44">
      <c r="B44" s="295" t="s">
        <v>288</v>
      </c>
    </row>
    <row collapsed="false" customFormat="false" customHeight="false" hidden="false" ht="13.9" outlineLevel="0" r="45">
      <c r="B45" s="295" t="n">
        <v>2021</v>
      </c>
      <c r="C45" s="295" t="n">
        <v>253</v>
      </c>
      <c r="D45" s="295" t="s">
        <v>289</v>
      </c>
    </row>
    <row collapsed="false" customFormat="false" customHeight="false" hidden="false" ht="15" outlineLevel="0" r="46">
      <c r="B46" s="324" t="s">
        <v>290</v>
      </c>
      <c r="C46" s="314" t="s">
        <v>291</v>
      </c>
      <c r="D46" s="314" t="s">
        <v>292</v>
      </c>
      <c r="E46" s="314"/>
      <c r="F46" s="314"/>
    </row>
    <row collapsed="false" customFormat="false" customHeight="false" hidden="false" ht="13.9" outlineLevel="0" r="47">
      <c r="B47" s="305" t="s">
        <v>293</v>
      </c>
      <c r="C47" s="305" t="n">
        <v>1</v>
      </c>
      <c r="D47" s="305" t="n">
        <v>30</v>
      </c>
      <c r="E47" s="321" t="n">
        <f aca="false">C45/365</f>
        <v>0.693150684931507</v>
      </c>
      <c r="F47" s="325" t="n">
        <f aca="false">(C47*D47)*E47</f>
        <v>20.7945205479452</v>
      </c>
    </row>
    <row collapsed="false" customFormat="false" customHeight="false" hidden="false" ht="13.9" outlineLevel="0" r="48">
      <c r="B48" s="305" t="s">
        <v>294</v>
      </c>
      <c r="C48" s="305" t="n">
        <v>1</v>
      </c>
      <c r="D48" s="305" t="n">
        <v>1</v>
      </c>
      <c r="E48" s="321" t="n">
        <v>1</v>
      </c>
      <c r="F48" s="325" t="n">
        <f aca="false">(C48*D48)*E48</f>
        <v>1</v>
      </c>
    </row>
    <row collapsed="false" customFormat="false" customHeight="false" hidden="false" ht="13.9" outlineLevel="0" r="49">
      <c r="B49" s="305" t="s">
        <v>295</v>
      </c>
      <c r="C49" s="305" t="n">
        <v>0.0922</v>
      </c>
      <c r="D49" s="305" t="n">
        <v>15</v>
      </c>
      <c r="E49" s="321" t="n">
        <v>0.6932</v>
      </c>
      <c r="F49" s="325" t="n">
        <f aca="false">(C49*D49)*E49</f>
        <v>0.9586956</v>
      </c>
    </row>
    <row collapsed="false" customFormat="false" customHeight="false" hidden="false" ht="13.9" outlineLevel="0" r="50">
      <c r="B50" s="305" t="s">
        <v>296</v>
      </c>
      <c r="C50" s="305" t="n">
        <v>1</v>
      </c>
      <c r="D50" s="305" t="n">
        <v>5</v>
      </c>
      <c r="E50" s="321" t="n">
        <v>0.6932</v>
      </c>
      <c r="F50" s="325" t="n">
        <f aca="false">(C50*D50)*E50</f>
        <v>3.466</v>
      </c>
    </row>
    <row collapsed="false" customFormat="false" customHeight="false" hidden="false" ht="13.9" outlineLevel="0" r="51">
      <c r="B51" s="305" t="s">
        <v>297</v>
      </c>
      <c r="C51" s="305" t="n">
        <v>0.1344</v>
      </c>
      <c r="D51" s="305" t="n">
        <v>2</v>
      </c>
      <c r="E51" s="321" t="n">
        <v>1</v>
      </c>
      <c r="F51" s="325" t="n">
        <f aca="false">(C51*D51)*E51</f>
        <v>0.2688</v>
      </c>
    </row>
    <row collapsed="false" customFormat="false" customHeight="false" hidden="false" ht="13.9" outlineLevel="0" r="52">
      <c r="B52" s="305" t="s">
        <v>298</v>
      </c>
      <c r="C52" s="305" t="n">
        <v>0.0305</v>
      </c>
      <c r="D52" s="305" t="n">
        <v>2</v>
      </c>
      <c r="E52" s="321" t="n">
        <v>0.6932</v>
      </c>
      <c r="F52" s="325" t="n">
        <f aca="false">(C52*D52)*E52</f>
        <v>0.0422852</v>
      </c>
    </row>
    <row collapsed="false" customFormat="false" customHeight="false" hidden="false" ht="13.9" outlineLevel="0" r="53">
      <c r="B53" s="305" t="s">
        <v>299</v>
      </c>
      <c r="C53" s="305" t="n">
        <v>0.0118</v>
      </c>
      <c r="D53" s="305" t="n">
        <v>3</v>
      </c>
      <c r="E53" s="321" t="n">
        <v>1</v>
      </c>
      <c r="F53" s="325" t="n">
        <f aca="false">(C53*D53)*E53</f>
        <v>0.0354</v>
      </c>
    </row>
    <row collapsed="false" customFormat="false" customHeight="false" hidden="false" ht="13.9" outlineLevel="0" r="54">
      <c r="B54" s="305" t="s">
        <v>300</v>
      </c>
      <c r="C54" s="305" t="n">
        <v>0.02</v>
      </c>
      <c r="D54" s="305" t="n">
        <v>1</v>
      </c>
      <c r="E54" s="321" t="n">
        <v>1</v>
      </c>
      <c r="F54" s="325" t="n">
        <f aca="false">(C54*D54)*E54</f>
        <v>0.02</v>
      </c>
    </row>
    <row collapsed="false" customFormat="false" customHeight="false" hidden="false" ht="13.9" outlineLevel="0" r="55">
      <c r="B55" s="305" t="s">
        <v>301</v>
      </c>
      <c r="C55" s="305" t="n">
        <v>0.004</v>
      </c>
      <c r="D55" s="305" t="n">
        <v>1</v>
      </c>
      <c r="E55" s="321" t="n">
        <v>1</v>
      </c>
      <c r="F55" s="325" t="n">
        <f aca="false">(C55*D55)*E55</f>
        <v>0.004</v>
      </c>
    </row>
    <row collapsed="false" customFormat="false" customHeight="false" hidden="false" ht="13.9" outlineLevel="0" r="56">
      <c r="B56" s="305" t="s">
        <v>302</v>
      </c>
      <c r="C56" s="305" t="n">
        <v>0.0143</v>
      </c>
      <c r="D56" s="305" t="n">
        <v>20</v>
      </c>
      <c r="E56" s="321" t="n">
        <v>0.6932</v>
      </c>
      <c r="F56" s="325" t="n">
        <f aca="false">(C56*D56)*E56</f>
        <v>0.1982552</v>
      </c>
    </row>
    <row collapsed="false" customFormat="false" customHeight="false" hidden="false" ht="13.9" outlineLevel="0" r="57">
      <c r="B57" s="305" t="s">
        <v>303</v>
      </c>
      <c r="C57" s="305" t="n">
        <v>0.0197</v>
      </c>
      <c r="D57" s="305" t="n">
        <v>180</v>
      </c>
      <c r="E57" s="321" t="n">
        <v>0.6932</v>
      </c>
      <c r="F57" s="325" t="n">
        <f aca="false">(C57*D57)*E57</f>
        <v>2.4580872</v>
      </c>
    </row>
    <row collapsed="false" customFormat="false" customHeight="false" hidden="false" ht="13.9" outlineLevel="0" r="58">
      <c r="B58" s="305" t="s">
        <v>304</v>
      </c>
      <c r="C58" s="305" t="n">
        <v>0.0016</v>
      </c>
      <c r="D58" s="305" t="n">
        <v>6</v>
      </c>
      <c r="E58" s="321" t="n">
        <v>1</v>
      </c>
      <c r="F58" s="325" t="n">
        <f aca="false">(C58*D58)*E58</f>
        <v>0.0096</v>
      </c>
    </row>
    <row collapsed="false" customFormat="false" customHeight="false" hidden="false" ht="13.9" outlineLevel="0" r="59">
      <c r="F59" s="326" t="n">
        <f aca="false">SUM(F47:F58)</f>
        <v>29.2556437479452</v>
      </c>
    </row>
    <row collapsed="false" customFormat="false" customHeight="false" hidden="false" ht="13.9" outlineLevel="0" r="60">
      <c r="C60" s="295" t="s">
        <v>305</v>
      </c>
    </row>
    <row collapsed="false" customFormat="false" customHeight="false" hidden="false" ht="13.9" outlineLevel="0" r="61">
      <c r="C61" s="295" t="s">
        <v>254</v>
      </c>
      <c r="D61" s="295" t="s">
        <v>306</v>
      </c>
      <c r="E61" s="315" t="s">
        <v>258</v>
      </c>
    </row>
    <row collapsed="false" customFormat="false" customHeight="false" hidden="false" ht="13.9" outlineLevel="0" r="62">
      <c r="C62" s="295" t="s">
        <v>307</v>
      </c>
      <c r="D62" s="295" t="n">
        <v>30</v>
      </c>
      <c r="E62" s="315" t="s">
        <v>308</v>
      </c>
    </row>
    <row collapsed="false" customFormat="false" customHeight="false" hidden="false" ht="13.9" outlineLevel="0" r="64">
      <c r="C64" s="295" t="s">
        <v>309</v>
      </c>
    </row>
    <row collapsed="false" customFormat="false" customHeight="false" hidden="false" ht="13.9" outlineLevel="0" r="65">
      <c r="C65" s="295" t="s">
        <v>305</v>
      </c>
      <c r="D65" s="295" t="s">
        <v>310</v>
      </c>
      <c r="E65" s="315" t="s">
        <v>311</v>
      </c>
      <c r="F65" s="315" t="s">
        <v>312</v>
      </c>
    </row>
    <row collapsed="false" customFormat="false" customHeight="false" hidden="false" ht="13.9" outlineLevel="0" r="66">
      <c r="C66" s="295" t="s">
        <v>313</v>
      </c>
      <c r="D66" s="295" t="s">
        <v>314</v>
      </c>
      <c r="E66" s="315" t="s">
        <v>315</v>
      </c>
      <c r="F66" s="315" t="s">
        <v>316</v>
      </c>
    </row>
    <row collapsed="false" customFormat="false" customHeight="true" hidden="false" ht="12.75" outlineLevel="0" r="65513"/>
    <row collapsed="false" customFormat="false" customHeight="true" hidden="false" ht="12.75" outlineLevel="0" r="65514"/>
    <row collapsed="false" customFormat="false" customHeight="true" hidden="false" ht="12.75" outlineLevel="0" r="65515"/>
    <row collapsed="false" customFormat="false" customHeight="true" hidden="false" ht="12.75" outlineLevel="0" r="65516"/>
    <row collapsed="false" customFormat="false" customHeight="true" hidden="false" ht="12.75" outlineLevel="0" r="65517"/>
    <row collapsed="false" customFormat="false" customHeight="true" hidden="false" ht="12.75" outlineLevel="0" r="65518"/>
    <row collapsed="false" customFormat="false" customHeight="true" hidden="false" ht="12.75" outlineLevel="0" r="65519"/>
    <row collapsed="false" customFormat="false" customHeight="true" hidden="false" ht="12.75" outlineLevel="0" r="65520"/>
    <row collapsed="false" customFormat="false" customHeight="true" hidden="false" ht="12.75" outlineLevel="0" r="1048561"/>
    <row collapsed="false" customFormat="false" customHeight="true" hidden="false" ht="12.75" outlineLevel="0" r="1048562"/>
    <row collapsed="false" customFormat="false" customHeight="true" hidden="false" ht="12.75" outlineLevel="0" r="1048563"/>
    <row collapsed="false" customFormat="false" customHeight="true" hidden="false" ht="12.75" outlineLevel="0" r="1048564"/>
    <row collapsed="false" customFormat="false" customHeight="true" hidden="false" ht="12.75" outlineLevel="0" r="1048565"/>
    <row collapsed="false" customFormat="false" customHeight="true" hidden="false" ht="12.75" outlineLevel="0" r="1048566"/>
    <row collapsed="false" customFormat="false" customHeight="true" hidden="false" ht="12.75" outlineLevel="0" r="1048567"/>
    <row collapsed="false" customFormat="false" customHeight="true" hidden="false" ht="12.75" outlineLevel="0" r="1048568"/>
    <row collapsed="false" customFormat="false" customHeight="true" hidden="false" ht="12.75" outlineLevel="0" r="1048569"/>
    <row collapsed="false" customFormat="false" customHeight="true" hidden="false" ht="12.75" outlineLevel="0" r="1048570"/>
    <row collapsed="false" customFormat="false" customHeight="true" hidden="false" ht="12.75" outlineLevel="0" r="1048571"/>
    <row collapsed="false" customFormat="false" customHeight="true" hidden="false" ht="12.75" outlineLevel="0" r="1048572"/>
    <row collapsed="false" customFormat="false" customHeight="true" hidden="false" ht="12.75" outlineLevel="0" r="1048573"/>
    <row collapsed="false" customFormat="false" customHeight="true" hidden="false" ht="12.75" outlineLevel="0" r="1048574"/>
    <row collapsed="false" customFormat="false" customHeight="true" hidden="false" ht="12.75" outlineLevel="0" r="1048575"/>
    <row collapsed="false" customFormat="false" customHeight="true" hidden="false" ht="12.75" outlineLevel="0" r="1048576"/>
  </sheetData>
  <mergeCells count="9">
    <mergeCell ref="C2:E2"/>
    <mergeCell ref="D11:F11"/>
    <mergeCell ref="G11:I11"/>
    <mergeCell ref="D15:F15"/>
    <mergeCell ref="D21:F21"/>
    <mergeCell ref="G21:I21"/>
    <mergeCell ref="D25:F25"/>
    <mergeCell ref="D31:G31"/>
    <mergeCell ref="D35:F3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6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D168" activeCellId="0" pane="topLeft" sqref="D168"/>
    </sheetView>
  </sheetViews>
  <sheetFormatPr defaultRowHeight="14.05"/>
  <cols>
    <col collapsed="false" hidden="false" max="1" min="1" style="0" width="51.1302325581395"/>
    <col collapsed="false" hidden="false" max="2" min="2" style="0" width="15.5162790697674"/>
    <col collapsed="false" hidden="false" max="3" min="3" style="0" width="15.6186046511628"/>
    <col collapsed="false" hidden="false" max="4" min="4" style="0" width="16.4976744186046"/>
    <col collapsed="false" hidden="false" max="5" min="5" style="0" width="15.2511627906977"/>
    <col collapsed="false" hidden="false" max="6" min="6" style="0" width="8.49767441860465"/>
    <col collapsed="false" hidden="false" max="7" min="7" style="0" width="1.13023255813954"/>
    <col collapsed="false" hidden="false" max="8" min="8" style="0" width="104.004651162791"/>
  </cols>
  <sheetData>
    <row collapsed="false" customFormat="true" customHeight="true" hidden="false" ht="18" outlineLevel="0" r="1" s="328">
      <c r="A1" s="327" t="s">
        <v>317</v>
      </c>
      <c r="B1" s="327"/>
      <c r="C1" s="327"/>
      <c r="D1" s="327"/>
      <c r="E1" s="327"/>
      <c r="F1" s="327"/>
      <c r="H1" s="329" t="s">
        <v>318</v>
      </c>
      <c r="AMI1" s="0"/>
      <c r="AMJ1" s="0"/>
    </row>
    <row collapsed="false" customFormat="false" customHeight="true" hidden="false" ht="39.75" outlineLevel="0" r="2">
      <c r="A2" s="330" t="s">
        <v>319</v>
      </c>
      <c r="B2" s="331" t="s">
        <v>320</v>
      </c>
      <c r="C2" s="331" t="s">
        <v>321</v>
      </c>
      <c r="D2" s="331" t="s">
        <v>322</v>
      </c>
      <c r="E2" s="331" t="s">
        <v>323</v>
      </c>
      <c r="F2" s="332" t="s">
        <v>324</v>
      </c>
      <c r="H2" s="333" t="s">
        <v>325</v>
      </c>
    </row>
    <row collapsed="false" customFormat="false" customHeight="false" hidden="false" ht="14.05" outlineLevel="0" r="3">
      <c r="A3" s="334" t="s">
        <v>326</v>
      </c>
      <c r="B3" s="335" t="s">
        <v>327</v>
      </c>
      <c r="C3" s="335" t="n">
        <v>6</v>
      </c>
      <c r="D3" s="336" t="n">
        <v>0</v>
      </c>
      <c r="E3" s="336" t="n">
        <f aca="false">C3*D3</f>
        <v>0</v>
      </c>
      <c r="F3" s="337" t="s">
        <v>328</v>
      </c>
      <c r="H3" s="333" t="s">
        <v>329</v>
      </c>
    </row>
    <row collapsed="false" customFormat="false" customHeight="false" hidden="false" ht="14.05" outlineLevel="0" r="4">
      <c r="A4" s="338" t="s">
        <v>330</v>
      </c>
      <c r="B4" s="335" t="s">
        <v>327</v>
      </c>
      <c r="C4" s="339" t="n">
        <v>80</v>
      </c>
      <c r="D4" s="336" t="n">
        <v>0</v>
      </c>
      <c r="E4" s="336" t="n">
        <f aca="false">C4*D4</f>
        <v>0</v>
      </c>
      <c r="F4" s="340" t="s">
        <v>331</v>
      </c>
      <c r="H4" s="333" t="s">
        <v>332</v>
      </c>
    </row>
    <row collapsed="false" customFormat="false" customHeight="false" hidden="false" ht="14.05" outlineLevel="0" r="5">
      <c r="A5" s="338" t="s">
        <v>333</v>
      </c>
      <c r="B5" s="339" t="s">
        <v>334</v>
      </c>
      <c r="C5" s="339" t="n">
        <v>50</v>
      </c>
      <c r="D5" s="336" t="n">
        <v>0</v>
      </c>
      <c r="E5" s="336" t="n">
        <f aca="false">C5*D5</f>
        <v>0</v>
      </c>
      <c r="F5" s="340" t="s">
        <v>335</v>
      </c>
      <c r="H5" s="333" t="s">
        <v>336</v>
      </c>
    </row>
    <row collapsed="false" customFormat="false" customHeight="false" hidden="false" ht="14.05" outlineLevel="0" r="6">
      <c r="A6" s="338" t="s">
        <v>337</v>
      </c>
      <c r="B6" s="339" t="s">
        <v>327</v>
      </c>
      <c r="C6" s="339" t="n">
        <v>20</v>
      </c>
      <c r="D6" s="336" t="n">
        <v>0</v>
      </c>
      <c r="E6" s="336" t="n">
        <f aca="false">C6*D6</f>
        <v>0</v>
      </c>
      <c r="F6" s="340" t="s">
        <v>335</v>
      </c>
      <c r="H6" s="341" t="s">
        <v>338</v>
      </c>
    </row>
    <row collapsed="false" customFormat="false" customHeight="false" hidden="false" ht="14.05" outlineLevel="0" r="7">
      <c r="A7" s="338" t="s">
        <v>339</v>
      </c>
      <c r="B7" s="339" t="s">
        <v>340</v>
      </c>
      <c r="C7" s="339" t="n">
        <v>20</v>
      </c>
      <c r="D7" s="336" t="n">
        <v>0</v>
      </c>
      <c r="E7" s="336" t="n">
        <f aca="false">C7*D7</f>
        <v>0</v>
      </c>
      <c r="F7" s="340" t="s">
        <v>341</v>
      </c>
    </row>
    <row collapsed="false" customFormat="false" customHeight="false" hidden="false" ht="14.05" outlineLevel="0" r="8">
      <c r="A8" s="338" t="s">
        <v>342</v>
      </c>
      <c r="B8" s="339" t="s">
        <v>343</v>
      </c>
      <c r="C8" s="339" t="n">
        <v>16</v>
      </c>
      <c r="D8" s="336" t="n">
        <v>0</v>
      </c>
      <c r="E8" s="336" t="n">
        <f aca="false">C8*D8</f>
        <v>0</v>
      </c>
      <c r="F8" s="340" t="s">
        <v>344</v>
      </c>
      <c r="H8" s="342" t="s">
        <v>345</v>
      </c>
    </row>
    <row collapsed="false" customFormat="false" customHeight="false" hidden="false" ht="14.05" outlineLevel="0" r="9">
      <c r="A9" s="338" t="s">
        <v>346</v>
      </c>
      <c r="B9" s="339" t="s">
        <v>343</v>
      </c>
      <c r="C9" s="339" t="n">
        <v>2</v>
      </c>
      <c r="D9" s="336" t="n">
        <v>0</v>
      </c>
      <c r="E9" s="336" t="n">
        <f aca="false">C9*D9</f>
        <v>0</v>
      </c>
      <c r="F9" s="340" t="s">
        <v>347</v>
      </c>
    </row>
    <row collapsed="false" customFormat="false" customHeight="false" hidden="false" ht="14.05" outlineLevel="0" r="10">
      <c r="A10" s="338" t="s">
        <v>348</v>
      </c>
      <c r="B10" s="339" t="s">
        <v>343</v>
      </c>
      <c r="C10" s="339" t="n">
        <v>5</v>
      </c>
      <c r="D10" s="336" t="n">
        <v>0</v>
      </c>
      <c r="E10" s="336" t="n">
        <f aca="false">C10*D10</f>
        <v>0</v>
      </c>
      <c r="F10" s="340" t="s">
        <v>349</v>
      </c>
    </row>
    <row collapsed="false" customFormat="false" customHeight="false" hidden="false" ht="14.05" outlineLevel="0" r="11">
      <c r="A11" s="338" t="s">
        <v>350</v>
      </c>
      <c r="B11" s="339" t="s">
        <v>334</v>
      </c>
      <c r="C11" s="339" t="n">
        <v>16</v>
      </c>
      <c r="D11" s="336" t="n">
        <v>0</v>
      </c>
      <c r="E11" s="336" t="n">
        <f aca="false">C11*D11</f>
        <v>0</v>
      </c>
      <c r="F11" s="340" t="s">
        <v>351</v>
      </c>
    </row>
    <row collapsed="false" customFormat="false" customHeight="false" hidden="false" ht="14.05" outlineLevel="0" r="12">
      <c r="A12" s="338" t="s">
        <v>352</v>
      </c>
      <c r="B12" s="339" t="s">
        <v>353</v>
      </c>
      <c r="C12" s="339" t="n">
        <v>12</v>
      </c>
      <c r="D12" s="336" t="n">
        <v>0</v>
      </c>
      <c r="E12" s="336" t="n">
        <f aca="false">C12*D12</f>
        <v>0</v>
      </c>
      <c r="F12" s="340" t="s">
        <v>354</v>
      </c>
    </row>
    <row collapsed="false" customFormat="false" customHeight="false" hidden="false" ht="14.05" outlineLevel="0" r="13">
      <c r="A13" s="338" t="s">
        <v>355</v>
      </c>
      <c r="B13" s="339" t="s">
        <v>353</v>
      </c>
      <c r="C13" s="339" t="n">
        <v>12</v>
      </c>
      <c r="D13" s="336" t="n">
        <v>0</v>
      </c>
      <c r="E13" s="336" t="n">
        <f aca="false">C13*D13</f>
        <v>0</v>
      </c>
      <c r="F13" s="340" t="s">
        <v>356</v>
      </c>
    </row>
    <row collapsed="false" customFormat="false" customHeight="false" hidden="false" ht="14.05" outlineLevel="0" r="14">
      <c r="A14" s="338" t="s">
        <v>357</v>
      </c>
      <c r="B14" s="339" t="s">
        <v>353</v>
      </c>
      <c r="C14" s="339" t="n">
        <v>24</v>
      </c>
      <c r="D14" s="336" t="n">
        <v>0</v>
      </c>
      <c r="E14" s="336" t="n">
        <f aca="false">C14*D14</f>
        <v>0</v>
      </c>
      <c r="F14" s="340" t="s">
        <v>344</v>
      </c>
    </row>
    <row collapsed="false" customFormat="false" customHeight="false" hidden="false" ht="14.05" outlineLevel="0" r="15">
      <c r="A15" s="338" t="s">
        <v>358</v>
      </c>
      <c r="B15" s="339" t="s">
        <v>353</v>
      </c>
      <c r="C15" s="339" t="n">
        <f aca="false">(2*15)</f>
        <v>30</v>
      </c>
      <c r="D15" s="336" t="n">
        <v>0</v>
      </c>
      <c r="E15" s="336" t="n">
        <f aca="false">C15*D15</f>
        <v>0</v>
      </c>
      <c r="F15" s="340" t="s">
        <v>359</v>
      </c>
      <c r="H15" s="342" t="n">
        <f aca="false">4.5*22</f>
        <v>99</v>
      </c>
    </row>
    <row collapsed="false" customFormat="false" customHeight="false" hidden="false" ht="14.05" outlineLevel="0" r="16">
      <c r="A16" s="338" t="s">
        <v>360</v>
      </c>
      <c r="B16" s="339" t="s">
        <v>353</v>
      </c>
      <c r="C16" s="339" t="n">
        <v>3</v>
      </c>
      <c r="D16" s="336" t="n">
        <v>0</v>
      </c>
      <c r="E16" s="336" t="n">
        <f aca="false">C16*D16</f>
        <v>0</v>
      </c>
      <c r="F16" s="340" t="s">
        <v>361</v>
      </c>
    </row>
    <row collapsed="false" customFormat="false" customHeight="false" hidden="false" ht="14.05" outlineLevel="0" r="17">
      <c r="A17" s="338" t="s">
        <v>362</v>
      </c>
      <c r="B17" s="339" t="s">
        <v>363</v>
      </c>
      <c r="C17" s="339" t="n">
        <v>5</v>
      </c>
      <c r="D17" s="336" t="n">
        <v>0</v>
      </c>
      <c r="E17" s="336" t="n">
        <f aca="false">C17*D17</f>
        <v>0</v>
      </c>
      <c r="F17" s="340" t="s">
        <v>351</v>
      </c>
    </row>
    <row collapsed="false" customFormat="false" customHeight="false" hidden="false" ht="14.05" outlineLevel="0" r="18">
      <c r="A18" s="338" t="s">
        <v>364</v>
      </c>
      <c r="B18" s="339" t="s">
        <v>334</v>
      </c>
      <c r="C18" s="339" t="n">
        <v>3</v>
      </c>
      <c r="D18" s="336" t="n">
        <v>0</v>
      </c>
      <c r="E18" s="336" t="n">
        <f aca="false">C18*D18</f>
        <v>0</v>
      </c>
      <c r="F18" s="340" t="s">
        <v>365</v>
      </c>
    </row>
    <row collapsed="false" customFormat="false" customHeight="false" hidden="false" ht="14.05" outlineLevel="0" r="19">
      <c r="A19" s="338" t="s">
        <v>366</v>
      </c>
      <c r="B19" s="339" t="s">
        <v>367</v>
      </c>
      <c r="C19" s="339" t="n">
        <v>25</v>
      </c>
      <c r="D19" s="336" t="n">
        <v>0</v>
      </c>
      <c r="E19" s="336" t="n">
        <f aca="false">C19*D19</f>
        <v>0</v>
      </c>
      <c r="F19" s="340" t="s">
        <v>368</v>
      </c>
    </row>
    <row collapsed="false" customFormat="false" customHeight="false" hidden="false" ht="14.05" outlineLevel="0" r="20">
      <c r="A20" s="338" t="s">
        <v>369</v>
      </c>
      <c r="B20" s="339" t="s">
        <v>334</v>
      </c>
      <c r="C20" s="339" t="n">
        <v>15</v>
      </c>
      <c r="D20" s="336" t="n">
        <v>0</v>
      </c>
      <c r="E20" s="336" t="n">
        <f aca="false">C20*D20</f>
        <v>0</v>
      </c>
      <c r="F20" s="340" t="s">
        <v>349</v>
      </c>
    </row>
    <row collapsed="false" customFormat="false" customHeight="false" hidden="false" ht="14.05" outlineLevel="0" r="21">
      <c r="A21" s="338" t="s">
        <v>370</v>
      </c>
      <c r="B21" s="339" t="s">
        <v>371</v>
      </c>
      <c r="C21" s="339" t="n">
        <v>3</v>
      </c>
      <c r="D21" s="336" t="n">
        <v>0</v>
      </c>
      <c r="E21" s="336" t="n">
        <f aca="false">C21*D21</f>
        <v>0</v>
      </c>
      <c r="F21" s="340" t="s">
        <v>335</v>
      </c>
    </row>
    <row collapsed="false" customFormat="false" customHeight="false" hidden="false" ht="14.05" outlineLevel="0" r="22">
      <c r="A22" s="338" t="s">
        <v>372</v>
      </c>
      <c r="B22" s="339" t="s">
        <v>373</v>
      </c>
      <c r="C22" s="339" t="n">
        <v>15</v>
      </c>
      <c r="D22" s="336" t="n">
        <v>0</v>
      </c>
      <c r="E22" s="336" t="n">
        <f aca="false">C22*D22</f>
        <v>0</v>
      </c>
      <c r="F22" s="340" t="s">
        <v>349</v>
      </c>
    </row>
    <row collapsed="false" customFormat="false" customHeight="false" hidden="false" ht="14.05" outlineLevel="0" r="23">
      <c r="A23" s="338" t="s">
        <v>374</v>
      </c>
      <c r="B23" s="339" t="s">
        <v>353</v>
      </c>
      <c r="C23" s="339" t="n">
        <v>12</v>
      </c>
      <c r="D23" s="336" t="n">
        <v>0</v>
      </c>
      <c r="E23" s="336" t="n">
        <f aca="false">C23*D23</f>
        <v>0</v>
      </c>
      <c r="F23" s="340" t="s">
        <v>351</v>
      </c>
    </row>
    <row collapsed="false" customFormat="false" customHeight="false" hidden="false" ht="14.05" outlineLevel="0" r="24">
      <c r="A24" s="338" t="s">
        <v>375</v>
      </c>
      <c r="B24" s="339" t="s">
        <v>353</v>
      </c>
      <c r="C24" s="339" t="n">
        <v>16</v>
      </c>
      <c r="D24" s="336" t="n">
        <v>0</v>
      </c>
      <c r="E24" s="336" t="n">
        <f aca="false">C24*D24</f>
        <v>0</v>
      </c>
      <c r="F24" s="340" t="s">
        <v>349</v>
      </c>
    </row>
    <row collapsed="false" customFormat="false" customHeight="false" hidden="false" ht="14.05" outlineLevel="0" r="25">
      <c r="A25" s="338" t="s">
        <v>376</v>
      </c>
      <c r="B25" s="339" t="s">
        <v>377</v>
      </c>
      <c r="C25" s="339" t="n">
        <v>6</v>
      </c>
      <c r="D25" s="336" t="n">
        <v>0</v>
      </c>
      <c r="E25" s="336" t="n">
        <f aca="false">C25*D25</f>
        <v>0</v>
      </c>
      <c r="F25" s="340" t="s">
        <v>351</v>
      </c>
    </row>
    <row collapsed="false" customFormat="false" customHeight="false" hidden="false" ht="14.05" outlineLevel="0" r="26">
      <c r="A26" s="338" t="s">
        <v>378</v>
      </c>
      <c r="B26" s="339" t="s">
        <v>379</v>
      </c>
      <c r="C26" s="339" t="n">
        <v>56</v>
      </c>
      <c r="D26" s="336" t="n">
        <v>0</v>
      </c>
      <c r="E26" s="336" t="n">
        <f aca="false">C26*D26</f>
        <v>0</v>
      </c>
      <c r="F26" s="340" t="s">
        <v>351</v>
      </c>
    </row>
    <row collapsed="false" customFormat="false" customHeight="false" hidden="false" ht="14.05" outlineLevel="0" r="27">
      <c r="A27" s="338" t="s">
        <v>380</v>
      </c>
      <c r="B27" s="339" t="s">
        <v>381</v>
      </c>
      <c r="C27" s="339" t="n">
        <v>40</v>
      </c>
      <c r="D27" s="336" t="n">
        <v>0</v>
      </c>
      <c r="E27" s="336" t="n">
        <f aca="false">C27*D27</f>
        <v>0</v>
      </c>
      <c r="F27" s="340" t="s">
        <v>351</v>
      </c>
    </row>
    <row collapsed="false" customFormat="false" customHeight="false" hidden="false" ht="14.05" outlineLevel="0" r="28">
      <c r="A28" s="338" t="s">
        <v>382</v>
      </c>
      <c r="B28" s="339" t="s">
        <v>383</v>
      </c>
      <c r="C28" s="339" t="n">
        <v>40</v>
      </c>
      <c r="D28" s="336" t="n">
        <v>0</v>
      </c>
      <c r="E28" s="336" t="n">
        <f aca="false">C28*D28</f>
        <v>0</v>
      </c>
      <c r="F28" s="340" t="s">
        <v>351</v>
      </c>
    </row>
    <row collapsed="false" customFormat="false" customHeight="false" hidden="false" ht="14.05" outlineLevel="0" r="29">
      <c r="A29" s="338" t="s">
        <v>384</v>
      </c>
      <c r="B29" s="339" t="s">
        <v>343</v>
      </c>
      <c r="C29" s="339" t="n">
        <v>3</v>
      </c>
      <c r="D29" s="336" t="n">
        <v>0</v>
      </c>
      <c r="E29" s="336" t="n">
        <f aca="false">C29*D29</f>
        <v>0</v>
      </c>
      <c r="F29" s="340" t="s">
        <v>349</v>
      </c>
    </row>
    <row collapsed="false" customFormat="false" customHeight="false" hidden="false" ht="14.05" outlineLevel="0" r="30">
      <c r="A30" s="338" t="s">
        <v>385</v>
      </c>
      <c r="B30" s="339" t="s">
        <v>353</v>
      </c>
      <c r="C30" s="339" t="n">
        <v>12</v>
      </c>
      <c r="D30" s="336" t="n">
        <v>0</v>
      </c>
      <c r="E30" s="336" t="n">
        <f aca="false">C30*D30</f>
        <v>0</v>
      </c>
      <c r="F30" s="340" t="s">
        <v>349</v>
      </c>
    </row>
    <row collapsed="false" customFormat="false" customHeight="false" hidden="false" ht="14.05" outlineLevel="0" r="31">
      <c r="A31" s="338" t="s">
        <v>386</v>
      </c>
      <c r="B31" s="339" t="s">
        <v>387</v>
      </c>
      <c r="C31" s="339" t="n">
        <v>5</v>
      </c>
      <c r="D31" s="336" t="n">
        <v>0</v>
      </c>
      <c r="E31" s="336" t="n">
        <f aca="false">C31*D31</f>
        <v>0</v>
      </c>
      <c r="F31" s="340" t="s">
        <v>349</v>
      </c>
    </row>
    <row collapsed="false" customFormat="false" customHeight="false" hidden="false" ht="14.05" outlineLevel="0" r="32">
      <c r="A32" s="338" t="s">
        <v>388</v>
      </c>
      <c r="B32" s="339" t="s">
        <v>343</v>
      </c>
      <c r="C32" s="339" t="n">
        <v>16</v>
      </c>
      <c r="D32" s="336" t="n">
        <v>0</v>
      </c>
      <c r="E32" s="336" t="n">
        <f aca="false">C32*D32</f>
        <v>0</v>
      </c>
      <c r="F32" s="340" t="s">
        <v>351</v>
      </c>
    </row>
    <row collapsed="false" customFormat="false" customHeight="false" hidden="false" ht="14.05" outlineLevel="0" r="33">
      <c r="A33" s="338" t="s">
        <v>389</v>
      </c>
      <c r="B33" s="339" t="s">
        <v>353</v>
      </c>
      <c r="C33" s="339" t="n">
        <v>10</v>
      </c>
      <c r="D33" s="336" t="n">
        <v>0</v>
      </c>
      <c r="E33" s="336" t="n">
        <f aca="false">C33*D33</f>
        <v>0</v>
      </c>
      <c r="F33" s="340" t="s">
        <v>390</v>
      </c>
    </row>
    <row collapsed="false" customFormat="false" customHeight="false" hidden="false" ht="14.05" outlineLevel="0" r="34">
      <c r="A34" s="338" t="s">
        <v>391</v>
      </c>
      <c r="B34" s="339" t="s">
        <v>392</v>
      </c>
      <c r="C34" s="342" t="n">
        <v>10</v>
      </c>
      <c r="D34" s="336" t="n">
        <v>0</v>
      </c>
      <c r="E34" s="336" t="n">
        <f aca="false">C34*D34</f>
        <v>0</v>
      </c>
      <c r="F34" s="340" t="s">
        <v>393</v>
      </c>
    </row>
    <row collapsed="false" customFormat="false" customHeight="false" hidden="false" ht="14.05" outlineLevel="0" r="35">
      <c r="A35" s="338" t="s">
        <v>394</v>
      </c>
      <c r="B35" s="339" t="s">
        <v>392</v>
      </c>
      <c r="C35" s="339" t="n">
        <v>10</v>
      </c>
      <c r="D35" s="336" t="n">
        <v>0</v>
      </c>
      <c r="E35" s="336" t="n">
        <f aca="false">C35*D35</f>
        <v>0</v>
      </c>
      <c r="F35" s="340" t="s">
        <v>393</v>
      </c>
    </row>
    <row collapsed="false" customFormat="false" customHeight="false" hidden="false" ht="14.05" outlineLevel="0" r="36">
      <c r="A36" s="338" t="s">
        <v>395</v>
      </c>
      <c r="B36" s="339" t="s">
        <v>392</v>
      </c>
      <c r="C36" s="339" t="n">
        <v>20</v>
      </c>
      <c r="D36" s="336" t="n">
        <v>0</v>
      </c>
      <c r="E36" s="336" t="n">
        <f aca="false">C36*D36</f>
        <v>0</v>
      </c>
      <c r="F36" s="340" t="s">
        <v>349</v>
      </c>
    </row>
    <row collapsed="false" customFormat="false" customHeight="true" hidden="false" ht="18" outlineLevel="0" r="37">
      <c r="A37" s="327" t="s">
        <v>396</v>
      </c>
      <c r="B37" s="327"/>
      <c r="C37" s="327"/>
      <c r="D37" s="327"/>
      <c r="E37" s="327"/>
      <c r="F37" s="327"/>
    </row>
    <row collapsed="false" customFormat="false" customHeight="true" hidden="false" ht="39.75" outlineLevel="0" r="38">
      <c r="A38" s="343" t="s">
        <v>319</v>
      </c>
      <c r="B38" s="344" t="s">
        <v>320</v>
      </c>
      <c r="C38" s="344" t="s">
        <v>397</v>
      </c>
      <c r="D38" s="331" t="s">
        <v>322</v>
      </c>
      <c r="E38" s="331" t="s">
        <v>323</v>
      </c>
      <c r="F38" s="345" t="s">
        <v>324</v>
      </c>
    </row>
    <row collapsed="false" customFormat="false" customHeight="false" hidden="false" ht="14.05" outlineLevel="0" r="39">
      <c r="A39" s="334" t="s">
        <v>398</v>
      </c>
      <c r="B39" s="335" t="s">
        <v>353</v>
      </c>
      <c r="C39" s="335" t="n">
        <v>52</v>
      </c>
      <c r="D39" s="336" t="n">
        <v>0</v>
      </c>
      <c r="E39" s="346" t="n">
        <f aca="false">C39*D39/12</f>
        <v>0</v>
      </c>
      <c r="F39" s="337" t="s">
        <v>349</v>
      </c>
    </row>
    <row collapsed="false" customFormat="false" customHeight="false" hidden="false" ht="14.05" outlineLevel="0" r="40">
      <c r="A40" s="338" t="s">
        <v>399</v>
      </c>
      <c r="B40" s="339" t="s">
        <v>353</v>
      </c>
      <c r="C40" s="339" t="n">
        <v>12</v>
      </c>
      <c r="D40" s="336" t="n">
        <v>0</v>
      </c>
      <c r="E40" s="346" t="n">
        <f aca="false">C40*D40/12</f>
        <v>0</v>
      </c>
      <c r="F40" s="340" t="s">
        <v>351</v>
      </c>
    </row>
    <row collapsed="false" customFormat="false" customHeight="false" hidden="false" ht="14.05" outlineLevel="0" r="41">
      <c r="A41" s="338" t="s">
        <v>400</v>
      </c>
      <c r="B41" s="339" t="s">
        <v>353</v>
      </c>
      <c r="C41" s="339" t="n">
        <v>12</v>
      </c>
      <c r="D41" s="336" t="n">
        <v>0</v>
      </c>
      <c r="E41" s="346" t="n">
        <f aca="false">C41*D41/12</f>
        <v>0</v>
      </c>
      <c r="F41" s="340" t="s">
        <v>351</v>
      </c>
    </row>
    <row collapsed="false" customFormat="false" customHeight="false" hidden="false" ht="14.05" outlineLevel="0" r="42">
      <c r="A42" s="338" t="s">
        <v>401</v>
      </c>
      <c r="B42" s="339" t="s">
        <v>353</v>
      </c>
      <c r="C42" s="339" t="n">
        <v>12</v>
      </c>
      <c r="D42" s="336" t="n">
        <v>0</v>
      </c>
      <c r="E42" s="346" t="n">
        <f aca="false">C42*D42/12</f>
        <v>0</v>
      </c>
      <c r="F42" s="340" t="s">
        <v>349</v>
      </c>
    </row>
    <row collapsed="false" customFormat="false" customHeight="false" hidden="false" ht="14.05" outlineLevel="0" r="43">
      <c r="A43" s="338" t="s">
        <v>402</v>
      </c>
      <c r="B43" s="339" t="s">
        <v>353</v>
      </c>
      <c r="C43" s="339" t="n">
        <v>32</v>
      </c>
      <c r="D43" s="336" t="n">
        <v>0</v>
      </c>
      <c r="E43" s="346" t="n">
        <f aca="false">C43*D43/12</f>
        <v>0</v>
      </c>
      <c r="F43" s="340" t="s">
        <v>351</v>
      </c>
    </row>
    <row collapsed="false" customFormat="false" customHeight="false" hidden="false" ht="14.05" outlineLevel="0" r="44">
      <c r="A44" s="338" t="s">
        <v>403</v>
      </c>
      <c r="B44" s="339" t="s">
        <v>353</v>
      </c>
      <c r="C44" s="339" t="n">
        <v>12</v>
      </c>
      <c r="D44" s="336" t="n">
        <v>0</v>
      </c>
      <c r="E44" s="346" t="n">
        <f aca="false">C44*D44/12</f>
        <v>0</v>
      </c>
      <c r="F44" s="340" t="s">
        <v>349</v>
      </c>
    </row>
    <row collapsed="false" customFormat="false" customHeight="false" hidden="false" ht="14.05" outlineLevel="0" r="45">
      <c r="A45" s="338" t="s">
        <v>404</v>
      </c>
      <c r="B45" s="339" t="s">
        <v>353</v>
      </c>
      <c r="C45" s="339" t="n">
        <v>24</v>
      </c>
      <c r="D45" s="336" t="n">
        <v>0</v>
      </c>
      <c r="E45" s="346" t="n">
        <f aca="false">C45*D45/12</f>
        <v>0</v>
      </c>
      <c r="F45" s="340" t="s">
        <v>390</v>
      </c>
    </row>
    <row collapsed="false" customFormat="false" customHeight="false" hidden="false" ht="14.05" outlineLevel="0" r="46">
      <c r="A46" s="338" t="s">
        <v>405</v>
      </c>
      <c r="B46" s="339" t="s">
        <v>353</v>
      </c>
      <c r="C46" s="339" t="n">
        <v>12</v>
      </c>
      <c r="D46" s="336" t="n">
        <v>0</v>
      </c>
      <c r="E46" s="346" t="n">
        <f aca="false">C46*D46/12</f>
        <v>0</v>
      </c>
      <c r="F46" s="340" t="s">
        <v>349</v>
      </c>
    </row>
    <row collapsed="false" customFormat="false" customHeight="false" hidden="false" ht="14.05" outlineLevel="0" r="47">
      <c r="A47" s="338" t="s">
        <v>406</v>
      </c>
      <c r="B47" s="339" t="s">
        <v>353</v>
      </c>
      <c r="C47" s="339" t="n">
        <v>15</v>
      </c>
      <c r="D47" s="336" t="n">
        <v>0</v>
      </c>
      <c r="E47" s="346" t="n">
        <f aca="false">C47*D47/12</f>
        <v>0</v>
      </c>
      <c r="F47" s="340" t="s">
        <v>393</v>
      </c>
    </row>
    <row collapsed="false" customFormat="false" customHeight="false" hidden="false" ht="14.05" outlineLevel="0" r="48">
      <c r="A48" s="338" t="s">
        <v>407</v>
      </c>
      <c r="B48" s="339" t="s">
        <v>353</v>
      </c>
      <c r="C48" s="339" t="n">
        <v>15</v>
      </c>
      <c r="D48" s="336" t="n">
        <v>0</v>
      </c>
      <c r="E48" s="346" t="n">
        <f aca="false">C48*D48/12</f>
        <v>0</v>
      </c>
      <c r="F48" s="340" t="s">
        <v>393</v>
      </c>
    </row>
    <row collapsed="false" customFormat="false" customHeight="false" hidden="false" ht="14.05" outlineLevel="0" r="49">
      <c r="A49" s="338" t="s">
        <v>408</v>
      </c>
      <c r="B49" s="339" t="s">
        <v>353</v>
      </c>
      <c r="C49" s="339" t="n">
        <v>15</v>
      </c>
      <c r="D49" s="336" t="n">
        <v>0</v>
      </c>
      <c r="E49" s="346" t="n">
        <f aca="false">C49*D49/12</f>
        <v>0</v>
      </c>
      <c r="F49" s="340" t="s">
        <v>349</v>
      </c>
    </row>
    <row collapsed="false" customFormat="false" customHeight="false" hidden="false" ht="14.05" outlineLevel="0" r="50">
      <c r="A50" s="338" t="s">
        <v>409</v>
      </c>
      <c r="B50" s="339" t="s">
        <v>353</v>
      </c>
      <c r="C50" s="339" t="n">
        <v>12</v>
      </c>
      <c r="D50" s="336" t="n">
        <v>0</v>
      </c>
      <c r="E50" s="346" t="n">
        <f aca="false">C50*D50/12</f>
        <v>0</v>
      </c>
      <c r="F50" s="340" t="s">
        <v>368</v>
      </c>
    </row>
    <row collapsed="false" customFormat="false" customHeight="false" hidden="false" ht="14.05" outlineLevel="0" r="51">
      <c r="A51" s="338" t="s">
        <v>410</v>
      </c>
      <c r="B51" s="339" t="s">
        <v>353</v>
      </c>
      <c r="C51" s="339" t="n">
        <v>60</v>
      </c>
      <c r="D51" s="336" t="n">
        <v>0</v>
      </c>
      <c r="E51" s="346" t="n">
        <f aca="false">C51*D51/12</f>
        <v>0</v>
      </c>
      <c r="F51" s="340" t="s">
        <v>393</v>
      </c>
    </row>
    <row collapsed="false" customFormat="false" customHeight="false" hidden="false" ht="14.05" outlineLevel="0" r="52">
      <c r="A52" s="338" t="s">
        <v>411</v>
      </c>
      <c r="B52" s="339" t="s">
        <v>412</v>
      </c>
      <c r="C52" s="339" t="n">
        <v>12</v>
      </c>
      <c r="D52" s="336" t="n">
        <v>0</v>
      </c>
      <c r="E52" s="346" t="n">
        <f aca="false">C52*D52/12</f>
        <v>0</v>
      </c>
      <c r="F52" s="340" t="s">
        <v>349</v>
      </c>
    </row>
    <row collapsed="false" customFormat="false" customHeight="false" hidden="false" ht="14.05" outlineLevel="0" r="53">
      <c r="A53" s="338" t="s">
        <v>413</v>
      </c>
      <c r="B53" s="339" t="s">
        <v>353</v>
      </c>
      <c r="C53" s="339" t="n">
        <v>15</v>
      </c>
      <c r="D53" s="336" t="n">
        <v>0</v>
      </c>
      <c r="E53" s="346" t="n">
        <f aca="false">C53*D53/12</f>
        <v>0</v>
      </c>
      <c r="F53" s="340" t="s">
        <v>414</v>
      </c>
    </row>
    <row collapsed="false" customFormat="false" customHeight="false" hidden="false" ht="14.05" outlineLevel="0" r="54">
      <c r="A54" s="338" t="s">
        <v>415</v>
      </c>
      <c r="B54" s="339" t="s">
        <v>353</v>
      </c>
      <c r="C54" s="339" t="n">
        <v>12</v>
      </c>
      <c r="D54" s="336" t="n">
        <v>0</v>
      </c>
      <c r="E54" s="346" t="n">
        <f aca="false">C54*D54/12</f>
        <v>0</v>
      </c>
      <c r="F54" s="340" t="s">
        <v>416</v>
      </c>
    </row>
    <row collapsed="false" customFormat="false" customHeight="false" hidden="false" ht="14.05" outlineLevel="0" r="55">
      <c r="A55" s="338" t="s">
        <v>417</v>
      </c>
      <c r="B55" s="339" t="s">
        <v>353</v>
      </c>
      <c r="C55" s="339" t="n">
        <v>60</v>
      </c>
      <c r="D55" s="336" t="n">
        <v>0</v>
      </c>
      <c r="E55" s="346" t="n">
        <f aca="false">C55*D55/12</f>
        <v>0</v>
      </c>
      <c r="F55" s="340" t="s">
        <v>418</v>
      </c>
    </row>
    <row collapsed="false" customFormat="false" customHeight="false" hidden="false" ht="14.05" outlineLevel="0" r="56">
      <c r="A56" s="347" t="s">
        <v>419</v>
      </c>
      <c r="B56" s="348" t="s">
        <v>353</v>
      </c>
      <c r="C56" s="348" t="n">
        <v>12</v>
      </c>
      <c r="D56" s="349" t="n">
        <v>0</v>
      </c>
      <c r="E56" s="350" t="n">
        <f aca="false">C56*D56/12</f>
        <v>0</v>
      </c>
      <c r="F56" s="351" t="s">
        <v>349</v>
      </c>
    </row>
    <row collapsed="false" customFormat="false" customHeight="true" hidden="false" ht="20.25" outlineLevel="0" r="57">
      <c r="A57" s="352" t="s">
        <v>420</v>
      </c>
      <c r="B57" s="352"/>
      <c r="C57" s="352"/>
      <c r="D57" s="352"/>
      <c r="E57" s="353" t="n">
        <f aca="false">SUM(E3:E36,E39:E56)</f>
        <v>0</v>
      </c>
      <c r="F57" s="353"/>
    </row>
    <row collapsed="false" customFormat="false" customHeight="true" hidden="false" ht="20.25" outlineLevel="0" r="58">
      <c r="A58" s="354" t="s">
        <v>421</v>
      </c>
      <c r="B58" s="354"/>
      <c r="C58" s="354"/>
      <c r="D58" s="354"/>
      <c r="E58" s="355" t="n">
        <f aca="false">E57/Resumo!B15</f>
        <v>0</v>
      </c>
      <c r="F58" s="355"/>
    </row>
    <row collapsed="false" customFormat="false" customHeight="false" hidden="false" ht="14.05" outlineLevel="0" r="59">
      <c r="E59" s="356"/>
    </row>
    <row collapsed="false" customFormat="false" customHeight="true" hidden="false" ht="16.5" outlineLevel="0" r="60">
      <c r="A60" s="327" t="s">
        <v>422</v>
      </c>
      <c r="B60" s="327"/>
      <c r="C60" s="327"/>
      <c r="D60" s="327"/>
      <c r="E60" s="327"/>
      <c r="F60" s="327"/>
    </row>
    <row collapsed="false" customFormat="false" customHeight="false" hidden="false" ht="25.35" outlineLevel="0" r="61">
      <c r="A61" s="343" t="s">
        <v>319</v>
      </c>
      <c r="B61" s="344" t="s">
        <v>320</v>
      </c>
      <c r="C61" s="344" t="s">
        <v>423</v>
      </c>
      <c r="D61" s="331" t="s">
        <v>322</v>
      </c>
      <c r="E61" s="331" t="s">
        <v>323</v>
      </c>
      <c r="F61" s="345" t="s">
        <v>324</v>
      </c>
    </row>
    <row collapsed="false" customFormat="false" customHeight="false" hidden="false" ht="14.05" outlineLevel="0" r="62">
      <c r="A62" s="338" t="s">
        <v>424</v>
      </c>
      <c r="B62" s="339" t="s">
        <v>327</v>
      </c>
      <c r="C62" s="339" t="n">
        <v>20</v>
      </c>
      <c r="D62" s="336" t="n">
        <v>0</v>
      </c>
      <c r="E62" s="336" t="n">
        <f aca="false">C62*D62</f>
        <v>0</v>
      </c>
      <c r="F62" s="340" t="s">
        <v>425</v>
      </c>
    </row>
    <row collapsed="false" customFormat="false" customHeight="false" hidden="false" ht="14.05" outlineLevel="0" r="63">
      <c r="A63" s="338" t="s">
        <v>337</v>
      </c>
      <c r="B63" s="339" t="s">
        <v>327</v>
      </c>
      <c r="C63" s="339" t="n">
        <f aca="false">(9*0.5*22)</f>
        <v>99</v>
      </c>
      <c r="D63" s="336" t="n">
        <v>0</v>
      </c>
      <c r="E63" s="336" t="n">
        <f aca="false">C63*D63</f>
        <v>0</v>
      </c>
      <c r="F63" s="340" t="s">
        <v>335</v>
      </c>
    </row>
    <row collapsed="false" customFormat="false" customHeight="false" hidden="false" ht="14.05" outlineLevel="0" r="64">
      <c r="A64" s="347" t="s">
        <v>358</v>
      </c>
      <c r="B64" s="348" t="s">
        <v>353</v>
      </c>
      <c r="C64" s="348" t="n">
        <f aca="false">(4*9)</f>
        <v>36</v>
      </c>
      <c r="D64" s="336" t="n">
        <v>0</v>
      </c>
      <c r="E64" s="336" t="n">
        <f aca="false">C64*D64</f>
        <v>0</v>
      </c>
      <c r="F64" s="351" t="s">
        <v>426</v>
      </c>
    </row>
    <row collapsed="false" customFormat="false" customHeight="false" hidden="false" ht="14.05" outlineLevel="0" r="65">
      <c r="A65" s="347" t="s">
        <v>427</v>
      </c>
      <c r="B65" s="339" t="s">
        <v>392</v>
      </c>
      <c r="C65" s="348" t="n">
        <f aca="false">(2*4*9*22)</f>
        <v>1584</v>
      </c>
      <c r="D65" s="336" t="n">
        <v>0</v>
      </c>
      <c r="E65" s="336" t="n">
        <f aca="false">C65*D65</f>
        <v>0</v>
      </c>
      <c r="F65" s="351" t="s">
        <v>428</v>
      </c>
    </row>
    <row collapsed="false" customFormat="false" customHeight="true" hidden="false" ht="36.75" outlineLevel="0" r="66">
      <c r="A66" s="343" t="s">
        <v>319</v>
      </c>
      <c r="B66" s="344" t="s">
        <v>320</v>
      </c>
      <c r="C66" s="344" t="s">
        <v>397</v>
      </c>
      <c r="D66" s="344" t="s">
        <v>322</v>
      </c>
      <c r="E66" s="344" t="s">
        <v>323</v>
      </c>
      <c r="F66" s="345" t="s">
        <v>324</v>
      </c>
    </row>
    <row collapsed="false" customFormat="false" customHeight="false" hidden="false" ht="14.05" outlineLevel="0" r="67">
      <c r="A67" s="334" t="s">
        <v>429</v>
      </c>
      <c r="B67" s="335" t="s">
        <v>353</v>
      </c>
      <c r="C67" s="335" t="n">
        <f aca="false">(2*9*4)</f>
        <v>72</v>
      </c>
      <c r="D67" s="336" t="n">
        <v>0</v>
      </c>
      <c r="E67" s="346" t="n">
        <f aca="false">C67*D67/12</f>
        <v>0</v>
      </c>
      <c r="F67" s="337" t="s">
        <v>428</v>
      </c>
    </row>
    <row collapsed="false" customFormat="false" customHeight="true" hidden="false" ht="18" outlineLevel="0" r="68">
      <c r="A68" s="352" t="s">
        <v>420</v>
      </c>
      <c r="B68" s="352"/>
      <c r="C68" s="352"/>
      <c r="D68" s="352"/>
      <c r="E68" s="353" t="n">
        <f aca="false">SUM(E62:E65,E67)</f>
        <v>0</v>
      </c>
      <c r="F68" s="353"/>
    </row>
    <row collapsed="false" customFormat="false" customHeight="true" hidden="false" ht="16.5" outlineLevel="0" r="69">
      <c r="A69" s="354" t="s">
        <v>430</v>
      </c>
      <c r="B69" s="354"/>
      <c r="C69" s="354"/>
      <c r="D69" s="354"/>
      <c r="E69" s="355" t="n">
        <f aca="false">E68/Resumo!E15</f>
        <v>0</v>
      </c>
      <c r="F69" s="355"/>
    </row>
    <row collapsed="false" customFormat="false" customHeight="false" hidden="false" ht="14.05" outlineLevel="0" r="71">
      <c r="A71" s="342" t="s">
        <v>431</v>
      </c>
      <c r="E71" s="356"/>
    </row>
    <row collapsed="false" customFormat="false" customHeight="false" hidden="false" ht="14.05" outlineLevel="0" r="72">
      <c r="D72" s="357"/>
      <c r="E72" s="356"/>
    </row>
    <row collapsed="false" customFormat="false" customHeight="false" hidden="false" ht="14.05" outlineLevel="0" r="73">
      <c r="A73" s="342" t="s">
        <v>432</v>
      </c>
    </row>
    <row collapsed="false" customFormat="false" customHeight="false" hidden="false" ht="14.05" outlineLevel="0" r="74">
      <c r="A74" s="342" t="s">
        <v>433</v>
      </c>
      <c r="E74" s="357"/>
    </row>
    <row collapsed="false" customFormat="false" customHeight="false" hidden="false" ht="14.05" outlineLevel="0" r="75">
      <c r="A75" s="342" t="s">
        <v>434</v>
      </c>
      <c r="E75" s="358"/>
    </row>
    <row collapsed="false" customFormat="false" customHeight="false" hidden="false" ht="14.05" outlineLevel="0" r="76">
      <c r="A76" s="342" t="s">
        <v>435</v>
      </c>
      <c r="E76" s="357"/>
    </row>
    <row collapsed="false" customFormat="false" customHeight="false" hidden="false" ht="14.05" outlineLevel="0" r="77">
      <c r="A77" s="342" t="s">
        <v>436</v>
      </c>
    </row>
    <row collapsed="false" customFormat="false" customHeight="false" hidden="false" ht="14.05" outlineLevel="0" r="78">
      <c r="A78" s="342" t="s">
        <v>437</v>
      </c>
    </row>
    <row collapsed="false" customFormat="false" customHeight="false" hidden="false" ht="14.05" outlineLevel="0" r="79">
      <c r="A79" s="342" t="s">
        <v>438</v>
      </c>
    </row>
    <row collapsed="false" customFormat="false" customHeight="false" hidden="false" ht="14.05" outlineLevel="0" r="80">
      <c r="A80" s="342" t="s">
        <v>439</v>
      </c>
    </row>
    <row collapsed="false" customFormat="false" customHeight="false" hidden="false" ht="14.05" outlineLevel="0" r="81">
      <c r="A81" s="342" t="s">
        <v>440</v>
      </c>
    </row>
    <row collapsed="false" customFormat="false" customHeight="false" hidden="false" ht="14.05" outlineLevel="0" r="82">
      <c r="A82" s="342" t="s">
        <v>441</v>
      </c>
    </row>
    <row collapsed="false" customFormat="false" customHeight="true" hidden="false" ht="15.75" outlineLevel="0" r="85">
      <c r="A85" s="359" t="s">
        <v>442</v>
      </c>
      <c r="B85" s="359"/>
      <c r="C85" s="359"/>
      <c r="D85" s="359"/>
      <c r="E85" s="359"/>
    </row>
    <row collapsed="false" customFormat="false" customHeight="true" hidden="false" ht="39.75" outlineLevel="0" r="86">
      <c r="A86" s="360" t="s">
        <v>319</v>
      </c>
      <c r="B86" s="361" t="s">
        <v>320</v>
      </c>
      <c r="C86" s="361" t="s">
        <v>443</v>
      </c>
      <c r="D86" s="362" t="s">
        <v>322</v>
      </c>
      <c r="E86" s="363" t="s">
        <v>444</v>
      </c>
    </row>
    <row collapsed="false" customFormat="false" customHeight="false" hidden="false" ht="14.05" outlineLevel="0" r="87">
      <c r="A87" s="334" t="s">
        <v>445</v>
      </c>
      <c r="B87" s="335" t="s">
        <v>353</v>
      </c>
      <c r="C87" s="335" t="n">
        <v>3</v>
      </c>
      <c r="D87" s="336" t="n">
        <v>0</v>
      </c>
      <c r="E87" s="364" t="n">
        <f aca="false">(C87*D87)/60</f>
        <v>0</v>
      </c>
    </row>
    <row collapsed="false" customFormat="false" customHeight="false" hidden="false" ht="14.05" outlineLevel="0" r="88">
      <c r="A88" s="338" t="s">
        <v>446</v>
      </c>
      <c r="B88" s="339" t="s">
        <v>353</v>
      </c>
      <c r="C88" s="339" t="n">
        <v>12</v>
      </c>
      <c r="D88" s="336" t="n">
        <v>0</v>
      </c>
      <c r="E88" s="364" t="n">
        <f aca="false">(C88*D88)/60</f>
        <v>0</v>
      </c>
    </row>
    <row collapsed="false" customFormat="false" customHeight="false" hidden="false" ht="14.05" outlineLevel="0" r="89">
      <c r="A89" s="338" t="s">
        <v>447</v>
      </c>
      <c r="B89" s="339" t="s">
        <v>353</v>
      </c>
      <c r="C89" s="339" t="n">
        <v>3</v>
      </c>
      <c r="D89" s="336" t="n">
        <v>0</v>
      </c>
      <c r="E89" s="364" t="n">
        <f aca="false">(C89*D89)/60</f>
        <v>0</v>
      </c>
    </row>
    <row collapsed="false" customFormat="false" customHeight="false" hidden="false" ht="14.05" outlineLevel="0" r="90">
      <c r="A90" s="338" t="s">
        <v>448</v>
      </c>
      <c r="B90" s="339" t="s">
        <v>353</v>
      </c>
      <c r="C90" s="339" t="n">
        <v>3</v>
      </c>
      <c r="D90" s="336" t="n">
        <v>0</v>
      </c>
      <c r="E90" s="364" t="n">
        <f aca="false">(C90*D90)/60</f>
        <v>0</v>
      </c>
    </row>
    <row collapsed="false" customFormat="false" customHeight="false" hidden="false" ht="14.05" outlineLevel="0" r="91">
      <c r="A91" s="338" t="s">
        <v>449</v>
      </c>
      <c r="B91" s="339" t="s">
        <v>353</v>
      </c>
      <c r="C91" s="339" t="n">
        <v>77</v>
      </c>
      <c r="D91" s="336" t="n">
        <v>0</v>
      </c>
      <c r="E91" s="364" t="n">
        <f aca="false">(C91*D91)/60</f>
        <v>0</v>
      </c>
    </row>
    <row collapsed="false" customFormat="false" customHeight="false" hidden="false" ht="14.05" outlineLevel="0" r="92">
      <c r="A92" s="338" t="s">
        <v>450</v>
      </c>
      <c r="B92" s="339" t="s">
        <v>353</v>
      </c>
      <c r="C92" s="339" t="n">
        <v>77</v>
      </c>
      <c r="D92" s="336" t="n">
        <v>0</v>
      </c>
      <c r="E92" s="364" t="n">
        <f aca="false">(C92*D92)/60</f>
        <v>0</v>
      </c>
    </row>
    <row collapsed="false" customFormat="false" customHeight="false" hidden="false" ht="14.05" outlineLevel="0" r="93">
      <c r="A93" s="338" t="s">
        <v>451</v>
      </c>
      <c r="B93" s="339" t="s">
        <v>353</v>
      </c>
      <c r="C93" s="339" t="n">
        <v>12</v>
      </c>
      <c r="D93" s="336" t="n">
        <v>0</v>
      </c>
      <c r="E93" s="364" t="n">
        <f aca="false">(C93*D93)/60</f>
        <v>0</v>
      </c>
    </row>
    <row collapsed="false" customFormat="false" customHeight="false" hidden="false" ht="14.05" outlineLevel="0" r="94">
      <c r="A94" s="338" t="s">
        <v>452</v>
      </c>
      <c r="B94" s="339" t="s">
        <v>353</v>
      </c>
      <c r="C94" s="339" t="n">
        <v>11</v>
      </c>
      <c r="D94" s="336" t="n">
        <v>0</v>
      </c>
      <c r="E94" s="364" t="n">
        <f aca="false">(C94*D94)/60</f>
        <v>0</v>
      </c>
    </row>
    <row collapsed="false" customFormat="false" customHeight="false" hidden="false" ht="14.05" outlineLevel="0" r="95">
      <c r="A95" s="338" t="s">
        <v>453</v>
      </c>
      <c r="B95" s="339" t="s">
        <v>353</v>
      </c>
      <c r="C95" s="339" t="n">
        <v>12</v>
      </c>
      <c r="D95" s="336" t="n">
        <v>0</v>
      </c>
      <c r="E95" s="364" t="n">
        <f aca="false">(C95*D95)/60</f>
        <v>0</v>
      </c>
      <c r="F95" s="356"/>
    </row>
    <row collapsed="false" customFormat="false" customHeight="false" hidden="false" ht="14.05" outlineLevel="0" r="96">
      <c r="A96" s="338" t="s">
        <v>454</v>
      </c>
      <c r="B96" s="339" t="s">
        <v>353</v>
      </c>
      <c r="C96" s="339" t="n">
        <v>12</v>
      </c>
      <c r="D96" s="336" t="n">
        <v>0</v>
      </c>
      <c r="E96" s="364" t="n">
        <f aca="false">(C96*D96)/60</f>
        <v>0</v>
      </c>
      <c r="F96" s="356"/>
    </row>
    <row collapsed="false" customFormat="false" customHeight="false" hidden="false" ht="14.05" outlineLevel="0" r="97">
      <c r="A97" s="338" t="s">
        <v>455</v>
      </c>
      <c r="B97" s="339" t="s">
        <v>353</v>
      </c>
      <c r="C97" s="339" t="n">
        <v>3</v>
      </c>
      <c r="D97" s="336" t="n">
        <v>0</v>
      </c>
      <c r="E97" s="364" t="n">
        <f aca="false">(C97*D97)/60</f>
        <v>0</v>
      </c>
    </row>
    <row collapsed="false" customFormat="false" customHeight="false" hidden="false" ht="14.05" outlineLevel="0" r="98">
      <c r="A98" s="338" t="s">
        <v>456</v>
      </c>
      <c r="B98" s="339" t="s">
        <v>353</v>
      </c>
      <c r="C98" s="339" t="n">
        <v>12</v>
      </c>
      <c r="D98" s="336" t="n">
        <v>0</v>
      </c>
      <c r="E98" s="364" t="n">
        <f aca="false">(C98*D98)/60</f>
        <v>0</v>
      </c>
    </row>
    <row collapsed="false" customFormat="false" customHeight="false" hidden="false" ht="14.05" outlineLevel="0" r="99">
      <c r="A99" s="338" t="s">
        <v>457</v>
      </c>
      <c r="B99" s="339" t="s">
        <v>353</v>
      </c>
      <c r="C99" s="339" t="n">
        <v>12</v>
      </c>
      <c r="D99" s="336" t="n">
        <v>0</v>
      </c>
      <c r="E99" s="364" t="n">
        <f aca="false">(C99*D99)/60</f>
        <v>0</v>
      </c>
    </row>
    <row collapsed="false" customFormat="false" customHeight="false" hidden="false" ht="14.05" outlineLevel="0" r="100">
      <c r="A100" s="338" t="s">
        <v>458</v>
      </c>
      <c r="B100" s="339" t="s">
        <v>353</v>
      </c>
      <c r="C100" s="339" t="n">
        <v>40</v>
      </c>
      <c r="D100" s="336" t="n">
        <v>0</v>
      </c>
      <c r="E100" s="364" t="n">
        <f aca="false">(C100*D100)/60</f>
        <v>0</v>
      </c>
    </row>
    <row collapsed="false" customFormat="false" customHeight="false" hidden="false" ht="14.05" outlineLevel="0" r="101">
      <c r="A101" s="347" t="s">
        <v>459</v>
      </c>
      <c r="B101" s="348" t="s">
        <v>353</v>
      </c>
      <c r="C101" s="348" t="n">
        <v>77</v>
      </c>
      <c r="D101" s="336" t="n">
        <v>0</v>
      </c>
      <c r="E101" s="364" t="n">
        <f aca="false">(C101*D101)/60</f>
        <v>0</v>
      </c>
    </row>
    <row collapsed="false" customFormat="false" customHeight="false" hidden="false" ht="14.05" outlineLevel="0" r="102">
      <c r="A102" s="338" t="s">
        <v>460</v>
      </c>
      <c r="B102" s="339" t="s">
        <v>353</v>
      </c>
      <c r="C102" s="339" t="n">
        <v>3</v>
      </c>
      <c r="D102" s="336" t="n">
        <v>0</v>
      </c>
      <c r="E102" s="364" t="n">
        <f aca="false">(C102*D102)/60</f>
        <v>0</v>
      </c>
    </row>
    <row collapsed="false" customFormat="false" customHeight="false" hidden="false" ht="14.05" outlineLevel="0" r="103">
      <c r="A103" s="365" t="s">
        <v>461</v>
      </c>
      <c r="B103" s="339" t="s">
        <v>353</v>
      </c>
      <c r="C103" s="339" t="n">
        <v>12</v>
      </c>
      <c r="D103" s="336" t="n">
        <v>0</v>
      </c>
      <c r="E103" s="364" t="n">
        <f aca="false">(C103*D103)/60</f>
        <v>0</v>
      </c>
    </row>
    <row collapsed="false" customFormat="false" customHeight="true" hidden="false" ht="20.25" outlineLevel="0" r="104">
      <c r="A104" s="366" t="s">
        <v>420</v>
      </c>
      <c r="B104" s="366"/>
      <c r="C104" s="366"/>
      <c r="D104" s="366"/>
      <c r="E104" s="367" t="n">
        <f aca="false">SUM(E87:E103)</f>
        <v>0</v>
      </c>
      <c r="F104" s="356"/>
    </row>
    <row collapsed="false" customFormat="false" customHeight="true" hidden="false" ht="20.25" outlineLevel="0" r="105">
      <c r="A105" s="368" t="s">
        <v>421</v>
      </c>
      <c r="B105" s="368"/>
      <c r="C105" s="368"/>
      <c r="D105" s="368"/>
      <c r="E105" s="369" t="n">
        <f aca="false">E104/Resumo!B15</f>
        <v>0</v>
      </c>
      <c r="F105" s="356"/>
    </row>
    <row collapsed="false" customFormat="false" customHeight="true" hidden="false" ht="15.75" outlineLevel="0" r="109">
      <c r="A109" s="370" t="s">
        <v>462</v>
      </c>
      <c r="B109" s="370"/>
      <c r="C109" s="370"/>
      <c r="D109" s="370"/>
      <c r="E109" s="370"/>
    </row>
    <row collapsed="false" customFormat="false" customHeight="true" hidden="false" ht="39.75" outlineLevel="0" r="110">
      <c r="A110" s="371" t="s">
        <v>319</v>
      </c>
      <c r="B110" s="372" t="s">
        <v>320</v>
      </c>
      <c r="C110" s="372" t="s">
        <v>397</v>
      </c>
      <c r="D110" s="373" t="s">
        <v>463</v>
      </c>
      <c r="E110" s="374" t="s">
        <v>464</v>
      </c>
    </row>
    <row collapsed="false" customFormat="false" customHeight="true" hidden="false" ht="20.25" outlineLevel="0" r="111">
      <c r="A111" s="375" t="s">
        <v>465</v>
      </c>
      <c r="B111" s="375"/>
      <c r="C111" s="375"/>
      <c r="D111" s="375"/>
      <c r="E111" s="376" t="n">
        <f aca="false">SUM(E112:E117)</f>
        <v>0</v>
      </c>
    </row>
    <row collapsed="false" customFormat="false" customHeight="false" hidden="false" ht="14.05" outlineLevel="0" r="112">
      <c r="A112" s="334" t="s">
        <v>466</v>
      </c>
      <c r="B112" s="335" t="s">
        <v>353</v>
      </c>
      <c r="C112" s="335" t="n">
        <v>1</v>
      </c>
      <c r="D112" s="336" t="n">
        <v>0</v>
      </c>
      <c r="E112" s="364" t="n">
        <f aca="false">(C112*D112)/12</f>
        <v>0</v>
      </c>
    </row>
    <row collapsed="false" customFormat="false" customHeight="false" hidden="false" ht="14.05" outlineLevel="0" r="113">
      <c r="A113" s="338" t="s">
        <v>467</v>
      </c>
      <c r="B113" s="339" t="s">
        <v>353</v>
      </c>
      <c r="C113" s="339" t="n">
        <v>1</v>
      </c>
      <c r="D113" s="336" t="n">
        <v>0</v>
      </c>
      <c r="E113" s="364" t="n">
        <f aca="false">(C113*D113)/12</f>
        <v>0</v>
      </c>
    </row>
    <row collapsed="false" customFormat="false" customHeight="false" hidden="false" ht="14.05" outlineLevel="0" r="114">
      <c r="A114" s="338" t="s">
        <v>468</v>
      </c>
      <c r="B114" s="339" t="s">
        <v>353</v>
      </c>
      <c r="C114" s="339" t="n">
        <v>2</v>
      </c>
      <c r="D114" s="336" t="n">
        <v>0</v>
      </c>
      <c r="E114" s="364" t="n">
        <f aca="false">(C114*D114)/12</f>
        <v>0</v>
      </c>
      <c r="F114" s="357"/>
    </row>
    <row collapsed="false" customFormat="false" customHeight="false" hidden="false" ht="14.05" outlineLevel="0" r="115">
      <c r="A115" s="338" t="s">
        <v>469</v>
      </c>
      <c r="B115" s="339" t="s">
        <v>353</v>
      </c>
      <c r="C115" s="339" t="n">
        <v>2</v>
      </c>
      <c r="D115" s="336" t="n">
        <v>0</v>
      </c>
      <c r="E115" s="364" t="n">
        <f aca="false">(C115*D115)/12</f>
        <v>0</v>
      </c>
    </row>
    <row collapsed="false" customFormat="false" customHeight="false" hidden="false" ht="14.05" outlineLevel="0" r="116">
      <c r="A116" s="347" t="s">
        <v>470</v>
      </c>
      <c r="B116" s="348" t="s">
        <v>353</v>
      </c>
      <c r="C116" s="348" t="n">
        <v>1</v>
      </c>
      <c r="D116" s="336" t="n">
        <v>0</v>
      </c>
      <c r="E116" s="364" t="n">
        <f aca="false">(C116*D116)/12</f>
        <v>0</v>
      </c>
    </row>
    <row collapsed="false" customFormat="false" customHeight="false" hidden="false" ht="14.05" outlineLevel="0" r="117">
      <c r="A117" s="377" t="s">
        <v>471</v>
      </c>
      <c r="B117" s="378" t="s">
        <v>353</v>
      </c>
      <c r="C117" s="378" t="n">
        <v>1</v>
      </c>
      <c r="D117" s="379" t="n">
        <v>0</v>
      </c>
      <c r="E117" s="364" t="n">
        <f aca="false">(C117*D117)/12</f>
        <v>0</v>
      </c>
    </row>
    <row collapsed="false" customFormat="false" customHeight="true" hidden="false" ht="20.25" outlineLevel="0" r="118">
      <c r="A118" s="375" t="s">
        <v>472</v>
      </c>
      <c r="B118" s="375"/>
      <c r="C118" s="375"/>
      <c r="D118" s="375"/>
      <c r="E118" s="376" t="n">
        <f aca="false">SUM(E119:E122)</f>
        <v>0</v>
      </c>
    </row>
    <row collapsed="false" customFormat="false" customHeight="false" hidden="false" ht="14.05" outlineLevel="0" r="119">
      <c r="A119" s="334" t="s">
        <v>473</v>
      </c>
      <c r="B119" s="335" t="s">
        <v>353</v>
      </c>
      <c r="C119" s="335" t="n">
        <v>2</v>
      </c>
      <c r="D119" s="336" t="n">
        <v>0</v>
      </c>
      <c r="E119" s="364" t="n">
        <f aca="false">(C119*D119)/12</f>
        <v>0</v>
      </c>
    </row>
    <row collapsed="false" customFormat="false" customHeight="false" hidden="false" ht="14.05" outlineLevel="0" r="120">
      <c r="A120" s="338" t="s">
        <v>474</v>
      </c>
      <c r="B120" s="339" t="s">
        <v>353</v>
      </c>
      <c r="C120" s="339" t="n">
        <v>2</v>
      </c>
      <c r="D120" s="336" t="n">
        <v>0</v>
      </c>
      <c r="E120" s="364" t="n">
        <f aca="false">(C120*D120)/12</f>
        <v>0</v>
      </c>
    </row>
    <row collapsed="false" customFormat="false" customHeight="false" hidden="false" ht="14.05" outlineLevel="0" r="121">
      <c r="A121" s="338" t="s">
        <v>475</v>
      </c>
      <c r="B121" s="339" t="s">
        <v>353</v>
      </c>
      <c r="C121" s="339" t="n">
        <v>1</v>
      </c>
      <c r="D121" s="336" t="n">
        <v>0</v>
      </c>
      <c r="E121" s="364" t="n">
        <f aca="false">(C121*D121)/12</f>
        <v>0</v>
      </c>
    </row>
    <row collapsed="false" customFormat="false" customHeight="false" hidden="false" ht="14.05" outlineLevel="0" r="122">
      <c r="A122" s="347" t="s">
        <v>476</v>
      </c>
      <c r="B122" s="348" t="s">
        <v>373</v>
      </c>
      <c r="C122" s="348" t="n">
        <v>2</v>
      </c>
      <c r="D122" s="336" t="n">
        <v>0</v>
      </c>
      <c r="E122" s="364" t="n">
        <f aca="false">(C122*D122)/12</f>
        <v>0</v>
      </c>
    </row>
    <row collapsed="false" customFormat="false" customHeight="true" hidden="false" ht="20.25" outlineLevel="0" r="123">
      <c r="A123" s="380" t="s">
        <v>477</v>
      </c>
      <c r="B123" s="380"/>
      <c r="C123" s="380"/>
      <c r="D123" s="380"/>
      <c r="E123" s="381" t="n">
        <f aca="false">E111</f>
        <v>0</v>
      </c>
    </row>
    <row collapsed="false" customFormat="false" customHeight="true" hidden="false" ht="20.25" outlineLevel="0" r="124">
      <c r="A124" s="380" t="s">
        <v>478</v>
      </c>
      <c r="B124" s="380"/>
      <c r="C124" s="380"/>
      <c r="D124" s="380"/>
      <c r="E124" s="381" t="n">
        <f aca="false">E118</f>
        <v>0</v>
      </c>
    </row>
    <row collapsed="false" customFormat="false" customHeight="true" hidden="false" ht="19.5" outlineLevel="0" r="126">
      <c r="A126" s="382" t="s">
        <v>479</v>
      </c>
      <c r="B126" s="382"/>
      <c r="C126" s="382"/>
      <c r="D126" s="382"/>
      <c r="E126" s="382"/>
    </row>
    <row collapsed="false" customFormat="false" customHeight="true" hidden="false" ht="39.75" outlineLevel="0" r="127">
      <c r="A127" s="383" t="s">
        <v>319</v>
      </c>
      <c r="B127" s="384" t="s">
        <v>320</v>
      </c>
      <c r="C127" s="384" t="s">
        <v>480</v>
      </c>
      <c r="D127" s="385" t="s">
        <v>463</v>
      </c>
      <c r="E127" s="386" t="s">
        <v>481</v>
      </c>
    </row>
    <row collapsed="false" customFormat="false" customHeight="true" hidden="false" ht="20.25" outlineLevel="0" r="128">
      <c r="A128" s="387" t="s">
        <v>482</v>
      </c>
      <c r="B128" s="387"/>
      <c r="C128" s="387"/>
      <c r="D128" s="387"/>
      <c r="E128" s="388" t="n">
        <f aca="false">SUM(E129:E133)</f>
        <v>0</v>
      </c>
    </row>
    <row collapsed="false" customFormat="false" customHeight="false" hidden="false" ht="14.05" outlineLevel="0" r="129">
      <c r="A129" s="389" t="s">
        <v>483</v>
      </c>
      <c r="B129" s="390" t="s">
        <v>353</v>
      </c>
      <c r="C129" s="390" t="n">
        <f aca="false">(1*9*22)</f>
        <v>198</v>
      </c>
      <c r="D129" s="391" t="n">
        <v>0</v>
      </c>
      <c r="E129" s="392" t="n">
        <f aca="false">C129*D129</f>
        <v>0</v>
      </c>
    </row>
    <row collapsed="false" customFormat="false" customHeight="false" hidden="false" ht="14.05" outlineLevel="0" r="130">
      <c r="A130" s="338" t="s">
        <v>484</v>
      </c>
      <c r="B130" s="339" t="s">
        <v>353</v>
      </c>
      <c r="C130" s="339" t="n">
        <f aca="false">(1*9)/6</f>
        <v>1.5</v>
      </c>
      <c r="D130" s="393" t="n">
        <v>0</v>
      </c>
      <c r="E130" s="394" t="n">
        <f aca="false">C130*D130</f>
        <v>0</v>
      </c>
    </row>
    <row collapsed="false" customFormat="false" customHeight="false" hidden="false" ht="14.05" outlineLevel="0" r="131">
      <c r="A131" s="338" t="s">
        <v>485</v>
      </c>
      <c r="B131" s="339" t="s">
        <v>373</v>
      </c>
      <c r="C131" s="339" t="n">
        <f aca="false">(2*9*22)</f>
        <v>396</v>
      </c>
      <c r="D131" s="393" t="n">
        <v>0</v>
      </c>
      <c r="E131" s="394" t="n">
        <f aca="false">C131*D131</f>
        <v>0</v>
      </c>
    </row>
    <row collapsed="false" customFormat="false" customHeight="false" hidden="false" ht="14.05" outlineLevel="0" r="132">
      <c r="A132" s="338" t="s">
        <v>486</v>
      </c>
      <c r="B132" s="339" t="s">
        <v>353</v>
      </c>
      <c r="C132" s="339" t="n">
        <f aca="false">(2*9*22)</f>
        <v>396</v>
      </c>
      <c r="D132" s="393" t="n">
        <v>0</v>
      </c>
      <c r="E132" s="394" t="n">
        <f aca="false">C132*D132</f>
        <v>0</v>
      </c>
    </row>
    <row collapsed="false" customFormat="false" customHeight="false" hidden="false" ht="14.05" outlineLevel="0" r="133">
      <c r="A133" s="347" t="s">
        <v>487</v>
      </c>
      <c r="B133" s="348" t="s">
        <v>353</v>
      </c>
      <c r="C133" s="348" t="n">
        <f aca="false">9*22</f>
        <v>198</v>
      </c>
      <c r="D133" s="395" t="n">
        <v>0</v>
      </c>
      <c r="E133" s="396" t="n">
        <f aca="false">C133*D133</f>
        <v>0</v>
      </c>
    </row>
    <row collapsed="false" customFormat="false" customHeight="false" hidden="false" ht="25.35" outlineLevel="0" r="134">
      <c r="A134" s="383" t="s">
        <v>319</v>
      </c>
      <c r="B134" s="384" t="s">
        <v>320</v>
      </c>
      <c r="C134" s="384" t="s">
        <v>488</v>
      </c>
      <c r="D134" s="385" t="s">
        <v>463</v>
      </c>
      <c r="E134" s="386" t="s">
        <v>481</v>
      </c>
    </row>
    <row collapsed="false" customFormat="false" customHeight="true" hidden="false" ht="20.25" outlineLevel="0" r="135">
      <c r="A135" s="387" t="s">
        <v>489</v>
      </c>
      <c r="B135" s="387"/>
      <c r="C135" s="387"/>
      <c r="D135" s="387"/>
      <c r="E135" s="397" t="n">
        <f aca="false">SUM(E136:E139)</f>
        <v>0</v>
      </c>
    </row>
    <row collapsed="false" customFormat="false" customHeight="false" hidden="false" ht="14.05" outlineLevel="0" r="136">
      <c r="A136" s="334" t="s">
        <v>490</v>
      </c>
      <c r="B136" s="335" t="s">
        <v>353</v>
      </c>
      <c r="C136" s="335" t="n">
        <v>15</v>
      </c>
      <c r="D136" s="398" t="n">
        <v>0</v>
      </c>
      <c r="E136" s="399" t="n">
        <f aca="false">(C136*D136)/12</f>
        <v>0</v>
      </c>
    </row>
    <row collapsed="false" customFormat="false" customHeight="false" hidden="false" ht="14.05" outlineLevel="0" r="137">
      <c r="A137" s="338" t="s">
        <v>491</v>
      </c>
      <c r="B137" s="339" t="s">
        <v>373</v>
      </c>
      <c r="C137" s="339" t="n">
        <v>15</v>
      </c>
      <c r="D137" s="393" t="n">
        <v>0</v>
      </c>
      <c r="E137" s="399" t="n">
        <f aca="false">(C137*D137)/12</f>
        <v>0</v>
      </c>
    </row>
    <row collapsed="false" customFormat="false" customHeight="false" hidden="false" ht="14.05" outlineLevel="0" r="138">
      <c r="A138" s="338" t="s">
        <v>486</v>
      </c>
      <c r="B138" s="339" t="s">
        <v>353</v>
      </c>
      <c r="C138" s="339" t="n">
        <f aca="false">((3*15*22))*12</f>
        <v>11880</v>
      </c>
      <c r="D138" s="393" t="n">
        <v>0</v>
      </c>
      <c r="E138" s="399" t="n">
        <f aca="false">(C138*D138)/12</f>
        <v>0</v>
      </c>
    </row>
    <row collapsed="false" customFormat="false" customHeight="false" hidden="false" ht="14.05" outlineLevel="0" r="139">
      <c r="A139" s="338" t="s">
        <v>492</v>
      </c>
      <c r="B139" s="339" t="s">
        <v>353</v>
      </c>
      <c r="C139" s="339" t="n">
        <v>15</v>
      </c>
      <c r="D139" s="393" t="n">
        <v>0</v>
      </c>
      <c r="E139" s="399" t="n">
        <f aca="false">(C139*D139)/12</f>
        <v>0</v>
      </c>
    </row>
    <row collapsed="false" customFormat="false" customHeight="true" hidden="false" ht="20.25" outlineLevel="0" r="140">
      <c r="A140" s="400" t="s">
        <v>420</v>
      </c>
      <c r="B140" s="400"/>
      <c r="C140" s="400"/>
      <c r="D140" s="400"/>
      <c r="E140" s="401" t="n">
        <f aca="false">E135+E128</f>
        <v>0</v>
      </c>
      <c r="H140" s="356"/>
    </row>
    <row collapsed="false" customFormat="false" customHeight="true" hidden="false" ht="20.25" outlineLevel="0" r="141">
      <c r="A141" s="400" t="s">
        <v>493</v>
      </c>
      <c r="B141" s="400"/>
      <c r="C141" s="400"/>
      <c r="D141" s="400"/>
      <c r="E141" s="402" t="n">
        <f aca="false">E128/Resumo!E15</f>
        <v>0</v>
      </c>
      <c r="H141" s="356"/>
    </row>
    <row collapsed="false" customFormat="false" customHeight="true" hidden="false" ht="20.25" outlineLevel="0" r="142">
      <c r="A142" s="400" t="s">
        <v>494</v>
      </c>
      <c r="B142" s="400"/>
      <c r="C142" s="400"/>
      <c r="D142" s="400"/>
      <c r="E142" s="402" t="n">
        <f aca="false">E135/Resumo!B15</f>
        <v>0</v>
      </c>
    </row>
    <row collapsed="false" customFormat="false" customHeight="false" hidden="false" ht="14.05" outlineLevel="0" r="144">
      <c r="A144" s="403" t="s">
        <v>495</v>
      </c>
      <c r="B144" s="403"/>
      <c r="C144" s="403"/>
    </row>
    <row collapsed="false" customFormat="false" customHeight="true" hidden="false" ht="12.75" outlineLevel="0" r="145">
      <c r="A145" s="404" t="s">
        <v>483</v>
      </c>
      <c r="B145" s="405" t="s">
        <v>496</v>
      </c>
      <c r="C145" s="405"/>
    </row>
    <row collapsed="false" customFormat="false" customHeight="true" hidden="false" ht="12.75" outlineLevel="0" r="146">
      <c r="A146" s="404" t="s">
        <v>484</v>
      </c>
      <c r="B146" s="405" t="s">
        <v>497</v>
      </c>
      <c r="C146" s="405"/>
    </row>
    <row collapsed="false" customFormat="false" customHeight="true" hidden="false" ht="12.75" outlineLevel="0" r="147">
      <c r="A147" s="404" t="s">
        <v>485</v>
      </c>
      <c r="B147" s="405" t="s">
        <v>498</v>
      </c>
      <c r="C147" s="405"/>
    </row>
    <row collapsed="false" customFormat="false" customHeight="true" hidden="false" ht="12.75" outlineLevel="0" r="148">
      <c r="A148" s="404" t="s">
        <v>486</v>
      </c>
      <c r="B148" s="405" t="s">
        <v>499</v>
      </c>
      <c r="C148" s="405"/>
    </row>
    <row collapsed="false" customFormat="false" customHeight="true" hidden="false" ht="12.75" outlineLevel="0" r="149">
      <c r="A149" s="404" t="s">
        <v>487</v>
      </c>
      <c r="B149" s="405" t="s">
        <v>496</v>
      </c>
      <c r="C149" s="405"/>
    </row>
    <row collapsed="false" customFormat="false" customHeight="true" hidden="false" ht="12.75" outlineLevel="0" r="150">
      <c r="A150" s="404" t="s">
        <v>500</v>
      </c>
      <c r="B150" s="405" t="s">
        <v>501</v>
      </c>
      <c r="C150" s="405"/>
    </row>
    <row collapsed="false" customFormat="false" customHeight="true" hidden="false" ht="12.75" outlineLevel="0" r="151">
      <c r="A151" s="404" t="s">
        <v>502</v>
      </c>
      <c r="B151" s="405" t="s">
        <v>503</v>
      </c>
      <c r="C151" s="405"/>
    </row>
    <row collapsed="false" customFormat="false" customHeight="true" hidden="false" ht="35.05" outlineLevel="0" r="152">
      <c r="A152" s="404" t="s">
        <v>504</v>
      </c>
      <c r="B152" s="405" t="s">
        <v>505</v>
      </c>
      <c r="C152" s="405"/>
    </row>
    <row collapsed="false" customFormat="false" customHeight="false" hidden="false" ht="14.05" outlineLevel="0" r="154">
      <c r="A154" s="406" t="s">
        <v>506</v>
      </c>
      <c r="B154" s="406"/>
      <c r="C154" s="406"/>
      <c r="D154" s="406"/>
      <c r="E154" s="406"/>
    </row>
    <row collapsed="false" customFormat="false" customHeight="true" hidden="false" ht="49.5" outlineLevel="0" r="155">
      <c r="A155" s="407" t="s">
        <v>319</v>
      </c>
      <c r="B155" s="408" t="s">
        <v>320</v>
      </c>
      <c r="C155" s="408" t="s">
        <v>507</v>
      </c>
      <c r="D155" s="409"/>
      <c r="E155" s="410" t="s">
        <v>508</v>
      </c>
    </row>
    <row collapsed="false" customFormat="false" customHeight="true" hidden="false" ht="12.75" outlineLevel="0" r="156">
      <c r="A156" s="406" t="s">
        <v>509</v>
      </c>
      <c r="B156" s="406"/>
      <c r="C156" s="406"/>
      <c r="D156" s="406"/>
      <c r="E156" s="411" t="n">
        <f aca="false">SUM(E157:E165)</f>
        <v>0</v>
      </c>
    </row>
    <row collapsed="false" customFormat="false" customHeight="true" hidden="false" ht="12.75" outlineLevel="0" r="157">
      <c r="A157" s="334" t="s">
        <v>510</v>
      </c>
      <c r="B157" s="335" t="s">
        <v>511</v>
      </c>
      <c r="C157" s="335" t="n">
        <v>2</v>
      </c>
      <c r="D157" s="412"/>
      <c r="E157" s="364"/>
    </row>
    <row collapsed="false" customFormat="false" customHeight="true" hidden="false" ht="12.75" outlineLevel="0" r="158">
      <c r="A158" s="334" t="s">
        <v>512</v>
      </c>
      <c r="B158" s="335" t="s">
        <v>511</v>
      </c>
      <c r="C158" s="339" t="n">
        <v>2</v>
      </c>
      <c r="D158" s="413"/>
      <c r="E158" s="364"/>
      <c r="F158" s="357"/>
    </row>
    <row collapsed="false" customFormat="false" customHeight="true" hidden="false" ht="12.75" outlineLevel="0" r="159">
      <c r="A159" s="334" t="s">
        <v>513</v>
      </c>
      <c r="B159" s="335" t="s">
        <v>511</v>
      </c>
      <c r="C159" s="339" t="n">
        <v>2</v>
      </c>
      <c r="D159" s="413"/>
      <c r="E159" s="364"/>
      <c r="F159" s="357"/>
      <c r="H159" s="357"/>
    </row>
    <row collapsed="false" customFormat="false" customHeight="true" hidden="false" ht="12.75" outlineLevel="0" r="160">
      <c r="A160" s="334" t="s">
        <v>514</v>
      </c>
      <c r="B160" s="335" t="s">
        <v>511</v>
      </c>
      <c r="C160" s="339" t="n">
        <v>2</v>
      </c>
      <c r="D160" s="413"/>
      <c r="E160" s="364"/>
    </row>
    <row collapsed="false" customFormat="false" customHeight="true" hidden="false" ht="12.75" outlineLevel="0" r="161">
      <c r="A161" s="334" t="s">
        <v>515</v>
      </c>
      <c r="B161" s="335" t="s">
        <v>511</v>
      </c>
      <c r="C161" s="348" t="n">
        <v>2</v>
      </c>
      <c r="D161" s="413"/>
      <c r="E161" s="364"/>
    </row>
    <row collapsed="false" customFormat="false" customHeight="true" hidden="false" ht="12.75" outlineLevel="0" r="162">
      <c r="A162" s="334" t="s">
        <v>516</v>
      </c>
      <c r="B162" s="335" t="s">
        <v>517</v>
      </c>
      <c r="C162" s="348" t="n">
        <v>2</v>
      </c>
      <c r="D162" s="413"/>
      <c r="E162" s="364"/>
    </row>
    <row collapsed="false" customFormat="false" customHeight="true" hidden="false" ht="12.75" outlineLevel="0" r="163">
      <c r="A163" s="334" t="s">
        <v>518</v>
      </c>
      <c r="B163" s="335" t="s">
        <v>517</v>
      </c>
      <c r="C163" s="348" t="n">
        <v>2</v>
      </c>
      <c r="D163" s="413"/>
      <c r="E163" s="364"/>
    </row>
    <row collapsed="false" customFormat="false" customHeight="true" hidden="false" ht="12.75" outlineLevel="0" r="164">
      <c r="A164" s="334" t="s">
        <v>519</v>
      </c>
      <c r="B164" s="335" t="s">
        <v>517</v>
      </c>
      <c r="C164" s="348" t="n">
        <v>2</v>
      </c>
      <c r="D164" s="413"/>
      <c r="E164" s="364"/>
      <c r="F164" s="357"/>
    </row>
    <row collapsed="false" customFormat="false" customHeight="true" hidden="false" ht="12.75" outlineLevel="0" r="165">
      <c r="A165" s="334" t="s">
        <v>520</v>
      </c>
      <c r="B165" s="335" t="s">
        <v>511</v>
      </c>
      <c r="C165" s="378" t="n">
        <v>2</v>
      </c>
      <c r="D165" s="414"/>
      <c r="E165" s="364"/>
    </row>
    <row collapsed="false" customFormat="false" customHeight="false" hidden="false" ht="14.05" outlineLevel="0" r="166">
      <c r="A166" s="415" t="s">
        <v>521</v>
      </c>
      <c r="B166" s="415"/>
      <c r="C166" s="415"/>
      <c r="D166" s="415"/>
      <c r="E166" s="416" t="n">
        <f aca="false">SUM(E167:E167)</f>
        <v>0</v>
      </c>
    </row>
    <row collapsed="false" customFormat="false" customHeight="true" hidden="false" ht="12.75" outlineLevel="0" r="167">
      <c r="A167" s="417" t="s">
        <v>522</v>
      </c>
      <c r="B167" s="418" t="s">
        <v>353</v>
      </c>
      <c r="C167" s="418" t="n">
        <v>1</v>
      </c>
      <c r="D167" s="419" t="n">
        <v>0</v>
      </c>
      <c r="E167" s="420" t="n">
        <f aca="false">D167</f>
        <v>0</v>
      </c>
    </row>
  </sheetData>
  <mergeCells count="37">
    <mergeCell ref="A1:F1"/>
    <mergeCell ref="A37:F37"/>
    <mergeCell ref="A57:D57"/>
    <mergeCell ref="E57:F57"/>
    <mergeCell ref="A58:D58"/>
    <mergeCell ref="E58:F58"/>
    <mergeCell ref="A60:F60"/>
    <mergeCell ref="A68:D68"/>
    <mergeCell ref="E68:F68"/>
    <mergeCell ref="A69:D69"/>
    <mergeCell ref="E69:F69"/>
    <mergeCell ref="A85:E85"/>
    <mergeCell ref="A104:D104"/>
    <mergeCell ref="A105:D105"/>
    <mergeCell ref="A109:E109"/>
    <mergeCell ref="A111:D111"/>
    <mergeCell ref="A118:D118"/>
    <mergeCell ref="A123:D123"/>
    <mergeCell ref="A124:D124"/>
    <mergeCell ref="A126:E126"/>
    <mergeCell ref="A128:D128"/>
    <mergeCell ref="A135:D135"/>
    <mergeCell ref="A140:D140"/>
    <mergeCell ref="A141:D141"/>
    <mergeCell ref="A142:D142"/>
    <mergeCell ref="A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A154:E154"/>
    <mergeCell ref="A156:D156"/>
    <mergeCell ref="A166:D166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2" activeCellId="0" pane="topLeft" sqref="A2"/>
    </sheetView>
  </sheetViews>
  <sheetFormatPr defaultRowHeight="14.25"/>
  <cols>
    <col collapsed="false" hidden="false" max="1" min="1" style="0" width="27.6139534883721"/>
    <col collapsed="false" hidden="false" max="2" min="2" style="0" width="29.246511627907"/>
    <col collapsed="false" hidden="false" max="3" min="3" style="0" width="22.2511627906977"/>
    <col collapsed="false" hidden="false" max="1025" min="4" style="0" width="8.6046511627907"/>
  </cols>
  <sheetData>
    <row collapsed="false" customFormat="false" customHeight="true" hidden="false" ht="15" outlineLevel="0" r="1">
      <c r="A1" s="421" t="s">
        <v>523</v>
      </c>
      <c r="B1" s="421"/>
      <c r="C1" s="421"/>
    </row>
    <row collapsed="false" customFormat="false" customHeight="true" hidden="false" ht="15" outlineLevel="0" r="2">
      <c r="A2" s="422" t="s">
        <v>353</v>
      </c>
      <c r="B2" s="422" t="s">
        <v>524</v>
      </c>
      <c r="C2" s="422" t="s">
        <v>525</v>
      </c>
    </row>
    <row collapsed="false" customFormat="false" customHeight="true" hidden="false" ht="15" outlineLevel="0" r="3">
      <c r="A3" s="423" t="s">
        <v>526</v>
      </c>
      <c r="B3" s="424" t="s">
        <v>527</v>
      </c>
      <c r="C3" s="423" t="s">
        <v>528</v>
      </c>
    </row>
    <row collapsed="false" customFormat="false" customHeight="true" hidden="false" ht="15" outlineLevel="0" r="4">
      <c r="A4" s="423" t="s">
        <v>529</v>
      </c>
      <c r="B4" s="424" t="s">
        <v>530</v>
      </c>
      <c r="C4" s="423" t="s">
        <v>528</v>
      </c>
    </row>
    <row collapsed="false" customFormat="false" customHeight="true" hidden="false" ht="15" outlineLevel="0" r="5">
      <c r="A5" s="424" t="s">
        <v>50</v>
      </c>
      <c r="B5" s="424" t="s">
        <v>531</v>
      </c>
      <c r="C5" s="424" t="s">
        <v>532</v>
      </c>
    </row>
    <row collapsed="false" customFormat="false" customHeight="true" hidden="false" ht="15" outlineLevel="0" r="6">
      <c r="A6" s="424" t="s">
        <v>52</v>
      </c>
      <c r="B6" s="424" t="s">
        <v>533</v>
      </c>
      <c r="C6" s="424" t="s">
        <v>534</v>
      </c>
    </row>
    <row collapsed="false" customFormat="false" customHeight="true" hidden="false" ht="15" outlineLevel="0" r="7">
      <c r="A7" s="424" t="s">
        <v>59</v>
      </c>
      <c r="B7" s="424" t="s">
        <v>535</v>
      </c>
      <c r="C7" s="424" t="s">
        <v>536</v>
      </c>
    </row>
    <row collapsed="false" customFormat="false" customHeight="true" hidden="false" ht="15" outlineLevel="0" r="8">
      <c r="A8" s="424" t="s">
        <v>54</v>
      </c>
      <c r="B8" s="424" t="s">
        <v>537</v>
      </c>
      <c r="C8" s="424" t="s">
        <v>538</v>
      </c>
    </row>
    <row collapsed="false" customFormat="false" customHeight="true" hidden="false" ht="15" outlineLevel="0" r="9">
      <c r="A9" s="424" t="s">
        <v>60</v>
      </c>
      <c r="B9" s="424" t="s">
        <v>539</v>
      </c>
      <c r="C9" s="424" t="s">
        <v>540</v>
      </c>
    </row>
    <row collapsed="false" customFormat="false" customHeight="true" hidden="false" ht="15" outlineLevel="0" r="10">
      <c r="A10" s="424" t="s">
        <v>55</v>
      </c>
      <c r="B10" s="424" t="s">
        <v>541</v>
      </c>
      <c r="C10" s="424" t="s">
        <v>542</v>
      </c>
    </row>
    <row collapsed="false" customFormat="false" customHeight="true" hidden="false" ht="15" outlineLevel="0" r="11">
      <c r="A11" s="423" t="s">
        <v>58</v>
      </c>
      <c r="B11" s="423" t="s">
        <v>543</v>
      </c>
      <c r="C11" s="423" t="s">
        <v>544</v>
      </c>
    </row>
    <row collapsed="false" customFormat="false" customHeight="true" hidden="false" ht="15" outlineLevel="0" r="12">
      <c r="A12" s="424" t="s">
        <v>56</v>
      </c>
      <c r="B12" s="424" t="s">
        <v>545</v>
      </c>
      <c r="C12" s="424" t="s">
        <v>546</v>
      </c>
    </row>
    <row collapsed="false" customFormat="false" customHeight="true" hidden="false" ht="15" outlineLevel="0" r="13">
      <c r="A13" s="424" t="s">
        <v>57</v>
      </c>
      <c r="B13" s="424" t="s">
        <v>547</v>
      </c>
      <c r="C13" s="424" t="s">
        <v>548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LibreOffice/4.1.3.2$Windows_x86 LibreOffice_project/70feb7d99726f064edab4605a8ab840c50ec57a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2020-03-17T09:48:25Z</dcterms:created>
  <dc:creator>Ana Carolina Alves Miranda</dc:creator>
  <dc:language>pt</dc:language>
  <dcterms:modified xsi:type="dcterms:W3CDTF">2021-07-13T16:03:17Z</dcterms:modified>
  <cp:revision>90</cp:revision>
</cp:coreProperties>
</file>