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Manut. Predial RJ\1ª Repactuação\Versão 3\"/>
    </mc:Choice>
  </mc:AlternateContent>
  <bookViews>
    <workbookView xWindow="0" yWindow="0" windowWidth="16380" windowHeight="8190" tabRatio="729" firstSheet="8" activeTab="14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Consolid'!$A$1:$L$79</definedName>
    <definedName name="_xlnm.Print_Area" localSheetId="1">'III Deslocamentos'!$A$1:$N$120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9">'VI Equipamentos'!$A$1:$J$79</definedName>
    <definedName name="_xlnm.Print_Area" localSheetId="10">'VII-B Materiais'!$A$1:$G$194</definedName>
    <definedName name="_xlnm.Print_Area" localSheetId="11">'VIII Uniformes e EPI''s'!$A$1:$I$11</definedName>
    <definedName name="_xlnm.Print_Area" localSheetId="13">'X BDI'!$A$1:$C$94</definedName>
    <definedName name="_xlnm.Print_Area" localSheetId="14">'XI Cronograma de Desembolso'!$A$1:$H$20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2" i="10" l="1"/>
  <c r="D30" i="5"/>
  <c r="C23" i="5"/>
  <c r="G21" i="12" l="1"/>
  <c r="G22" i="12" s="1"/>
  <c r="G24" i="12" s="1"/>
  <c r="H5" i="12" s="1"/>
  <c r="I5" i="12" s="1"/>
  <c r="F204" i="11"/>
  <c r="F205" i="11" s="1"/>
  <c r="F207" i="11" s="1"/>
  <c r="G89" i="10"/>
  <c r="G90" i="10" s="1"/>
  <c r="H8" i="12" l="1"/>
  <c r="I8" i="12" s="1"/>
  <c r="H4" i="12"/>
  <c r="I4" i="12" s="1"/>
  <c r="H7" i="12"/>
  <c r="I7" i="12" s="1"/>
  <c r="H3" i="12"/>
  <c r="I3" i="12" s="1"/>
  <c r="H6" i="12"/>
  <c r="I6" i="12" s="1"/>
  <c r="H9" i="12"/>
  <c r="I9" i="12" s="1"/>
  <c r="C60" i="6"/>
  <c r="C55" i="7"/>
  <c r="C55" i="8"/>
  <c r="G55" i="9"/>
  <c r="F55" i="9"/>
  <c r="E55" i="9"/>
  <c r="D55" i="9"/>
  <c r="C55" i="9"/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4" i="11"/>
  <c r="H6" i="10" l="1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H15" i="10"/>
  <c r="I15" i="10" s="1"/>
  <c r="H16" i="10"/>
  <c r="I16" i="10" s="1"/>
  <c r="H17" i="10"/>
  <c r="I17" i="10" s="1"/>
  <c r="H18" i="10"/>
  <c r="I18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H32" i="10"/>
  <c r="I32" i="10" s="1"/>
  <c r="H33" i="10"/>
  <c r="I33" i="10" s="1"/>
  <c r="H34" i="10"/>
  <c r="I34" i="10" s="1"/>
  <c r="H35" i="10"/>
  <c r="I35" i="10" s="1"/>
  <c r="H36" i="10"/>
  <c r="I36" i="10" s="1"/>
  <c r="H37" i="10"/>
  <c r="I37" i="10" s="1"/>
  <c r="H38" i="10"/>
  <c r="I38" i="10" s="1"/>
  <c r="H39" i="10"/>
  <c r="I39" i="10" s="1"/>
  <c r="H40" i="10"/>
  <c r="I40" i="10" s="1"/>
  <c r="H41" i="10"/>
  <c r="I41" i="10" s="1"/>
  <c r="H42" i="10"/>
  <c r="I42" i="10" s="1"/>
  <c r="H43" i="10"/>
  <c r="I43" i="10" s="1"/>
  <c r="H44" i="10"/>
  <c r="I44" i="10" s="1"/>
  <c r="H45" i="10"/>
  <c r="I45" i="10" s="1"/>
  <c r="H46" i="10"/>
  <c r="I46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55" i="10"/>
  <c r="I55" i="10" s="1"/>
  <c r="H56" i="10"/>
  <c r="I56" i="10" s="1"/>
  <c r="H57" i="10"/>
  <c r="I57" i="10" s="1"/>
  <c r="H58" i="10"/>
  <c r="I58" i="10" s="1"/>
  <c r="H59" i="10"/>
  <c r="I59" i="10" s="1"/>
  <c r="H60" i="10"/>
  <c r="I60" i="10" s="1"/>
  <c r="H61" i="10"/>
  <c r="I61" i="10" s="1"/>
  <c r="H62" i="10"/>
  <c r="I62" i="10" s="1"/>
  <c r="H63" i="10"/>
  <c r="I63" i="10" s="1"/>
  <c r="H64" i="10"/>
  <c r="I64" i="10" s="1"/>
  <c r="H65" i="10"/>
  <c r="I65" i="10" s="1"/>
  <c r="H66" i="10"/>
  <c r="I66" i="10" s="1"/>
  <c r="H67" i="10"/>
  <c r="I67" i="10" s="1"/>
  <c r="H68" i="10"/>
  <c r="I68" i="10" s="1"/>
  <c r="H69" i="10"/>
  <c r="I69" i="10" s="1"/>
  <c r="H70" i="10"/>
  <c r="I70" i="10" s="1"/>
  <c r="H71" i="10"/>
  <c r="I71" i="10" s="1"/>
  <c r="H72" i="10"/>
  <c r="I72" i="10" s="1"/>
  <c r="H73" i="10"/>
  <c r="I73" i="10" s="1"/>
  <c r="H74" i="10"/>
  <c r="I74" i="10" s="1"/>
  <c r="H5" i="10"/>
  <c r="I5" i="10" s="1"/>
  <c r="J130" i="2"/>
  <c r="J131" i="2" s="1"/>
  <c r="J133" i="2" s="1"/>
  <c r="K118" i="2" l="1"/>
  <c r="K115" i="2"/>
  <c r="C70" i="9"/>
  <c r="C70" i="8"/>
  <c r="C70" i="7"/>
  <c r="C75" i="6"/>
  <c r="C15" i="14" l="1"/>
  <c r="C29" i="14"/>
  <c r="C42" i="14"/>
  <c r="C55" i="14"/>
  <c r="C68" i="14"/>
  <c r="C81" i="14"/>
  <c r="C94" i="14"/>
  <c r="E55" i="8" l="1"/>
  <c r="F55" i="8"/>
  <c r="G55" i="8"/>
  <c r="D55" i="8"/>
  <c r="E55" i="7"/>
  <c r="F55" i="7"/>
  <c r="G55" i="7"/>
  <c r="D55" i="7"/>
  <c r="D60" i="6"/>
  <c r="D62" i="6" l="1"/>
  <c r="C75" i="5" l="1"/>
  <c r="E67" i="1"/>
  <c r="E56" i="1"/>
  <c r="E23" i="1"/>
  <c r="E64" i="1"/>
  <c r="E63" i="1"/>
  <c r="F70" i="1"/>
  <c r="C56" i="13"/>
  <c r="D55" i="13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C91" i="9"/>
  <c r="C86" i="9"/>
  <c r="G57" i="9"/>
  <c r="F57" i="9"/>
  <c r="E57" i="9"/>
  <c r="D57" i="9"/>
  <c r="E54" i="9"/>
  <c r="C50" i="9"/>
  <c r="C38" i="9"/>
  <c r="C31" i="9"/>
  <c r="G54" i="9"/>
  <c r="G58" i="9" s="1"/>
  <c r="G64" i="9" s="1"/>
  <c r="F54" i="9"/>
  <c r="E31" i="9"/>
  <c r="E71" i="9" s="1"/>
  <c r="D54" i="9"/>
  <c r="D58" i="9" s="1"/>
  <c r="D64" i="9" s="1"/>
  <c r="C91" i="8"/>
  <c r="C86" i="8"/>
  <c r="G57" i="8"/>
  <c r="F57" i="8"/>
  <c r="E57" i="8"/>
  <c r="D57" i="8"/>
  <c r="C50" i="8"/>
  <c r="C38" i="8"/>
  <c r="C31" i="8"/>
  <c r="G25" i="8"/>
  <c r="G31" i="8" s="1"/>
  <c r="G83" i="8" s="1"/>
  <c r="F25" i="8"/>
  <c r="F54" i="8" s="1"/>
  <c r="F58" i="8" s="1"/>
  <c r="F64" i="8" s="1"/>
  <c r="E25" i="8"/>
  <c r="E5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38" i="7"/>
  <c r="C31" i="7"/>
  <c r="G31" i="7"/>
  <c r="F31" i="7"/>
  <c r="F81" i="7" s="1"/>
  <c r="E54" i="7"/>
  <c r="D54" i="7"/>
  <c r="C96" i="6"/>
  <c r="C91" i="6"/>
  <c r="D61" i="6"/>
  <c r="C55" i="6"/>
  <c r="C43" i="6"/>
  <c r="C36" i="6"/>
  <c r="D36" i="6"/>
  <c r="D110" i="5"/>
  <c r="D119" i="5" s="1"/>
  <c r="C96" i="5"/>
  <c r="C91" i="5"/>
  <c r="D63" i="5"/>
  <c r="D69" i="5" s="1"/>
  <c r="C55" i="5"/>
  <c r="C78" i="5" s="1"/>
  <c r="C80" i="5" s="1"/>
  <c r="C43" i="5"/>
  <c r="C36" i="5"/>
  <c r="D36" i="5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H33" i="3"/>
  <c r="G33" i="3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G20" i="3"/>
  <c r="H20" i="3" s="1"/>
  <c r="G19" i="3"/>
  <c r="H19" i="3" s="1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H11" i="3"/>
  <c r="G11" i="3"/>
  <c r="G10" i="3"/>
  <c r="H10" i="3" s="1"/>
  <c r="H9" i="3"/>
  <c r="G9" i="3"/>
  <c r="G8" i="3"/>
  <c r="H8" i="3" s="1"/>
  <c r="H7" i="3"/>
  <c r="G7" i="3"/>
  <c r="J6" i="3"/>
  <c r="G6" i="3"/>
  <c r="H6" i="3" s="1"/>
  <c r="J5" i="3"/>
  <c r="G5" i="3"/>
  <c r="H5" i="3" s="1"/>
  <c r="J4" i="3"/>
  <c r="H4" i="3"/>
  <c r="G4" i="3"/>
  <c r="N110" i="2"/>
  <c r="N109" i="2"/>
  <c r="N107" i="2"/>
  <c r="N106" i="2"/>
  <c r="N105" i="2"/>
  <c r="N104" i="2"/>
  <c r="N103" i="2"/>
  <c r="N102" i="2"/>
  <c r="N101" i="2"/>
  <c r="N100" i="2"/>
  <c r="N99" i="2"/>
  <c r="N98" i="2"/>
  <c r="M94" i="2"/>
  <c r="J93" i="2"/>
  <c r="H93" i="2"/>
  <c r="G93" i="2"/>
  <c r="F93" i="2"/>
  <c r="D93" i="2"/>
  <c r="A93" i="2"/>
  <c r="N92" i="2"/>
  <c r="J92" i="2"/>
  <c r="H92" i="2"/>
  <c r="G92" i="2"/>
  <c r="I92" i="2" s="1"/>
  <c r="F92" i="2"/>
  <c r="D92" i="2"/>
  <c r="A92" i="2"/>
  <c r="N91" i="2"/>
  <c r="N94" i="2" s="1"/>
  <c r="J91" i="2"/>
  <c r="J94" i="2" s="1"/>
  <c r="H91" i="2"/>
  <c r="H94" i="2" s="1"/>
  <c r="G91" i="2"/>
  <c r="I91" i="2" s="1"/>
  <c r="F91" i="2"/>
  <c r="D91" i="2"/>
  <c r="A91" i="2"/>
  <c r="N87" i="2"/>
  <c r="M87" i="2"/>
  <c r="J87" i="2"/>
  <c r="H87" i="2"/>
  <c r="G87" i="2"/>
  <c r="I85" i="2"/>
  <c r="I84" i="2"/>
  <c r="I83" i="2"/>
  <c r="L81" i="2"/>
  <c r="I81" i="2"/>
  <c r="L80" i="2"/>
  <c r="I80" i="2"/>
  <c r="I79" i="2"/>
  <c r="I78" i="2"/>
  <c r="L77" i="2"/>
  <c r="I77" i="2"/>
  <c r="I75" i="2"/>
  <c r="I74" i="2"/>
  <c r="I73" i="2"/>
  <c r="L70" i="2"/>
  <c r="I70" i="2"/>
  <c r="L69" i="2"/>
  <c r="I69" i="2"/>
  <c r="I68" i="2"/>
  <c r="L67" i="2"/>
  <c r="I67" i="2"/>
  <c r="I65" i="2"/>
  <c r="L64" i="2"/>
  <c r="I64" i="2"/>
  <c r="L63" i="2"/>
  <c r="I63" i="2"/>
  <c r="L62" i="2"/>
  <c r="I62" i="2"/>
  <c r="I61" i="2"/>
  <c r="I60" i="2"/>
  <c r="L59" i="2"/>
  <c r="I59" i="2"/>
  <c r="L58" i="2"/>
  <c r="L93" i="2" s="1"/>
  <c r="I58" i="2"/>
  <c r="L57" i="2"/>
  <c r="I57" i="2"/>
  <c r="L56" i="2"/>
  <c r="I56" i="2"/>
  <c r="L55" i="2"/>
  <c r="I55" i="2"/>
  <c r="L54" i="2"/>
  <c r="I54" i="2"/>
  <c r="L53" i="2"/>
  <c r="I53" i="2"/>
  <c r="L52" i="2"/>
  <c r="I52" i="2"/>
  <c r="L51" i="2"/>
  <c r="I51" i="2"/>
  <c r="L50" i="2"/>
  <c r="I50" i="2"/>
  <c r="L49" i="2"/>
  <c r="I49" i="2"/>
  <c r="L48" i="2"/>
  <c r="I48" i="2"/>
  <c r="L47" i="2"/>
  <c r="I47" i="2"/>
  <c r="L46" i="2"/>
  <c r="I46" i="2"/>
  <c r="I43" i="2"/>
  <c r="L42" i="2"/>
  <c r="I42" i="2"/>
  <c r="L41" i="2"/>
  <c r="I41" i="2"/>
  <c r="L40" i="2"/>
  <c r="I40" i="2"/>
  <c r="I39" i="2"/>
  <c r="I38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L92" i="2" s="1"/>
  <c r="I30" i="2"/>
  <c r="L29" i="2"/>
  <c r="I29" i="2"/>
  <c r="L28" i="2"/>
  <c r="I28" i="2"/>
  <c r="L27" i="2"/>
  <c r="I27" i="2"/>
  <c r="L26" i="2"/>
  <c r="I26" i="2"/>
  <c r="L25" i="2"/>
  <c r="I25" i="2"/>
  <c r="I23" i="2"/>
  <c r="L22" i="2"/>
  <c r="L91" i="2" s="1"/>
  <c r="I22" i="2"/>
  <c r="L21" i="2"/>
  <c r="I21" i="2"/>
  <c r="L20" i="2"/>
  <c r="I20" i="2"/>
  <c r="I19" i="2"/>
  <c r="L17" i="2"/>
  <c r="I17" i="2"/>
  <c r="L16" i="2"/>
  <c r="I16" i="2"/>
  <c r="L15" i="2"/>
  <c r="I15" i="2"/>
  <c r="L14" i="2"/>
  <c r="I14" i="2"/>
  <c r="L12" i="2"/>
  <c r="I12" i="2"/>
  <c r="L11" i="2"/>
  <c r="I11" i="2"/>
  <c r="L10" i="2"/>
  <c r="I10" i="2"/>
  <c r="I9" i="2"/>
  <c r="L8" i="2"/>
  <c r="I8" i="2"/>
  <c r="L7" i="2"/>
  <c r="I7" i="2"/>
  <c r="L6" i="2"/>
  <c r="I6" i="2"/>
  <c r="L5" i="2"/>
  <c r="I5" i="2"/>
  <c r="L4" i="2"/>
  <c r="I4" i="2"/>
  <c r="C71" i="1"/>
  <c r="J76" i="1" s="1"/>
  <c r="E70" i="1"/>
  <c r="E66" i="1"/>
  <c r="E61" i="1"/>
  <c r="E52" i="1"/>
  <c r="E46" i="1"/>
  <c r="E44" i="1"/>
  <c r="E38" i="1"/>
  <c r="E34" i="1"/>
  <c r="E30" i="1"/>
  <c r="C75" i="8" l="1"/>
  <c r="C73" i="8"/>
  <c r="L115" i="2"/>
  <c r="M115" i="2" s="1"/>
  <c r="M118" i="2"/>
  <c r="L118" i="2"/>
  <c r="C78" i="6"/>
  <c r="D78" i="6" s="1"/>
  <c r="C75" i="7"/>
  <c r="C73" i="7"/>
  <c r="E58" i="8"/>
  <c r="E64" i="8" s="1"/>
  <c r="C73" i="9"/>
  <c r="C75" i="9" s="1"/>
  <c r="F31" i="8"/>
  <c r="F83" i="8" s="1"/>
  <c r="D41" i="5"/>
  <c r="D43" i="5" s="1"/>
  <c r="D54" i="5" s="1"/>
  <c r="E24" i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F58" i="9"/>
  <c r="F64" i="9" s="1"/>
  <c r="D58" i="7"/>
  <c r="D64" i="7" s="1"/>
  <c r="G70" i="7"/>
  <c r="G74" i="7"/>
  <c r="D95" i="6"/>
  <c r="D96" i="6" s="1"/>
  <c r="D101" i="6" s="1"/>
  <c r="D77" i="6"/>
  <c r="D48" i="13"/>
  <c r="N97" i="2"/>
  <c r="J114" i="2" s="1"/>
  <c r="K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N108" i="2"/>
  <c r="J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L94" i="2"/>
  <c r="L87" i="2"/>
  <c r="D87" i="6"/>
  <c r="D76" i="6"/>
  <c r="D42" i="6"/>
  <c r="D86" i="6"/>
  <c r="D79" i="6"/>
  <c r="D75" i="6"/>
  <c r="D41" i="6"/>
  <c r="D8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90" i="9"/>
  <c r="E91" i="9" s="1"/>
  <c r="E96" i="9" s="1"/>
  <c r="E37" i="9"/>
  <c r="E36" i="9"/>
  <c r="E84" i="9"/>
  <c r="E83" i="9"/>
  <c r="E82" i="9"/>
  <c r="E81" i="9"/>
  <c r="E80" i="9"/>
  <c r="I87" i="2"/>
  <c r="F37" i="8"/>
  <c r="G71" i="8"/>
  <c r="E68" i="1"/>
  <c r="G54" i="7"/>
  <c r="G58" i="7" s="1"/>
  <c r="G64" i="7" s="1"/>
  <c r="G69" i="7"/>
  <c r="G71" i="7"/>
  <c r="G80" i="8"/>
  <c r="G82" i="8"/>
  <c r="G84" i="8"/>
  <c r="E70" i="9"/>
  <c r="E72" i="9"/>
  <c r="E74" i="9"/>
  <c r="E110" i="9"/>
  <c r="J4" i="10"/>
  <c r="I10" i="12"/>
  <c r="I11" i="12" s="1"/>
  <c r="G90" i="7"/>
  <c r="G91" i="7" s="1"/>
  <c r="G96" i="7" s="1"/>
  <c r="G37" i="7"/>
  <c r="G36" i="7"/>
  <c r="G84" i="7"/>
  <c r="G83" i="7"/>
  <c r="G82" i="7"/>
  <c r="G81" i="7"/>
  <c r="G80" i="7"/>
  <c r="F74" i="8"/>
  <c r="F73" i="8"/>
  <c r="F72" i="8"/>
  <c r="F71" i="8"/>
  <c r="F70" i="8"/>
  <c r="F69" i="8"/>
  <c r="F110" i="8"/>
  <c r="F83" i="9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G54" i="8"/>
  <c r="G58" i="8" s="1"/>
  <c r="G64" i="8" s="1"/>
  <c r="G69" i="8"/>
  <c r="G73" i="8"/>
  <c r="F81" i="8"/>
  <c r="F90" i="8"/>
  <c r="F91" i="8" s="1"/>
  <c r="F96" i="8" s="1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G70" i="8"/>
  <c r="G72" i="8"/>
  <c r="G74" i="8"/>
  <c r="F80" i="8"/>
  <c r="F82" i="8"/>
  <c r="F84" i="8"/>
  <c r="D26" i="9"/>
  <c r="D31" i="9" s="1"/>
  <c r="D26" i="7"/>
  <c r="D31" i="7" s="1"/>
  <c r="C80" i="6" l="1"/>
  <c r="E90" i="8"/>
  <c r="E91" i="8" s="1"/>
  <c r="E96" i="8" s="1"/>
  <c r="E37" i="8"/>
  <c r="E38" i="8" s="1"/>
  <c r="E69" i="8"/>
  <c r="K119" i="2"/>
  <c r="L119" i="2" s="1"/>
  <c r="M119" i="2" s="1"/>
  <c r="L114" i="2"/>
  <c r="E73" i="9"/>
  <c r="E82" i="8"/>
  <c r="F38" i="8"/>
  <c r="F62" i="8" s="1"/>
  <c r="E73" i="8"/>
  <c r="E72" i="8"/>
  <c r="E110" i="8"/>
  <c r="E81" i="8"/>
  <c r="G71" i="9"/>
  <c r="F70" i="9"/>
  <c r="E70" i="8"/>
  <c r="E74" i="8"/>
  <c r="E83" i="8"/>
  <c r="E71" i="8"/>
  <c r="E80" i="8"/>
  <c r="E84" i="8"/>
  <c r="E74" i="7"/>
  <c r="G36" i="9"/>
  <c r="G38" i="9" s="1"/>
  <c r="G46" i="9" s="1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F75" i="8"/>
  <c r="F112" i="8" s="1"/>
  <c r="E81" i="7"/>
  <c r="E37" i="7"/>
  <c r="E70" i="7"/>
  <c r="F45" i="8"/>
  <c r="F46" i="8"/>
  <c r="D52" i="5"/>
  <c r="J116" i="2"/>
  <c r="D53" i="5"/>
  <c r="D50" i="5"/>
  <c r="E75" i="9"/>
  <c r="E112" i="9" s="1"/>
  <c r="J117" i="2"/>
  <c r="E82" i="7"/>
  <c r="E84" i="7"/>
  <c r="E80" i="7"/>
  <c r="E36" i="7"/>
  <c r="F110" i="9"/>
  <c r="F72" i="9"/>
  <c r="F81" i="9"/>
  <c r="F42" i="8"/>
  <c r="F47" i="8"/>
  <c r="E90" i="7"/>
  <c r="E91" i="7" s="1"/>
  <c r="E96" i="7" s="1"/>
  <c r="E110" i="7"/>
  <c r="E72" i="7"/>
  <c r="G80" i="9"/>
  <c r="G81" i="9"/>
  <c r="G110" i="9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F43" i="8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I78" i="10" s="1"/>
  <c r="G79" i="10"/>
  <c r="I79" i="10" s="1"/>
  <c r="G47" i="8"/>
  <c r="G38" i="7"/>
  <c r="G46" i="8"/>
  <c r="G75" i="8"/>
  <c r="G112" i="8" s="1"/>
  <c r="D91" i="5"/>
  <c r="D100" i="5" s="1"/>
  <c r="D102" i="5" s="1"/>
  <c r="D118" i="5" s="1"/>
  <c r="F49" i="8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F86" i="8"/>
  <c r="F95" i="8" s="1"/>
  <c r="F97" i="8" s="1"/>
  <c r="F113" i="8" s="1"/>
  <c r="F86" i="7"/>
  <c r="F95" i="7" s="1"/>
  <c r="F97" i="7" s="1"/>
  <c r="F113" i="7" s="1"/>
  <c r="D49" i="5"/>
  <c r="F44" i="8"/>
  <c r="F48" i="8"/>
  <c r="G75" i="7"/>
  <c r="G112" i="7" s="1"/>
  <c r="F44" i="7"/>
  <c r="F48" i="7"/>
  <c r="G44" i="8"/>
  <c r="G48" i="8"/>
  <c r="D47" i="5"/>
  <c r="D80" i="6"/>
  <c r="D117" i="6" s="1"/>
  <c r="D43" i="6"/>
  <c r="E86" i="8" l="1"/>
  <c r="E95" i="8" s="1"/>
  <c r="E97" i="8" s="1"/>
  <c r="E113" i="8" s="1"/>
  <c r="E38" i="7"/>
  <c r="E46" i="7" s="1"/>
  <c r="K117" i="2"/>
  <c r="L117" i="2" s="1"/>
  <c r="L120" i="2" s="1"/>
  <c r="I7" i="1" s="1"/>
  <c r="J7" i="1" s="1"/>
  <c r="M116" i="2"/>
  <c r="K116" i="2"/>
  <c r="L116" i="2" s="1"/>
  <c r="E75" i="8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G42" i="9"/>
  <c r="G45" i="9"/>
  <c r="F50" i="8"/>
  <c r="F63" i="8" s="1"/>
  <c r="F65" i="8" s="1"/>
  <c r="F111" i="8" s="1"/>
  <c r="F115" i="8" s="1"/>
  <c r="F10" i="4" s="1"/>
  <c r="G10" i="4" s="1"/>
  <c r="D55" i="5"/>
  <c r="D68" i="5" s="1"/>
  <c r="D70" i="5" s="1"/>
  <c r="D116" i="5" s="1"/>
  <c r="D120" i="5" s="1"/>
  <c r="E62" i="7"/>
  <c r="E49" i="7"/>
  <c r="E45" i="7"/>
  <c r="G48" i="9"/>
  <c r="D75" i="7"/>
  <c r="D112" i="7" s="1"/>
  <c r="E47" i="7"/>
  <c r="E48" i="7"/>
  <c r="F75" i="9"/>
  <c r="F112" i="9" s="1"/>
  <c r="G62" i="9"/>
  <c r="G47" i="9"/>
  <c r="G43" i="9"/>
  <c r="E42" i="7"/>
  <c r="E44" i="7"/>
  <c r="G44" i="9"/>
  <c r="G49" i="9"/>
  <c r="E43" i="7"/>
  <c r="M114" i="2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E115" i="8" s="1"/>
  <c r="F13" i="4" s="1"/>
  <c r="G13" i="4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M117" i="2" l="1"/>
  <c r="F50" i="9"/>
  <c r="F63" i="9" s="1"/>
  <c r="F65" i="9" s="1"/>
  <c r="F111" i="9" s="1"/>
  <c r="F115" i="9" s="1"/>
  <c r="F11" i="4" s="1"/>
  <c r="G11" i="4" s="1"/>
  <c r="J79" i="10"/>
  <c r="G50" i="9"/>
  <c r="G63" i="9" s="1"/>
  <c r="G65" i="9" s="1"/>
  <c r="G111" i="9" s="1"/>
  <c r="G115" i="9" s="1"/>
  <c r="F17" i="4" s="1"/>
  <c r="G17" i="4" s="1"/>
  <c r="E50" i="7"/>
  <c r="E63" i="7" s="1"/>
  <c r="E65" i="7" s="1"/>
  <c r="E111" i="7" s="1"/>
  <c r="E115" i="7" s="1"/>
  <c r="F12" i="4" s="1"/>
  <c r="G12" i="4" s="1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M120" i="2"/>
  <c r="G50" i="7"/>
  <c r="G63" i="7" s="1"/>
  <c r="G65" i="7" s="1"/>
  <c r="G111" i="7" s="1"/>
  <c r="G115" i="7" s="1"/>
  <c r="F15" i="4" s="1"/>
  <c r="G15" i="4" s="1"/>
  <c r="J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N115" i="2" l="1"/>
  <c r="N118" i="2"/>
  <c r="N116" i="2"/>
  <c r="N119" i="2"/>
  <c r="N117" i="2"/>
  <c r="N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N120" i="2" l="1"/>
  <c r="G18" i="4"/>
  <c r="I4" i="1" l="1"/>
  <c r="J4" i="1" s="1"/>
  <c r="J13" i="1" s="1"/>
  <c r="G69" i="1" s="1"/>
  <c r="I5" i="1" l="1"/>
  <c r="J5" i="1" s="1"/>
  <c r="A11" i="1" s="1"/>
  <c r="H11" i="1" s="1"/>
  <c r="J14" i="1" s="1"/>
  <c r="H69" i="1" s="1"/>
  <c r="J69" i="1" s="1"/>
  <c r="G58" i="1"/>
  <c r="I58" i="1" s="1"/>
  <c r="G50" i="1"/>
  <c r="I50" i="1" s="1"/>
  <c r="G42" i="1"/>
  <c r="I42" i="1" s="1"/>
  <c r="G34" i="1"/>
  <c r="I34" i="1" s="1"/>
  <c r="G26" i="1"/>
  <c r="I26" i="1" s="1"/>
  <c r="G59" i="1"/>
  <c r="I59" i="1" s="1"/>
  <c r="G41" i="1"/>
  <c r="I41" i="1" s="1"/>
  <c r="G62" i="1"/>
  <c r="I62" i="1" s="1"/>
  <c r="G55" i="1"/>
  <c r="I55" i="1" s="1"/>
  <c r="G39" i="1"/>
  <c r="I39" i="1" s="1"/>
  <c r="G31" i="1"/>
  <c r="I31" i="1" s="1"/>
  <c r="G23" i="1"/>
  <c r="I23" i="1" s="1"/>
  <c r="G60" i="1"/>
  <c r="I60" i="1" s="1"/>
  <c r="I69" i="1"/>
  <c r="G56" i="1"/>
  <c r="I56" i="1" s="1"/>
  <c r="G48" i="1"/>
  <c r="I48" i="1" s="1"/>
  <c r="G40" i="1"/>
  <c r="I40" i="1" s="1"/>
  <c r="G32" i="1"/>
  <c r="I32" i="1" s="1"/>
  <c r="G24" i="1"/>
  <c r="I24" i="1" s="1"/>
  <c r="G53" i="1"/>
  <c r="I53" i="1" s="1"/>
  <c r="G19" i="1"/>
  <c r="I19" i="1" s="1"/>
  <c r="G67" i="1"/>
  <c r="I67" i="1" s="1"/>
  <c r="G51" i="1"/>
  <c r="I51" i="1" s="1"/>
  <c r="G37" i="1"/>
  <c r="I37" i="1" s="1"/>
  <c r="G29" i="1"/>
  <c r="I29" i="1" s="1"/>
  <c r="G21" i="1"/>
  <c r="I21" i="1" s="1"/>
  <c r="G65" i="1"/>
  <c r="I65" i="1" s="1"/>
  <c r="G54" i="1"/>
  <c r="I54" i="1" s="1"/>
  <c r="G46" i="1"/>
  <c r="I46" i="1" s="1"/>
  <c r="G38" i="1"/>
  <c r="I38" i="1" s="1"/>
  <c r="G30" i="1"/>
  <c r="I30" i="1" s="1"/>
  <c r="G22" i="1"/>
  <c r="I22" i="1" s="1"/>
  <c r="G49" i="1"/>
  <c r="I49" i="1" s="1"/>
  <c r="G70" i="1"/>
  <c r="I70" i="1" s="1"/>
  <c r="G63" i="1"/>
  <c r="I63" i="1" s="1"/>
  <c r="G45" i="1"/>
  <c r="I45" i="1" s="1"/>
  <c r="G35" i="1"/>
  <c r="I35" i="1" s="1"/>
  <c r="G27" i="1"/>
  <c r="I27" i="1" s="1"/>
  <c r="G64" i="1"/>
  <c r="I64" i="1" s="1"/>
  <c r="G61" i="1"/>
  <c r="I61" i="1" s="1"/>
  <c r="G52" i="1"/>
  <c r="I52" i="1" s="1"/>
  <c r="G44" i="1"/>
  <c r="I44" i="1" s="1"/>
  <c r="G36" i="1"/>
  <c r="I36" i="1" s="1"/>
  <c r="G28" i="1"/>
  <c r="I28" i="1" s="1"/>
  <c r="G20" i="1"/>
  <c r="I20" i="1" s="1"/>
  <c r="G47" i="1"/>
  <c r="I47" i="1" s="1"/>
  <c r="G66" i="1"/>
  <c r="I66" i="1" s="1"/>
  <c r="G57" i="1"/>
  <c r="I57" i="1" s="1"/>
  <c r="G43" i="1"/>
  <c r="I43" i="1" s="1"/>
  <c r="G33" i="1"/>
  <c r="I33" i="1" s="1"/>
  <c r="G25" i="1"/>
  <c r="I25" i="1" s="1"/>
  <c r="G68" i="1"/>
  <c r="I68" i="1" s="1"/>
  <c r="H59" i="1" l="1"/>
  <c r="J59" i="1" s="1"/>
  <c r="H57" i="1"/>
  <c r="J57" i="1" s="1"/>
  <c r="H45" i="1"/>
  <c r="J45" i="1" s="1"/>
  <c r="H70" i="1"/>
  <c r="J70" i="1" s="1"/>
  <c r="H37" i="1"/>
  <c r="J37" i="1" s="1"/>
  <c r="J15" i="1"/>
  <c r="H49" i="1"/>
  <c r="J49" i="1" s="1"/>
  <c r="H29" i="1"/>
  <c r="J29" i="1" s="1"/>
  <c r="H50" i="1"/>
  <c r="J50" i="1" s="1"/>
  <c r="H54" i="1"/>
  <c r="J54" i="1" s="1"/>
  <c r="H46" i="1"/>
  <c r="J46" i="1" s="1"/>
  <c r="H67" i="1"/>
  <c r="J67" i="1" s="1"/>
  <c r="H31" i="1"/>
  <c r="J31" i="1" s="1"/>
  <c r="H33" i="1"/>
  <c r="J33" i="1" s="1"/>
  <c r="H25" i="1"/>
  <c r="J25" i="1" s="1"/>
  <c r="H27" i="1"/>
  <c r="J27" i="1" s="1"/>
  <c r="H58" i="1"/>
  <c r="J58" i="1" s="1"/>
  <c r="H62" i="1"/>
  <c r="J62" i="1" s="1"/>
  <c r="H64" i="1"/>
  <c r="J64" i="1" s="1"/>
  <c r="H23" i="1"/>
  <c r="J23" i="1" s="1"/>
  <c r="H52" i="1"/>
  <c r="J52" i="1" s="1"/>
  <c r="H43" i="1"/>
  <c r="J43" i="1" s="1"/>
  <c r="H42" i="1"/>
  <c r="J42" i="1" s="1"/>
  <c r="H38" i="1"/>
  <c r="J38" i="1" s="1"/>
  <c r="H65" i="1"/>
  <c r="J65" i="1" s="1"/>
  <c r="H30" i="1"/>
  <c r="J30" i="1" s="1"/>
  <c r="H24" i="1"/>
  <c r="J24" i="1" s="1"/>
  <c r="H36" i="1"/>
  <c r="J36" i="1" s="1"/>
  <c r="H32" i="1"/>
  <c r="J32" i="1" s="1"/>
  <c r="H61" i="1"/>
  <c r="J61" i="1" s="1"/>
  <c r="H26" i="1"/>
  <c r="J26" i="1" s="1"/>
  <c r="H48" i="1"/>
  <c r="J48" i="1" s="1"/>
  <c r="H55" i="1"/>
  <c r="J55" i="1" s="1"/>
  <c r="H63" i="1"/>
  <c r="J63" i="1" s="1"/>
  <c r="H41" i="1"/>
  <c r="J41" i="1" s="1"/>
  <c r="H66" i="1"/>
  <c r="J66" i="1" s="1"/>
  <c r="H19" i="1"/>
  <c r="J19" i="1" s="1"/>
  <c r="H39" i="1"/>
  <c r="J39" i="1" s="1"/>
  <c r="H47" i="1"/>
  <c r="J47" i="1" s="1"/>
  <c r="H60" i="1"/>
  <c r="J60" i="1" s="1"/>
  <c r="H34" i="1"/>
  <c r="J34" i="1" s="1"/>
  <c r="H68" i="1"/>
  <c r="J68" i="1" s="1"/>
  <c r="H28" i="1"/>
  <c r="J28" i="1" s="1"/>
  <c r="H35" i="1"/>
  <c r="J35" i="1" s="1"/>
  <c r="H56" i="1"/>
  <c r="J56" i="1" s="1"/>
  <c r="H44" i="1"/>
  <c r="J44" i="1" s="1"/>
  <c r="H21" i="1"/>
  <c r="J21" i="1" s="1"/>
  <c r="H40" i="1"/>
  <c r="J40" i="1" s="1"/>
  <c r="H51" i="1"/>
  <c r="J51" i="1" s="1"/>
  <c r="H22" i="1"/>
  <c r="J22" i="1" s="1"/>
  <c r="H20" i="1"/>
  <c r="J20" i="1" s="1"/>
  <c r="H53" i="1"/>
  <c r="J53" i="1" s="1"/>
  <c r="I71" i="1"/>
  <c r="B57" i="13" s="1"/>
  <c r="J71" i="1" l="1"/>
  <c r="L70" i="1"/>
  <c r="L51" i="1"/>
  <c r="L36" i="1"/>
  <c r="I72" i="1"/>
  <c r="J77" i="1" s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78" i="1" l="1"/>
  <c r="J79" i="1" s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>
  <authors>
    <author/>
  </authors>
  <commentList>
    <comment ref="I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<sst xmlns="http://schemas.openxmlformats.org/spreadsheetml/2006/main" count="3062" uniqueCount="1047">
  <si>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</si>
  <si>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</si>
  <si>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</si>
  <si>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</si>
  <si>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</si>
  <si>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</si>
  <si>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</si>
  <si>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</si>
  <si>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</si>
  <si>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</si>
  <si>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</si>
  <si>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</si>
  <si>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</si>
  <si>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</si>
  <si>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</si>
  <si>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</si>
  <si>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</si>
  <si>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</si>
  <si>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</si>
  <si>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</si>
  <si>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</si>
  <si>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</si>
  <si>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</si>
  <si>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</si>
  <si>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</si>
  <si>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</si>
  <si>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</si>
  <si>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</si>
  <si>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</si>
  <si>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</si>
  <si>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</si>
  <si>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</si>
  <si>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</si>
  <si>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</si>
  <si>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</si>
  <si>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</si>
  <si>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</si>
  <si>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</si>
  <si>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</si>
  <si>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</si>
  <si>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</si>
  <si>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</si>
  <si>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</si>
  <si>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</si>
  <si>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</si>
  <si>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</si>
  <si>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</si>
  <si>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</si>
  <si>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</si>
  <si>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</si>
  <si>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</si>
  <si>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</si>
  <si>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</si>
  <si>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</si>
  <si>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</si>
  <si>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</si>
  <si>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</si>
  <si>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</si>
  <si>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</si>
  <si>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</si>
  <si>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</si>
  <si>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</si>
  <si>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</si>
  <si>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</si>
  <si>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</si>
  <si>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</si>
  <si>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</si>
  <si>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</si>
  <si>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</si>
  <si>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</si>
  <si>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</si>
  <si>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</si>
  <si>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</si>
  <si>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</si>
  <si>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</si>
  <si>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</si>
  <si>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</si>
  <si>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</si>
  <si>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</si>
  <si>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</si>
  <si>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</si>
  <si>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</si>
  <si>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</si>
  <si>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</si>
  <si>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</si>
  <si>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</si>
  <si>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</si>
  <si>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</si>
  <si>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</si>
  <si>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</si>
  <si>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</si>
  <si>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</si>
  <si>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</si>
  <si>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</si>
  <si>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</si>
  <si>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</si>
  <si>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</si>
  <si>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</si>
  <si>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</si>
  <si>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</si>
  <si>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</si>
  <si>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</si>
  <si>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</si>
  <si>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</si>
  <si>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</si>
  <si>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</si>
  <si>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</si>
  <si>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</si>
  <si>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</si>
  <si>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</si>
  <si>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</si>
  <si>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</si>
  <si>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</si>
  <si>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</si>
  <si>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</si>
  <si>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</si>
  <si>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</si>
  <si>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</si>
  <si>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</si>
  <si>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</si>
  <si>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</si>
  <si>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</si>
  <si>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</si>
  <si>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</si>
  <si>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</si>
  <si>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</si>
  <si>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</si>
  <si>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</si>
  <si>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</si>
  <si>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</si>
  <si>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</si>
  <si>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</si>
  <si>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</si>
  <si>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</si>
  <si>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</si>
  <si>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</si>
  <si>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</si>
  <si>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</si>
  <si>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</si>
  <si>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</si>
  <si>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</si>
  <si>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</si>
  <si>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</si>
  <si>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</si>
  <si>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</si>
  <si>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</si>
  <si>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</si>
  <si>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</si>
  <si>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</si>
  <si>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</si>
  <si>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</si>
  <si>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</si>
  <si>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</si>
  <si>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</si>
  <si>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</si>
  <si>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</si>
  <si>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</si>
  <si>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</si>
  <si>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</si>
  <si>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</si>
  <si>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</si>
  <si>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</si>
  <si>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</si>
  <si>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</si>
  <si>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</si>
  <si>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</si>
  <si>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</si>
  <si>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</si>
  <si>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</si>
  <si>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</si>
  <si>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</si>
  <si>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</si>
  <si>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</si>
  <si>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</si>
  <si>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</si>
  <si>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</si>
  <si>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</si>
  <si>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</si>
  <si>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</si>
  <si>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</si>
  <si>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</si>
  <si>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</si>
  <si>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</si>
  <si>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</si>
  <si>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</si>
  <si>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</si>
  <si>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</si>
  <si>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</si>
  <si>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</si>
  <si>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</si>
  <si>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</si>
  <si>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</si>
  <si>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</si>
  <si>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</si>
  <si>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</si>
  <si>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</si>
  <si>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</si>
  <si>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</si>
  <si>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</si>
  <si>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</si>
  <si>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</si>
  <si>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</si>
  <si>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</si>
  <si>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</si>
  <si>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</si>
  <si>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</si>
  <si>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</si>
  <si>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</si>
  <si>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</si>
  <si>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</si>
  <si>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</si>
  <si>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</si>
  <si>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</si>
  <si>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</si>
  <si>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</si>
  <si>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</si>
  <si>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</si>
  <si>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</si>
  <si>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</si>
  <si>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</si>
  <si>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</si>
  <si>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</si>
  <si>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</si>
  <si>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</si>
  <si>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</si>
  <si>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</si>
  <si>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</si>
  <si>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</si>
  <si>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</si>
  <si>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</si>
  <si>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</si>
  <si>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</si>
  <si>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</si>
  <si>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</si>
  <si>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</si>
  <si>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</si>
  <si>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</si>
  <si>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</si>
  <si>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</si>
  <si>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</si>
  <si>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</si>
  <si>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</si>
  <si>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</si>
  <si>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</si>
  <si>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</si>
  <si>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</si>
  <si>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</si>
  <si>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</si>
  <si>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</si>
  <si>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</si>
  <si>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</si>
  <si>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</si>
  <si>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</si>
  <si>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</si>
  <si>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</si>
  <si>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</si>
  <si>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</si>
  <si>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</si>
  <si>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</si>
  <si>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</si>
  <si>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</si>
  <si>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</si>
  <si>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</si>
  <si>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</si>
  <si>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</si>
  <si>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</si>
  <si>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</si>
  <si>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</si>
  <si>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</si>
  <si>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</si>
  <si>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</si>
  <si>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</si>
  <si>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</si>
  <si>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</si>
  <si>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</si>
  <si>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</si>
  <si>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</si>
  <si>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</si>
  <si>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</si>
  <si>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</si>
  <si>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</si>
  <si>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</si>
  <si>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</si>
  <si>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</si>
  <si>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</si>
  <si>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</si>
  <si>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</si>
  <si>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</si>
  <si>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</si>
  <si>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</si>
  <si>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</si>
  <si>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</si>
  <si>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</si>
  <si>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</si>
  <si>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</si>
  <si>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</si>
  <si>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</si>
  <si>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</si>
  <si>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</si>
  <si>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</si>
  <si>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</si>
  <si>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</si>
  <si>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</si>
  <si>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</si>
  <si>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</si>
  <si>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</si>
  <si>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</si>
  <si>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</si>
  <si>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</si>
  <si>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</si>
  <si>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</si>
  <si>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</si>
  <si>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</si>
  <si>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</si>
  <si>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</si>
  <si>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</si>
  <si>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</si>
  <si>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</si>
  <si>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</si>
  <si>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</si>
  <si>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</si>
  <si>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</si>
  <si>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</si>
  <si>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</si>
  <si>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</si>
  <si>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</si>
  <si>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</si>
  <si>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</si>
  <si>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</si>
  <si>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</si>
  <si>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</si>
  <si>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</si>
  <si>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</si>
  <si>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</si>
  <si>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</si>
  <si>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</si>
  <si>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</si>
  <si>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</si>
  <si>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</si>
  <si>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</si>
  <si>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</si>
  <si>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</si>
  <si>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</si>
  <si>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</si>
  <si>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</si>
  <si>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</si>
  <si>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</si>
  <si>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</si>
  <si>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</si>
  <si>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</si>
  <si>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</si>
  <si>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</si>
  <si>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</si>
  <si>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</si>
  <si>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</si>
  <si>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</si>
  <si>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</si>
  <si>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</si>
  <si>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</si>
  <si>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</si>
  <si>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</si>
  <si>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</si>
  <si>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</si>
  <si>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</si>
  <si>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</si>
  <si>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</si>
  <si>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</si>
  <si>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</si>
  <si>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</si>
  <si>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</si>
  <si>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</si>
  <si>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</si>
  <si>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</si>
  <si>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</si>
  <si>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</si>
  <si>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</si>
  <si>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</si>
  <si>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</si>
  <si>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</si>
  <si>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</si>
  <si>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</si>
  <si>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</si>
  <si>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</si>
  <si>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</si>
  <si>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</si>
  <si>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</si>
  <si>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</si>
  <si>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</si>
  <si>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</si>
  <si>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</si>
  <si>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</si>
  <si>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</si>
  <si>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</si>
  <si>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</si>
  <si>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</si>
  <si>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</si>
  <si>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</si>
  <si>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</si>
  <si>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</si>
  <si>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</si>
  <si>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</si>
  <si>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</si>
  <si>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</si>
  <si>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</si>
  <si>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</si>
  <si>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</si>
  <si>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</si>
  <si>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</si>
  <si>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</si>
  <si>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</si>
  <si>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</si>
  <si>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</si>
  <si>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</si>
  <si>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</si>
  <si>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</si>
  <si>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</si>
  <si>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</si>
  <si>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</si>
  <si>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</si>
  <si>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</si>
  <si>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</si>
  <si>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</si>
  <si>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</si>
  <si>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</si>
  <si>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</si>
  <si>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</si>
  <si>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</si>
  <si>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</si>
  <si>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</si>
  <si>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</si>
  <si>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</si>
  <si>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</si>
  <si>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</si>
  <si>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</si>
  <si>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</si>
  <si>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</si>
  <si>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</si>
  <si>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</si>
  <si>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</si>
  <si>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</si>
  <si>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</si>
  <si>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</si>
  <si>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</si>
  <si>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</si>
  <si>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</si>
  <si>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</si>
  <si>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</si>
  <si>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</si>
  <si>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</si>
  <si>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</si>
  <si>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</si>
  <si>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</si>
  <si>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</si>
  <si>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</si>
  <si>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</si>
  <si>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</si>
  <si>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</si>
  <si>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</si>
  <si>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</si>
  <si>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</si>
  <si>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</si>
  <si>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</si>
  <si>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</si>
  <si>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</si>
  <si>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</si>
  <si>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</si>
  <si>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</si>
  <si>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</si>
  <si>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</si>
  <si>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</si>
  <si>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</si>
  <si>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</si>
  <si>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</si>
  <si>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</si>
  <si>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</si>
  <si>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</si>
  <si>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</si>
  <si>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</si>
  <si>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</si>
  <si>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</si>
  <si>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</si>
  <si>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</si>
  <si>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</si>
  <si>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</si>
  <si>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</si>
  <si>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</si>
  <si>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</si>
  <si>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</si>
  <si>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</si>
  <si>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</si>
  <si>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</si>
  <si>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</si>
  <si>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</si>
  <si>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</si>
  <si>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</si>
  <si>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</si>
  <si>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</si>
  <si>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</si>
  <si>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</si>
  <si>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</si>
  <si>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</si>
  <si>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</si>
  <si>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</si>
  <si>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</si>
  <si>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</si>
  <si>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</si>
  <si>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</si>
  <si>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</si>
  <si>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</si>
  <si>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</si>
  <si>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</si>
  <si>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</si>
  <si>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</si>
  <si>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</si>
  <si>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</si>
  <si>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</si>
  <si>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</si>
  <si>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</si>
  <si>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</si>
  <si>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</si>
  <si>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</si>
  <si>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</si>
  <si>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</si>
  <si>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</si>
  <si>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</si>
  <si>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</si>
  <si>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</si>
  <si>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</si>
  <si>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</si>
  <si>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</si>
  <si>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</si>
  <si>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</si>
  <si>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</si>
  <si>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</si>
  <si>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</si>
  <si>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</si>
  <si>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</si>
  <si>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</si>
  <si>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</si>
  <si>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</si>
  <si>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</si>
  <si>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</si>
  <si>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</si>
  <si>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</si>
  <si>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</si>
  <si>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</si>
  <si>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</si>
  <si>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</si>
  <si>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</si>
  <si>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</si>
  <si>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</si>
  <si>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</si>
  <si>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</si>
  <si>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</si>
  <si>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</si>
  <si>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</si>
  <si>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</si>
  <si>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</si>
  <si>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</si>
  <si>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</si>
  <si>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</si>
  <si>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</si>
  <si>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</si>
  <si>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</si>
  <si>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</si>
  <si>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</si>
  <si>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</si>
  <si>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</si>
  <si>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</si>
  <si>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</si>
  <si>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</si>
  <si>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</si>
  <si>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</si>
  <si>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</si>
  <si>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</si>
  <si>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</si>
  <si>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</si>
  <si>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</si>
  <si>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</si>
  <si>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</si>
  <si>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</si>
  <si>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</si>
  <si>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</si>
  <si>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</si>
  <si>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</si>
  <si>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</si>
  <si>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</si>
  <si>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</si>
  <si>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</si>
  <si>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</si>
  <si>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</si>
  <si>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</si>
  <si>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</si>
  <si>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</si>
  <si>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</si>
  <si>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</si>
  <si>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</si>
  <si>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</si>
  <si>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</si>
  <si>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</si>
  <si>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</si>
  <si>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</si>
  <si>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</si>
  <si>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</si>
  <si>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</si>
  <si>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</si>
  <si>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</si>
  <si>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</si>
  <si>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</si>
  <si>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</si>
  <si>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</si>
  <si>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</si>
  <si>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</si>
  <si>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</si>
  <si>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</si>
  <si>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</si>
  <si>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</si>
  <si>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</si>
  <si>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</si>
  <si>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</si>
  <si>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</si>
  <si>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</si>
  <si>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</si>
  <si>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</si>
  <si>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</si>
  <si>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</si>
  <si>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</si>
  <si>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</si>
  <si>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</si>
  <si>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</si>
  <si>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</si>
  <si>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</si>
  <si>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</si>
  <si>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</si>
  <si>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</si>
  <si>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</si>
  <si>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</si>
  <si>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</si>
  <si>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</si>
  <si>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</si>
  <si>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</si>
  <si>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</si>
  <si>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</si>
  <si>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</si>
  <si>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</si>
  <si>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</si>
  <si>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</si>
  <si>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</si>
  <si>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</si>
  <si>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</si>
  <si>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</si>
  <si>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</si>
  <si>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</si>
  <si>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</si>
  <si>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</si>
  <si>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</si>
  <si>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</si>
  <si>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</si>
  <si>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</si>
  <si>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</si>
  <si>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</si>
  <si>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</si>
  <si>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</si>
  <si>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</si>
  <si>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</si>
  <si>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</si>
  <si>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</si>
  <si>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</si>
  <si>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</si>
  <si>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</si>
  <si>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</si>
  <si>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</si>
  <si>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</si>
  <si>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</si>
  <si>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</si>
  <si>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</si>
  <si>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</si>
  <si>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</si>
  <si>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</si>
  <si>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</si>
  <si>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</si>
  <si>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</si>
  <si>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</si>
  <si>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</si>
  <si>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</si>
  <si>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</si>
  <si>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</si>
  <si>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</si>
  <si>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</si>
  <si>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</si>
  <si>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</si>
  <si>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</si>
  <si>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</si>
  <si>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</si>
  <si>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</si>
  <si>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</si>
  <si>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</si>
  <si>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</si>
  <si>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</si>
  <si>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</si>
  <si>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</si>
  <si>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</si>
  <si>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</si>
  <si>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</si>
  <si>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</si>
  <si>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</si>
  <si>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</si>
  <si>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</si>
  <si>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</si>
  <si>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</si>
  <si>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</si>
  <si>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</si>
  <si>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</si>
  <si>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</si>
  <si>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</si>
  <si>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</si>
  <si>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</si>
  <si>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</si>
  <si>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</si>
  <si>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</si>
  <si>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</si>
  <si>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</si>
  <si>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</si>
  <si>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</si>
  <si>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</si>
  <si>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</si>
  <si>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</si>
  <si>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</si>
  <si>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</si>
  <si>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</si>
  <si>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</si>
  <si>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</si>
  <si>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</si>
  <si>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</si>
  <si>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</si>
  <si>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</si>
  <si>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</si>
  <si>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</si>
  <si>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</si>
  <si>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</si>
  <si>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</si>
  <si>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</si>
  <si>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</si>
  <si>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</si>
  <si>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</si>
  <si>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</si>
  <si>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</si>
  <si>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</si>
  <si>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</si>
  <si>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</si>
  <si>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</si>
  <si>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</si>
  <si>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</si>
  <si>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</si>
  <si>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</si>
  <si>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</si>
  <si>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</si>
  <si>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</si>
  <si>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</si>
  <si>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</si>
  <si>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</si>
  <si>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</si>
  <si>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</si>
  <si>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</si>
  <si>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</si>
  <si>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</si>
  <si>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</si>
  <si>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</si>
  <si>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</si>
  <si>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</si>
  <si>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</si>
  <si>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</si>
  <si>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</si>
  <si>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</si>
  <si>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</si>
  <si>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</si>
  <si>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</si>
  <si>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</si>
  <si>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</si>
  <si>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</si>
  <si>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</si>
  <si>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</si>
  <si>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</si>
  <si>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</si>
  <si>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</si>
  <si>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</si>
  <si>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</si>
  <si>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</si>
  <si>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</si>
  <si>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</si>
  <si>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</si>
  <si>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</si>
  <si>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</si>
  <si>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</si>
  <si>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</si>
  <si>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</si>
  <si>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</si>
  <si>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</si>
  <si>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</si>
  <si>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</si>
  <si>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</si>
  <si>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</si>
  <si>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</si>
  <si>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</si>
  <si>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</si>
  <si>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</si>
  <si>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</si>
  <si>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</si>
  <si>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</si>
  <si>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</si>
  <si>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</si>
  <si>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</si>
  <si>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</si>
  <si>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</si>
  <si>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</si>
  <si>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</si>
  <si>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</si>
  <si>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</si>
  <si>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</si>
  <si>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</si>
  <si>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</si>
  <si>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</si>
  <si>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</si>
  <si>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</si>
  <si>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</si>
  <si>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</si>
  <si>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</si>
  <si>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</si>
  <si>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</si>
  <si>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</si>
  <si>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</si>
  <si>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</si>
  <si>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</si>
  <si>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</si>
  <si>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</si>
  <si>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</si>
  <si>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</si>
  <si>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</si>
  <si>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</si>
  <si>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</si>
  <si>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</si>
  <si>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</si>
  <si>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</si>
  <si>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</si>
  <si>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</si>
  <si>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</si>
  <si>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</si>
  <si>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</si>
  <si>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</si>
  <si>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</si>
  <si>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</si>
  <si>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</si>
  <si>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</si>
  <si>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</si>
  <si>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</si>
  <si>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</si>
  <si>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</si>
  <si>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</si>
  <si>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</si>
  <si>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</si>
  <si>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</si>
  <si>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</si>
  <si>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</si>
  <si>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</si>
  <si>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</si>
  <si>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</si>
  <si>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</si>
  <si>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</si>
  <si>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</si>
  <si>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</si>
  <si>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</si>
  <si>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</si>
  <si>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</si>
  <si>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</si>
  <si>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</si>
  <si>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</si>
  <si>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</si>
  <si>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</si>
  <si>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</si>
  <si>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</si>
  <si>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</si>
  <si>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</si>
  <si>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</si>
  <si>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</si>
  <si>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</si>
  <si>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</si>
  <si>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</si>
  <si>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</si>
  <si>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</si>
  <si>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</si>
  <si>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</si>
  <si>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</si>
  <si>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</si>
  <si>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</si>
  <si>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</si>
  <si>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</si>
  <si>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</si>
  <si>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</si>
  <si>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</si>
  <si>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</si>
  <si>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</si>
  <si>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</si>
  <si>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</si>
  <si>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</si>
  <si>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</si>
  <si>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</si>
  <si>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</si>
  <si>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</si>
  <si>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</si>
  <si>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</si>
  <si>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</si>
  <si>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</si>
  <si>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</si>
  <si>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</si>
  <si>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</si>
  <si>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</si>
  <si>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</si>
  <si>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</si>
  <si>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</si>
  <si>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</si>
  <si>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</si>
  <si>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</si>
  <si>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</si>
  <si>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</si>
  <si>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</si>
  <si>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</si>
  <si>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</si>
  <si>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</si>
  <si>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</si>
  <si>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</si>
  <si>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</si>
  <si>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</si>
  <si>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</si>
  <si>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</si>
  <si>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</si>
  <si>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</si>
  <si>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</si>
  <si>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</si>
  <si>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</si>
  <si>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</si>
  <si>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</si>
  <si>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</si>
  <si>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</si>
  <si>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</si>
  <si>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</si>
  <si>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</si>
  <si>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</si>
  <si>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</si>
  <si>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</si>
  <si>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</si>
  <si>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</si>
  <si>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</si>
  <si>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</si>
  <si>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</si>
  <si>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</si>
  <si>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</si>
  <si>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</si>
  <si>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</si>
  <si>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</si>
  <si>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</si>
  <si>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</si>
  <si>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</si>
  <si>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</si>
  <si>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</si>
  <si>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</si>
  <si>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</si>
  <si>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</si>
  <si>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</si>
  <si>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</si>
  <si>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</si>
  <si>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</si>
  <si>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</si>
  <si>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</si>
  <si>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</si>
  <si>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</si>
  <si>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</si>
  <si>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</si>
  <si>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</si>
  <si>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</si>
  <si>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</si>
  <si>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</si>
  <si>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</si>
  <si>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</si>
  <si>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</si>
  <si>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</si>
  <si>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</si>
  <si>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</si>
  <si>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</si>
  <si>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</si>
  <si>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</si>
  <si>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</si>
  <si>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</si>
  <si>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</si>
  <si>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</si>
  <si>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</si>
  <si>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</si>
  <si>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</si>
  <si>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</si>
  <si>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</si>
  <si>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</si>
  <si>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</si>
  <si>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</si>
  <si>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</si>
  <si>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</si>
  <si>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</si>
  <si>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</si>
  <si>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</si>
  <si>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</si>
  <si>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</si>
  <si>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</si>
  <si>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</si>
  <si>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</si>
  <si>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</si>
  <si>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</si>
  <si>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</si>
  <si>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</si>
  <si>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</si>
  <si>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</si>
  <si>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</si>
  <si>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</si>
  <si>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</si>
  <si>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</si>
  <si>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</si>
  <si>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RJ001879/2020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</si>
  <si>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</si>
  <si>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</si>
  <si>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</si>
  <si>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</si>
  <si>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</si>
  <si>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</si>
  <si>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</si>
  <si>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</si>
  <si>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</si>
  <si>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</si>
  <si>
    <t>Memória de cálculo</t>
  </si>
  <si>
    <t>CONTRT</t>
  </si>
  <si>
    <t>V</t>
  </si>
  <si>
    <t>VCOR</t>
  </si>
  <si>
    <t>I%</t>
  </si>
  <si>
    <t>Valor Unitário após INCC</t>
  </si>
  <si>
    <t>Unitário após o INCC - jan/22</t>
  </si>
  <si>
    <t>Dez.21</t>
  </si>
  <si>
    <t>Dez.20</t>
  </si>
  <si>
    <t>I(Dez/2021)</t>
  </si>
  <si>
    <t>12/2021</t>
  </si>
  <si>
    <t>Iº(Dez/2020)</t>
  </si>
  <si>
    <t>Valor Unitário (após INCC)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</si>
</sst>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29" x14ac:knownFonts="1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6" fillId="0" borderId="1" xfId="0" applyFont="1" applyBorder="1"/>
    <xf numFmtId="4" fontId="27" fillId="0" borderId="1" xfId="0" applyNumberFormat="1" applyFont="1" applyBorder="1"/>
    <xf numFmtId="4" fontId="27" fillId="0" borderId="0" xfId="0" applyNumberFormat="1" applyFont="1" applyBorder="1"/>
    <xf numFmtId="181" fontId="27" fillId="0" borderId="1" xfId="0" applyNumberFormat="1" applyFont="1" applyBorder="1"/>
    <xf numFmtId="4" fontId="28" fillId="16" borderId="1" xfId="0" applyNumberFormat="1" applyFont="1" applyFill="1" applyBorder="1"/>
    <xf numFmtId="4" fontId="28" fillId="16" borderId="0" xfId="0" applyNumberFormat="1" applyFont="1" applyFill="1" applyBorder="1"/>
    <xf numFmtId="0" fontId="27" fillId="0" borderId="1" xfId="0" applyFont="1" applyBorder="1"/>
    <xf numFmtId="0" fontId="27" fillId="0" borderId="0" xfId="0" applyFont="1" applyBorder="1"/>
    <xf numFmtId="167" fontId="4" fillId="0" borderId="6" xfId="0" applyNumberFormat="1" applyFont="1" applyBorder="1" applyAlignment="1">
      <alignment horizontal="center" vertical="center" wrapText="1"/>
    </xf>
    <xf numFmtId="181" fontId="27" fillId="0" borderId="0" xfId="0" applyNumberFormat="1" applyFont="1" applyBorder="1"/>
    <xf numFmtId="2" fontId="5" fillId="0" borderId="1" xfId="0" applyNumberFormat="1" applyFont="1" applyBorder="1" applyAlignment="1">
      <alignment horizontal="center" vertical="top"/>
    </xf>
    <xf numFmtId="43" fontId="0" fillId="0" borderId="1" xfId="0" applyNumberFormat="1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14" borderId="0" xfId="0" applyFont="1" applyFill="1" applyBorder="1" applyAlignment="1">
      <alignment horizontal="left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79"/>
  <sheetViews>
    <sheetView view="pageBreakPreview" zoomScaleNormal="60" zoomScaleSheetLayoutView="100" workbookViewId="0">
      <selection activeCell="C82" sqref="C82"/>
    </sheetView>
  </sheetViews>
  <sheetFormatPr defaultRowHeight="14.25" x14ac:dyDescent="0.2"/>
  <cols>
    <col min="1" max="1" width="5.28515625" style="1" customWidth="1"/>
    <col min="2" max="2" width="40.140625" style="1" customWidth="1"/>
    <col min="3" max="3" width="15.140625" style="1" customWidth="1"/>
    <col min="4" max="6" width="11.5703125" style="1"/>
    <col min="7" max="8" width="15.42578125" style="1" customWidth="1"/>
    <col min="9" max="9" width="15.7109375" style="1" customWidth="1"/>
    <col min="10" max="10" width="16" style="1" customWidth="1"/>
    <col min="11" max="11" width="13.140625" style="1" customWidth="1"/>
    <col min="12" max="12" width="16.42578125" style="1" customWidth="1"/>
    <col min="13" max="13" width="22.28515625" style="1" customWidth="1"/>
    <col min="14" max="1025" width="8.7109375" style="1" customWidth="1"/>
  </cols>
  <sheetData>
    <row r="1" spans="1:12" s="2" customFormat="1" ht="20.25" customHeight="1" x14ac:dyDescent="0.2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2" s="2" customFormat="1" ht="15" customHeight="1" x14ac:dyDescent="0.2">
      <c r="A2" s="270" t="s">
        <v>1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2" s="2" customFormat="1" ht="15" customHeight="1" x14ac:dyDescent="0.2">
      <c r="A3" s="176" t="s">
        <v>2</v>
      </c>
      <c r="B3" s="271" t="s">
        <v>3</v>
      </c>
      <c r="C3" s="271"/>
      <c r="D3" s="271"/>
      <c r="E3" s="271"/>
      <c r="F3" s="271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" x14ac:dyDescent="0.2">
      <c r="A4" s="182" t="s">
        <v>8</v>
      </c>
      <c r="B4" s="266" t="s">
        <v>9</v>
      </c>
      <c r="C4" s="266"/>
      <c r="D4" s="266"/>
      <c r="E4" s="266"/>
      <c r="F4" s="266"/>
      <c r="G4" s="180" t="s">
        <v>10</v>
      </c>
      <c r="H4" s="182">
        <v>1</v>
      </c>
      <c r="I4" s="174">
        <f>'V Quadro-Resumo Mão de Obra'!G18</f>
        <v>81879.74584712353</v>
      </c>
      <c r="J4" s="188">
        <f>H4*I4</f>
        <v>81879.74584712353</v>
      </c>
    </row>
    <row r="5" spans="1:12" s="2" customFormat="1" ht="15" x14ac:dyDescent="0.2">
      <c r="A5" s="182" t="s">
        <v>11</v>
      </c>
      <c r="B5" s="266" t="s">
        <v>12</v>
      </c>
      <c r="C5" s="266"/>
      <c r="D5" s="266"/>
      <c r="E5" s="266"/>
      <c r="F5" s="266"/>
      <c r="G5" s="180" t="s">
        <v>10</v>
      </c>
      <c r="H5" s="182">
        <v>1</v>
      </c>
      <c r="I5" s="174">
        <f>0.35*I4</f>
        <v>28657.911046493235</v>
      </c>
      <c r="J5" s="188">
        <f>H5*I5</f>
        <v>28657.911046493235</v>
      </c>
    </row>
    <row r="6" spans="1:12" s="2" customFormat="1" ht="15" x14ac:dyDescent="0.2">
      <c r="A6" s="182" t="s">
        <v>13</v>
      </c>
      <c r="B6" s="266" t="s">
        <v>14</v>
      </c>
      <c r="C6" s="266"/>
      <c r="D6" s="266"/>
      <c r="E6" s="266"/>
      <c r="F6" s="266"/>
      <c r="G6" s="180" t="s">
        <v>10</v>
      </c>
      <c r="H6" s="182">
        <v>1</v>
      </c>
      <c r="I6" s="174">
        <f>'VI Equipamentos'!G77</f>
        <v>457.69484384341985</v>
      </c>
      <c r="J6" s="188">
        <f>H6*I6</f>
        <v>457.69484384341985</v>
      </c>
    </row>
    <row r="7" spans="1:12" s="2" customFormat="1" ht="15" x14ac:dyDescent="0.2">
      <c r="A7" s="182" t="s">
        <v>15</v>
      </c>
      <c r="B7" s="266" t="s">
        <v>16</v>
      </c>
      <c r="C7" s="266"/>
      <c r="D7" s="266"/>
      <c r="E7" s="266"/>
      <c r="F7" s="266"/>
      <c r="G7" s="182" t="s">
        <v>10</v>
      </c>
      <c r="H7" s="182">
        <v>1</v>
      </c>
      <c r="I7" s="174">
        <f>'III Deslocamentos'!L120</f>
        <v>16062.917206385733</v>
      </c>
      <c r="J7" s="188">
        <f>H7*I7</f>
        <v>16062.917206385733</v>
      </c>
    </row>
    <row r="8" spans="1:12" s="2" customFormat="1" ht="15" x14ac:dyDescent="0.2">
      <c r="A8" s="269"/>
      <c r="B8" s="269"/>
      <c r="C8" s="269"/>
      <c r="D8" s="269"/>
      <c r="E8" s="269"/>
      <c r="F8" s="269"/>
      <c r="G8" s="269"/>
      <c r="H8" s="269"/>
      <c r="I8" s="269"/>
      <c r="J8" s="269"/>
    </row>
    <row r="9" spans="1:12" s="2" customFormat="1" ht="15" x14ac:dyDescent="0.2">
      <c r="A9" s="275" t="s">
        <v>17</v>
      </c>
      <c r="B9" s="275"/>
      <c r="C9" s="275"/>
      <c r="D9" s="275"/>
      <c r="E9" s="275"/>
      <c r="F9" s="275"/>
      <c r="G9" s="275"/>
      <c r="H9" s="275"/>
      <c r="I9" s="275"/>
      <c r="J9" s="275"/>
    </row>
    <row r="10" spans="1:12" s="2" customFormat="1" ht="15" x14ac:dyDescent="0.2">
      <c r="A10" s="276" t="s">
        <v>18</v>
      </c>
      <c r="B10" s="276"/>
      <c r="C10" s="276"/>
      <c r="D10" s="276" t="s">
        <v>1029</v>
      </c>
      <c r="E10" s="276"/>
      <c r="F10" s="276"/>
      <c r="G10" s="276"/>
      <c r="H10" s="276" t="s">
        <v>19</v>
      </c>
      <c r="I10" s="276"/>
      <c r="J10" s="276"/>
    </row>
    <row r="11" spans="1:12" s="2" customFormat="1" ht="15" x14ac:dyDescent="0.2">
      <c r="A11" s="273">
        <f>J5</f>
        <v>28657.911046493235</v>
      </c>
      <c r="B11" s="273"/>
      <c r="C11" s="273"/>
      <c r="D11" s="274">
        <v>6.0400000000000002E-2</v>
      </c>
      <c r="E11" s="274"/>
      <c r="F11" s="274"/>
      <c r="G11" s="274"/>
      <c r="H11" s="273">
        <f>A11*(1-D11)</f>
        <v>26926.973219285042</v>
      </c>
      <c r="I11" s="273"/>
      <c r="J11" s="273"/>
    </row>
    <row r="12" spans="1:12" s="2" customFormat="1" ht="15" x14ac:dyDescent="0.2">
      <c r="A12" s="269"/>
      <c r="B12" s="269"/>
      <c r="C12" s="269"/>
      <c r="D12" s="269"/>
      <c r="E12" s="269"/>
      <c r="F12" s="269"/>
      <c r="G12" s="269"/>
      <c r="H12" s="269"/>
      <c r="I12" s="269"/>
      <c r="J12" s="269"/>
    </row>
    <row r="13" spans="1:12" s="2" customFormat="1" ht="15" x14ac:dyDescent="0.2">
      <c r="A13" s="182" t="s">
        <v>20</v>
      </c>
      <c r="B13" s="266" t="s">
        <v>21</v>
      </c>
      <c r="C13" s="266"/>
      <c r="D13" s="266"/>
      <c r="E13" s="266"/>
      <c r="F13" s="266"/>
      <c r="G13" s="266"/>
      <c r="H13" s="266"/>
      <c r="I13" s="266"/>
      <c r="J13" s="189">
        <f>J4+J7</f>
        <v>97942.663053509255</v>
      </c>
      <c r="K13" s="173"/>
      <c r="L13" s="173"/>
    </row>
    <row r="14" spans="1:12" s="2" customFormat="1" ht="15" x14ac:dyDescent="0.2">
      <c r="A14" s="182" t="s">
        <v>22</v>
      </c>
      <c r="B14" s="266" t="s">
        <v>23</v>
      </c>
      <c r="C14" s="266"/>
      <c r="D14" s="266"/>
      <c r="E14" s="266"/>
      <c r="F14" s="266"/>
      <c r="G14" s="266"/>
      <c r="H14" s="266"/>
      <c r="I14" s="266"/>
      <c r="J14" s="189">
        <f>J6+H11</f>
        <v>27384.668063128462</v>
      </c>
      <c r="K14" s="173"/>
      <c r="L14" s="173"/>
    </row>
    <row r="15" spans="1:12" s="2" customFormat="1" ht="15" x14ac:dyDescent="0.2">
      <c r="A15" s="267" t="s">
        <v>24</v>
      </c>
      <c r="B15" s="267"/>
      <c r="C15" s="267"/>
      <c r="D15" s="267"/>
      <c r="E15" s="267"/>
      <c r="F15" s="267"/>
      <c r="G15" s="267"/>
      <c r="H15" s="267"/>
      <c r="I15" s="267"/>
      <c r="J15" s="190">
        <f>J13+J14</f>
        <v>125327.33111663771</v>
      </c>
    </row>
    <row r="16" spans="1:12" s="2" customFormat="1" ht="15" x14ac:dyDescent="0.2">
      <c r="A16" s="272"/>
      <c r="B16" s="272"/>
      <c r="C16" s="272"/>
      <c r="D16" s="272"/>
      <c r="E16" s="272"/>
      <c r="F16" s="272"/>
      <c r="G16" s="272"/>
      <c r="H16" s="272"/>
      <c r="I16" s="272"/>
      <c r="J16" s="272"/>
    </row>
    <row r="17" spans="1:10" s="2" customFormat="1" ht="15" customHeight="1" x14ac:dyDescent="0.2">
      <c r="A17" s="270" t="s">
        <v>25</v>
      </c>
      <c r="B17" s="270"/>
      <c r="C17" s="270"/>
      <c r="D17" s="270"/>
      <c r="E17" s="270"/>
      <c r="F17" s="270"/>
      <c r="G17" s="270"/>
      <c r="H17" s="270"/>
      <c r="I17" s="270"/>
      <c r="J17" s="270"/>
    </row>
    <row r="18" spans="1:10" s="2" customFormat="1" ht="60" x14ac:dyDescent="0.2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5" customHeight="1" x14ac:dyDescent="0.2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 t="shared" ref="G19:G50" si="0">($J$13/$C$71)*(1+E19)</f>
        <v>2.2006537915794211</v>
      </c>
      <c r="H19" s="192">
        <f t="shared" ref="H19:H50" si="1">($J$14/$C$71)*(1+F19)</f>
        <v>0.57020417448101102</v>
      </c>
      <c r="I19" s="189">
        <f t="shared" ref="I19:I50" si="2">C19*G19</f>
        <v>5186.7649344493693</v>
      </c>
      <c r="J19" s="189">
        <f t="shared" ref="J19:J50" si="3">C19*H19</f>
        <v>1343.9256229177845</v>
      </c>
    </row>
    <row r="20" spans="1:10" s="2" customFormat="1" ht="15" customHeight="1" x14ac:dyDescent="0.2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si="0"/>
        <v>2.2006537915794211</v>
      </c>
      <c r="H20" s="192">
        <f t="shared" si="1"/>
        <v>0.57020417448101102</v>
      </c>
      <c r="I20" s="189">
        <f t="shared" si="2"/>
        <v>1442.9906976765424</v>
      </c>
      <c r="J20" s="189">
        <f t="shared" si="3"/>
        <v>373.88857924894376</v>
      </c>
    </row>
    <row r="21" spans="1:10" s="2" customFormat="1" ht="15" customHeight="1" x14ac:dyDescent="0.2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0"/>
        <v>2.2006537915794211</v>
      </c>
      <c r="H21" s="192">
        <f t="shared" si="1"/>
        <v>0.57020417448101102</v>
      </c>
      <c r="I21" s="189">
        <f t="shared" si="2"/>
        <v>8713.7087531378747</v>
      </c>
      <c r="J21" s="189">
        <f t="shared" si="3"/>
        <v>2257.7804492750111</v>
      </c>
    </row>
    <row r="22" spans="1:10" s="2" customFormat="1" ht="15" customHeight="1" x14ac:dyDescent="0.2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0"/>
        <v>2.2006537915794211</v>
      </c>
      <c r="H22" s="192">
        <f t="shared" si="1"/>
        <v>0.57020417448101102</v>
      </c>
      <c r="I22" s="189">
        <f t="shared" si="2"/>
        <v>5722.9102176918641</v>
      </c>
      <c r="J22" s="189">
        <f t="shared" si="3"/>
        <v>1482.8444659465933</v>
      </c>
    </row>
    <row r="23" spans="1:10" s="2" customFormat="1" ht="15" customHeight="1" x14ac:dyDescent="0.2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0"/>
        <v>2.2006537915794211</v>
      </c>
      <c r="H23" s="192">
        <f t="shared" si="1"/>
        <v>0.57020417448101102</v>
      </c>
      <c r="I23" s="189">
        <f t="shared" si="2"/>
        <v>2156.6407157478325</v>
      </c>
      <c r="J23" s="189">
        <f t="shared" si="3"/>
        <v>558.80009099139079</v>
      </c>
    </row>
    <row r="24" spans="1:10" s="2" customFormat="1" ht="15" customHeight="1" x14ac:dyDescent="0.2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0"/>
        <v>2.2513309082536734</v>
      </c>
      <c r="H24" s="192">
        <f t="shared" si="1"/>
        <v>0.57020417448101102</v>
      </c>
      <c r="I24" s="189">
        <f t="shared" si="2"/>
        <v>1519.3331767440741</v>
      </c>
      <c r="J24" s="189">
        <f t="shared" si="3"/>
        <v>384.80798919025511</v>
      </c>
    </row>
    <row r="25" spans="1:10" s="2" customFormat="1" ht="15" customHeight="1" x14ac:dyDescent="0.2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0"/>
        <v>2.2513309082536734</v>
      </c>
      <c r="H25" s="192">
        <f t="shared" si="1"/>
        <v>0.57020417448101102</v>
      </c>
      <c r="I25" s="189">
        <f t="shared" si="2"/>
        <v>9669.6013308040237</v>
      </c>
      <c r="J25" s="189">
        <f t="shared" si="3"/>
        <v>2449.0611416464112</v>
      </c>
    </row>
    <row r="26" spans="1:10" s="2" customFormat="1" ht="15" customHeight="1" x14ac:dyDescent="0.2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0"/>
        <v>2.2513309082536734</v>
      </c>
      <c r="H26" s="192">
        <f t="shared" si="1"/>
        <v>0.57020417448101102</v>
      </c>
      <c r="I26" s="189">
        <f t="shared" si="2"/>
        <v>483.36074600206365</v>
      </c>
      <c r="J26" s="189">
        <f t="shared" si="3"/>
        <v>122.42283626107306</v>
      </c>
    </row>
    <row r="27" spans="1:10" s="2" customFormat="1" ht="15" customHeight="1" x14ac:dyDescent="0.2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0"/>
        <v>2.1761612619012976</v>
      </c>
      <c r="H27" s="192">
        <f t="shared" si="1"/>
        <v>0.57020417448101102</v>
      </c>
      <c r="I27" s="189">
        <f t="shared" si="2"/>
        <v>1782.0149341457345</v>
      </c>
      <c r="J27" s="189">
        <f t="shared" si="3"/>
        <v>466.92879439901031</v>
      </c>
    </row>
    <row r="28" spans="1:10" s="2" customFormat="1" ht="15" customHeight="1" x14ac:dyDescent="0.2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0"/>
        <v>2.1761612619012976</v>
      </c>
      <c r="H28" s="192">
        <f t="shared" si="1"/>
        <v>0.57020417448101102</v>
      </c>
      <c r="I28" s="189">
        <f t="shared" si="2"/>
        <v>833.33919363248287</v>
      </c>
      <c r="J28" s="189">
        <f t="shared" si="3"/>
        <v>218.35398657575837</v>
      </c>
    </row>
    <row r="29" spans="1:10" s="2" customFormat="1" ht="15" customHeight="1" x14ac:dyDescent="0.2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0"/>
        <v>2.2513309082536734</v>
      </c>
      <c r="H29" s="192">
        <f t="shared" si="1"/>
        <v>0.57020417448101102</v>
      </c>
      <c r="I29" s="189">
        <f t="shared" si="2"/>
        <v>767.25357353285199</v>
      </c>
      <c r="J29" s="189">
        <f t="shared" si="3"/>
        <v>194.32558266312856</v>
      </c>
    </row>
    <row r="30" spans="1:10" s="2" customFormat="1" ht="15" customHeight="1" x14ac:dyDescent="0.2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0"/>
        <v>2.2513309082536734</v>
      </c>
      <c r="H30" s="192">
        <f t="shared" si="1"/>
        <v>0.57020417448101102</v>
      </c>
      <c r="I30" s="189">
        <f t="shared" si="2"/>
        <v>742.93919972371225</v>
      </c>
      <c r="J30" s="189">
        <f t="shared" si="3"/>
        <v>188.16737757873364</v>
      </c>
    </row>
    <row r="31" spans="1:10" s="2" customFormat="1" ht="15" customHeight="1" x14ac:dyDescent="0.2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0"/>
        <v>2.2513309082536734</v>
      </c>
      <c r="H31" s="192">
        <f t="shared" si="1"/>
        <v>0.57020417448101102</v>
      </c>
      <c r="I31" s="189">
        <f t="shared" si="2"/>
        <v>491.24040418095154</v>
      </c>
      <c r="J31" s="189">
        <f t="shared" si="3"/>
        <v>124.41855087175659</v>
      </c>
    </row>
    <row r="32" spans="1:10" s="2" customFormat="1" ht="15" customHeight="1" x14ac:dyDescent="0.2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0"/>
        <v>2.2006537915794211</v>
      </c>
      <c r="H32" s="192">
        <f t="shared" si="1"/>
        <v>0.57020417448101102</v>
      </c>
      <c r="I32" s="189">
        <f t="shared" si="2"/>
        <v>1259.9623218308816</v>
      </c>
      <c r="J32" s="189">
        <f t="shared" si="3"/>
        <v>326.46469805735802</v>
      </c>
    </row>
    <row r="33" spans="1:12" s="2" customFormat="1" ht="15" customHeight="1" x14ac:dyDescent="0.2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0"/>
        <v>2.2513309082536734</v>
      </c>
      <c r="H33" s="192">
        <f t="shared" si="1"/>
        <v>0.57020417448101102</v>
      </c>
      <c r="I33" s="189">
        <f t="shared" si="2"/>
        <v>6733.3255070232517</v>
      </c>
      <c r="J33" s="189">
        <f t="shared" si="3"/>
        <v>1705.3780491212974</v>
      </c>
    </row>
    <row r="34" spans="1:12" s="2" customFormat="1" ht="15" customHeight="1" x14ac:dyDescent="0.2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0"/>
        <v>2.2513309082536734</v>
      </c>
      <c r="H34" s="192">
        <f t="shared" si="1"/>
        <v>0.57020417448101102</v>
      </c>
      <c r="I34" s="189">
        <f t="shared" si="2"/>
        <v>340.28866678254275</v>
      </c>
      <c r="J34" s="189">
        <f t="shared" si="3"/>
        <v>86.18636097280482</v>
      </c>
    </row>
    <row r="35" spans="1:12" s="2" customFormat="1" ht="15" customHeight="1" x14ac:dyDescent="0.2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0"/>
        <v>2.2006537915794211</v>
      </c>
      <c r="H35" s="192">
        <f t="shared" si="1"/>
        <v>0.57020417448101102</v>
      </c>
      <c r="I35" s="189">
        <f t="shared" si="2"/>
        <v>600.16230203953978</v>
      </c>
      <c r="J35" s="189">
        <f t="shared" si="3"/>
        <v>155.50608246446134</v>
      </c>
      <c r="L35" s="236" t="s">
        <v>1030</v>
      </c>
    </row>
    <row r="36" spans="1:12" s="2" customFormat="1" ht="15" customHeight="1" x14ac:dyDescent="0.2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0"/>
        <v>2.2006537915794211</v>
      </c>
      <c r="H36" s="192">
        <f t="shared" si="1"/>
        <v>0.57020417448101102</v>
      </c>
      <c r="I36" s="189">
        <f t="shared" si="2"/>
        <v>1450.4729205679123</v>
      </c>
      <c r="J36" s="189">
        <f t="shared" si="3"/>
        <v>375.82727344217921</v>
      </c>
      <c r="L36" s="234">
        <f>SUM(I19:J36)</f>
        <v>62711.39752733746</v>
      </c>
    </row>
    <row r="37" spans="1:12" s="2" customFormat="1" ht="15" customHeight="1" x14ac:dyDescent="0.2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0"/>
        <v>2.2513309082536734</v>
      </c>
      <c r="H37" s="192">
        <f t="shared" si="1"/>
        <v>0.57020417448101102</v>
      </c>
      <c r="I37" s="189">
        <f t="shared" si="2"/>
        <v>17641.654130166611</v>
      </c>
      <c r="J37" s="189">
        <f t="shared" si="3"/>
        <v>4468.1769316506507</v>
      </c>
    </row>
    <row r="38" spans="1:12" s="2" customFormat="1" ht="15" customHeight="1" x14ac:dyDescent="0.2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0"/>
        <v>2.2513309082536734</v>
      </c>
      <c r="H38" s="192">
        <f t="shared" si="1"/>
        <v>0.57020417448101102</v>
      </c>
      <c r="I38" s="189">
        <f t="shared" si="2"/>
        <v>917.89012460410515</v>
      </c>
      <c r="J38" s="189">
        <f t="shared" si="3"/>
        <v>232.47794397765298</v>
      </c>
    </row>
    <row r="39" spans="1:12" ht="15" customHeight="1" x14ac:dyDescent="0.2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0"/>
        <v>2.2513309082536734</v>
      </c>
      <c r="H39" s="192">
        <f t="shared" si="1"/>
        <v>0.57020417448101102</v>
      </c>
      <c r="I39" s="189">
        <f t="shared" si="2"/>
        <v>1168.9360341834724</v>
      </c>
      <c r="J39" s="189">
        <f t="shared" si="3"/>
        <v>296.06141147403054</v>
      </c>
    </row>
    <row r="40" spans="1:12" ht="15" customHeight="1" x14ac:dyDescent="0.2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0"/>
        <v>2.2513309082536734</v>
      </c>
      <c r="H40" s="192">
        <f t="shared" si="1"/>
        <v>0.57020417448101102</v>
      </c>
      <c r="I40" s="189">
        <f t="shared" si="2"/>
        <v>959.06696691606487</v>
      </c>
      <c r="J40" s="189">
        <f t="shared" si="3"/>
        <v>242.9069783289107</v>
      </c>
    </row>
    <row r="41" spans="1:12" ht="15" customHeight="1" x14ac:dyDescent="0.2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0"/>
        <v>2.2257039201119126</v>
      </c>
      <c r="H41" s="192">
        <f t="shared" si="1"/>
        <v>0.57020417448101102</v>
      </c>
      <c r="I41" s="189">
        <f t="shared" si="2"/>
        <v>391.72388993969662</v>
      </c>
      <c r="J41" s="189">
        <f t="shared" si="3"/>
        <v>100.35593470865794</v>
      </c>
    </row>
    <row r="42" spans="1:12" ht="15" customHeight="1" x14ac:dyDescent="0.2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0"/>
        <v>2.2006537915794211</v>
      </c>
      <c r="H42" s="192">
        <f t="shared" si="1"/>
        <v>0.57020417448101102</v>
      </c>
      <c r="I42" s="189">
        <f t="shared" si="2"/>
        <v>2841.3301299219384</v>
      </c>
      <c r="J42" s="189">
        <f t="shared" si="3"/>
        <v>736.20771579766779</v>
      </c>
    </row>
    <row r="43" spans="1:12" ht="15" customHeight="1" x14ac:dyDescent="0.2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0"/>
        <v>2.2513309082536734</v>
      </c>
      <c r="H43" s="192">
        <f t="shared" si="1"/>
        <v>0.57020417448101102</v>
      </c>
      <c r="I43" s="189">
        <f t="shared" si="2"/>
        <v>1247.8902091359287</v>
      </c>
      <c r="J43" s="189">
        <f t="shared" si="3"/>
        <v>316.05847187307955</v>
      </c>
    </row>
    <row r="44" spans="1:12" ht="15" customHeight="1" x14ac:dyDescent="0.2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0"/>
        <v>2.2513309082536734</v>
      </c>
      <c r="H44" s="192">
        <f t="shared" si="1"/>
        <v>0.57020417448101102</v>
      </c>
      <c r="I44" s="189">
        <f t="shared" si="2"/>
        <v>1517.3970321629758</v>
      </c>
      <c r="J44" s="189">
        <f t="shared" si="3"/>
        <v>384.31761360020141</v>
      </c>
    </row>
    <row r="45" spans="1:12" ht="15" customHeight="1" x14ac:dyDescent="0.2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0"/>
        <v>2.2513309082536734</v>
      </c>
      <c r="H45" s="192">
        <f t="shared" si="1"/>
        <v>0.57020417448101102</v>
      </c>
      <c r="I45" s="189">
        <f t="shared" si="2"/>
        <v>13582.279369494412</v>
      </c>
      <c r="J45" s="189">
        <f t="shared" si="3"/>
        <v>3440.0417846439395</v>
      </c>
    </row>
    <row r="46" spans="1:12" ht="15" customHeight="1" x14ac:dyDescent="0.2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0"/>
        <v>2.2513309082536734</v>
      </c>
      <c r="H46" s="192">
        <f t="shared" si="1"/>
        <v>0.57020417448101102</v>
      </c>
      <c r="I46" s="189">
        <f t="shared" si="2"/>
        <v>843.41609815907361</v>
      </c>
      <c r="J46" s="189">
        <f t="shared" si="3"/>
        <v>213.61558988582115</v>
      </c>
    </row>
    <row r="47" spans="1:12" ht="15" customHeight="1" x14ac:dyDescent="0.2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0"/>
        <v>2.2513309082536734</v>
      </c>
      <c r="H47" s="192">
        <f t="shared" si="1"/>
        <v>0.57020417448101102</v>
      </c>
      <c r="I47" s="189">
        <f t="shared" si="2"/>
        <v>1410.3462474755138</v>
      </c>
      <c r="J47" s="189">
        <f t="shared" si="3"/>
        <v>357.20440510362937</v>
      </c>
    </row>
    <row r="48" spans="1:12" ht="15" customHeight="1" x14ac:dyDescent="0.2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0"/>
        <v>2.2513309082536734</v>
      </c>
      <c r="H48" s="192">
        <f t="shared" si="1"/>
        <v>0.57020417448101102</v>
      </c>
      <c r="I48" s="189">
        <f t="shared" si="2"/>
        <v>1850.0311738574562</v>
      </c>
      <c r="J48" s="189">
        <f t="shared" si="3"/>
        <v>468.5652803797708</v>
      </c>
    </row>
    <row r="49" spans="1:12" ht="15" customHeight="1" x14ac:dyDescent="0.2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0"/>
        <v>2.2513309082536734</v>
      </c>
      <c r="H49" s="192">
        <f t="shared" si="1"/>
        <v>0.57020417448101102</v>
      </c>
      <c r="I49" s="189">
        <f t="shared" si="2"/>
        <v>1939.3189576787968</v>
      </c>
      <c r="J49" s="189">
        <f t="shared" si="3"/>
        <v>491.1795779396877</v>
      </c>
    </row>
    <row r="50" spans="1:12" ht="15" customHeight="1" x14ac:dyDescent="0.2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0"/>
        <v>2.1761612619012976</v>
      </c>
      <c r="H50" s="192">
        <f t="shared" si="1"/>
        <v>0.57020417448101102</v>
      </c>
      <c r="I50" s="189">
        <f t="shared" si="2"/>
        <v>718.13321642742824</v>
      </c>
      <c r="J50" s="189">
        <f t="shared" si="3"/>
        <v>188.16737757873364</v>
      </c>
      <c r="L50" s="237" t="s">
        <v>1031</v>
      </c>
    </row>
    <row r="51" spans="1:12" ht="15" customHeight="1" x14ac:dyDescent="0.2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ref="G51:G70" si="4">($J$13/$C$71)*(1+E51)</f>
        <v>2.2513309082536734</v>
      </c>
      <c r="H51" s="192">
        <f t="shared" ref="H51:H70" si="5">($J$14/$C$71)*(1+F51)</f>
        <v>0.57020417448101102</v>
      </c>
      <c r="I51" s="189">
        <f t="shared" ref="I51:I70" si="6">C51*G51</f>
        <v>715.92322882466817</v>
      </c>
      <c r="J51" s="189">
        <f t="shared" ref="J51:J70" si="7">C51*H51</f>
        <v>181.32492748496151</v>
      </c>
      <c r="L51" s="235">
        <f>SUM(I37:J51)</f>
        <v>59861.998753375541</v>
      </c>
    </row>
    <row r="52" spans="1:12" ht="15" customHeight="1" x14ac:dyDescent="0.2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4"/>
        <v>2.2513309082536734</v>
      </c>
      <c r="H52" s="192">
        <f t="shared" si="5"/>
        <v>0.57020417448101102</v>
      </c>
      <c r="I52" s="189">
        <f t="shared" si="6"/>
        <v>7694.0359455023417</v>
      </c>
      <c r="J52" s="189">
        <f t="shared" si="7"/>
        <v>1948.7012764975793</v>
      </c>
    </row>
    <row r="53" spans="1:12" ht="15" customHeight="1" x14ac:dyDescent="0.2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4"/>
        <v>2.2513309082536734</v>
      </c>
      <c r="H53" s="192">
        <f t="shared" si="5"/>
        <v>0.57020417448101102</v>
      </c>
      <c r="I53" s="189">
        <f t="shared" si="6"/>
        <v>3210.3978751697382</v>
      </c>
      <c r="J53" s="189">
        <f t="shared" si="7"/>
        <v>813.11115280992169</v>
      </c>
    </row>
    <row r="54" spans="1:12" ht="15" customHeight="1" x14ac:dyDescent="0.2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4"/>
        <v>2.2513309082536734</v>
      </c>
      <c r="H54" s="192">
        <f t="shared" si="5"/>
        <v>0.57020417448101102</v>
      </c>
      <c r="I54" s="189">
        <f t="shared" si="6"/>
        <v>306.18100352249957</v>
      </c>
      <c r="J54" s="189">
        <f t="shared" si="7"/>
        <v>77.547767729417501</v>
      </c>
    </row>
    <row r="55" spans="1:12" ht="15" customHeight="1" x14ac:dyDescent="0.2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4"/>
        <v>2.1761612619012976</v>
      </c>
      <c r="H55" s="192">
        <f t="shared" si="5"/>
        <v>0.57020417448101102</v>
      </c>
      <c r="I55" s="189">
        <f t="shared" si="6"/>
        <v>522.27870285631138</v>
      </c>
      <c r="J55" s="189">
        <f t="shared" si="7"/>
        <v>136.84900187544264</v>
      </c>
    </row>
    <row r="56" spans="1:12" ht="15" customHeight="1" x14ac:dyDescent="0.2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4"/>
        <v>2.2257039201119126</v>
      </c>
      <c r="H56" s="192">
        <f t="shared" si="5"/>
        <v>0.57020417448101102</v>
      </c>
      <c r="I56" s="189">
        <f t="shared" si="6"/>
        <v>531.94323690674707</v>
      </c>
      <c r="J56" s="189">
        <f t="shared" si="7"/>
        <v>136.27879770096163</v>
      </c>
    </row>
    <row r="57" spans="1:12" ht="15" customHeight="1" x14ac:dyDescent="0.2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4"/>
        <v>2.1761612619012976</v>
      </c>
      <c r="H57" s="192">
        <f t="shared" si="5"/>
        <v>0.57020417448101102</v>
      </c>
      <c r="I57" s="189">
        <f t="shared" si="6"/>
        <v>326.42418928519464</v>
      </c>
      <c r="J57" s="189">
        <f t="shared" si="7"/>
        <v>85.530626172151656</v>
      </c>
    </row>
    <row r="58" spans="1:12" ht="15" customHeight="1" x14ac:dyDescent="0.2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4"/>
        <v>2.2513309082536734</v>
      </c>
      <c r="H58" s="192">
        <f t="shared" si="5"/>
        <v>0.57020417448101102</v>
      </c>
      <c r="I58" s="189">
        <f t="shared" si="6"/>
        <v>2334.6301518590594</v>
      </c>
      <c r="J58" s="189">
        <f t="shared" si="7"/>
        <v>591.30172893680844</v>
      </c>
    </row>
    <row r="59" spans="1:12" ht="15" customHeight="1" x14ac:dyDescent="0.2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4"/>
        <v>2.2006537915794211</v>
      </c>
      <c r="H59" s="192">
        <f t="shared" si="5"/>
        <v>0.57020417448101102</v>
      </c>
      <c r="I59" s="189">
        <f t="shared" si="6"/>
        <v>1153.1425867876167</v>
      </c>
      <c r="J59" s="189">
        <f t="shared" si="7"/>
        <v>298.78698742804977</v>
      </c>
    </row>
    <row r="60" spans="1:12" ht="15" customHeight="1" x14ac:dyDescent="0.2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4"/>
        <v>2.2006537915794211</v>
      </c>
      <c r="H60" s="192">
        <f t="shared" si="5"/>
        <v>0.57020417448101102</v>
      </c>
      <c r="I60" s="189">
        <f t="shared" si="6"/>
        <v>389.51572110955755</v>
      </c>
      <c r="J60" s="189">
        <f t="shared" si="7"/>
        <v>100.92613888313895</v>
      </c>
    </row>
    <row r="61" spans="1:12" ht="15" customHeight="1" x14ac:dyDescent="0.2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4"/>
        <v>2.2513309082536734</v>
      </c>
      <c r="H61" s="192">
        <f t="shared" si="5"/>
        <v>0.57020417448101102</v>
      </c>
      <c r="I61" s="189">
        <f t="shared" si="6"/>
        <v>234.13841445838204</v>
      </c>
      <c r="J61" s="189">
        <f t="shared" si="7"/>
        <v>59.301234146025145</v>
      </c>
    </row>
    <row r="62" spans="1:12" ht="15" customHeight="1" x14ac:dyDescent="0.2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4"/>
        <v>2.1761612619012976</v>
      </c>
      <c r="H62" s="192">
        <f t="shared" si="5"/>
        <v>0.57020417448101102</v>
      </c>
      <c r="I62" s="189">
        <f t="shared" si="6"/>
        <v>940.10166514136051</v>
      </c>
      <c r="J62" s="189">
        <f t="shared" si="7"/>
        <v>246.32820337579676</v>
      </c>
    </row>
    <row r="63" spans="1:12" ht="15" customHeight="1" x14ac:dyDescent="0.2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4"/>
        <v>2.1761612619012976</v>
      </c>
      <c r="H63" s="192">
        <f t="shared" si="5"/>
        <v>0.57020417448101102</v>
      </c>
      <c r="I63" s="189">
        <f t="shared" si="6"/>
        <v>1704.3042154832392</v>
      </c>
      <c r="J63" s="189">
        <f t="shared" si="7"/>
        <v>446.56680332829336</v>
      </c>
    </row>
    <row r="64" spans="1:12" ht="15" customHeight="1" x14ac:dyDescent="0.2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4"/>
        <v>2.1883389969986742</v>
      </c>
      <c r="H64" s="192">
        <f t="shared" si="5"/>
        <v>0.57020417448101102</v>
      </c>
      <c r="I64" s="189">
        <f t="shared" si="6"/>
        <v>227.58725568786213</v>
      </c>
      <c r="J64" s="189">
        <f t="shared" si="7"/>
        <v>59.301234146025145</v>
      </c>
    </row>
    <row r="65" spans="1:12" ht="15" customHeight="1" x14ac:dyDescent="0.2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4"/>
        <v>2.2513309082536734</v>
      </c>
      <c r="H65" s="192">
        <f t="shared" si="5"/>
        <v>0.57020417448101102</v>
      </c>
      <c r="I65" s="189">
        <f t="shared" si="6"/>
        <v>972.57495236558691</v>
      </c>
      <c r="J65" s="189">
        <f t="shared" si="7"/>
        <v>246.32820337579676</v>
      </c>
    </row>
    <row r="66" spans="1:12" ht="15" customHeight="1" x14ac:dyDescent="0.2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4"/>
        <v>2.1522079183470728</v>
      </c>
      <c r="H66" s="192">
        <f t="shared" si="5"/>
        <v>0.57020417448101102</v>
      </c>
      <c r="I66" s="189">
        <f t="shared" si="6"/>
        <v>5841.0922903939554</v>
      </c>
      <c r="J66" s="189">
        <f t="shared" si="7"/>
        <v>1547.5341295414639</v>
      </c>
    </row>
    <row r="67" spans="1:12" ht="15" customHeight="1" x14ac:dyDescent="0.2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4"/>
        <v>2.2513309082536734</v>
      </c>
      <c r="H67" s="192">
        <f t="shared" si="5"/>
        <v>0.57020417448101102</v>
      </c>
      <c r="I67" s="189">
        <f t="shared" si="6"/>
        <v>1715.5141520892992</v>
      </c>
      <c r="J67" s="189">
        <f t="shared" si="7"/>
        <v>434.4955809545304</v>
      </c>
    </row>
    <row r="68" spans="1:12" ht="15" customHeight="1" x14ac:dyDescent="0.2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4"/>
        <v>2.2513309082536734</v>
      </c>
      <c r="H68" s="192">
        <f t="shared" si="5"/>
        <v>0.57020417448101102</v>
      </c>
      <c r="I68" s="189">
        <f t="shared" si="6"/>
        <v>222.88175991711367</v>
      </c>
      <c r="J68" s="189">
        <f t="shared" si="7"/>
        <v>56.450213273620093</v>
      </c>
    </row>
    <row r="69" spans="1:12" ht="15" customHeight="1" x14ac:dyDescent="0.2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4"/>
        <v>2.2006537915794211</v>
      </c>
      <c r="H69" s="192">
        <f t="shared" si="5"/>
        <v>0.57020417448101102</v>
      </c>
      <c r="I69" s="189">
        <f t="shared" si="6"/>
        <v>6177.2351929634351</v>
      </c>
      <c r="J69" s="189">
        <f t="shared" si="7"/>
        <v>1600.563117768198</v>
      </c>
      <c r="L69" s="238" t="s">
        <v>1032</v>
      </c>
    </row>
    <row r="70" spans="1:12" ht="15" customHeight="1" x14ac:dyDescent="0.2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4"/>
        <v>2.2513309082536734</v>
      </c>
      <c r="H70" s="192">
        <f t="shared" si="5"/>
        <v>0.57020417448101102</v>
      </c>
      <c r="I70" s="189">
        <f t="shared" si="6"/>
        <v>742.93919972371225</v>
      </c>
      <c r="J70" s="189">
        <f t="shared" si="7"/>
        <v>188.16737757873364</v>
      </c>
      <c r="L70" s="235">
        <f>SUM(I52:J70)</f>
        <v>44320.988086744976</v>
      </c>
    </row>
    <row r="71" spans="1:12" ht="15" customHeight="1" x14ac:dyDescent="0.2">
      <c r="A71" s="267" t="s">
        <v>86</v>
      </c>
      <c r="B71" s="267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132888.56491588469</v>
      </c>
      <c r="J71" s="190">
        <f>SUM(J19:J70)</f>
        <v>34005.819451573305</v>
      </c>
    </row>
    <row r="72" spans="1:12" ht="15" customHeight="1" x14ac:dyDescent="0.2">
      <c r="A72" s="267" t="s">
        <v>87</v>
      </c>
      <c r="B72" s="267"/>
      <c r="C72" s="267"/>
      <c r="D72" s="267"/>
      <c r="E72" s="267"/>
      <c r="F72" s="267"/>
      <c r="G72" s="267"/>
      <c r="H72" s="267"/>
      <c r="I72" s="268">
        <f>I71+J71</f>
        <v>166894.384367458</v>
      </c>
      <c r="J72" s="268"/>
    </row>
    <row r="73" spans="1:12" x14ac:dyDescent="0.2">
      <c r="A73" s="269"/>
      <c r="B73" s="269"/>
      <c r="C73" s="269"/>
      <c r="D73" s="269"/>
      <c r="E73" s="269"/>
      <c r="F73" s="269"/>
      <c r="G73" s="269"/>
      <c r="H73" s="269"/>
      <c r="I73" s="269"/>
      <c r="J73" s="269"/>
    </row>
    <row r="74" spans="1:12" ht="15" customHeight="1" x14ac:dyDescent="0.2">
      <c r="A74" s="270" t="s">
        <v>88</v>
      </c>
      <c r="B74" s="270"/>
      <c r="C74" s="270"/>
      <c r="D74" s="270"/>
      <c r="E74" s="270"/>
      <c r="F74" s="270"/>
      <c r="G74" s="270"/>
      <c r="H74" s="270"/>
      <c r="I74" s="270"/>
      <c r="J74" s="270"/>
    </row>
    <row r="75" spans="1:12" ht="15" customHeight="1" x14ac:dyDescent="0.2">
      <c r="A75" s="176" t="s">
        <v>2</v>
      </c>
      <c r="B75" s="271" t="s">
        <v>3</v>
      </c>
      <c r="C75" s="271"/>
      <c r="D75" s="271"/>
      <c r="E75" s="271"/>
      <c r="F75" s="271"/>
      <c r="G75" s="271"/>
      <c r="H75" s="271"/>
      <c r="I75" s="176" t="s">
        <v>4</v>
      </c>
      <c r="J75" s="176" t="s">
        <v>86</v>
      </c>
    </row>
    <row r="76" spans="1:12" x14ac:dyDescent="0.2">
      <c r="A76" s="182" t="s">
        <v>89</v>
      </c>
      <c r="B76" s="266" t="s">
        <v>90</v>
      </c>
      <c r="C76" s="266"/>
      <c r="D76" s="266"/>
      <c r="E76" s="266"/>
      <c r="F76" s="266"/>
      <c r="G76" s="266"/>
      <c r="H76" s="266"/>
      <c r="I76" s="166" t="s">
        <v>91</v>
      </c>
      <c r="J76" s="198">
        <f>C71</f>
        <v>59637.97</v>
      </c>
    </row>
    <row r="77" spans="1:12" x14ac:dyDescent="0.2">
      <c r="A77" s="182" t="s">
        <v>92</v>
      </c>
      <c r="B77" s="266" t="s">
        <v>93</v>
      </c>
      <c r="C77" s="266"/>
      <c r="D77" s="266"/>
      <c r="E77" s="266"/>
      <c r="F77" s="266"/>
      <c r="G77" s="266"/>
      <c r="H77" s="266"/>
      <c r="I77" s="182" t="s">
        <v>94</v>
      </c>
      <c r="J77" s="199">
        <f>I72/J76</f>
        <v>2.7984585050003883</v>
      </c>
    </row>
    <row r="78" spans="1:12" ht="15" x14ac:dyDescent="0.2">
      <c r="A78" s="182" t="s">
        <v>95</v>
      </c>
      <c r="B78" s="266" t="s">
        <v>96</v>
      </c>
      <c r="C78" s="266"/>
      <c r="D78" s="266"/>
      <c r="E78" s="266"/>
      <c r="F78" s="266"/>
      <c r="G78" s="266"/>
      <c r="H78" s="266"/>
      <c r="I78" s="182" t="s">
        <v>97</v>
      </c>
      <c r="J78" s="200">
        <f>I72</f>
        <v>166894.384367458</v>
      </c>
    </row>
    <row r="79" spans="1:12" ht="15" x14ac:dyDescent="0.2">
      <c r="A79" s="182" t="s">
        <v>98</v>
      </c>
      <c r="B79" s="266" t="s">
        <v>99</v>
      </c>
      <c r="C79" s="266"/>
      <c r="D79" s="266"/>
      <c r="E79" s="266"/>
      <c r="F79" s="266"/>
      <c r="G79" s="266"/>
      <c r="H79" s="266"/>
      <c r="I79" s="182" t="s">
        <v>97</v>
      </c>
      <c r="J79" s="200">
        <f>J78*12-0.05</f>
        <v>2002732.5624094959</v>
      </c>
    </row>
  </sheetData>
  <mergeCells count="31">
    <mergeCell ref="A1:J1"/>
    <mergeCell ref="A2:J2"/>
    <mergeCell ref="B3:F3"/>
    <mergeCell ref="B4:F4"/>
    <mergeCell ref="B5:F5"/>
    <mergeCell ref="B6:F6"/>
    <mergeCell ref="B7:F7"/>
    <mergeCell ref="A8:J8"/>
    <mergeCell ref="A9:J9"/>
    <mergeCell ref="A10:C10"/>
    <mergeCell ref="D10:G10"/>
    <mergeCell ref="H10:J10"/>
    <mergeCell ref="A11:C11"/>
    <mergeCell ref="D11:G11"/>
    <mergeCell ref="H11:J11"/>
    <mergeCell ref="A12:J12"/>
    <mergeCell ref="B13:I13"/>
    <mergeCell ref="I72:J72"/>
    <mergeCell ref="A73:J73"/>
    <mergeCell ref="A74:J74"/>
    <mergeCell ref="B75:H75"/>
    <mergeCell ref="B14:I14"/>
    <mergeCell ref="A15:I15"/>
    <mergeCell ref="A16:J16"/>
    <mergeCell ref="A17:J17"/>
    <mergeCell ref="A71:B71"/>
    <mergeCell ref="B76:H76"/>
    <mergeCell ref="B77:H77"/>
    <mergeCell ref="B78:H78"/>
    <mergeCell ref="B79:H79"/>
    <mergeCell ref="A72:H7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T92"/>
  <sheetViews>
    <sheetView view="pageBreakPreview" topLeftCell="A65" zoomScale="90" zoomScaleNormal="100" zoomScalePageLayoutView="90" workbookViewId="0">
      <selection activeCell="I78" sqref="I78"/>
    </sheetView>
  </sheetViews>
  <sheetFormatPr defaultRowHeight="12.75" x14ac:dyDescent="0.2"/>
  <cols>
    <col min="1" max="1" width="5.28515625" customWidth="1"/>
    <col min="2" max="2" width="7.42578125" customWidth="1"/>
    <col min="3" max="3" width="8.28515625" style="110" customWidth="1"/>
    <col min="4" max="4" width="103.85546875" style="111" customWidth="1"/>
    <col min="5" max="5" width="9.42578125" style="110" customWidth="1"/>
    <col min="6" max="6" width="12.7109375" style="110" customWidth="1"/>
    <col min="7" max="8" width="15" style="111" customWidth="1"/>
    <col min="9" max="9" width="12" style="111" customWidth="1"/>
    <col min="10" max="10" width="14.28515625" style="111" customWidth="1"/>
    <col min="11" max="239" width="11.140625" style="111" customWidth="1"/>
    <col min="240" max="254" width="11.140625" style="112" customWidth="1"/>
    <col min="255" max="1026" width="11.140625" customWidth="1"/>
  </cols>
  <sheetData>
    <row r="1" spans="1:10" ht="20.25" customHeight="1" x14ac:dyDescent="0.2">
      <c r="A1" s="333" t="s">
        <v>404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15" customHeight="1" x14ac:dyDescent="0.2">
      <c r="A2" s="309" t="s">
        <v>2</v>
      </c>
      <c r="B2" s="309" t="s">
        <v>176</v>
      </c>
      <c r="C2" s="334" t="s">
        <v>177</v>
      </c>
      <c r="D2" s="334" t="s">
        <v>3</v>
      </c>
      <c r="E2" s="334" t="s">
        <v>4</v>
      </c>
      <c r="F2" s="334" t="s">
        <v>5</v>
      </c>
      <c r="G2" s="334" t="s">
        <v>405</v>
      </c>
      <c r="H2" s="334"/>
      <c r="I2" s="334"/>
      <c r="J2" s="334" t="s">
        <v>406</v>
      </c>
    </row>
    <row r="3" spans="1:10" ht="45" x14ac:dyDescent="0.2">
      <c r="A3" s="309"/>
      <c r="B3" s="309"/>
      <c r="C3" s="334"/>
      <c r="D3" s="334"/>
      <c r="E3" s="334"/>
      <c r="F3" s="334"/>
      <c r="G3" s="187" t="s">
        <v>407</v>
      </c>
      <c r="H3" s="245" t="s">
        <v>1040</v>
      </c>
      <c r="I3" s="187" t="s">
        <v>408</v>
      </c>
      <c r="J3" s="334"/>
    </row>
    <row r="4" spans="1:10" ht="15" x14ac:dyDescent="0.2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5"/>
      <c r="J4" s="116">
        <f>SUM(I5:I74)</f>
        <v>21091.9282877152</v>
      </c>
    </row>
    <row r="5" spans="1:10" ht="15" customHeight="1" x14ac:dyDescent="0.2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262">
        <f>G5*$G$92</f>
        <v>177.39240365484929</v>
      </c>
      <c r="I5" s="119">
        <f>H5*F5</f>
        <v>354.78480730969858</v>
      </c>
      <c r="J5" s="225"/>
    </row>
    <row r="6" spans="1:10" ht="15" customHeight="1" x14ac:dyDescent="0.2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262">
        <f t="shared" ref="H6:H69" si="0">G6*$G$92</f>
        <v>47.777474533253105</v>
      </c>
      <c r="I6" s="119">
        <f t="shared" ref="I6:I69" si="1">H6*F6</f>
        <v>382.21979626602484</v>
      </c>
      <c r="J6" s="225"/>
    </row>
    <row r="7" spans="1:10" ht="15" customHeight="1" x14ac:dyDescent="0.2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262">
        <f t="shared" si="0"/>
        <v>16.807636625779256</v>
      </c>
      <c r="I7" s="119">
        <f t="shared" si="1"/>
        <v>134.46109300623405</v>
      </c>
      <c r="J7" s="225"/>
    </row>
    <row r="8" spans="1:10" ht="15" customHeight="1" x14ac:dyDescent="0.2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118">
        <v>4</v>
      </c>
      <c r="G8" s="224">
        <v>9.73</v>
      </c>
      <c r="H8" s="262">
        <f t="shared" si="0"/>
        <v>11.094864611182643</v>
      </c>
      <c r="I8" s="119">
        <f t="shared" si="1"/>
        <v>44.379458444730574</v>
      </c>
      <c r="J8" s="225"/>
    </row>
    <row r="9" spans="1:10" ht="15" customHeight="1" x14ac:dyDescent="0.2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118">
        <v>2</v>
      </c>
      <c r="G9" s="224">
        <v>25.31</v>
      </c>
      <c r="H9" s="262">
        <f t="shared" si="0"/>
        <v>28.860331275337376</v>
      </c>
      <c r="I9" s="119">
        <f t="shared" si="1"/>
        <v>57.720662550674753</v>
      </c>
      <c r="J9" s="225"/>
    </row>
    <row r="10" spans="1:10" ht="15" customHeight="1" x14ac:dyDescent="0.2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118">
        <v>2</v>
      </c>
      <c r="G10" s="224">
        <v>28.85</v>
      </c>
      <c r="H10" s="262">
        <f t="shared" si="0"/>
        <v>32.896900722776898</v>
      </c>
      <c r="I10" s="119">
        <f t="shared" si="1"/>
        <v>65.793801445553797</v>
      </c>
      <c r="J10" s="225"/>
    </row>
    <row r="11" spans="1:10" ht="15" customHeight="1" x14ac:dyDescent="0.2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262">
        <f t="shared" si="0"/>
        <v>267.28019166096726</v>
      </c>
      <c r="I11" s="119">
        <f t="shared" si="1"/>
        <v>1069.120766643869</v>
      </c>
      <c r="J11" s="225"/>
    </row>
    <row r="12" spans="1:10" ht="15" customHeight="1" x14ac:dyDescent="0.2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118">
        <v>1</v>
      </c>
      <c r="G12" s="224">
        <v>663.84</v>
      </c>
      <c r="H12" s="262">
        <f t="shared" si="0"/>
        <v>756.95939604187936</v>
      </c>
      <c r="I12" s="119">
        <f t="shared" si="1"/>
        <v>756.95939604187936</v>
      </c>
      <c r="J12" s="225"/>
    </row>
    <row r="13" spans="1:10" ht="14.25" x14ac:dyDescent="0.2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118">
        <v>2</v>
      </c>
      <c r="G13" s="224">
        <v>12.6</v>
      </c>
      <c r="H13" s="262">
        <f t="shared" si="0"/>
        <v>14.367450575632198</v>
      </c>
      <c r="I13" s="119">
        <f t="shared" si="1"/>
        <v>28.734901151264395</v>
      </c>
      <c r="J13" s="225"/>
    </row>
    <row r="14" spans="1:10" ht="15" customHeight="1" x14ac:dyDescent="0.2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118">
        <v>2</v>
      </c>
      <c r="G14" s="224">
        <v>12.6</v>
      </c>
      <c r="H14" s="262">
        <f t="shared" si="0"/>
        <v>14.367450575632198</v>
      </c>
      <c r="I14" s="119">
        <f t="shared" si="1"/>
        <v>28.734901151264395</v>
      </c>
      <c r="J14" s="225"/>
    </row>
    <row r="15" spans="1:10" ht="15" customHeight="1" x14ac:dyDescent="0.2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262">
        <f t="shared" si="0"/>
        <v>16.670803763154186</v>
      </c>
      <c r="I15" s="119">
        <f t="shared" si="1"/>
        <v>33.341607526308373</v>
      </c>
      <c r="J15" s="225"/>
    </row>
    <row r="16" spans="1:10" ht="15" customHeight="1" x14ac:dyDescent="0.2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118">
        <v>2</v>
      </c>
      <c r="G16" s="224">
        <v>12.59</v>
      </c>
      <c r="H16" s="262">
        <f t="shared" si="0"/>
        <v>14.35604783708011</v>
      </c>
      <c r="I16" s="119">
        <f t="shared" si="1"/>
        <v>28.712095674160221</v>
      </c>
      <c r="J16" s="225"/>
    </row>
    <row r="17" spans="1:10" ht="15" customHeight="1" x14ac:dyDescent="0.2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262">
        <f t="shared" si="0"/>
        <v>6.476755497586578</v>
      </c>
      <c r="I17" s="119">
        <f t="shared" si="1"/>
        <v>12.953510995173156</v>
      </c>
      <c r="J17" s="225"/>
    </row>
    <row r="18" spans="1:10" ht="15" customHeight="1" x14ac:dyDescent="0.2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118">
        <v>4</v>
      </c>
      <c r="G18" s="224">
        <v>25.5</v>
      </c>
      <c r="H18" s="262">
        <f t="shared" si="0"/>
        <v>29.076983307827071</v>
      </c>
      <c r="I18" s="119">
        <f t="shared" si="1"/>
        <v>116.30793323130828</v>
      </c>
      <c r="J18" s="225"/>
    </row>
    <row r="19" spans="1:10" ht="15" customHeight="1" x14ac:dyDescent="0.2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118">
        <v>4</v>
      </c>
      <c r="G19" s="224">
        <v>11.5</v>
      </c>
      <c r="H19" s="262">
        <f t="shared" si="0"/>
        <v>13.113149334902404</v>
      </c>
      <c r="I19" s="119">
        <f t="shared" si="1"/>
        <v>52.452597339609618</v>
      </c>
      <c r="J19" s="225"/>
    </row>
    <row r="20" spans="1:10" ht="15" customHeight="1" x14ac:dyDescent="0.2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262">
        <f t="shared" si="0"/>
        <v>17.081302351029393</v>
      </c>
      <c r="I20" s="119">
        <f t="shared" si="1"/>
        <v>27.330083761647032</v>
      </c>
      <c r="J20" s="225"/>
    </row>
    <row r="21" spans="1:10" ht="15" customHeight="1" x14ac:dyDescent="0.2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118">
        <v>2</v>
      </c>
      <c r="G21" s="224">
        <v>31.19</v>
      </c>
      <c r="H21" s="262">
        <f t="shared" si="0"/>
        <v>35.565141543965737</v>
      </c>
      <c r="I21" s="119">
        <f t="shared" si="1"/>
        <v>71.130283087931474</v>
      </c>
      <c r="J21" s="225"/>
    </row>
    <row r="22" spans="1:10" ht="15" customHeight="1" x14ac:dyDescent="0.2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118">
        <v>2</v>
      </c>
      <c r="G22" s="224">
        <v>33.86</v>
      </c>
      <c r="H22" s="262">
        <f t="shared" si="0"/>
        <v>38.609672737373515</v>
      </c>
      <c r="I22" s="119">
        <f t="shared" si="1"/>
        <v>77.21934547474703</v>
      </c>
      <c r="J22" s="225"/>
    </row>
    <row r="23" spans="1:10" ht="15" customHeight="1" x14ac:dyDescent="0.2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118">
        <v>4</v>
      </c>
      <c r="G23" s="224">
        <v>42.5</v>
      </c>
      <c r="H23" s="262">
        <f t="shared" si="0"/>
        <v>48.461638846378449</v>
      </c>
      <c r="I23" s="119">
        <f t="shared" si="1"/>
        <v>193.8465553855138</v>
      </c>
      <c r="J23" s="225"/>
    </row>
    <row r="24" spans="1:10" ht="15" customHeight="1" x14ac:dyDescent="0.2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118">
        <v>8</v>
      </c>
      <c r="G24" s="224">
        <v>27.16</v>
      </c>
      <c r="H24" s="262">
        <f t="shared" si="0"/>
        <v>30.969837907473853</v>
      </c>
      <c r="I24" s="119">
        <f t="shared" si="1"/>
        <v>247.75870325979082</v>
      </c>
      <c r="J24" s="225"/>
    </row>
    <row r="25" spans="1:10" ht="15" customHeight="1" x14ac:dyDescent="0.2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262">
        <f t="shared" si="0"/>
        <v>17.925105003883981</v>
      </c>
      <c r="I25" s="119">
        <f t="shared" si="1"/>
        <v>71.700420015535926</v>
      </c>
      <c r="J25" s="225"/>
    </row>
    <row r="26" spans="1:10" ht="15" customHeight="1" x14ac:dyDescent="0.2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118">
        <v>4</v>
      </c>
      <c r="G26" s="224">
        <v>26.99</v>
      </c>
      <c r="H26" s="262">
        <f t="shared" si="0"/>
        <v>30.775991352088337</v>
      </c>
      <c r="I26" s="119">
        <f t="shared" si="1"/>
        <v>123.10396540835335</v>
      </c>
      <c r="J26" s="225"/>
    </row>
    <row r="27" spans="1:10" ht="15" customHeight="1" x14ac:dyDescent="0.2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262">
        <f t="shared" si="0"/>
        <v>15.781390156091241</v>
      </c>
      <c r="I27" s="119">
        <f t="shared" si="1"/>
        <v>63.125560624364965</v>
      </c>
      <c r="J27" s="225"/>
    </row>
    <row r="28" spans="1:10" ht="15" customHeight="1" x14ac:dyDescent="0.2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262">
        <f t="shared" si="0"/>
        <v>12.520206930193774</v>
      </c>
      <c r="I28" s="119">
        <f t="shared" si="1"/>
        <v>50.080827720775098</v>
      </c>
      <c r="J28" s="225"/>
    </row>
    <row r="29" spans="1:10" ht="15" customHeight="1" x14ac:dyDescent="0.2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118">
        <v>4</v>
      </c>
      <c r="G29" s="224">
        <v>11.93</v>
      </c>
      <c r="H29" s="262">
        <f t="shared" si="0"/>
        <v>13.603467092642232</v>
      </c>
      <c r="I29" s="119">
        <f t="shared" si="1"/>
        <v>54.413868370568927</v>
      </c>
      <c r="J29" s="225"/>
    </row>
    <row r="30" spans="1:10" ht="15" customHeight="1" x14ac:dyDescent="0.2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262">
        <f t="shared" si="0"/>
        <v>102.51061958328053</v>
      </c>
      <c r="I30" s="119">
        <f t="shared" si="1"/>
        <v>410.04247833312212</v>
      </c>
      <c r="J30" s="225"/>
    </row>
    <row r="31" spans="1:10" ht="15" customHeight="1" x14ac:dyDescent="0.2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118">
        <v>4</v>
      </c>
      <c r="G31" s="224">
        <v>495.8</v>
      </c>
      <c r="H31" s="262">
        <f t="shared" si="0"/>
        <v>565.34777741257494</v>
      </c>
      <c r="I31" s="119">
        <f t="shared" si="1"/>
        <v>2261.3911096502998</v>
      </c>
      <c r="J31" s="225"/>
    </row>
    <row r="32" spans="1:10" ht="15" customHeight="1" x14ac:dyDescent="0.2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262">
        <f t="shared" si="0"/>
        <v>68.53045869805517</v>
      </c>
      <c r="I32" s="119">
        <f t="shared" si="1"/>
        <v>274.12183479222068</v>
      </c>
      <c r="J32" s="225"/>
    </row>
    <row r="33" spans="1:10" ht="15" customHeight="1" x14ac:dyDescent="0.2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118">
        <v>4</v>
      </c>
      <c r="G33" s="224">
        <v>27.74</v>
      </c>
      <c r="H33" s="262">
        <f t="shared" si="0"/>
        <v>31.631196743495014</v>
      </c>
      <c r="I33" s="119">
        <f t="shared" si="1"/>
        <v>126.52478697398006</v>
      </c>
      <c r="J33" s="225"/>
    </row>
    <row r="34" spans="1:10" ht="15" customHeight="1" x14ac:dyDescent="0.2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118">
        <v>4</v>
      </c>
      <c r="G34" s="224">
        <v>21.52</v>
      </c>
      <c r="H34" s="262">
        <f t="shared" si="0"/>
        <v>24.538693364095629</v>
      </c>
      <c r="I34" s="119">
        <f t="shared" si="1"/>
        <v>98.154773456382514</v>
      </c>
      <c r="J34" s="225"/>
    </row>
    <row r="35" spans="1:10" ht="15" customHeight="1" x14ac:dyDescent="0.2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262">
        <f t="shared" si="0"/>
        <v>364.7850090198807</v>
      </c>
      <c r="I35" s="119">
        <f t="shared" si="1"/>
        <v>729.57001803976141</v>
      </c>
      <c r="J35" s="225"/>
    </row>
    <row r="36" spans="1:10" ht="15" customHeight="1" x14ac:dyDescent="0.2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262">
        <f t="shared" si="0"/>
        <v>703.32091389285233</v>
      </c>
      <c r="I36" s="119">
        <f t="shared" si="1"/>
        <v>1406.6418277857047</v>
      </c>
      <c r="J36" s="225"/>
    </row>
    <row r="37" spans="1:10" ht="15" customHeight="1" x14ac:dyDescent="0.2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262">
        <f t="shared" si="0"/>
        <v>184.05160296926931</v>
      </c>
      <c r="I37" s="119">
        <f t="shared" si="1"/>
        <v>368.10320593853862</v>
      </c>
      <c r="J37" s="225"/>
    </row>
    <row r="38" spans="1:10" ht="15" customHeight="1" x14ac:dyDescent="0.2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262">
        <f t="shared" si="0"/>
        <v>135.30489565908863</v>
      </c>
      <c r="I38" s="119">
        <f t="shared" si="1"/>
        <v>270.60979131817726</v>
      </c>
      <c r="J38" s="225"/>
    </row>
    <row r="39" spans="1:10" ht="15" customHeight="1" x14ac:dyDescent="0.2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262">
        <f t="shared" si="0"/>
        <v>794.97612637454415</v>
      </c>
      <c r="I39" s="119">
        <f t="shared" si="1"/>
        <v>1589.9522527490883</v>
      </c>
      <c r="J39" s="225"/>
    </row>
    <row r="40" spans="1:10" ht="15" customHeight="1" x14ac:dyDescent="0.2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118">
        <v>4</v>
      </c>
      <c r="G40" s="224">
        <v>16.899999999999999</v>
      </c>
      <c r="H40" s="262">
        <f t="shared" si="0"/>
        <v>19.270628153030486</v>
      </c>
      <c r="I40" s="119">
        <f t="shared" si="1"/>
        <v>77.082512612121945</v>
      </c>
      <c r="J40" s="225"/>
    </row>
    <row r="41" spans="1:10" ht="15" customHeight="1" x14ac:dyDescent="0.2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118">
        <v>4</v>
      </c>
      <c r="G41" s="224">
        <v>5.9</v>
      </c>
      <c r="H41" s="262">
        <f t="shared" si="0"/>
        <v>6.7276157457325381</v>
      </c>
      <c r="I41" s="119">
        <f t="shared" si="1"/>
        <v>26.910462982930152</v>
      </c>
      <c r="J41" s="225"/>
    </row>
    <row r="42" spans="1:10" ht="15" customHeight="1" x14ac:dyDescent="0.2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118">
        <v>4</v>
      </c>
      <c r="G42" s="224">
        <v>33.9</v>
      </c>
      <c r="H42" s="262">
        <f t="shared" si="0"/>
        <v>38.655283691581865</v>
      </c>
      <c r="I42" s="119">
        <f t="shared" si="1"/>
        <v>154.62113476632746</v>
      </c>
      <c r="J42" s="225"/>
    </row>
    <row r="43" spans="1:10" ht="15" customHeight="1" x14ac:dyDescent="0.2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262">
        <f t="shared" si="0"/>
        <v>45.143441927720538</v>
      </c>
      <c r="I43" s="119">
        <f t="shared" si="1"/>
        <v>180.57376771088215</v>
      </c>
      <c r="J43" s="225"/>
    </row>
    <row r="44" spans="1:10" ht="15" customHeight="1" x14ac:dyDescent="0.2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262">
        <f t="shared" si="0"/>
        <v>11.288711166568156</v>
      </c>
      <c r="I44" s="119">
        <f t="shared" si="1"/>
        <v>22.577422333136312</v>
      </c>
      <c r="J44" s="225"/>
    </row>
    <row r="45" spans="1:10" ht="15" customHeight="1" x14ac:dyDescent="0.2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118">
        <v>2</v>
      </c>
      <c r="G45" s="224">
        <v>52.9</v>
      </c>
      <c r="H45" s="262">
        <f t="shared" si="0"/>
        <v>60.320486940551056</v>
      </c>
      <c r="I45" s="119">
        <f t="shared" si="1"/>
        <v>120.64097388110211</v>
      </c>
      <c r="J45" s="225"/>
    </row>
    <row r="46" spans="1:10" ht="15" customHeight="1" x14ac:dyDescent="0.2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118">
        <v>2</v>
      </c>
      <c r="G46" s="224">
        <v>64.989999999999995</v>
      </c>
      <c r="H46" s="262">
        <f t="shared" si="0"/>
        <v>74.10639785002671</v>
      </c>
      <c r="I46" s="119">
        <f t="shared" si="1"/>
        <v>148.21279570005342</v>
      </c>
      <c r="J46" s="225"/>
    </row>
    <row r="47" spans="1:10" ht="15" customHeight="1" x14ac:dyDescent="0.2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118">
        <v>4</v>
      </c>
      <c r="G47" s="224">
        <v>24.9</v>
      </c>
      <c r="H47" s="262">
        <f t="shared" si="0"/>
        <v>28.392818994701724</v>
      </c>
      <c r="I47" s="119">
        <f t="shared" si="1"/>
        <v>113.5712759788069</v>
      </c>
      <c r="J47" s="225"/>
    </row>
    <row r="48" spans="1:10" ht="15" customHeight="1" x14ac:dyDescent="0.2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118">
        <v>2</v>
      </c>
      <c r="G48" s="224">
        <v>15.81</v>
      </c>
      <c r="H48" s="262">
        <f t="shared" si="0"/>
        <v>18.027729650852784</v>
      </c>
      <c r="I48" s="119">
        <f t="shared" si="1"/>
        <v>36.055459301705568</v>
      </c>
      <c r="J48" s="225"/>
    </row>
    <row r="49" spans="1:10" ht="15" customHeight="1" x14ac:dyDescent="0.2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262">
        <f t="shared" si="0"/>
        <v>88.143169007648325</v>
      </c>
      <c r="I49" s="119">
        <f t="shared" si="1"/>
        <v>176.28633801529665</v>
      </c>
      <c r="J49" s="225"/>
    </row>
    <row r="50" spans="1:10" ht="15" customHeight="1" x14ac:dyDescent="0.2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262">
        <f t="shared" si="0"/>
        <v>26.65960273478419</v>
      </c>
      <c r="I50" s="119">
        <f t="shared" si="1"/>
        <v>106.63841093913676</v>
      </c>
      <c r="J50" s="225"/>
    </row>
    <row r="51" spans="1:10" ht="15" customHeight="1" x14ac:dyDescent="0.2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262">
        <f t="shared" si="0"/>
        <v>88.371223778690108</v>
      </c>
      <c r="I51" s="119">
        <f t="shared" si="1"/>
        <v>353.48489511476043</v>
      </c>
      <c r="J51" s="225"/>
    </row>
    <row r="52" spans="1:10" ht="15" customHeight="1" x14ac:dyDescent="0.2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262">
        <f t="shared" si="0"/>
        <v>38.792116554206942</v>
      </c>
      <c r="I52" s="119">
        <f t="shared" si="1"/>
        <v>310.33693243365553</v>
      </c>
      <c r="J52" s="225"/>
    </row>
    <row r="53" spans="1:10" ht="15" customHeight="1" x14ac:dyDescent="0.2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262">
        <f t="shared" si="0"/>
        <v>125.41872133442742</v>
      </c>
      <c r="I53" s="119">
        <f t="shared" si="1"/>
        <v>501.67488533770967</v>
      </c>
      <c r="J53" s="225"/>
    </row>
    <row r="54" spans="1:10" ht="15" customHeight="1" x14ac:dyDescent="0.2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118">
        <v>4</v>
      </c>
      <c r="G54" s="224">
        <v>61</v>
      </c>
      <c r="H54" s="262">
        <f t="shared" si="0"/>
        <v>69.556705167743189</v>
      </c>
      <c r="I54" s="119">
        <f t="shared" si="1"/>
        <v>278.22682067097276</v>
      </c>
      <c r="J54" s="225"/>
    </row>
    <row r="55" spans="1:10" ht="15" customHeight="1" x14ac:dyDescent="0.2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118">
        <v>4</v>
      </c>
      <c r="G55" s="224">
        <v>53.99</v>
      </c>
      <c r="H55" s="262">
        <f t="shared" si="0"/>
        <v>61.563385442728766</v>
      </c>
      <c r="I55" s="119">
        <f t="shared" si="1"/>
        <v>246.25354177091506</v>
      </c>
      <c r="J55" s="225"/>
    </row>
    <row r="56" spans="1:10" ht="15" customHeight="1" x14ac:dyDescent="0.2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118">
        <v>8</v>
      </c>
      <c r="G56" s="224">
        <v>32.68</v>
      </c>
      <c r="H56" s="262">
        <f t="shared" si="0"/>
        <v>37.264149588227006</v>
      </c>
      <c r="I56" s="119">
        <f t="shared" si="1"/>
        <v>298.11319670581605</v>
      </c>
      <c r="J56" s="225"/>
    </row>
    <row r="57" spans="1:10" ht="15" customHeight="1" x14ac:dyDescent="0.2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118">
        <v>4</v>
      </c>
      <c r="G57" s="224">
        <v>34.950000000000003</v>
      </c>
      <c r="H57" s="262">
        <f t="shared" si="0"/>
        <v>39.852571239551224</v>
      </c>
      <c r="I57" s="119">
        <f t="shared" si="1"/>
        <v>159.4102849582049</v>
      </c>
      <c r="J57" s="225"/>
    </row>
    <row r="58" spans="1:10" ht="15" customHeight="1" x14ac:dyDescent="0.2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118">
        <v>2</v>
      </c>
      <c r="G58" s="224">
        <v>46.75</v>
      </c>
      <c r="H58" s="262">
        <f t="shared" si="0"/>
        <v>53.307802731016295</v>
      </c>
      <c r="I58" s="119">
        <f t="shared" si="1"/>
        <v>106.61560546203259</v>
      </c>
      <c r="J58" s="225"/>
    </row>
    <row r="59" spans="1:10" ht="15" customHeight="1" x14ac:dyDescent="0.2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118">
        <v>4</v>
      </c>
      <c r="G59" s="224">
        <v>54.35</v>
      </c>
      <c r="H59" s="262">
        <f t="shared" si="0"/>
        <v>61.973884030603969</v>
      </c>
      <c r="I59" s="119">
        <f t="shared" si="1"/>
        <v>247.89553612241588</v>
      </c>
      <c r="J59" s="225"/>
    </row>
    <row r="60" spans="1:10" ht="15" customHeight="1" x14ac:dyDescent="0.2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118">
        <v>4</v>
      </c>
      <c r="G60" s="224">
        <v>21.9</v>
      </c>
      <c r="H60" s="262">
        <f t="shared" si="0"/>
        <v>24.97199742907501</v>
      </c>
      <c r="I60" s="119">
        <f t="shared" si="1"/>
        <v>99.887989716300041</v>
      </c>
      <c r="J60" s="225"/>
    </row>
    <row r="61" spans="1:10" ht="15" customHeight="1" x14ac:dyDescent="0.2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118">
        <v>4</v>
      </c>
      <c r="G61" s="224">
        <v>56.49</v>
      </c>
      <c r="H61" s="262">
        <f t="shared" si="0"/>
        <v>64.414070080751031</v>
      </c>
      <c r="I61" s="119">
        <f t="shared" si="1"/>
        <v>257.65628032300413</v>
      </c>
      <c r="J61" s="225"/>
    </row>
    <row r="62" spans="1:10" ht="15" customHeight="1" x14ac:dyDescent="0.2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262">
        <f t="shared" si="0"/>
        <v>43.55846126898016</v>
      </c>
      <c r="I62" s="119">
        <f t="shared" si="1"/>
        <v>87.11692253796032</v>
      </c>
      <c r="J62" s="225"/>
    </row>
    <row r="63" spans="1:10" ht="15" customHeight="1" x14ac:dyDescent="0.2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118">
        <v>4</v>
      </c>
      <c r="G63" s="224">
        <v>22.77</v>
      </c>
      <c r="H63" s="262">
        <f t="shared" si="0"/>
        <v>25.964035683106758</v>
      </c>
      <c r="I63" s="119">
        <f t="shared" si="1"/>
        <v>103.85614273242703</v>
      </c>
      <c r="J63" s="225"/>
    </row>
    <row r="64" spans="1:10" ht="15" customHeight="1" x14ac:dyDescent="0.2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118">
        <v>4</v>
      </c>
      <c r="G64" s="224">
        <v>75.88</v>
      </c>
      <c r="H64" s="262">
        <f t="shared" si="0"/>
        <v>86.523980133251683</v>
      </c>
      <c r="I64" s="119">
        <f t="shared" si="1"/>
        <v>346.09592053300673</v>
      </c>
      <c r="J64" s="225"/>
    </row>
    <row r="65" spans="1:254" ht="15" customHeight="1" x14ac:dyDescent="0.2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262">
        <f t="shared" si="0"/>
        <v>15.393697045320213</v>
      </c>
      <c r="I65" s="119">
        <f t="shared" si="1"/>
        <v>61.574788181280852</v>
      </c>
      <c r="J65" s="225"/>
    </row>
    <row r="66" spans="1:254" ht="15" customHeight="1" x14ac:dyDescent="0.2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118">
        <v>4</v>
      </c>
      <c r="G66" s="167">
        <v>8.6300000000000008</v>
      </c>
      <c r="H66" s="262">
        <f t="shared" si="0"/>
        <v>9.8405633704528483</v>
      </c>
      <c r="I66" s="119">
        <f t="shared" si="1"/>
        <v>39.362253481811393</v>
      </c>
      <c r="J66" s="225"/>
    </row>
    <row r="67" spans="1:254" ht="15" customHeight="1" x14ac:dyDescent="0.2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262">
        <f t="shared" si="0"/>
        <v>109.46629010005485</v>
      </c>
      <c r="I67" s="119">
        <f t="shared" si="1"/>
        <v>875.73032080043879</v>
      </c>
      <c r="J67" s="225"/>
    </row>
    <row r="68" spans="1:254" ht="15" customHeight="1" x14ac:dyDescent="0.2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118">
        <v>4</v>
      </c>
      <c r="G68" s="166">
        <v>26</v>
      </c>
      <c r="H68" s="262">
        <f t="shared" si="0"/>
        <v>29.647120235431522</v>
      </c>
      <c r="I68" s="119">
        <f t="shared" si="1"/>
        <v>118.58848094172609</v>
      </c>
      <c r="J68" s="225"/>
    </row>
    <row r="69" spans="1:254" ht="14.25" x14ac:dyDescent="0.2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118">
        <v>2</v>
      </c>
      <c r="G69" s="166">
        <v>219.9</v>
      </c>
      <c r="H69" s="262">
        <f t="shared" si="0"/>
        <v>250.74622076043815</v>
      </c>
      <c r="I69" s="119">
        <f t="shared" si="1"/>
        <v>501.4924415208763</v>
      </c>
      <c r="J69" s="225"/>
    </row>
    <row r="70" spans="1:254" ht="15" customHeight="1" x14ac:dyDescent="0.2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118">
        <v>4</v>
      </c>
      <c r="G70" s="166">
        <v>27.62</v>
      </c>
      <c r="H70" s="262">
        <f t="shared" ref="H70:H74" si="2">G70*$G$92</f>
        <v>31.494363880869948</v>
      </c>
      <c r="I70" s="119">
        <f t="shared" ref="I70:I74" si="3">H70*F70</f>
        <v>125.97745552347979</v>
      </c>
      <c r="J70" s="225"/>
    </row>
    <row r="71" spans="1:254" ht="15" customHeight="1" x14ac:dyDescent="0.2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118">
        <v>4</v>
      </c>
      <c r="G71" s="166">
        <v>112.3</v>
      </c>
      <c r="H71" s="262">
        <f t="shared" si="2"/>
        <v>128.05275393995998</v>
      </c>
      <c r="I71" s="119">
        <f t="shared" si="3"/>
        <v>512.21101575983994</v>
      </c>
      <c r="J71" s="225"/>
    </row>
    <row r="72" spans="1:254" ht="15" customHeight="1" x14ac:dyDescent="0.2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262">
        <f t="shared" si="2"/>
        <v>1254.2898379912431</v>
      </c>
      <c r="I72" s="119">
        <f t="shared" si="3"/>
        <v>2508.5796759824862</v>
      </c>
      <c r="J72" s="225"/>
    </row>
    <row r="73" spans="1:254" ht="15" customHeight="1" x14ac:dyDescent="0.2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262">
        <f t="shared" si="2"/>
        <v>10.228256481223875</v>
      </c>
      <c r="I73" s="119">
        <f t="shared" si="3"/>
        <v>20.45651296244775</v>
      </c>
      <c r="J73" s="225"/>
    </row>
    <row r="74" spans="1:254" ht="15" customHeight="1" x14ac:dyDescent="0.2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118">
        <v>2</v>
      </c>
      <c r="G74" s="166">
        <v>38</v>
      </c>
      <c r="H74" s="262">
        <f t="shared" si="2"/>
        <v>43.330406497938377</v>
      </c>
      <c r="I74" s="119">
        <f t="shared" si="3"/>
        <v>86.660812995876753</v>
      </c>
      <c r="J74" s="225"/>
    </row>
    <row r="75" spans="1:254" s="111" customFormat="1" x14ac:dyDescent="0.2">
      <c r="A75" s="329"/>
      <c r="B75" s="329"/>
      <c r="C75" s="329"/>
      <c r="D75" s="329"/>
      <c r="E75" s="329"/>
      <c r="F75" s="329"/>
      <c r="G75" s="329"/>
      <c r="H75" s="329"/>
      <c r="I75" s="329"/>
      <c r="J75" s="329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  <c r="IT75" s="112"/>
    </row>
    <row r="76" spans="1:254" s="111" customFormat="1" x14ac:dyDescent="0.2">
      <c r="A76" s="330"/>
      <c r="B76" s="330"/>
      <c r="C76" s="330"/>
      <c r="D76" s="330"/>
      <c r="E76" s="330"/>
      <c r="F76" s="330"/>
      <c r="G76" s="330"/>
      <c r="H76" s="330"/>
      <c r="I76" s="330"/>
      <c r="J76" s="330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  <c r="IT76" s="112"/>
    </row>
    <row r="77" spans="1:254" s="111" customFormat="1" ht="15" x14ac:dyDescent="0.2">
      <c r="A77" s="114">
        <v>2</v>
      </c>
      <c r="B77" s="331" t="s">
        <v>543</v>
      </c>
      <c r="C77" s="331"/>
      <c r="D77" s="331"/>
      <c r="E77" s="226"/>
      <c r="F77" s="226"/>
      <c r="G77" s="227">
        <f>I78+I79</f>
        <v>457.69484384341985</v>
      </c>
      <c r="H77" s="227"/>
      <c r="I77" s="227"/>
      <c r="J77" s="114" t="s">
        <v>213</v>
      </c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  <c r="IT77" s="112"/>
    </row>
    <row r="78" spans="1:254" s="111" customFormat="1" ht="42" customHeight="1" x14ac:dyDescent="0.2">
      <c r="A78" s="182" t="s">
        <v>206</v>
      </c>
      <c r="B78" s="332" t="s">
        <v>544</v>
      </c>
      <c r="C78" s="332"/>
      <c r="D78" s="332"/>
      <c r="E78" s="182" t="s">
        <v>213</v>
      </c>
      <c r="F78" s="164">
        <v>5.0000000000000001E-3</v>
      </c>
      <c r="G78" s="228">
        <f>J4</f>
        <v>21091.9282877152</v>
      </c>
      <c r="H78" s="228"/>
      <c r="I78" s="228">
        <f>F78*G78</f>
        <v>105.459641438576</v>
      </c>
      <c r="J78" s="164">
        <f>I78/G77</f>
        <v>0.2304147465437788</v>
      </c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  <c r="IT78" s="112"/>
    </row>
    <row r="79" spans="1:254" s="111" customFormat="1" ht="30.2" customHeight="1" x14ac:dyDescent="0.2">
      <c r="A79" s="182" t="s">
        <v>208</v>
      </c>
      <c r="B79" s="332" t="s">
        <v>545</v>
      </c>
      <c r="C79" s="332"/>
      <c r="D79" s="332"/>
      <c r="E79" s="182" t="s">
        <v>213</v>
      </c>
      <c r="F79" s="164">
        <v>1.67E-2</v>
      </c>
      <c r="G79" s="228">
        <f>J4</f>
        <v>21091.9282877152</v>
      </c>
      <c r="H79" s="228"/>
      <c r="I79" s="228">
        <f>F79*G79</f>
        <v>352.23520240484385</v>
      </c>
      <c r="J79" s="164">
        <f>I79/G77</f>
        <v>0.7695852534562212</v>
      </c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  <c r="IT79" s="112"/>
    </row>
    <row r="81" spans="6:9" ht="25.5" x14ac:dyDescent="0.2">
      <c r="F81" s="248" t="s">
        <v>1034</v>
      </c>
      <c r="G81" s="12"/>
      <c r="H81" s="12"/>
      <c r="I81" s="12"/>
    </row>
    <row r="82" spans="6:9" x14ac:dyDescent="0.2">
      <c r="F82" s="12"/>
      <c r="G82" s="12"/>
      <c r="H82" s="12"/>
      <c r="I82" s="12"/>
    </row>
    <row r="83" spans="6:9" x14ac:dyDescent="0.2">
      <c r="F83" s="249" t="s">
        <v>1035</v>
      </c>
      <c r="G83"/>
      <c r="H83"/>
      <c r="I83"/>
    </row>
    <row r="84" spans="6:9" x14ac:dyDescent="0.2">
      <c r="F84" s="249" t="s">
        <v>1036</v>
      </c>
      <c r="G84"/>
      <c r="H84"/>
      <c r="I84"/>
    </row>
    <row r="85" spans="6:9" x14ac:dyDescent="0.2">
      <c r="F85" s="249" t="s">
        <v>1043</v>
      </c>
      <c r="G85" s="250" t="s">
        <v>1044</v>
      </c>
      <c r="H85" s="251"/>
      <c r="I85" s="251"/>
    </row>
    <row r="86" spans="6:9" ht="16.5" x14ac:dyDescent="0.3">
      <c r="F86" s="252" t="s">
        <v>1045</v>
      </c>
      <c r="G86" s="253">
        <v>1.26</v>
      </c>
      <c r="H86" s="254"/>
      <c r="I86" s="254"/>
    </row>
    <row r="87" spans="6:9" ht="16.5" x14ac:dyDescent="0.3">
      <c r="F87" s="249" t="s">
        <v>985</v>
      </c>
      <c r="G87" s="255">
        <v>3334.9659000000001</v>
      </c>
      <c r="H87" s="261"/>
      <c r="I87" t="s">
        <v>1041</v>
      </c>
    </row>
    <row r="88" spans="6:9" ht="16.5" x14ac:dyDescent="0.3">
      <c r="F88" s="249" t="s">
        <v>1037</v>
      </c>
      <c r="G88" s="255">
        <v>2924.7060999999999</v>
      </c>
      <c r="H88" s="261"/>
      <c r="I88" t="s">
        <v>1042</v>
      </c>
    </row>
    <row r="89" spans="6:9" ht="16.5" x14ac:dyDescent="0.3">
      <c r="F89" s="249"/>
      <c r="G89" s="253">
        <f>(G86*(G87-G88))/G88</f>
        <v>0.17674505756321993</v>
      </c>
      <c r="H89" s="254"/>
      <c r="I89" s="254"/>
    </row>
    <row r="90" spans="6:9" ht="16.5" x14ac:dyDescent="0.3">
      <c r="F90" s="249" t="s">
        <v>1038</v>
      </c>
      <c r="G90" s="256">
        <f>G86+G89</f>
        <v>1.4367450575632199</v>
      </c>
      <c r="H90" s="257"/>
      <c r="I90" s="257"/>
    </row>
    <row r="91" spans="6:9" ht="16.5" x14ac:dyDescent="0.3">
      <c r="F91"/>
      <c r="G91" s="258"/>
      <c r="H91" s="259"/>
      <c r="I91" s="259"/>
    </row>
    <row r="92" spans="6:9" ht="16.5" x14ac:dyDescent="0.3">
      <c r="F92"/>
      <c r="G92" s="258">
        <f>G90/G86</f>
        <v>1.1402738552089047</v>
      </c>
      <c r="H92" s="259"/>
      <c r="I92" s="259"/>
    </row>
  </sheetData>
  <mergeCells count="14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A75:J75"/>
    <mergeCell ref="A76:J76"/>
    <mergeCell ref="B77:D77"/>
    <mergeCell ref="B78:D78"/>
    <mergeCell ref="B79:D7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K207"/>
  <sheetViews>
    <sheetView view="pageBreakPreview" topLeftCell="B173" zoomScale="90" zoomScaleNormal="60" zoomScalePageLayoutView="90" workbookViewId="0">
      <selection activeCell="G194" sqref="G194"/>
    </sheetView>
  </sheetViews>
  <sheetFormatPr defaultRowHeight="12.75" x14ac:dyDescent="0.2"/>
  <cols>
    <col min="1" max="2" width="7.42578125" style="123" customWidth="1"/>
    <col min="3" max="3" width="8.140625" style="123" customWidth="1"/>
    <col min="4" max="4" width="155.28515625" style="123" customWidth="1"/>
    <col min="5" max="5" width="9.42578125" style="124" customWidth="1"/>
    <col min="6" max="6" width="11.7109375" style="124" customWidth="1"/>
    <col min="7" max="7" width="11.7109375" style="123" customWidth="1"/>
    <col min="8" max="230" width="8.85546875" style="123" customWidth="1"/>
    <col min="231" max="1025" width="8.85546875" style="125" customWidth="1"/>
  </cols>
  <sheetData>
    <row r="1" spans="1:251" ht="20.25" customHeight="1" x14ac:dyDescent="0.2">
      <c r="A1" s="335" t="s">
        <v>546</v>
      </c>
      <c r="B1" s="335"/>
      <c r="C1" s="335"/>
      <c r="D1" s="335"/>
      <c r="E1" s="335"/>
      <c r="F1" s="335"/>
    </row>
    <row r="2" spans="1:251" ht="45" x14ac:dyDescent="0.2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  <c r="G2" s="247" t="s">
        <v>1039</v>
      </c>
    </row>
    <row r="3" spans="1:251" ht="15" x14ac:dyDescent="0.2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4.25" x14ac:dyDescent="0.2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G4" s="263">
        <f>F4*$F$207</f>
        <v>123.03554897704082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4.25" x14ac:dyDescent="0.2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G5" s="263">
        <f t="shared" ref="G5:G68" si="0">F5*$F$207</f>
        <v>59.180213085342153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4.25" x14ac:dyDescent="0.2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G6" s="263">
        <f t="shared" si="0"/>
        <v>207.41581426249977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4.25" x14ac:dyDescent="0.2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G7" s="263">
        <f t="shared" si="0"/>
        <v>131.35954812006582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4.25" x14ac:dyDescent="0.2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G8" s="263">
        <f t="shared" si="0"/>
        <v>175.60217370217131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4.25" x14ac:dyDescent="0.2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G9" s="263">
        <f t="shared" si="0"/>
        <v>82.09971757504114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4.25" x14ac:dyDescent="0.2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G10" s="263">
        <f t="shared" si="0"/>
        <v>32.942511676985255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4.25" x14ac:dyDescent="0.2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G11" s="263">
        <f t="shared" si="0"/>
        <v>1.1516765937609936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4.25" x14ac:dyDescent="0.2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G12" s="263">
        <f t="shared" si="0"/>
        <v>49.031775773982901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4.25" x14ac:dyDescent="0.2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G13" s="263">
        <f t="shared" si="0"/>
        <v>49.031775773982901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4.25" x14ac:dyDescent="0.2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  <c r="G14" s="263">
        <f t="shared" si="0"/>
        <v>97.596039267330156</v>
      </c>
    </row>
    <row r="15" spans="1:251" s="123" customFormat="1" ht="14.25" x14ac:dyDescent="0.2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  <c r="G15" s="263">
        <f t="shared" si="0"/>
        <v>661.13078125012282</v>
      </c>
    </row>
    <row r="16" spans="1:251" s="123" customFormat="1" ht="14.25" x14ac:dyDescent="0.2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  <c r="G16" s="263">
        <f t="shared" si="0"/>
        <v>441.68507781516928</v>
      </c>
    </row>
    <row r="17" spans="1:7" s="123" customFormat="1" ht="14.25" x14ac:dyDescent="0.2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  <c r="G17" s="263">
        <f t="shared" si="0"/>
        <v>18.871532303707372</v>
      </c>
    </row>
    <row r="18" spans="1:7" s="123" customFormat="1" ht="14.25" x14ac:dyDescent="0.2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  <c r="G18" s="263">
        <f t="shared" si="0"/>
        <v>38.438631659092181</v>
      </c>
    </row>
    <row r="19" spans="1:7" s="123" customFormat="1" ht="14.25" x14ac:dyDescent="0.2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  <c r="G19" s="263">
        <f t="shared" si="0"/>
        <v>57.549621472393419</v>
      </c>
    </row>
    <row r="20" spans="1:7" s="123" customFormat="1" ht="14.25" x14ac:dyDescent="0.2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  <c r="G20" s="263">
        <f t="shared" si="0"/>
        <v>342.0821565626714</v>
      </c>
    </row>
    <row r="21" spans="1:7" s="123" customFormat="1" ht="14.25" x14ac:dyDescent="0.2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  <c r="G21" s="263">
        <f t="shared" si="0"/>
        <v>68.416431312534286</v>
      </c>
    </row>
    <row r="22" spans="1:7" s="123" customFormat="1" ht="14.25" x14ac:dyDescent="0.2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  <c r="G22" s="263">
        <f t="shared" si="0"/>
        <v>13.683286262506856</v>
      </c>
    </row>
    <row r="23" spans="1:7" s="123" customFormat="1" ht="14.25" x14ac:dyDescent="0.2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  <c r="G23" s="263">
        <f t="shared" si="0"/>
        <v>23.945750959386999</v>
      </c>
    </row>
    <row r="24" spans="1:7" s="123" customFormat="1" ht="14.25" x14ac:dyDescent="0.2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  <c r="G24" s="263">
        <f t="shared" si="0"/>
        <v>34.208215656267143</v>
      </c>
    </row>
    <row r="25" spans="1:7" s="123" customFormat="1" ht="15" x14ac:dyDescent="0.2">
      <c r="A25" s="4">
        <v>2</v>
      </c>
      <c r="B25" s="4"/>
      <c r="C25" s="4"/>
      <c r="D25" s="126" t="s">
        <v>572</v>
      </c>
      <c r="E25" s="127"/>
      <c r="F25" s="128"/>
      <c r="G25" s="263">
        <f t="shared" si="0"/>
        <v>0</v>
      </c>
    </row>
    <row r="26" spans="1:7" s="123" customFormat="1" ht="14.25" x14ac:dyDescent="0.2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  <c r="G26" s="263">
        <f t="shared" si="0"/>
        <v>2.2805477104178093</v>
      </c>
    </row>
    <row r="27" spans="1:7" s="123" customFormat="1" ht="14.25" x14ac:dyDescent="0.2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  <c r="G27" s="263">
        <f t="shared" si="0"/>
        <v>1.8814518610946926</v>
      </c>
    </row>
    <row r="28" spans="1:7" s="123" customFormat="1" ht="14.25" x14ac:dyDescent="0.2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  <c r="G28" s="263">
        <f t="shared" si="0"/>
        <v>11.3457248593286</v>
      </c>
    </row>
    <row r="29" spans="1:7" s="123" customFormat="1" ht="14.25" x14ac:dyDescent="0.2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  <c r="G29" s="263">
        <f t="shared" si="0"/>
        <v>2.1665203248969189</v>
      </c>
    </row>
    <row r="30" spans="1:7" s="123" customFormat="1" ht="14.25" x14ac:dyDescent="0.2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  <c r="G30" s="263">
        <f t="shared" si="0"/>
        <v>0.91221908416712383</v>
      </c>
    </row>
    <row r="31" spans="1:7" s="123" customFormat="1" ht="14.25" x14ac:dyDescent="0.2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  <c r="G31" s="263">
        <f t="shared" si="0"/>
        <v>0.68416431312534276</v>
      </c>
    </row>
    <row r="32" spans="1:7" s="123" customFormat="1" ht="14.25" x14ac:dyDescent="0.2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  <c r="G32" s="263">
        <f t="shared" si="0"/>
        <v>0.68416431312534276</v>
      </c>
    </row>
    <row r="33" spans="1:7" s="123" customFormat="1" ht="14.25" x14ac:dyDescent="0.2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  <c r="G33" s="263">
        <f t="shared" si="0"/>
        <v>0.50172049629191806</v>
      </c>
    </row>
    <row r="34" spans="1:7" s="123" customFormat="1" ht="14.25" x14ac:dyDescent="0.2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  <c r="G34" s="263">
        <f t="shared" si="0"/>
        <v>3.6944872908768516</v>
      </c>
    </row>
    <row r="35" spans="1:7" s="123" customFormat="1" ht="14.25" x14ac:dyDescent="0.2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  <c r="G35" s="263">
        <f t="shared" si="0"/>
        <v>3.6944872908768516</v>
      </c>
    </row>
    <row r="36" spans="1:7" s="123" customFormat="1" ht="14.25" x14ac:dyDescent="0.2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  <c r="G36" s="263">
        <f t="shared" si="0"/>
        <v>11.060656395526374</v>
      </c>
    </row>
    <row r="37" spans="1:7" s="123" customFormat="1" ht="14.25" x14ac:dyDescent="0.2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  <c r="G37" s="263">
        <f t="shared" si="0"/>
        <v>2.9076983307827069</v>
      </c>
    </row>
    <row r="38" spans="1:7" s="123" customFormat="1" ht="14.25" x14ac:dyDescent="0.2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  <c r="G38" s="263">
        <f t="shared" si="0"/>
        <v>2.8278791609180836</v>
      </c>
    </row>
    <row r="39" spans="1:7" s="123" customFormat="1" ht="14.25" x14ac:dyDescent="0.2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  <c r="G39" s="263">
        <f t="shared" si="0"/>
        <v>39.909584932311667</v>
      </c>
    </row>
    <row r="40" spans="1:7" s="123" customFormat="1" ht="14.25" x14ac:dyDescent="0.2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  <c r="G40" s="263">
        <f t="shared" si="0"/>
        <v>92.476209657442169</v>
      </c>
    </row>
    <row r="41" spans="1:7" s="123" customFormat="1" ht="14.25" x14ac:dyDescent="0.2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  <c r="G41" s="263">
        <f t="shared" si="0"/>
        <v>23.774709881105665</v>
      </c>
    </row>
    <row r="42" spans="1:7" s="123" customFormat="1" ht="14.25" x14ac:dyDescent="0.2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  <c r="G42" s="263">
        <f t="shared" si="0"/>
        <v>17.446189984696243</v>
      </c>
    </row>
    <row r="43" spans="1:7" s="123" customFormat="1" ht="14.25" x14ac:dyDescent="0.2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  <c r="G43" s="263">
        <f t="shared" si="0"/>
        <v>46.979282834606877</v>
      </c>
    </row>
    <row r="44" spans="1:7" s="123" customFormat="1" ht="14.25" x14ac:dyDescent="0.2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  <c r="G44" s="263">
        <f t="shared" si="0"/>
        <v>15.724376463330794</v>
      </c>
    </row>
    <row r="45" spans="1:7" s="123" customFormat="1" ht="14.25" x14ac:dyDescent="0.2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  <c r="G45" s="263">
        <f t="shared" si="0"/>
        <v>18.654880271217682</v>
      </c>
    </row>
    <row r="46" spans="1:7" s="123" customFormat="1" ht="14.25" x14ac:dyDescent="0.2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  <c r="G46" s="263">
        <f t="shared" si="0"/>
        <v>27.594627296055492</v>
      </c>
    </row>
    <row r="47" spans="1:7" s="123" customFormat="1" ht="14.25" x14ac:dyDescent="0.2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  <c r="G47" s="263">
        <f t="shared" si="0"/>
        <v>49.48788531606646</v>
      </c>
    </row>
    <row r="48" spans="1:7" s="123" customFormat="1" ht="14.25" x14ac:dyDescent="0.2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  <c r="G48" s="263">
        <f t="shared" si="0"/>
        <v>42.190132642729473</v>
      </c>
    </row>
    <row r="49" spans="1:7" s="123" customFormat="1" ht="14.25" x14ac:dyDescent="0.2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  <c r="G49" s="263">
        <f t="shared" si="0"/>
        <v>21.665203248969188</v>
      </c>
    </row>
    <row r="50" spans="1:7" s="123" customFormat="1" ht="14.25" x14ac:dyDescent="0.2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  <c r="G50" s="263">
        <f t="shared" si="0"/>
        <v>36.329125026955701</v>
      </c>
    </row>
    <row r="51" spans="1:7" s="123" customFormat="1" ht="14.25" x14ac:dyDescent="0.2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  <c r="G51" s="263">
        <f t="shared" si="0"/>
        <v>20.524929393760285</v>
      </c>
    </row>
    <row r="52" spans="1:7" s="123" customFormat="1" ht="14.25" x14ac:dyDescent="0.2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  <c r="G52" s="263">
        <f t="shared" si="0"/>
        <v>40.194653396113893</v>
      </c>
    </row>
    <row r="53" spans="1:7" s="123" customFormat="1" ht="14.25" x14ac:dyDescent="0.2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  <c r="G53" s="263">
        <f t="shared" si="0"/>
        <v>2.6226298669804806</v>
      </c>
    </row>
    <row r="54" spans="1:7" s="123" customFormat="1" ht="14.25" x14ac:dyDescent="0.2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  <c r="G54" s="263">
        <f t="shared" si="0"/>
        <v>5.6899665374924346</v>
      </c>
    </row>
    <row r="55" spans="1:7" s="123" customFormat="1" ht="14.25" x14ac:dyDescent="0.2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  <c r="G55" s="263">
        <f t="shared" si="0"/>
        <v>8.9511497633899015</v>
      </c>
    </row>
    <row r="56" spans="1:7" s="123" customFormat="1" ht="14.25" x14ac:dyDescent="0.2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  <c r="G56" s="263">
        <f t="shared" si="0"/>
        <v>10.604546853442814</v>
      </c>
    </row>
    <row r="57" spans="1:7" s="123" customFormat="1" ht="14.25" x14ac:dyDescent="0.2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  <c r="G57" s="263">
        <f t="shared" si="0"/>
        <v>19.373252799999289</v>
      </c>
    </row>
    <row r="58" spans="1:7" s="123" customFormat="1" ht="14.25" x14ac:dyDescent="0.2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  <c r="G58" s="263">
        <f t="shared" si="0"/>
        <v>64.995609746907562</v>
      </c>
    </row>
    <row r="59" spans="1:7" s="123" customFormat="1" ht="14.25" x14ac:dyDescent="0.2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  <c r="G59" s="263">
        <f t="shared" si="0"/>
        <v>64.995609746907562</v>
      </c>
    </row>
    <row r="60" spans="1:7" s="123" customFormat="1" ht="14.25" x14ac:dyDescent="0.2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  <c r="G60" s="263">
        <f t="shared" si="0"/>
        <v>2.8506846380222619</v>
      </c>
    </row>
    <row r="61" spans="1:7" s="123" customFormat="1" ht="14.25" x14ac:dyDescent="0.2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  <c r="G61" s="263">
        <f t="shared" si="0"/>
        <v>6.1004651253676396</v>
      </c>
    </row>
    <row r="62" spans="1:7" s="123" customFormat="1" ht="14.25" x14ac:dyDescent="0.2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  <c r="G62" s="263">
        <f t="shared" si="0"/>
        <v>18.232978944790386</v>
      </c>
    </row>
    <row r="63" spans="1:7" s="123" customFormat="1" ht="14.25" x14ac:dyDescent="0.2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  <c r="G63" s="263">
        <f t="shared" si="0"/>
        <v>55.052421729485921</v>
      </c>
    </row>
    <row r="64" spans="1:7" s="123" customFormat="1" ht="14.25" x14ac:dyDescent="0.2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  <c r="G64" s="263">
        <f t="shared" si="0"/>
        <v>25.656161742200354</v>
      </c>
    </row>
    <row r="65" spans="1:7" s="123" customFormat="1" ht="14.25" x14ac:dyDescent="0.2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  <c r="G65" s="263">
        <f t="shared" si="0"/>
        <v>48.530055277690984</v>
      </c>
    </row>
    <row r="66" spans="1:7" s="123" customFormat="1" ht="14.25" x14ac:dyDescent="0.2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  <c r="G66" s="263">
        <f t="shared" si="0"/>
        <v>63.570267427896432</v>
      </c>
    </row>
    <row r="67" spans="1:7" s="123" customFormat="1" ht="14.25" x14ac:dyDescent="0.2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  <c r="G67" s="263">
        <f t="shared" si="0"/>
        <v>1.9954792466155831</v>
      </c>
    </row>
    <row r="68" spans="1:7" s="123" customFormat="1" ht="14.25" x14ac:dyDescent="0.2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  <c r="G68" s="263">
        <f t="shared" si="0"/>
        <v>3.1927667945849327</v>
      </c>
    </row>
    <row r="69" spans="1:7" s="123" customFormat="1" ht="14.25" x14ac:dyDescent="0.2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  <c r="G69" s="263">
        <f t="shared" ref="G69:G132" si="1">F69*$F$207</f>
        <v>3.6488763366684953</v>
      </c>
    </row>
    <row r="70" spans="1:7" s="123" customFormat="1" ht="14.25" x14ac:dyDescent="0.2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  <c r="G70" s="263">
        <f t="shared" si="1"/>
        <v>5.1312323484400713</v>
      </c>
    </row>
    <row r="71" spans="1:7" s="123" customFormat="1" ht="14.25" x14ac:dyDescent="0.2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  <c r="G71" s="263">
        <f t="shared" si="1"/>
        <v>2.0524929393760285</v>
      </c>
    </row>
    <row r="72" spans="1:7" s="123" customFormat="1" ht="14.25" x14ac:dyDescent="0.2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  <c r="G72" s="263">
        <f t="shared" si="1"/>
        <v>3.626070859564317</v>
      </c>
    </row>
    <row r="73" spans="1:7" s="123" customFormat="1" ht="14.25" x14ac:dyDescent="0.2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  <c r="G73" s="263">
        <f t="shared" si="1"/>
        <v>2.3945750959386998</v>
      </c>
    </row>
    <row r="74" spans="1:7" s="123" customFormat="1" ht="14.25" x14ac:dyDescent="0.2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  <c r="G74" s="263">
        <f t="shared" si="1"/>
        <v>1.8814518610946926</v>
      </c>
    </row>
    <row r="75" spans="1:7" s="123" customFormat="1" ht="14.25" x14ac:dyDescent="0.2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  <c r="G75" s="263">
        <f t="shared" si="1"/>
        <v>2.6226298669804806</v>
      </c>
    </row>
    <row r="76" spans="1:7" s="123" customFormat="1" ht="14.25" x14ac:dyDescent="0.2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  <c r="G76" s="263">
        <f t="shared" si="1"/>
        <v>19.384655538551378</v>
      </c>
    </row>
    <row r="77" spans="1:7" s="123" customFormat="1" ht="14.25" x14ac:dyDescent="0.2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  <c r="G77" s="263">
        <f t="shared" si="1"/>
        <v>7.195128026368188</v>
      </c>
    </row>
    <row r="78" spans="1:7" s="123" customFormat="1" ht="14.25" x14ac:dyDescent="0.2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  <c r="G78" s="263">
        <f t="shared" si="1"/>
        <v>62.601034650968863</v>
      </c>
    </row>
    <row r="79" spans="1:7" s="123" customFormat="1" ht="14.25" x14ac:dyDescent="0.2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  <c r="G79" s="263">
        <f t="shared" si="1"/>
        <v>88.508056641315193</v>
      </c>
    </row>
    <row r="80" spans="1:7" s="123" customFormat="1" ht="14.25" x14ac:dyDescent="0.2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  <c r="G80" s="263">
        <f t="shared" si="1"/>
        <v>21.756425157385898</v>
      </c>
    </row>
    <row r="81" spans="1:7" s="123" customFormat="1" ht="14.25" x14ac:dyDescent="0.2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  <c r="G81" s="263">
        <f t="shared" si="1"/>
        <v>22.23534017657364</v>
      </c>
    </row>
    <row r="82" spans="1:7" s="123" customFormat="1" ht="14.25" x14ac:dyDescent="0.2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  <c r="G82" s="263">
        <f t="shared" si="1"/>
        <v>19.589904832488983</v>
      </c>
    </row>
    <row r="83" spans="1:7" s="123" customFormat="1" ht="14.25" x14ac:dyDescent="0.2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  <c r="G83" s="263">
        <f t="shared" si="1"/>
        <v>28.541054595878887</v>
      </c>
    </row>
    <row r="84" spans="1:7" s="123" customFormat="1" ht="14.25" x14ac:dyDescent="0.2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  <c r="G84" s="263">
        <f t="shared" si="1"/>
        <v>37.67464817610221</v>
      </c>
    </row>
    <row r="85" spans="1:7" s="123" customFormat="1" ht="14.25" x14ac:dyDescent="0.2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  <c r="G85" s="263">
        <f t="shared" si="1"/>
        <v>45.417107652970671</v>
      </c>
    </row>
    <row r="86" spans="1:7" s="123" customFormat="1" ht="14.25" x14ac:dyDescent="0.2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  <c r="G86" s="263">
        <f t="shared" si="1"/>
        <v>52.441194601057525</v>
      </c>
    </row>
    <row r="87" spans="1:7" s="123" customFormat="1" ht="14.25" x14ac:dyDescent="0.2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  <c r="G87" s="263">
        <f t="shared" si="1"/>
        <v>68.028738201763247</v>
      </c>
    </row>
    <row r="88" spans="1:7" s="123" customFormat="1" ht="14.25" x14ac:dyDescent="0.2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  <c r="G88" s="263">
        <f t="shared" si="1"/>
        <v>95.497935373745761</v>
      </c>
    </row>
    <row r="89" spans="1:7" s="123" customFormat="1" ht="14.25" x14ac:dyDescent="0.2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  <c r="G89" s="263">
        <f t="shared" si="1"/>
        <v>115.4527278399016</v>
      </c>
    </row>
    <row r="90" spans="1:7" s="123" customFormat="1" ht="14.25" x14ac:dyDescent="0.2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  <c r="G90" s="263">
        <f t="shared" si="1"/>
        <v>24.97199742907501</v>
      </c>
    </row>
    <row r="91" spans="1:7" s="123" customFormat="1" ht="14.25" x14ac:dyDescent="0.2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  <c r="G91" s="263">
        <f t="shared" si="1"/>
        <v>26.112271284283917</v>
      </c>
    </row>
    <row r="92" spans="1:7" s="123" customFormat="1" ht="14.25" x14ac:dyDescent="0.2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  <c r="G92" s="263">
        <f t="shared" si="1"/>
        <v>136.5934051154747</v>
      </c>
    </row>
    <row r="93" spans="1:7" s="123" customFormat="1" ht="14.25" x14ac:dyDescent="0.2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  <c r="G93" s="263">
        <f t="shared" si="1"/>
        <v>168.37283746014685</v>
      </c>
    </row>
    <row r="94" spans="1:7" s="123" customFormat="1" ht="14.25" x14ac:dyDescent="0.2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  <c r="G94" s="263">
        <f t="shared" si="1"/>
        <v>12.702650747027199</v>
      </c>
    </row>
    <row r="95" spans="1:7" s="123" customFormat="1" ht="14.25" x14ac:dyDescent="0.2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  <c r="G95" s="263">
        <f t="shared" si="1"/>
        <v>9.3616483512651083</v>
      </c>
    </row>
    <row r="96" spans="1:7" s="123" customFormat="1" ht="14.25" x14ac:dyDescent="0.2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  <c r="G96" s="263">
        <f t="shared" si="1"/>
        <v>14.207812235902953</v>
      </c>
    </row>
    <row r="97" spans="1:7" s="123" customFormat="1" ht="14.25" x14ac:dyDescent="0.2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  <c r="G97" s="263">
        <f t="shared" si="1"/>
        <v>9.4870784753380875</v>
      </c>
    </row>
    <row r="98" spans="1:7" s="123" customFormat="1" ht="14.25" x14ac:dyDescent="0.2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  <c r="G98" s="263">
        <f t="shared" si="1"/>
        <v>41.357732728426974</v>
      </c>
    </row>
    <row r="99" spans="1:7" s="123" customFormat="1" ht="14.25" x14ac:dyDescent="0.2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  <c r="G99" s="263">
        <f t="shared" si="1"/>
        <v>1.2771067178339734</v>
      </c>
    </row>
    <row r="100" spans="1:7" s="123" customFormat="1" ht="14.25" x14ac:dyDescent="0.2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  <c r="G100" s="263">
        <f t="shared" si="1"/>
        <v>1.7446189984696241</v>
      </c>
    </row>
    <row r="101" spans="1:7" s="123" customFormat="1" ht="14.25" x14ac:dyDescent="0.2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  <c r="G101" s="263">
        <f t="shared" si="1"/>
        <v>22.166923745261109</v>
      </c>
    </row>
    <row r="102" spans="1:7" s="123" customFormat="1" ht="14.25" x14ac:dyDescent="0.2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  <c r="G102" s="263">
        <f t="shared" si="1"/>
        <v>1.0262464696880143</v>
      </c>
    </row>
    <row r="103" spans="1:7" s="123" customFormat="1" ht="14.25" x14ac:dyDescent="0.2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  <c r="G103" s="263">
        <f t="shared" si="1"/>
        <v>31.380336495349056</v>
      </c>
    </row>
    <row r="104" spans="1:7" s="123" customFormat="1" ht="14.25" x14ac:dyDescent="0.2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  <c r="G104" s="263">
        <f t="shared" si="1"/>
        <v>9.1792045344316833</v>
      </c>
    </row>
    <row r="105" spans="1:7" s="123" customFormat="1" ht="14.25" x14ac:dyDescent="0.2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  <c r="G105" s="263">
        <f t="shared" si="1"/>
        <v>7.3547663660974356</v>
      </c>
    </row>
    <row r="106" spans="1:7" s="123" customFormat="1" ht="14.25" x14ac:dyDescent="0.2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  <c r="G106" s="263">
        <f t="shared" si="1"/>
        <v>69.727746246024523</v>
      </c>
    </row>
    <row r="107" spans="1:7" s="123" customFormat="1" ht="14.25" x14ac:dyDescent="0.2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  <c r="G107" s="263">
        <f t="shared" si="1"/>
        <v>22.269548392229911</v>
      </c>
    </row>
    <row r="108" spans="1:7" s="123" customFormat="1" ht="14.25" x14ac:dyDescent="0.2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  <c r="G108" s="263">
        <f t="shared" si="1"/>
        <v>20.992441674395934</v>
      </c>
    </row>
    <row r="109" spans="1:7" s="123" customFormat="1" ht="14.25" x14ac:dyDescent="0.2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  <c r="G109" s="263">
        <f t="shared" si="1"/>
        <v>21.231899183989807</v>
      </c>
    </row>
    <row r="110" spans="1:7" s="123" customFormat="1" ht="14.25" x14ac:dyDescent="0.2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  <c r="G110" s="263">
        <f t="shared" si="1"/>
        <v>398.66254525813724</v>
      </c>
    </row>
    <row r="111" spans="1:7" s="123" customFormat="1" ht="14.25" x14ac:dyDescent="0.2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  <c r="G111" s="263">
        <f t="shared" si="1"/>
        <v>168.40704567580312</v>
      </c>
    </row>
    <row r="112" spans="1:7" s="123" customFormat="1" ht="14.25" x14ac:dyDescent="0.2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  <c r="G112" s="263">
        <f t="shared" si="1"/>
        <v>112.1231281826916</v>
      </c>
    </row>
    <row r="113" spans="1:7" s="123" customFormat="1" ht="14.25" x14ac:dyDescent="0.2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  <c r="G113" s="263">
        <f t="shared" si="1"/>
        <v>140.37911431476826</v>
      </c>
    </row>
    <row r="114" spans="1:7" s="123" customFormat="1" ht="14.25" x14ac:dyDescent="0.2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  <c r="G114" s="263">
        <f t="shared" si="1"/>
        <v>38.039535809769056</v>
      </c>
    </row>
    <row r="115" spans="1:7" s="123" customFormat="1" ht="14.25" x14ac:dyDescent="0.2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  <c r="G115" s="263">
        <f t="shared" si="1"/>
        <v>130.24207974196108</v>
      </c>
    </row>
    <row r="116" spans="1:7" s="123" customFormat="1" ht="14.25" x14ac:dyDescent="0.2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  <c r="G116" s="263">
        <f t="shared" si="1"/>
        <v>34.19681291771505</v>
      </c>
    </row>
    <row r="117" spans="1:7" s="123" customFormat="1" ht="14.25" x14ac:dyDescent="0.2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  <c r="G117" s="263">
        <f t="shared" si="1"/>
        <v>6.4425472819303122</v>
      </c>
    </row>
    <row r="118" spans="1:7" s="123" customFormat="1" ht="14.25" x14ac:dyDescent="0.2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  <c r="G118" s="263">
        <f t="shared" si="1"/>
        <v>22.201131960917373</v>
      </c>
    </row>
    <row r="119" spans="1:7" s="123" customFormat="1" ht="14.25" x14ac:dyDescent="0.2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  <c r="G119" s="263">
        <f t="shared" si="1"/>
        <v>37.172927679810293</v>
      </c>
    </row>
    <row r="120" spans="1:7" s="123" customFormat="1" ht="15" x14ac:dyDescent="0.2">
      <c r="A120" s="4">
        <v>3</v>
      </c>
      <c r="B120" s="4"/>
      <c r="C120" s="4"/>
      <c r="D120" s="126" t="s">
        <v>760</v>
      </c>
      <c r="E120" s="127"/>
      <c r="F120" s="128"/>
      <c r="G120" s="263">
        <f t="shared" si="1"/>
        <v>0</v>
      </c>
    </row>
    <row r="121" spans="1:7" s="123" customFormat="1" ht="15" customHeight="1" x14ac:dyDescent="0.2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  <c r="G121" s="263">
        <f t="shared" si="1"/>
        <v>0.57013692760445234</v>
      </c>
    </row>
    <row r="122" spans="1:7" s="123" customFormat="1" ht="15" customHeight="1" x14ac:dyDescent="0.2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  <c r="G122" s="263">
        <f t="shared" si="1"/>
        <v>4.5610954208356187</v>
      </c>
    </row>
    <row r="123" spans="1:7" s="123" customFormat="1" ht="14.65" customHeight="1" x14ac:dyDescent="0.2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  <c r="G123" s="263">
        <f t="shared" si="1"/>
        <v>21.551175863448297</v>
      </c>
    </row>
    <row r="124" spans="1:7" s="123" customFormat="1" ht="14.65" customHeight="1" x14ac:dyDescent="0.2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  <c r="G124" s="263">
        <f t="shared" si="1"/>
        <v>18.985559689228261</v>
      </c>
    </row>
    <row r="125" spans="1:7" s="123" customFormat="1" ht="15" customHeight="1" x14ac:dyDescent="0.2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  <c r="G125" s="263">
        <f t="shared" si="1"/>
        <v>23.774709881105665</v>
      </c>
    </row>
    <row r="126" spans="1:7" s="123" customFormat="1" ht="15" customHeight="1" x14ac:dyDescent="0.2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  <c r="G126" s="263">
        <f t="shared" si="1"/>
        <v>160.09444927133023</v>
      </c>
    </row>
    <row r="127" spans="1:7" s="123" customFormat="1" ht="14.65" customHeight="1" x14ac:dyDescent="0.2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  <c r="G127" s="263">
        <f t="shared" si="1"/>
        <v>24.116792037668333</v>
      </c>
    </row>
    <row r="128" spans="1:7" s="123" customFormat="1" ht="14.65" customHeight="1" x14ac:dyDescent="0.2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  <c r="G128" s="263">
        <f t="shared" si="1"/>
        <v>2.2691449718657202</v>
      </c>
    </row>
    <row r="129" spans="1:251" s="123" customFormat="1" ht="14.65" customHeight="1" x14ac:dyDescent="0.2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  <c r="G129" s="263">
        <f t="shared" si="1"/>
        <v>17.104107828133571</v>
      </c>
    </row>
    <row r="130" spans="1:251" s="123" customFormat="1" ht="14.65" customHeight="1" x14ac:dyDescent="0.2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  <c r="G130" s="263">
        <f t="shared" si="1"/>
        <v>22.680046980105114</v>
      </c>
    </row>
    <row r="131" spans="1:251" s="123" customFormat="1" ht="14.65" customHeight="1" x14ac:dyDescent="0.2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  <c r="G131" s="263">
        <f t="shared" si="1"/>
        <v>47.047699265919405</v>
      </c>
    </row>
    <row r="132" spans="1:251" ht="15" x14ac:dyDescent="0.2">
      <c r="A132" s="4">
        <v>4</v>
      </c>
      <c r="B132" s="4"/>
      <c r="C132" s="4"/>
      <c r="D132" s="126" t="s">
        <v>784</v>
      </c>
      <c r="E132" s="127"/>
      <c r="F132" s="128"/>
      <c r="G132" s="263">
        <f t="shared" si="1"/>
        <v>0</v>
      </c>
    </row>
    <row r="133" spans="1:251" s="123" customFormat="1" ht="14.25" x14ac:dyDescent="0.2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G133" s="263">
        <f t="shared" ref="G133:G194" si="2">F133*$F$207</f>
        <v>533.53413685224643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4.25" x14ac:dyDescent="0.2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G134" s="263">
        <f t="shared" si="2"/>
        <v>297.62287894807622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4.25" x14ac:dyDescent="0.2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G135" s="263">
        <f t="shared" si="2"/>
        <v>103.68510165414571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4.25" x14ac:dyDescent="0.2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G136" s="263">
        <f t="shared" si="2"/>
        <v>60.320486940551056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4.25" x14ac:dyDescent="0.2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G137" s="263">
        <f t="shared" si="2"/>
        <v>46.374937691346155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4.25" x14ac:dyDescent="0.2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G138" s="263">
        <f t="shared" si="2"/>
        <v>444.467346021879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4.25" x14ac:dyDescent="0.2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G139" s="263">
        <f t="shared" si="2"/>
        <v>570.10271938879612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4.25" x14ac:dyDescent="0.2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G140" s="263">
        <f t="shared" si="2"/>
        <v>606.23799786036625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4.25" x14ac:dyDescent="0.2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G141" s="263">
        <f t="shared" si="2"/>
        <v>104.26664132030224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4.25" x14ac:dyDescent="0.2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G142" s="263">
        <f t="shared" si="2"/>
        <v>428.62894217302727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4.25" x14ac:dyDescent="0.2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G143" s="263">
        <f t="shared" si="2"/>
        <v>72.920513040609464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4.25" x14ac:dyDescent="0.2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G144" s="263">
        <f t="shared" si="2"/>
        <v>10.821198885932505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4.25" x14ac:dyDescent="0.2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G145" s="263">
        <f t="shared" si="2"/>
        <v>5.1198296098879821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4.25" x14ac:dyDescent="0.2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G146" s="263">
        <f t="shared" si="2"/>
        <v>60.183654077925993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4.25" x14ac:dyDescent="0.2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G147" s="263">
        <f t="shared" si="2"/>
        <v>132.89891782459785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4.25" x14ac:dyDescent="0.2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G148" s="263">
        <f t="shared" si="2"/>
        <v>31.813640560328437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5" x14ac:dyDescent="0.2">
      <c r="A149" s="4">
        <v>5</v>
      </c>
      <c r="B149" s="4"/>
      <c r="C149" s="4"/>
      <c r="D149" s="126" t="s">
        <v>815</v>
      </c>
      <c r="E149" s="127"/>
      <c r="F149" s="128"/>
      <c r="G149" s="263">
        <f t="shared" si="2"/>
        <v>0</v>
      </c>
    </row>
    <row r="150" spans="1:251" s="123" customFormat="1" ht="14.25" customHeight="1" x14ac:dyDescent="0.2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G150" s="263">
        <f t="shared" si="2"/>
        <v>31.699613174807546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4.25" x14ac:dyDescent="0.2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G151" s="263">
        <f t="shared" si="2"/>
        <v>45.3828994373144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4.25" x14ac:dyDescent="0.2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G152" s="263">
        <f t="shared" si="2"/>
        <v>68.074349155971603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25" customHeight="1" x14ac:dyDescent="0.2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G153" s="263">
        <f t="shared" si="2"/>
        <v>39.544697298644813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25" customHeight="1" x14ac:dyDescent="0.2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G154" s="263">
        <f t="shared" si="2"/>
        <v>59.317045947967216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25" customHeight="1" x14ac:dyDescent="0.2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G155" s="263">
        <f t="shared" si="2"/>
        <v>79.089394597289626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25" customHeight="1" x14ac:dyDescent="0.2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G156" s="263">
        <f t="shared" si="2"/>
        <v>118.63409189593443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25" customHeight="1" x14ac:dyDescent="0.2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G157" s="263">
        <f t="shared" si="2"/>
        <v>84.938999474511306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4.25" x14ac:dyDescent="0.2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G158" s="263">
        <f t="shared" si="2"/>
        <v>96.718028398819285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4.25" x14ac:dyDescent="0.2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G159" s="263">
        <f t="shared" si="2"/>
        <v>146.31994110040665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4.25" x14ac:dyDescent="0.2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G160" s="263">
        <f t="shared" si="2"/>
        <v>173.32162599175351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7" ht="14.25" x14ac:dyDescent="0.2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  <c r="G161" s="263">
        <f t="shared" si="2"/>
        <v>13.683286262506856</v>
      </c>
    </row>
    <row r="162" spans="1:7" ht="14.25" x14ac:dyDescent="0.2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  <c r="G162" s="263">
        <f t="shared" si="2"/>
        <v>20.524929393760285</v>
      </c>
    </row>
    <row r="163" spans="1:7" ht="14.25" x14ac:dyDescent="0.2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  <c r="G163" s="263">
        <f t="shared" si="2"/>
        <v>19.658321263801515</v>
      </c>
    </row>
    <row r="164" spans="1:7" ht="14.25" x14ac:dyDescent="0.2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  <c r="G164" s="263">
        <f t="shared" si="2"/>
        <v>25.086024814595902</v>
      </c>
    </row>
    <row r="165" spans="1:7" ht="14.25" x14ac:dyDescent="0.2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  <c r="G165" s="263">
        <f t="shared" si="2"/>
        <v>79.705142479102449</v>
      </c>
    </row>
    <row r="166" spans="1:7" ht="14.25" x14ac:dyDescent="0.2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  <c r="G166" s="263">
        <f t="shared" si="2"/>
        <v>20.296874622718505</v>
      </c>
    </row>
    <row r="167" spans="1:7" ht="14.25" x14ac:dyDescent="0.2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  <c r="G167" s="263">
        <f t="shared" si="2"/>
        <v>42.304160028250365</v>
      </c>
    </row>
    <row r="168" spans="1:7" ht="14.25" x14ac:dyDescent="0.2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  <c r="G168" s="263">
        <f t="shared" si="2"/>
        <v>327.38402656902866</v>
      </c>
    </row>
    <row r="169" spans="1:7" ht="14.25" x14ac:dyDescent="0.2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  <c r="G169" s="263">
        <f t="shared" si="2"/>
        <v>352.03674731864515</v>
      </c>
    </row>
    <row r="170" spans="1:7" ht="14.25" x14ac:dyDescent="0.2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  <c r="G170" s="263">
        <f t="shared" si="2"/>
        <v>352.03674731864515</v>
      </c>
    </row>
    <row r="171" spans="1:7" ht="28.5" x14ac:dyDescent="0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  <c r="G171" s="263">
        <f t="shared" si="2"/>
        <v>44.903984418126669</v>
      </c>
    </row>
    <row r="172" spans="1:7" ht="28.5" x14ac:dyDescent="0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  <c r="G172" s="263">
        <f t="shared" si="2"/>
        <v>208.14558952983344</v>
      </c>
    </row>
    <row r="173" spans="1:7" ht="28.5" x14ac:dyDescent="0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  <c r="G173" s="263">
        <f t="shared" si="2"/>
        <v>90.081634561503463</v>
      </c>
    </row>
    <row r="174" spans="1:7" ht="14.25" x14ac:dyDescent="0.2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  <c r="G174" s="263">
        <f t="shared" si="2"/>
        <v>35.793196315007521</v>
      </c>
    </row>
    <row r="175" spans="1:7" ht="14.25" x14ac:dyDescent="0.2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  <c r="G175" s="263">
        <f t="shared" si="2"/>
        <v>21.539773124896211</v>
      </c>
    </row>
    <row r="176" spans="1:7" ht="14.25" x14ac:dyDescent="0.2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  <c r="G176" s="263">
        <f t="shared" si="2"/>
        <v>10.467713990817744</v>
      </c>
    </row>
    <row r="177" spans="1:7" ht="14.25" x14ac:dyDescent="0.2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  <c r="G177" s="263">
        <f t="shared" si="2"/>
        <v>0.45610954208356191</v>
      </c>
    </row>
    <row r="178" spans="1:7" ht="14.25" x14ac:dyDescent="0.2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  <c r="G178" s="263">
        <f t="shared" si="2"/>
        <v>26.579783564919566</v>
      </c>
    </row>
    <row r="179" spans="1:7" ht="14.25" x14ac:dyDescent="0.2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  <c r="G179" s="263">
        <f t="shared" si="2"/>
        <v>72.669652792463495</v>
      </c>
    </row>
    <row r="180" spans="1:7" ht="14.25" x14ac:dyDescent="0.2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  <c r="G180" s="263">
        <f t="shared" si="2"/>
        <v>72.669652792463495</v>
      </c>
    </row>
    <row r="181" spans="1:7" ht="14.25" x14ac:dyDescent="0.2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  <c r="G181" s="263">
        <f t="shared" si="2"/>
        <v>116.273725015652</v>
      </c>
    </row>
    <row r="182" spans="1:7" ht="14.25" x14ac:dyDescent="0.2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  <c r="G182" s="263">
        <f t="shared" si="2"/>
        <v>116.273725015652</v>
      </c>
    </row>
    <row r="183" spans="1:7" ht="14.25" x14ac:dyDescent="0.2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  <c r="G183" s="263">
        <f t="shared" si="2"/>
        <v>101.73523336173848</v>
      </c>
    </row>
    <row r="184" spans="1:7" ht="14.25" x14ac:dyDescent="0.2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  <c r="G184" s="263">
        <f t="shared" si="2"/>
        <v>101.73523336173848</v>
      </c>
    </row>
    <row r="185" spans="1:7" ht="14.25" x14ac:dyDescent="0.2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  <c r="G185" s="263">
        <f t="shared" si="2"/>
        <v>523.22606120115802</v>
      </c>
    </row>
    <row r="186" spans="1:7" ht="14.25" x14ac:dyDescent="0.2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  <c r="G186" s="263">
        <f t="shared" si="2"/>
        <v>523.22606120115802</v>
      </c>
    </row>
    <row r="187" spans="1:7" ht="14.25" x14ac:dyDescent="0.2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  <c r="G187" s="263">
        <f t="shared" si="2"/>
        <v>523.22606120115802</v>
      </c>
    </row>
    <row r="188" spans="1:7" ht="14.25" x14ac:dyDescent="0.2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  <c r="G188" s="263">
        <f t="shared" si="2"/>
        <v>50.86761668086924</v>
      </c>
    </row>
    <row r="189" spans="1:7" ht="14.25" x14ac:dyDescent="0.2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  <c r="G189" s="263">
        <f t="shared" si="2"/>
        <v>319.74419173912901</v>
      </c>
    </row>
    <row r="190" spans="1:7" ht="14.25" x14ac:dyDescent="0.2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  <c r="G190" s="263">
        <f t="shared" si="2"/>
        <v>29.065580569274978</v>
      </c>
    </row>
    <row r="191" spans="1:7" ht="14.25" x14ac:dyDescent="0.2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  <c r="G191" s="263">
        <f t="shared" si="2"/>
        <v>29.065580569274978</v>
      </c>
    </row>
    <row r="192" spans="1:7" ht="14.25" x14ac:dyDescent="0.2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  <c r="G192" s="263">
        <f t="shared" si="2"/>
        <v>58.131161138549956</v>
      </c>
    </row>
    <row r="193" spans="1:7" ht="14.25" x14ac:dyDescent="0.2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  <c r="G193" s="263">
        <f t="shared" si="2"/>
        <v>108.9987778194192</v>
      </c>
    </row>
    <row r="194" spans="1:7" ht="14.25" x14ac:dyDescent="0.2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  <c r="G194" s="263">
        <f t="shared" si="2"/>
        <v>65.406108334782772</v>
      </c>
    </row>
    <row r="196" spans="1:7" ht="25.5" x14ac:dyDescent="0.2">
      <c r="E196" s="248" t="s">
        <v>1034</v>
      </c>
      <c r="F196" s="12"/>
      <c r="G196" s="12"/>
    </row>
    <row r="197" spans="1:7" x14ac:dyDescent="0.2">
      <c r="E197" s="12"/>
      <c r="F197" s="12"/>
      <c r="G197" s="12"/>
    </row>
    <row r="198" spans="1:7" x14ac:dyDescent="0.2">
      <c r="E198" s="249" t="s">
        <v>1035</v>
      </c>
      <c r="F198"/>
      <c r="G198"/>
    </row>
    <row r="199" spans="1:7" x14ac:dyDescent="0.2">
      <c r="E199" s="249" t="s">
        <v>1036</v>
      </c>
      <c r="F199"/>
      <c r="G199"/>
    </row>
    <row r="200" spans="1:7" x14ac:dyDescent="0.2">
      <c r="E200" s="249" t="s">
        <v>1043</v>
      </c>
      <c r="F200" s="250" t="s">
        <v>1044</v>
      </c>
      <c r="G200" s="251"/>
    </row>
    <row r="201" spans="1:7" ht="16.5" x14ac:dyDescent="0.3">
      <c r="E201" s="252" t="s">
        <v>1045</v>
      </c>
      <c r="F201" s="253">
        <v>1.26</v>
      </c>
      <c r="G201" s="254"/>
    </row>
    <row r="202" spans="1:7" ht="16.5" x14ac:dyDescent="0.3">
      <c r="E202" s="249" t="s">
        <v>985</v>
      </c>
      <c r="F202" s="255">
        <v>3334.9659000000001</v>
      </c>
      <c r="G202" t="s">
        <v>1041</v>
      </c>
    </row>
    <row r="203" spans="1:7" ht="16.5" x14ac:dyDescent="0.3">
      <c r="E203" s="249" t="s">
        <v>1037</v>
      </c>
      <c r="F203" s="255">
        <v>2924.7060999999999</v>
      </c>
      <c r="G203" t="s">
        <v>1042</v>
      </c>
    </row>
    <row r="204" spans="1:7" ht="16.5" x14ac:dyDescent="0.3">
      <c r="E204" s="249"/>
      <c r="F204" s="253">
        <f>(F201*(F202-F203))/F203</f>
        <v>0.17674505756321993</v>
      </c>
      <c r="G204" s="254"/>
    </row>
    <row r="205" spans="1:7" ht="16.5" x14ac:dyDescent="0.3">
      <c r="E205" s="249" t="s">
        <v>1038</v>
      </c>
      <c r="F205" s="256">
        <f>F201+F204</f>
        <v>1.4367450575632199</v>
      </c>
      <c r="G205" s="257"/>
    </row>
    <row r="206" spans="1:7" ht="16.5" x14ac:dyDescent="0.3">
      <c r="E206"/>
      <c r="F206" s="258"/>
      <c r="G206" s="259"/>
    </row>
    <row r="207" spans="1:7" ht="16.5" x14ac:dyDescent="0.3">
      <c r="E207"/>
      <c r="F207" s="258">
        <f>F205/F201</f>
        <v>1.1402738552089047</v>
      </c>
      <c r="G207" s="259"/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U24"/>
  <sheetViews>
    <sheetView view="pageBreakPreview" zoomScaleNormal="60" workbookViewId="0">
      <selection activeCell="I11" sqref="I11"/>
    </sheetView>
  </sheetViews>
  <sheetFormatPr defaultRowHeight="12.75" x14ac:dyDescent="0.2"/>
  <cols>
    <col min="1" max="1" width="5.42578125" customWidth="1"/>
    <col min="2" max="2" width="7.42578125" customWidth="1"/>
    <col min="3" max="3" width="8.42578125" customWidth="1"/>
    <col min="4" max="4" width="60.140625" style="111" customWidth="1"/>
    <col min="5" max="5" width="9.42578125" style="110" customWidth="1"/>
    <col min="6" max="6" width="12.85546875" style="110" customWidth="1"/>
    <col min="7" max="8" width="10.5703125" style="111" customWidth="1"/>
    <col min="9" max="9" width="12" style="111" customWidth="1"/>
    <col min="10" max="240" width="11.140625" style="111" customWidth="1"/>
    <col min="241" max="255" width="11.140625" style="112" customWidth="1"/>
    <col min="256" max="1026" width="11.140625" customWidth="1"/>
  </cols>
  <sheetData>
    <row r="1" spans="1:9" ht="20.25" x14ac:dyDescent="0.2">
      <c r="A1" s="336" t="s">
        <v>907</v>
      </c>
      <c r="B1" s="336"/>
      <c r="C1" s="336"/>
      <c r="D1" s="336"/>
      <c r="E1" s="336"/>
      <c r="F1" s="336"/>
      <c r="G1" s="336"/>
      <c r="H1" s="336"/>
      <c r="I1" s="336"/>
    </row>
    <row r="2" spans="1:9" ht="60" x14ac:dyDescent="0.2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264" t="s">
        <v>1046</v>
      </c>
      <c r="I2" s="113" t="s">
        <v>86</v>
      </c>
    </row>
    <row r="3" spans="1:9" ht="14.25" x14ac:dyDescent="0.2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49">
        <f>G3*$G$24</f>
        <v>45.531135038491563</v>
      </c>
      <c r="I3" s="150">
        <f>H3*F3</f>
        <v>182.12454015396625</v>
      </c>
    </row>
    <row r="4" spans="1:9" ht="28.5" x14ac:dyDescent="0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49">
        <f t="shared" ref="H4:H9" si="0">G4*$G$24</f>
        <v>39.658724684165705</v>
      </c>
      <c r="I4" s="150">
        <f t="shared" ref="I4:I9" si="1">H4*F4</f>
        <v>158.63489873666282</v>
      </c>
    </row>
    <row r="5" spans="1:9" ht="28.5" x14ac:dyDescent="0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49">
        <f t="shared" si="0"/>
        <v>60.206459555030165</v>
      </c>
      <c r="I5" s="150">
        <f>H5*F5</f>
        <v>60.206459555030165</v>
      </c>
    </row>
    <row r="6" spans="1:9" ht="14.25" x14ac:dyDescent="0.2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49">
        <f t="shared" si="0"/>
        <v>4.8917748388462012</v>
      </c>
      <c r="I6" s="150">
        <f t="shared" si="1"/>
        <v>9.7835496776924025</v>
      </c>
    </row>
    <row r="7" spans="1:9" ht="14.25" x14ac:dyDescent="0.2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49">
        <f t="shared" si="0"/>
        <v>11.288711166568156</v>
      </c>
      <c r="I7" s="150">
        <f t="shared" si="1"/>
        <v>22.577422333136312</v>
      </c>
    </row>
    <row r="8" spans="1:9" ht="14.25" x14ac:dyDescent="0.2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49">
        <f t="shared" si="0"/>
        <v>12.543012407297951</v>
      </c>
      <c r="I8" s="150">
        <f t="shared" si="1"/>
        <v>12.543012407297951</v>
      </c>
    </row>
    <row r="9" spans="1:9" ht="14.25" x14ac:dyDescent="0.2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49">
        <f t="shared" si="0"/>
        <v>4.161999571512502</v>
      </c>
      <c r="I9" s="150">
        <f t="shared" si="1"/>
        <v>4.161999571512502</v>
      </c>
    </row>
    <row r="10" spans="1:9" ht="15" customHeight="1" x14ac:dyDescent="0.2">
      <c r="A10" s="337" t="s">
        <v>917</v>
      </c>
      <c r="B10" s="337"/>
      <c r="C10" s="337"/>
      <c r="D10" s="337"/>
      <c r="E10" s="337"/>
      <c r="F10" s="337"/>
      <c r="G10" s="337"/>
      <c r="H10" s="265"/>
      <c r="I10" s="152">
        <f>SUM(I3:I9)</f>
        <v>450.03188243529848</v>
      </c>
    </row>
    <row r="11" spans="1:9" ht="15" customHeight="1" x14ac:dyDescent="0.2">
      <c r="A11" s="337" t="s">
        <v>918</v>
      </c>
      <c r="B11" s="337"/>
      <c r="C11" s="337"/>
      <c r="D11" s="337"/>
      <c r="E11" s="337"/>
      <c r="F11" s="337"/>
      <c r="G11" s="337"/>
      <c r="H11" s="265"/>
      <c r="I11" s="152">
        <f>I10/12</f>
        <v>37.502656869608209</v>
      </c>
    </row>
    <row r="12" spans="1:9" ht="17.45" customHeight="1" x14ac:dyDescent="0.2"/>
    <row r="13" spans="1:9" ht="25.5" x14ac:dyDescent="0.2">
      <c r="F13" s="248" t="s">
        <v>1034</v>
      </c>
      <c r="G13" s="12"/>
      <c r="H13" s="12"/>
      <c r="I13" s="12"/>
    </row>
    <row r="14" spans="1:9" x14ac:dyDescent="0.2">
      <c r="F14" s="12"/>
      <c r="G14" s="12"/>
      <c r="H14" s="12"/>
      <c r="I14" s="12"/>
    </row>
    <row r="15" spans="1:9" x14ac:dyDescent="0.2">
      <c r="F15" s="249" t="s">
        <v>1035</v>
      </c>
      <c r="G15"/>
      <c r="H15"/>
      <c r="I15"/>
    </row>
    <row r="16" spans="1:9" x14ac:dyDescent="0.2">
      <c r="F16" s="249" t="s">
        <v>1036</v>
      </c>
      <c r="G16"/>
      <c r="H16"/>
      <c r="I16"/>
    </row>
    <row r="17" spans="6:9" x14ac:dyDescent="0.2">
      <c r="F17" s="249" t="s">
        <v>1043</v>
      </c>
      <c r="G17" s="250" t="s">
        <v>1044</v>
      </c>
      <c r="H17" s="251"/>
      <c r="I17" s="251"/>
    </row>
    <row r="18" spans="6:9" ht="16.5" x14ac:dyDescent="0.3">
      <c r="F18" s="252" t="s">
        <v>1045</v>
      </c>
      <c r="G18" s="253">
        <v>1.26</v>
      </c>
      <c r="H18" s="254"/>
      <c r="I18" s="254"/>
    </row>
    <row r="19" spans="6:9" ht="16.5" x14ac:dyDescent="0.3">
      <c r="F19" s="249" t="s">
        <v>985</v>
      </c>
      <c r="G19" s="255">
        <v>3334.9659000000001</v>
      </c>
      <c r="H19" s="261"/>
      <c r="I19" t="s">
        <v>1041</v>
      </c>
    </row>
    <row r="20" spans="6:9" ht="16.5" x14ac:dyDescent="0.3">
      <c r="F20" s="249" t="s">
        <v>1037</v>
      </c>
      <c r="G20" s="255">
        <v>2924.7060999999999</v>
      </c>
      <c r="H20" s="261"/>
      <c r="I20" t="s">
        <v>1042</v>
      </c>
    </row>
    <row r="21" spans="6:9" ht="16.5" x14ac:dyDescent="0.3">
      <c r="F21" s="249"/>
      <c r="G21" s="253">
        <f>(G18*(G19-G20))/G20</f>
        <v>0.17674505756321993</v>
      </c>
      <c r="H21" s="254"/>
      <c r="I21" s="254"/>
    </row>
    <row r="22" spans="6:9" ht="16.5" x14ac:dyDescent="0.3">
      <c r="F22" s="249" t="s">
        <v>1038</v>
      </c>
      <c r="G22" s="256">
        <f>G18+G21</f>
        <v>1.4367450575632199</v>
      </c>
      <c r="H22" s="257"/>
      <c r="I22" s="257"/>
    </row>
    <row r="23" spans="6:9" ht="16.5" x14ac:dyDescent="0.3">
      <c r="F23"/>
      <c r="G23" s="258"/>
      <c r="H23" s="259"/>
      <c r="I23" s="259"/>
    </row>
    <row r="24" spans="6:9" ht="16.5" x14ac:dyDescent="0.3">
      <c r="F24"/>
      <c r="G24" s="258">
        <f>G22/G18</f>
        <v>1.1402738552089047</v>
      </c>
      <c r="H24" s="259"/>
      <c r="I24" s="259"/>
    </row>
  </sheetData>
  <mergeCells count="3">
    <mergeCell ref="A1:I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75" x14ac:dyDescent="0.2"/>
  <cols>
    <col min="1" max="1" width="52.85546875" customWidth="1"/>
    <col min="2" max="2" width="47" customWidth="1"/>
    <col min="3" max="3" width="16.140625" customWidth="1"/>
    <col min="4" max="4" width="20.140625" customWidth="1"/>
    <col min="5" max="5" width="15.5703125" customWidth="1"/>
    <col min="6" max="6" width="16.140625" customWidth="1"/>
    <col min="7" max="7" width="15.5703125" customWidth="1"/>
    <col min="8" max="1025" width="8.5703125" customWidth="1"/>
  </cols>
  <sheetData>
    <row r="1" spans="1:7" ht="20.25" x14ac:dyDescent="0.2">
      <c r="A1" s="307" t="s">
        <v>919</v>
      </c>
      <c r="B1" s="307"/>
      <c r="C1" s="307"/>
      <c r="D1" s="307"/>
      <c r="E1" s="307"/>
      <c r="F1" s="307"/>
      <c r="G1" s="307"/>
    </row>
    <row r="2" spans="1:7" ht="30" x14ac:dyDescent="0.2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" customHeight="1" x14ac:dyDescent="0.2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5159.6343150341445</v>
      </c>
      <c r="G3" s="104">
        <f t="shared" ref="G3:G34" si="2">E3*F3</f>
        <v>257.98171575170721</v>
      </c>
    </row>
    <row r="4" spans="1:7" ht="28.5" customHeight="1" x14ac:dyDescent="0.2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2455.5362722323539</v>
      </c>
      <c r="G4" s="104">
        <f t="shared" si="2"/>
        <v>122.7768136116177</v>
      </c>
    </row>
    <row r="5" spans="1:7" ht="28.5" customHeight="1" x14ac:dyDescent="0.2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3177.4906753206319</v>
      </c>
      <c r="G5" s="104">
        <f t="shared" si="2"/>
        <v>158.87453376603162</v>
      </c>
    </row>
    <row r="6" spans="1:7" ht="28.5" customHeight="1" x14ac:dyDescent="0.2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303.04258895063526</v>
      </c>
      <c r="G6" s="104">
        <f t="shared" si="2"/>
        <v>15.152129447531763</v>
      </c>
    </row>
    <row r="7" spans="1:7" ht="28.5" customHeight="1" x14ac:dyDescent="0.2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534.78103932465058</v>
      </c>
      <c r="G7" s="104">
        <f t="shared" si="2"/>
        <v>10.695620786493011</v>
      </c>
    </row>
    <row r="8" spans="1:7" ht="28.5" customHeight="1" x14ac:dyDescent="0.2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532.55278499413123</v>
      </c>
      <c r="G8" s="104">
        <f t="shared" si="2"/>
        <v>21.302111399765248</v>
      </c>
    </row>
    <row r="9" spans="1:7" ht="28.5" customHeight="1" x14ac:dyDescent="0.2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334.2381495779066</v>
      </c>
      <c r="G9" s="104">
        <f t="shared" si="2"/>
        <v>6.6847629915581317</v>
      </c>
    </row>
    <row r="10" spans="1:7" ht="28.5" customHeight="1" x14ac:dyDescent="0.2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2310.6997407485942</v>
      </c>
      <c r="G10" s="104">
        <f t="shared" si="2"/>
        <v>115.53498703742972</v>
      </c>
    </row>
    <row r="11" spans="1:7" ht="28.5" customHeight="1" x14ac:dyDescent="0.2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1167.6052691921539</v>
      </c>
      <c r="G11" s="104">
        <f t="shared" si="2"/>
        <v>35.028158075764615</v>
      </c>
    </row>
    <row r="12" spans="1:7" ht="28.5" customHeight="1" x14ac:dyDescent="0.2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394.4010165019298</v>
      </c>
      <c r="G12" s="104">
        <f t="shared" si="2"/>
        <v>11.832030495057893</v>
      </c>
    </row>
    <row r="13" spans="1:7" ht="28.5" customHeight="1" x14ac:dyDescent="0.2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231.73845037401526</v>
      </c>
      <c r="G13" s="104">
        <f t="shared" si="2"/>
        <v>11.586922518700764</v>
      </c>
    </row>
    <row r="14" spans="1:7" ht="28.5" customHeight="1" x14ac:dyDescent="0.2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962.60587078437095</v>
      </c>
      <c r="G14" s="104">
        <f t="shared" si="2"/>
        <v>19.252117415687419</v>
      </c>
    </row>
    <row r="15" spans="1:7" ht="28.5" customHeight="1" x14ac:dyDescent="0.2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1745.1019440328607</v>
      </c>
      <c r="G15" s="104">
        <f t="shared" si="2"/>
        <v>34.902038880657216</v>
      </c>
    </row>
    <row r="16" spans="1:7" ht="28.5" customHeight="1" x14ac:dyDescent="0.2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231.73845037401526</v>
      </c>
      <c r="G16" s="104">
        <f t="shared" si="2"/>
        <v>5.7934612593503818</v>
      </c>
    </row>
    <row r="17" spans="1:7" ht="28.5" customHeight="1" x14ac:dyDescent="0.2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962.60587078437095</v>
      </c>
      <c r="G17" s="104">
        <f t="shared" si="2"/>
        <v>48.130293539218549</v>
      </c>
    </row>
    <row r="18" spans="1:7" ht="28.5" customHeight="1" x14ac:dyDescent="0.2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6047.4822530295896</v>
      </c>
      <c r="G18" s="104">
        <f t="shared" si="2"/>
        <v>60.474822530295896</v>
      </c>
    </row>
    <row r="19" spans="1:7" ht="28.5" customHeight="1" x14ac:dyDescent="0.2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1697.9297998557656</v>
      </c>
      <c r="G19" s="104">
        <f t="shared" si="2"/>
        <v>84.89648999278829</v>
      </c>
    </row>
    <row r="20" spans="1:7" ht="28.5" customHeight="1" x14ac:dyDescent="0.2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220.59717872141835</v>
      </c>
      <c r="G20" s="104">
        <f t="shared" si="2"/>
        <v>11.029858936070918</v>
      </c>
    </row>
    <row r="21" spans="1:7" ht="28.5" customHeight="1" x14ac:dyDescent="0.2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6254.7099057678915</v>
      </c>
      <c r="G21" s="104">
        <f t="shared" si="2"/>
        <v>312.73549528839459</v>
      </c>
    </row>
    <row r="22" spans="1:7" ht="28.5" customHeight="1" x14ac:dyDescent="0.2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735.32392907139456</v>
      </c>
      <c r="G22" s="104">
        <f t="shared" si="2"/>
        <v>36.766196453569727</v>
      </c>
    </row>
    <row r="23" spans="1:7" ht="28.5" customHeight="1" x14ac:dyDescent="0.2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17460.823759382893</v>
      </c>
      <c r="G23" s="104">
        <f t="shared" si="2"/>
        <v>873.04118796914463</v>
      </c>
    </row>
    <row r="24" spans="1:7" ht="28.5" customHeight="1" x14ac:dyDescent="0.2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908.48157309605529</v>
      </c>
      <c r="G24" s="104">
        <f t="shared" si="2"/>
        <v>45.42407865480277</v>
      </c>
    </row>
    <row r="25" spans="1:7" ht="28.5" customHeight="1" x14ac:dyDescent="0.2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1156.9542134922713</v>
      </c>
      <c r="G25" s="104">
        <f t="shared" si="2"/>
        <v>57.847710674613566</v>
      </c>
    </row>
    <row r="26" spans="1:7" ht="28.5" customHeight="1" x14ac:dyDescent="0.2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949.23634480125475</v>
      </c>
      <c r="G26" s="104">
        <f t="shared" si="2"/>
        <v>47.461817240062743</v>
      </c>
    </row>
    <row r="27" spans="1:7" ht="28.5" customHeight="1" x14ac:dyDescent="0.2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392.1727621714104</v>
      </c>
      <c r="G27" s="104">
        <f t="shared" si="2"/>
        <v>15.686910486856416</v>
      </c>
    </row>
    <row r="28" spans="1:7" ht="28.5" customHeight="1" x14ac:dyDescent="0.2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2876.9660137634837</v>
      </c>
      <c r="G28" s="104">
        <f t="shared" si="2"/>
        <v>86.308980412904504</v>
      </c>
    </row>
    <row r="29" spans="1:7" ht="28.5" customHeight="1" x14ac:dyDescent="0.2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1235.0990928635856</v>
      </c>
      <c r="G29" s="104">
        <f t="shared" si="2"/>
        <v>61.754954643179282</v>
      </c>
    </row>
    <row r="30" spans="1:7" ht="28.5" customHeight="1" x14ac:dyDescent="0.2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1501.8434187700602</v>
      </c>
      <c r="G30" s="104">
        <f t="shared" si="2"/>
        <v>75.092170938503017</v>
      </c>
    </row>
    <row r="31" spans="1:7" ht="28.5" customHeight="1" x14ac:dyDescent="0.2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13443.058376023404</v>
      </c>
      <c r="G31" s="104">
        <f t="shared" si="2"/>
        <v>672.15291880117024</v>
      </c>
    </row>
    <row r="32" spans="1:7" ht="28.5" customHeight="1" x14ac:dyDescent="0.2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834.77091984247431</v>
      </c>
      <c r="G32" s="104">
        <f t="shared" si="2"/>
        <v>41.738545992123719</v>
      </c>
    </row>
    <row r="33" spans="1:7" ht="28.5" customHeight="1" x14ac:dyDescent="0.2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1395.8899253538639</v>
      </c>
      <c r="G33" s="104">
        <f t="shared" si="2"/>
        <v>69.794496267693191</v>
      </c>
    </row>
    <row r="34" spans="1:7" ht="28.5" customHeight="1" x14ac:dyDescent="0.2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1831.0679961042983</v>
      </c>
      <c r="G34" s="104">
        <f t="shared" si="2"/>
        <v>91.553399805214923</v>
      </c>
    </row>
    <row r="35" spans="1:7" ht="28.5" customHeight="1" x14ac:dyDescent="0.2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1919.4405628526968</v>
      </c>
      <c r="G35" s="104">
        <f t="shared" ref="G35:G55" si="5">E35*F35</f>
        <v>95.972028142634841</v>
      </c>
    </row>
    <row r="36" spans="1:7" ht="28.5" customHeight="1" x14ac:dyDescent="0.2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735.32392907139456</v>
      </c>
      <c r="G36" s="104">
        <f t="shared" si="5"/>
        <v>14.706478581427891</v>
      </c>
    </row>
    <row r="37" spans="1:7" ht="28.5" customHeight="1" x14ac:dyDescent="0.2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708.58487710516204</v>
      </c>
      <c r="G37" s="104">
        <f t="shared" si="5"/>
        <v>35.4292438552581</v>
      </c>
    </row>
    <row r="38" spans="1:7" ht="28.5" customHeight="1" x14ac:dyDescent="0.2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5251.8171966877308</v>
      </c>
      <c r="G38" s="104">
        <f t="shared" si="5"/>
        <v>157.55451590063191</v>
      </c>
    </row>
    <row r="39" spans="1:7" ht="28.5" customHeight="1" x14ac:dyDescent="0.2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1461.0886470648609</v>
      </c>
      <c r="G39" s="104">
        <f t="shared" si="5"/>
        <v>43.832659411945826</v>
      </c>
    </row>
    <row r="40" spans="1:7" ht="28.5" customHeight="1" x14ac:dyDescent="0.2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8822.9958471245245</v>
      </c>
      <c r="G40" s="104">
        <f t="shared" si="5"/>
        <v>264.68987541373571</v>
      </c>
    </row>
    <row r="41" spans="1:7" ht="28.5" customHeight="1" x14ac:dyDescent="0.2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5794.6867992321668</v>
      </c>
      <c r="G41" s="104">
        <f t="shared" si="5"/>
        <v>173.84060397696499</v>
      </c>
    </row>
    <row r="42" spans="1:7" ht="28.5" customHeight="1" x14ac:dyDescent="0.2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2183.6892439089897</v>
      </c>
      <c r="G42" s="104">
        <f t="shared" si="5"/>
        <v>65.510677317269696</v>
      </c>
    </row>
    <row r="43" spans="1:7" ht="28.5" customHeight="1" x14ac:dyDescent="0.2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1503.7597174943069</v>
      </c>
      <c r="G43" s="104">
        <f t="shared" si="5"/>
        <v>75.187985874715352</v>
      </c>
    </row>
    <row r="44" spans="1:7" ht="28.5" customHeight="1" x14ac:dyDescent="0.2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9570.486044840558</v>
      </c>
      <c r="G44" s="104">
        <f t="shared" si="5"/>
        <v>478.52430224202794</v>
      </c>
    </row>
    <row r="45" spans="1:7" ht="28.5" customHeight="1" x14ac:dyDescent="0.2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478.40620476251024</v>
      </c>
      <c r="G45" s="104">
        <f t="shared" si="5"/>
        <v>23.920310238125513</v>
      </c>
    </row>
    <row r="46" spans="1:7" ht="28.5" customHeight="1" x14ac:dyDescent="0.2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1824.6729061757076</v>
      </c>
      <c r="G46" s="104">
        <f t="shared" si="5"/>
        <v>36.493458123514152</v>
      </c>
    </row>
    <row r="47" spans="1:7" ht="28.5" customHeight="1" x14ac:dyDescent="0.2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853.28771332909037</v>
      </c>
      <c r="G47" s="104">
        <f t="shared" si="5"/>
        <v>17.065754266581809</v>
      </c>
    </row>
    <row r="48" spans="1:7" ht="28.5" customHeight="1" x14ac:dyDescent="0.2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759.38907584100377</v>
      </c>
      <c r="G48" s="104">
        <f t="shared" si="5"/>
        <v>37.969453792050189</v>
      </c>
    </row>
    <row r="49" spans="1:7" ht="28.5" customHeight="1" x14ac:dyDescent="0.2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735.32392907139456</v>
      </c>
      <c r="G49" s="104">
        <f t="shared" si="5"/>
        <v>36.766196453569727</v>
      </c>
    </row>
    <row r="50" spans="1:7" ht="28.5" customHeight="1" x14ac:dyDescent="0.2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486.20509491932813</v>
      </c>
      <c r="G50" s="104">
        <f t="shared" si="5"/>
        <v>24.310254745966407</v>
      </c>
    </row>
    <row r="51" spans="1:7" ht="28.5" customHeight="1" x14ac:dyDescent="0.2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1275.7647343955641</v>
      </c>
      <c r="G51" s="104">
        <f t="shared" si="5"/>
        <v>38.272942031866926</v>
      </c>
    </row>
    <row r="52" spans="1:7" ht="28.5" customHeight="1" x14ac:dyDescent="0.2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6664.3076168039643</v>
      </c>
      <c r="G52" s="104">
        <f t="shared" si="5"/>
        <v>333.21538084019824</v>
      </c>
    </row>
    <row r="53" spans="1:7" ht="28.5" customHeight="1" x14ac:dyDescent="0.2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336.80064205800386</v>
      </c>
      <c r="G53" s="104">
        <f t="shared" si="5"/>
        <v>16.840032102900192</v>
      </c>
    </row>
    <row r="54" spans="1:7" ht="28.5" customHeight="1" x14ac:dyDescent="0.2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607.68952101924458</v>
      </c>
      <c r="G54" s="104">
        <f t="shared" si="5"/>
        <v>18.230685630577337</v>
      </c>
    </row>
    <row r="55" spans="1:7" ht="28.5" customHeight="1" x14ac:dyDescent="0.2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1468.6647117886268</v>
      </c>
      <c r="G55" s="104">
        <f t="shared" si="5"/>
        <v>44.0599413536588</v>
      </c>
    </row>
    <row r="56" spans="1:7" ht="15" x14ac:dyDescent="0.2">
      <c r="A56" s="338" t="s">
        <v>171</v>
      </c>
      <c r="B56" s="338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132888.56491588466</v>
      </c>
      <c r="G56" s="158">
        <f>SUM(G3:G55)</f>
        <v>5551.6805123595814</v>
      </c>
    </row>
    <row r="57" spans="1:7" ht="30" x14ac:dyDescent="0.2">
      <c r="A57" s="159" t="s">
        <v>977</v>
      </c>
      <c r="B57" s="160">
        <f>'II Plan Consolid'!I71</f>
        <v>132888.56491588469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95"/>
  <sheetViews>
    <sheetView view="pageBreakPreview" topLeftCell="A73" zoomScaleNormal="100" workbookViewId="0">
      <selection activeCell="C13" sqref="C13"/>
    </sheetView>
  </sheetViews>
  <sheetFormatPr defaultRowHeight="12.75" x14ac:dyDescent="0.2"/>
  <cols>
    <col min="1" max="1" width="5.28515625" customWidth="1"/>
    <col min="2" max="2" width="58.7109375" customWidth="1"/>
    <col min="3" max="3" width="20" customWidth="1"/>
    <col min="4" max="1025" width="9.140625" customWidth="1"/>
  </cols>
  <sheetData>
    <row r="1" spans="1:10" ht="20.25" x14ac:dyDescent="0.2">
      <c r="A1" s="320" t="s">
        <v>978</v>
      </c>
      <c r="B1" s="320"/>
      <c r="C1" s="320"/>
      <c r="D1" s="1"/>
      <c r="E1" s="1"/>
      <c r="F1" s="1"/>
      <c r="G1" s="1"/>
      <c r="H1" s="1"/>
      <c r="I1" s="101"/>
    </row>
    <row r="2" spans="1:10" ht="14.25" x14ac:dyDescent="0.2">
      <c r="A2" s="269"/>
      <c r="B2" s="269"/>
      <c r="C2" s="269"/>
      <c r="D2" s="1"/>
      <c r="E2" s="1"/>
      <c r="F2" s="1"/>
      <c r="G2" s="1"/>
      <c r="H2" s="1"/>
      <c r="I2" s="101"/>
    </row>
    <row r="3" spans="1:10" ht="15" customHeight="1" x14ac:dyDescent="0.2">
      <c r="A3" s="341" t="s">
        <v>979</v>
      </c>
      <c r="B3" s="341"/>
      <c r="C3" s="341"/>
      <c r="D3" s="1"/>
      <c r="E3" s="1"/>
      <c r="F3" s="1"/>
      <c r="G3" s="1"/>
      <c r="H3" s="1"/>
      <c r="I3" s="101"/>
    </row>
    <row r="4" spans="1:10" ht="15" x14ac:dyDescent="0.2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4.25" x14ac:dyDescent="0.2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4.25" x14ac:dyDescent="0.2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4.25" x14ac:dyDescent="0.2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4.25" x14ac:dyDescent="0.2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4.25" x14ac:dyDescent="0.2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4.25" x14ac:dyDescent="0.2">
      <c r="A10" s="182" t="s">
        <v>990</v>
      </c>
      <c r="B10" s="266" t="s">
        <v>991</v>
      </c>
      <c r="C10" s="266"/>
      <c r="D10" s="1"/>
      <c r="E10" s="1"/>
      <c r="F10" s="1"/>
      <c r="G10" s="1"/>
      <c r="H10" s="1"/>
      <c r="I10" s="101"/>
    </row>
    <row r="11" spans="1:10" ht="14.25" x14ac:dyDescent="0.2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4.25" x14ac:dyDescent="0.2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4.25" x14ac:dyDescent="0.2">
      <c r="A13" s="229"/>
      <c r="B13" s="117" t="s">
        <v>27</v>
      </c>
      <c r="C13" s="240">
        <v>0</v>
      </c>
      <c r="D13" s="1"/>
      <c r="E13" s="1"/>
      <c r="F13" s="1"/>
      <c r="G13" s="1"/>
      <c r="H13" s="1"/>
      <c r="I13" s="101"/>
    </row>
    <row r="14" spans="1:10" ht="14.25" x14ac:dyDescent="0.2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5" x14ac:dyDescent="0.2">
      <c r="A15" s="267" t="s">
        <v>995</v>
      </c>
      <c r="B15" s="267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4.25" x14ac:dyDescent="0.2">
      <c r="A16" s="269"/>
      <c r="B16" s="269"/>
      <c r="C16" s="269"/>
      <c r="D16" s="1"/>
      <c r="E16" s="1"/>
      <c r="F16" s="1"/>
      <c r="G16" s="1"/>
      <c r="H16" s="1"/>
      <c r="I16" s="101"/>
    </row>
    <row r="17" spans="1:3" ht="15" customHeight="1" x14ac:dyDescent="0.2">
      <c r="A17" s="340" t="s">
        <v>996</v>
      </c>
      <c r="B17" s="340"/>
      <c r="C17" s="340"/>
    </row>
    <row r="18" spans="1:3" ht="15" x14ac:dyDescent="0.2">
      <c r="A18" s="186">
        <v>2</v>
      </c>
      <c r="B18" s="186" t="s">
        <v>997</v>
      </c>
      <c r="C18" s="186" t="s">
        <v>322</v>
      </c>
    </row>
    <row r="19" spans="1:3" ht="14.25" x14ac:dyDescent="0.2">
      <c r="A19" s="182" t="s">
        <v>981</v>
      </c>
      <c r="B19" s="117" t="s">
        <v>982</v>
      </c>
      <c r="C19" s="164">
        <v>5.5E-2</v>
      </c>
    </row>
    <row r="20" spans="1:3" ht="14.25" x14ac:dyDescent="0.2">
      <c r="A20" s="182" t="s">
        <v>983</v>
      </c>
      <c r="B20" s="117" t="s">
        <v>984</v>
      </c>
      <c r="C20" s="164">
        <v>0.01</v>
      </c>
    </row>
    <row r="21" spans="1:3" ht="14.25" x14ac:dyDescent="0.2">
      <c r="A21" s="182" t="s">
        <v>985</v>
      </c>
      <c r="B21" s="117" t="s">
        <v>986</v>
      </c>
      <c r="C21" s="164">
        <v>1.2699999999999999E-2</v>
      </c>
    </row>
    <row r="22" spans="1:3" ht="14.25" x14ac:dyDescent="0.2">
      <c r="A22" s="182" t="s">
        <v>987</v>
      </c>
      <c r="B22" s="117" t="s">
        <v>988</v>
      </c>
      <c r="C22" s="164">
        <v>1.3899999999999999E-2</v>
      </c>
    </row>
    <row r="23" spans="1:3" ht="14.25" x14ac:dyDescent="0.2">
      <c r="A23" s="182" t="s">
        <v>184</v>
      </c>
      <c r="B23" s="117" t="s">
        <v>989</v>
      </c>
      <c r="C23" s="164">
        <v>8.9599999999999999E-2</v>
      </c>
    </row>
    <row r="24" spans="1:3" ht="14.25" x14ac:dyDescent="0.2">
      <c r="A24" s="182" t="s">
        <v>990</v>
      </c>
      <c r="B24" s="266" t="s">
        <v>991</v>
      </c>
      <c r="C24" s="266"/>
    </row>
    <row r="25" spans="1:3" ht="14.25" x14ac:dyDescent="0.2">
      <c r="A25" s="229"/>
      <c r="B25" s="117" t="s">
        <v>992</v>
      </c>
      <c r="C25" s="164">
        <v>6.4999999999999997E-3</v>
      </c>
    </row>
    <row r="26" spans="1:3" ht="14.25" x14ac:dyDescent="0.2">
      <c r="A26" s="229"/>
      <c r="B26" s="117" t="s">
        <v>993</v>
      </c>
      <c r="C26" s="164">
        <v>0.03</v>
      </c>
    </row>
    <row r="27" spans="1:3" ht="14.25" x14ac:dyDescent="0.2">
      <c r="A27" s="229"/>
      <c r="B27" s="117" t="s">
        <v>27</v>
      </c>
      <c r="C27" s="239">
        <v>0.01</v>
      </c>
    </row>
    <row r="28" spans="1:3" ht="14.25" x14ac:dyDescent="0.2">
      <c r="A28" s="229"/>
      <c r="B28" s="117" t="s">
        <v>994</v>
      </c>
      <c r="C28" s="164">
        <v>4.4999999999999998E-2</v>
      </c>
    </row>
    <row r="29" spans="1:3" ht="15" x14ac:dyDescent="0.2">
      <c r="A29" s="267" t="s">
        <v>995</v>
      </c>
      <c r="B29" s="267"/>
      <c r="C29" s="208">
        <f>(((1+C19+C20+C21)*(1+C22)*(1+C23))/(1-(C25+C26+C27+C28)))-1</f>
        <v>0.310494398115575</v>
      </c>
    </row>
    <row r="30" spans="1:3" x14ac:dyDescent="0.2">
      <c r="A30" s="339"/>
      <c r="B30" s="339"/>
      <c r="C30" s="339"/>
    </row>
    <row r="31" spans="1:3" ht="15" x14ac:dyDescent="0.2">
      <c r="A31" s="186">
        <v>3</v>
      </c>
      <c r="B31" s="186" t="s">
        <v>998</v>
      </c>
      <c r="C31" s="186" t="s">
        <v>322</v>
      </c>
    </row>
    <row r="32" spans="1:3" ht="14.25" x14ac:dyDescent="0.2">
      <c r="A32" s="182" t="s">
        <v>981</v>
      </c>
      <c r="B32" s="117" t="s">
        <v>982</v>
      </c>
      <c r="C32" s="164">
        <v>5.5E-2</v>
      </c>
    </row>
    <row r="33" spans="1:3" ht="14.25" x14ac:dyDescent="0.2">
      <c r="A33" s="182" t="s">
        <v>983</v>
      </c>
      <c r="B33" s="117" t="s">
        <v>984</v>
      </c>
      <c r="C33" s="164">
        <v>0.01</v>
      </c>
    </row>
    <row r="34" spans="1:3" ht="14.25" x14ac:dyDescent="0.2">
      <c r="A34" s="182" t="s">
        <v>985</v>
      </c>
      <c r="B34" s="117" t="s">
        <v>986</v>
      </c>
      <c r="C34" s="164">
        <v>1.2699999999999999E-2</v>
      </c>
    </row>
    <row r="35" spans="1:3" ht="14.25" x14ac:dyDescent="0.2">
      <c r="A35" s="182" t="s">
        <v>987</v>
      </c>
      <c r="B35" s="117" t="s">
        <v>988</v>
      </c>
      <c r="C35" s="164">
        <v>1.3899999999999999E-2</v>
      </c>
    </row>
    <row r="36" spans="1:3" ht="14.25" x14ac:dyDescent="0.2">
      <c r="A36" s="182" t="s">
        <v>184</v>
      </c>
      <c r="B36" s="117" t="s">
        <v>989</v>
      </c>
      <c r="C36" s="164">
        <v>8.9599999999999999E-2</v>
      </c>
    </row>
    <row r="37" spans="1:3" ht="14.25" x14ac:dyDescent="0.2">
      <c r="A37" s="182" t="s">
        <v>990</v>
      </c>
      <c r="B37" s="266" t="s">
        <v>991</v>
      </c>
      <c r="C37" s="266"/>
    </row>
    <row r="38" spans="1:3" ht="14.25" x14ac:dyDescent="0.2">
      <c r="A38" s="229"/>
      <c r="B38" s="117" t="s">
        <v>992</v>
      </c>
      <c r="C38" s="164">
        <v>6.4999999999999997E-3</v>
      </c>
    </row>
    <row r="39" spans="1:3" ht="14.25" x14ac:dyDescent="0.2">
      <c r="A39" s="229"/>
      <c r="B39" s="117" t="s">
        <v>993</v>
      </c>
      <c r="C39" s="164">
        <v>0.03</v>
      </c>
    </row>
    <row r="40" spans="1:3" ht="14.25" x14ac:dyDescent="0.2">
      <c r="A40" s="229"/>
      <c r="B40" s="117" t="s">
        <v>27</v>
      </c>
      <c r="C40" s="239">
        <v>0.02</v>
      </c>
    </row>
    <row r="41" spans="1:3" ht="14.25" x14ac:dyDescent="0.2">
      <c r="A41" s="229"/>
      <c r="B41" s="117" t="s">
        <v>994</v>
      </c>
      <c r="C41" s="164">
        <v>4.4999999999999998E-2</v>
      </c>
    </row>
    <row r="42" spans="1:3" ht="15" x14ac:dyDescent="0.2">
      <c r="A42" s="267" t="s">
        <v>995</v>
      </c>
      <c r="B42" s="267"/>
      <c r="C42" s="208">
        <f>(((1+C32+C33+C34)*(1+C35)*(1+C36))/(1-(C38+C39+C40+C41)))-1</f>
        <v>0.32507975591318861</v>
      </c>
    </row>
    <row r="43" spans="1:3" x14ac:dyDescent="0.2">
      <c r="A43" s="339"/>
      <c r="B43" s="339"/>
      <c r="C43" s="339"/>
    </row>
    <row r="44" spans="1:3" ht="15" x14ac:dyDescent="0.2">
      <c r="A44" s="186">
        <v>4</v>
      </c>
      <c r="B44" s="186" t="s">
        <v>999</v>
      </c>
      <c r="C44" s="186" t="s">
        <v>322</v>
      </c>
    </row>
    <row r="45" spans="1:3" ht="14.25" x14ac:dyDescent="0.2">
      <c r="A45" s="182" t="s">
        <v>981</v>
      </c>
      <c r="B45" s="117" t="s">
        <v>982</v>
      </c>
      <c r="C45" s="164">
        <v>5.5E-2</v>
      </c>
    </row>
    <row r="46" spans="1:3" ht="14.25" x14ac:dyDescent="0.2">
      <c r="A46" s="182" t="s">
        <v>983</v>
      </c>
      <c r="B46" s="117" t="s">
        <v>984</v>
      </c>
      <c r="C46" s="164">
        <v>0.01</v>
      </c>
    </row>
    <row r="47" spans="1:3" ht="14.25" x14ac:dyDescent="0.2">
      <c r="A47" s="182" t="s">
        <v>985</v>
      </c>
      <c r="B47" s="117" t="s">
        <v>986</v>
      </c>
      <c r="C47" s="164">
        <v>1.2699999999999999E-2</v>
      </c>
    </row>
    <row r="48" spans="1:3" ht="14.25" x14ac:dyDescent="0.2">
      <c r="A48" s="182" t="s">
        <v>987</v>
      </c>
      <c r="B48" s="117" t="s">
        <v>988</v>
      </c>
      <c r="C48" s="164">
        <v>1.3899999999999999E-2</v>
      </c>
    </row>
    <row r="49" spans="1:3" ht="14.25" x14ac:dyDescent="0.2">
      <c r="A49" s="182" t="s">
        <v>184</v>
      </c>
      <c r="B49" s="117" t="s">
        <v>989</v>
      </c>
      <c r="C49" s="164">
        <v>8.9599999999999999E-2</v>
      </c>
    </row>
    <row r="50" spans="1:3" ht="14.25" x14ac:dyDescent="0.2">
      <c r="A50" s="182" t="s">
        <v>990</v>
      </c>
      <c r="B50" s="266" t="s">
        <v>991</v>
      </c>
      <c r="C50" s="266"/>
    </row>
    <row r="51" spans="1:3" ht="14.25" x14ac:dyDescent="0.2">
      <c r="A51" s="229"/>
      <c r="B51" s="117" t="s">
        <v>992</v>
      </c>
      <c r="C51" s="164">
        <v>6.4999999999999997E-3</v>
      </c>
    </row>
    <row r="52" spans="1:3" ht="14.25" x14ac:dyDescent="0.2">
      <c r="A52" s="229"/>
      <c r="B52" s="117" t="s">
        <v>993</v>
      </c>
      <c r="C52" s="164">
        <v>0.03</v>
      </c>
    </row>
    <row r="53" spans="1:3" ht="14.25" x14ac:dyDescent="0.2">
      <c r="A53" s="229"/>
      <c r="B53" s="117" t="s">
        <v>27</v>
      </c>
      <c r="C53" s="239">
        <v>2.5000000000000001E-2</v>
      </c>
    </row>
    <row r="54" spans="1:3" ht="14.25" x14ac:dyDescent="0.2">
      <c r="A54" s="229"/>
      <c r="B54" s="117" t="s">
        <v>994</v>
      </c>
      <c r="C54" s="164">
        <v>4.4999999999999998E-2</v>
      </c>
    </row>
    <row r="55" spans="1:3" ht="15" x14ac:dyDescent="0.2">
      <c r="A55" s="267" t="s">
        <v>995</v>
      </c>
      <c r="B55" s="267"/>
      <c r="C55" s="208">
        <f>(((1+C45+C46+C47)*(1+C48)*(1+C49))/(1-(C51+C52+C53+C54)))-1</f>
        <v>0.33249486366871839</v>
      </c>
    </row>
    <row r="56" spans="1:3" x14ac:dyDescent="0.2">
      <c r="A56" s="339"/>
      <c r="B56" s="339"/>
      <c r="C56" s="339"/>
    </row>
    <row r="57" spans="1:3" ht="15" x14ac:dyDescent="0.2">
      <c r="A57" s="186">
        <v>5</v>
      </c>
      <c r="B57" s="186" t="s">
        <v>1000</v>
      </c>
      <c r="C57" s="186" t="s">
        <v>322</v>
      </c>
    </row>
    <row r="58" spans="1:3" ht="14.25" x14ac:dyDescent="0.2">
      <c r="A58" s="182" t="s">
        <v>981</v>
      </c>
      <c r="B58" s="117" t="s">
        <v>982</v>
      </c>
      <c r="C58" s="164">
        <v>5.5E-2</v>
      </c>
    </row>
    <row r="59" spans="1:3" ht="14.25" x14ac:dyDescent="0.2">
      <c r="A59" s="182" t="s">
        <v>983</v>
      </c>
      <c r="B59" s="117" t="s">
        <v>984</v>
      </c>
      <c r="C59" s="164">
        <v>0.01</v>
      </c>
    </row>
    <row r="60" spans="1:3" ht="14.25" x14ac:dyDescent="0.2">
      <c r="A60" s="182" t="s">
        <v>985</v>
      </c>
      <c r="B60" s="117" t="s">
        <v>986</v>
      </c>
      <c r="C60" s="164">
        <v>1.2699999999999999E-2</v>
      </c>
    </row>
    <row r="61" spans="1:3" ht="14.25" x14ac:dyDescent="0.2">
      <c r="A61" s="182" t="s">
        <v>987</v>
      </c>
      <c r="B61" s="117" t="s">
        <v>988</v>
      </c>
      <c r="C61" s="164">
        <v>1.3899999999999999E-2</v>
      </c>
    </row>
    <row r="62" spans="1:3" ht="14.25" x14ac:dyDescent="0.2">
      <c r="A62" s="182" t="s">
        <v>184</v>
      </c>
      <c r="B62" s="117" t="s">
        <v>989</v>
      </c>
      <c r="C62" s="164">
        <v>8.9599999999999999E-2</v>
      </c>
    </row>
    <row r="63" spans="1:3" ht="14.25" x14ac:dyDescent="0.2">
      <c r="A63" s="182" t="s">
        <v>990</v>
      </c>
      <c r="B63" s="266" t="s">
        <v>991</v>
      </c>
      <c r="C63" s="266"/>
    </row>
    <row r="64" spans="1:3" ht="14.25" x14ac:dyDescent="0.2">
      <c r="A64" s="229"/>
      <c r="B64" s="117" t="s">
        <v>992</v>
      </c>
      <c r="C64" s="164">
        <v>6.4999999999999997E-3</v>
      </c>
    </row>
    <row r="65" spans="1:3" ht="14.25" x14ac:dyDescent="0.2">
      <c r="A65" s="229"/>
      <c r="B65" s="117" t="s">
        <v>993</v>
      </c>
      <c r="C65" s="164">
        <v>0.03</v>
      </c>
    </row>
    <row r="66" spans="1:3" ht="14.25" x14ac:dyDescent="0.2">
      <c r="A66" s="229"/>
      <c r="B66" s="117" t="s">
        <v>27</v>
      </c>
      <c r="C66" s="239">
        <v>0.03</v>
      </c>
    </row>
    <row r="67" spans="1:3" ht="14.25" x14ac:dyDescent="0.2">
      <c r="A67" s="229"/>
      <c r="B67" s="117" t="s">
        <v>994</v>
      </c>
      <c r="C67" s="164">
        <v>4.4999999999999998E-2</v>
      </c>
    </row>
    <row r="68" spans="1:3" ht="15" x14ac:dyDescent="0.2">
      <c r="A68" s="267" t="s">
        <v>995</v>
      </c>
      <c r="B68" s="267"/>
      <c r="C68" s="208">
        <f>(((1+C58+C59+C60)*(1+C61)*(1+C62))/(1-(C64+C65+C66+C67)))-1</f>
        <v>0.33999342789870557</v>
      </c>
    </row>
    <row r="69" spans="1:3" x14ac:dyDescent="0.2">
      <c r="A69" s="339"/>
      <c r="B69" s="339"/>
      <c r="C69" s="339"/>
    </row>
    <row r="70" spans="1:3" ht="15" x14ac:dyDescent="0.2">
      <c r="A70" s="186">
        <v>6</v>
      </c>
      <c r="B70" s="186" t="s">
        <v>1001</v>
      </c>
      <c r="C70" s="186" t="s">
        <v>322</v>
      </c>
    </row>
    <row r="71" spans="1:3" ht="14.25" x14ac:dyDescent="0.2">
      <c r="A71" s="182" t="s">
        <v>981</v>
      </c>
      <c r="B71" s="117" t="s">
        <v>982</v>
      </c>
      <c r="C71" s="164">
        <v>5.5E-2</v>
      </c>
    </row>
    <row r="72" spans="1:3" ht="14.25" x14ac:dyDescent="0.2">
      <c r="A72" s="182" t="s">
        <v>983</v>
      </c>
      <c r="B72" s="117" t="s">
        <v>984</v>
      </c>
      <c r="C72" s="164">
        <v>0.01</v>
      </c>
    </row>
    <row r="73" spans="1:3" ht="14.25" x14ac:dyDescent="0.2">
      <c r="A73" s="182" t="s">
        <v>985</v>
      </c>
      <c r="B73" s="117" t="s">
        <v>986</v>
      </c>
      <c r="C73" s="164">
        <v>1.2699999999999999E-2</v>
      </c>
    </row>
    <row r="74" spans="1:3" ht="14.25" x14ac:dyDescent="0.2">
      <c r="A74" s="182" t="s">
        <v>987</v>
      </c>
      <c r="B74" s="117" t="s">
        <v>988</v>
      </c>
      <c r="C74" s="164">
        <v>1.3899999999999999E-2</v>
      </c>
    </row>
    <row r="75" spans="1:3" ht="14.25" x14ac:dyDescent="0.2">
      <c r="A75" s="182" t="s">
        <v>184</v>
      </c>
      <c r="B75" s="117" t="s">
        <v>989</v>
      </c>
      <c r="C75" s="164">
        <v>8.9599999999999999E-2</v>
      </c>
    </row>
    <row r="76" spans="1:3" ht="14.25" x14ac:dyDescent="0.2">
      <c r="A76" s="182" t="s">
        <v>990</v>
      </c>
      <c r="B76" s="266" t="s">
        <v>991</v>
      </c>
      <c r="C76" s="266"/>
    </row>
    <row r="77" spans="1:3" ht="14.25" x14ac:dyDescent="0.2">
      <c r="A77" s="229"/>
      <c r="B77" s="117" t="s">
        <v>992</v>
      </c>
      <c r="C77" s="164">
        <v>6.4999999999999997E-3</v>
      </c>
    </row>
    <row r="78" spans="1:3" ht="14.25" x14ac:dyDescent="0.2">
      <c r="A78" s="229"/>
      <c r="B78" s="117" t="s">
        <v>993</v>
      </c>
      <c r="C78" s="164">
        <v>0.03</v>
      </c>
    </row>
    <row r="79" spans="1:3" ht="14.25" x14ac:dyDescent="0.2">
      <c r="A79" s="229"/>
      <c r="B79" s="117" t="s">
        <v>27</v>
      </c>
      <c r="C79" s="239">
        <v>0.04</v>
      </c>
    </row>
    <row r="80" spans="1:3" ht="14.25" x14ac:dyDescent="0.2">
      <c r="A80" s="229"/>
      <c r="B80" s="117" t="s">
        <v>994</v>
      </c>
      <c r="C80" s="164">
        <v>4.4999999999999998E-2</v>
      </c>
    </row>
    <row r="81" spans="1:3" ht="15" x14ac:dyDescent="0.2">
      <c r="A81" s="267" t="s">
        <v>995</v>
      </c>
      <c r="B81" s="267"/>
      <c r="C81" s="208">
        <f>(((1+C71+C72+C73)*(1+C74)*(1+C75))/(1-(C77+C78+C79+C80)))-1</f>
        <v>0.35524662571200882</v>
      </c>
    </row>
    <row r="82" spans="1:3" x14ac:dyDescent="0.2">
      <c r="A82" s="339"/>
      <c r="B82" s="339"/>
      <c r="C82" s="339"/>
    </row>
    <row r="83" spans="1:3" ht="15" x14ac:dyDescent="0.2">
      <c r="A83" s="186">
        <v>7</v>
      </c>
      <c r="B83" s="186" t="s">
        <v>1002</v>
      </c>
      <c r="C83" s="186" t="s">
        <v>322</v>
      </c>
    </row>
    <row r="84" spans="1:3" ht="14.25" x14ac:dyDescent="0.2">
      <c r="A84" s="182" t="s">
        <v>981</v>
      </c>
      <c r="B84" s="117" t="s">
        <v>982</v>
      </c>
      <c r="C84" s="164">
        <v>5.5E-2</v>
      </c>
    </row>
    <row r="85" spans="1:3" ht="14.25" x14ac:dyDescent="0.2">
      <c r="A85" s="182" t="s">
        <v>983</v>
      </c>
      <c r="B85" s="117" t="s">
        <v>984</v>
      </c>
      <c r="C85" s="164">
        <v>0.01</v>
      </c>
    </row>
    <row r="86" spans="1:3" ht="14.25" x14ac:dyDescent="0.2">
      <c r="A86" s="182" t="s">
        <v>985</v>
      </c>
      <c r="B86" s="117" t="s">
        <v>986</v>
      </c>
      <c r="C86" s="164">
        <v>1.2699999999999999E-2</v>
      </c>
    </row>
    <row r="87" spans="1:3" ht="14.25" x14ac:dyDescent="0.2">
      <c r="A87" s="182" t="s">
        <v>987</v>
      </c>
      <c r="B87" s="117" t="s">
        <v>988</v>
      </c>
      <c r="C87" s="164">
        <v>1.3899999999999999E-2</v>
      </c>
    </row>
    <row r="88" spans="1:3" ht="14.25" x14ac:dyDescent="0.2">
      <c r="A88" s="182" t="s">
        <v>184</v>
      </c>
      <c r="B88" s="117" t="s">
        <v>989</v>
      </c>
      <c r="C88" s="164">
        <v>8.9599999999999999E-2</v>
      </c>
    </row>
    <row r="89" spans="1:3" ht="14.25" x14ac:dyDescent="0.2">
      <c r="A89" s="182" t="s">
        <v>990</v>
      </c>
      <c r="B89" s="266" t="s">
        <v>991</v>
      </c>
      <c r="C89" s="266"/>
    </row>
    <row r="90" spans="1:3" ht="14.25" x14ac:dyDescent="0.2">
      <c r="A90" s="229"/>
      <c r="B90" s="117" t="s">
        <v>992</v>
      </c>
      <c r="C90" s="164">
        <v>6.4999999999999997E-3</v>
      </c>
    </row>
    <row r="91" spans="1:3" ht="14.25" x14ac:dyDescent="0.2">
      <c r="A91" s="229"/>
      <c r="B91" s="117" t="s">
        <v>993</v>
      </c>
      <c r="C91" s="164">
        <v>0.03</v>
      </c>
    </row>
    <row r="92" spans="1:3" ht="14.25" x14ac:dyDescent="0.2">
      <c r="A92" s="229"/>
      <c r="B92" s="117" t="s">
        <v>27</v>
      </c>
      <c r="C92" s="239">
        <v>0.05</v>
      </c>
    </row>
    <row r="93" spans="1:3" ht="14.25" x14ac:dyDescent="0.2">
      <c r="A93" s="229"/>
      <c r="B93" s="117" t="s">
        <v>994</v>
      </c>
      <c r="C93" s="164">
        <v>4.4999999999999998E-2</v>
      </c>
    </row>
    <row r="94" spans="1:3" ht="15" x14ac:dyDescent="0.2">
      <c r="A94" s="267" t="s">
        <v>995</v>
      </c>
      <c r="B94" s="267"/>
      <c r="C94" s="208">
        <f>(((1+C84+C85+C86)*(1+C87)*(1+C88))/(1-(C90+C91+C92+C93)))-1</f>
        <v>0.37085107736096701</v>
      </c>
    </row>
    <row r="95" spans="1:3" x14ac:dyDescent="0.2">
      <c r="A95" s="212"/>
      <c r="B95" s="212"/>
      <c r="C95" s="212"/>
    </row>
  </sheetData>
  <mergeCells count="24">
    <mergeCell ref="A1:C1"/>
    <mergeCell ref="A2:C2"/>
    <mergeCell ref="A3:C3"/>
    <mergeCell ref="B10:C10"/>
    <mergeCell ref="A15:B15"/>
    <mergeCell ref="A16:C16"/>
    <mergeCell ref="A17:C17"/>
    <mergeCell ref="B24:C24"/>
    <mergeCell ref="A29:B29"/>
    <mergeCell ref="A30:C30"/>
    <mergeCell ref="B37:C37"/>
    <mergeCell ref="A42:B42"/>
    <mergeCell ref="A43:C43"/>
    <mergeCell ref="B50:C50"/>
    <mergeCell ref="A55:B55"/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</mergeCells>
  <printOptions horizontalCentered="1"/>
  <pageMargins left="0.78740157480314965" right="0.78740157480314965" top="0.9055118110236221" bottom="0.9055118110236221" header="0.51181102362204722" footer="0.51181102362204722"/>
  <pageSetup paperSize="9" scale="54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IT20"/>
  <sheetViews>
    <sheetView tabSelected="1" view="pageBreakPreview" zoomScaleNormal="60" workbookViewId="0">
      <selection activeCell="J8" sqref="J8"/>
    </sheetView>
  </sheetViews>
  <sheetFormatPr defaultRowHeight="12.75" x14ac:dyDescent="0.2"/>
  <cols>
    <col min="1" max="1" width="15.140625" customWidth="1"/>
    <col min="2" max="3" width="16.42578125" customWidth="1"/>
    <col min="4" max="4" width="16.42578125" style="111" customWidth="1"/>
    <col min="5" max="6" width="16.42578125" style="110" customWidth="1"/>
    <col min="7" max="14" width="16.42578125" style="111" customWidth="1"/>
    <col min="15" max="239" width="11.140625" style="111" customWidth="1"/>
    <col min="240" max="254" width="11.140625" style="112" customWidth="1"/>
    <col min="255" max="1025" width="11.140625" customWidth="1"/>
  </cols>
  <sheetData>
    <row r="1" spans="1:254" ht="20.25" x14ac:dyDescent="0.2">
      <c r="A1" s="336" t="s">
        <v>1003</v>
      </c>
      <c r="B1" s="336"/>
      <c r="C1" s="336"/>
      <c r="D1" s="336"/>
      <c r="E1" s="336"/>
      <c r="F1" s="336"/>
      <c r="G1" s="336"/>
      <c r="H1" s="336"/>
    </row>
    <row r="2" spans="1:254" s="111" customFormat="1" ht="15" x14ac:dyDescent="0.2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5" x14ac:dyDescent="0.2">
      <c r="A3" s="344"/>
      <c r="B3" s="344"/>
      <c r="C3" s="344"/>
      <c r="D3" s="344"/>
      <c r="E3" s="344"/>
      <c r="F3" s="344"/>
      <c r="G3" s="344"/>
      <c r="H3" s="344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30" x14ac:dyDescent="0.2">
      <c r="A4" s="36" t="s">
        <v>1010</v>
      </c>
      <c r="B4" s="161">
        <f>'II Plan Consolid'!J78</f>
        <v>166894.384367458</v>
      </c>
      <c r="C4" s="161">
        <f>B4</f>
        <v>166894.384367458</v>
      </c>
      <c r="D4" s="161">
        <f>C4</f>
        <v>166894.384367458</v>
      </c>
      <c r="E4" s="161">
        <f>D4</f>
        <v>166894.384367458</v>
      </c>
      <c r="F4" s="161">
        <f>E4</f>
        <v>166894.384367458</v>
      </c>
      <c r="G4" s="161">
        <f>F4</f>
        <v>166894.384367458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5" x14ac:dyDescent="0.2">
      <c r="A5" s="345"/>
      <c r="B5" s="345"/>
      <c r="C5" s="345"/>
      <c r="D5" s="345"/>
      <c r="E5" s="345"/>
      <c r="F5" s="345"/>
      <c r="G5" s="345"/>
      <c r="H5" s="345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30" x14ac:dyDescent="0.2">
      <c r="A6" s="36" t="s">
        <v>1011</v>
      </c>
      <c r="B6" s="163">
        <f t="shared" ref="B6:G6" si="0">B4/$H$14</f>
        <v>8.3333335413824122E-2</v>
      </c>
      <c r="C6" s="163">
        <f t="shared" si="0"/>
        <v>8.3333335413824122E-2</v>
      </c>
      <c r="D6" s="163">
        <f t="shared" si="0"/>
        <v>8.3333335413824122E-2</v>
      </c>
      <c r="E6" s="163">
        <f t="shared" si="0"/>
        <v>8.3333335413824122E-2</v>
      </c>
      <c r="F6" s="163">
        <f t="shared" si="0"/>
        <v>8.3333335413824122E-2</v>
      </c>
      <c r="G6" s="163">
        <f t="shared" si="0"/>
        <v>8.3333335413824122E-2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5" x14ac:dyDescent="0.2">
      <c r="A7" s="345"/>
      <c r="B7" s="345"/>
      <c r="C7" s="345"/>
      <c r="D7" s="345"/>
      <c r="E7" s="345"/>
      <c r="F7" s="345"/>
      <c r="G7" s="345"/>
      <c r="H7" s="345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2" customHeight="1" x14ac:dyDescent="0.2">
      <c r="A8" s="36" t="s">
        <v>1012</v>
      </c>
      <c r="B8" s="161">
        <f>B4</f>
        <v>166894.384367458</v>
      </c>
      <c r="C8" s="161">
        <f>B8+C4</f>
        <v>333788.768734916</v>
      </c>
      <c r="D8" s="161">
        <f>C8+D4</f>
        <v>500683.153102374</v>
      </c>
      <c r="E8" s="161">
        <f>D8+E4</f>
        <v>667577.53746983199</v>
      </c>
      <c r="F8" s="161">
        <f>E8+F4</f>
        <v>834471.92183729005</v>
      </c>
      <c r="G8" s="161">
        <f>F8+G4</f>
        <v>1001366.3062047481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5" x14ac:dyDescent="0.2">
      <c r="A9" s="345"/>
      <c r="B9" s="345"/>
      <c r="C9" s="345"/>
      <c r="D9" s="345"/>
      <c r="E9" s="345"/>
      <c r="F9" s="345"/>
      <c r="G9" s="345"/>
      <c r="H9" s="345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30" x14ac:dyDescent="0.2">
      <c r="A10" s="36" t="s">
        <v>1013</v>
      </c>
      <c r="B10" s="164">
        <f>B6</f>
        <v>8.3333335413824122E-2</v>
      </c>
      <c r="C10" s="164">
        <f>B10+C6</f>
        <v>0.16666667082764824</v>
      </c>
      <c r="D10" s="164">
        <f>C10+D6</f>
        <v>0.25000000624147234</v>
      </c>
      <c r="E10" s="164">
        <f>D10+E6</f>
        <v>0.33333334165529649</v>
      </c>
      <c r="F10" s="164">
        <f>E10+F6</f>
        <v>0.41666667706912064</v>
      </c>
      <c r="G10" s="164">
        <f>F10+G6</f>
        <v>0.50000001248294479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5" customHeight="1" x14ac:dyDescent="0.2">
      <c r="A11" s="342"/>
      <c r="B11" s="342"/>
      <c r="C11" s="342"/>
      <c r="D11" s="342"/>
      <c r="E11" s="342"/>
      <c r="F11" s="342"/>
      <c r="G11" s="342"/>
      <c r="H11" s="34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5" x14ac:dyDescent="0.2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5" customHeight="1" x14ac:dyDescent="0.2">
      <c r="A13" s="343"/>
      <c r="B13" s="343"/>
      <c r="C13" s="343"/>
      <c r="D13" s="343"/>
      <c r="E13" s="343"/>
      <c r="F13" s="343"/>
      <c r="G13" s="343"/>
      <c r="H13" s="343"/>
    </row>
    <row r="14" spans="1:254" ht="30" x14ac:dyDescent="0.2">
      <c r="A14" s="36" t="s">
        <v>1010</v>
      </c>
      <c r="B14" s="161">
        <f>G4</f>
        <v>166894.384367458</v>
      </c>
      <c r="C14" s="161">
        <f>B14</f>
        <v>166894.384367458</v>
      </c>
      <c r="D14" s="161">
        <f>C14</f>
        <v>166894.384367458</v>
      </c>
      <c r="E14" s="161">
        <f>D14</f>
        <v>166894.384367458</v>
      </c>
      <c r="F14" s="161">
        <f>E14</f>
        <v>166894.384367458</v>
      </c>
      <c r="G14" s="161">
        <f>F14</f>
        <v>166894.384367458</v>
      </c>
      <c r="H14" s="161">
        <f>SUM(B4:G4)+SUM(B14:G14)-0.05</f>
        <v>2002732.5624094962</v>
      </c>
    </row>
    <row r="15" spans="1:254" ht="15" customHeight="1" x14ac:dyDescent="0.2">
      <c r="A15" s="343"/>
      <c r="B15" s="343"/>
      <c r="C15" s="343"/>
      <c r="D15" s="343"/>
      <c r="E15" s="343"/>
      <c r="F15" s="343"/>
      <c r="G15" s="343"/>
      <c r="H15" s="343"/>
    </row>
    <row r="16" spans="1:254" ht="30" x14ac:dyDescent="0.2">
      <c r="A16" s="36" t="s">
        <v>1011</v>
      </c>
      <c r="B16" s="163">
        <f t="shared" ref="B16:G16" si="1">B14/$H$14</f>
        <v>8.3333335413824122E-2</v>
      </c>
      <c r="C16" s="163">
        <f t="shared" si="1"/>
        <v>8.3333335413824122E-2</v>
      </c>
      <c r="D16" s="163">
        <f t="shared" si="1"/>
        <v>8.3333335413824122E-2</v>
      </c>
      <c r="E16" s="163">
        <f t="shared" si="1"/>
        <v>8.3333335413824122E-2</v>
      </c>
      <c r="F16" s="163">
        <f t="shared" si="1"/>
        <v>8.3333335413824122E-2</v>
      </c>
      <c r="G16" s="163">
        <f t="shared" si="1"/>
        <v>8.3333335413824122E-2</v>
      </c>
      <c r="H16" s="165">
        <f>SUM(B6:G6)+SUM(B16:G16)</f>
        <v>1.0000000249658896</v>
      </c>
    </row>
    <row r="17" spans="1:8" ht="15" customHeight="1" x14ac:dyDescent="0.2">
      <c r="A17" s="343"/>
      <c r="B17" s="343"/>
      <c r="C17" s="343"/>
      <c r="D17" s="343"/>
      <c r="E17" s="343"/>
      <c r="F17" s="343"/>
      <c r="G17" s="343"/>
      <c r="H17" s="343"/>
    </row>
    <row r="18" spans="1:8" ht="30.2" customHeight="1" x14ac:dyDescent="0.2">
      <c r="A18" s="36" t="s">
        <v>1012</v>
      </c>
      <c r="B18" s="161">
        <f>G8+B14</f>
        <v>1168260.6905722062</v>
      </c>
      <c r="C18" s="161">
        <f>B18+C14</f>
        <v>1335155.0749396642</v>
      </c>
      <c r="D18" s="161">
        <f>C18+D14</f>
        <v>1502049.4593071223</v>
      </c>
      <c r="E18" s="161">
        <f>D18+E14</f>
        <v>1668943.8436745803</v>
      </c>
      <c r="F18" s="161">
        <f>E18+F14</f>
        <v>1835838.2280420384</v>
      </c>
      <c r="G18" s="161">
        <f>F18+G14</f>
        <v>2002732.6124094964</v>
      </c>
      <c r="H18" s="162"/>
    </row>
    <row r="19" spans="1:8" ht="15" customHeight="1" x14ac:dyDescent="0.2">
      <c r="A19" s="343"/>
      <c r="B19" s="343"/>
      <c r="C19" s="343"/>
      <c r="D19" s="343"/>
      <c r="E19" s="343"/>
      <c r="F19" s="343"/>
      <c r="G19" s="343"/>
      <c r="H19" s="343"/>
    </row>
    <row r="20" spans="1:8" ht="30" x14ac:dyDescent="0.2">
      <c r="A20" s="36" t="s">
        <v>1013</v>
      </c>
      <c r="B20" s="164">
        <f>G10+B16</f>
        <v>0.58333334789676894</v>
      </c>
      <c r="C20" s="164">
        <f>B20+C16</f>
        <v>0.66666668331059309</v>
      </c>
      <c r="D20" s="164">
        <f>C20+D16</f>
        <v>0.75000001872441724</v>
      </c>
      <c r="E20" s="164">
        <f>D20+E16</f>
        <v>0.83333335413824139</v>
      </c>
      <c r="F20" s="164">
        <f>E20+F16</f>
        <v>0.91666668955206554</v>
      </c>
      <c r="G20" s="164">
        <f>F20+G16</f>
        <v>1.0000000249658896</v>
      </c>
      <c r="H20" s="162"/>
    </row>
  </sheetData>
  <mergeCells count="10">
    <mergeCell ref="A1:H1"/>
    <mergeCell ref="A3:H3"/>
    <mergeCell ref="A5:H5"/>
    <mergeCell ref="A7:H7"/>
    <mergeCell ref="A9:H9"/>
    <mergeCell ref="A11:H11"/>
    <mergeCell ref="A13:H13"/>
    <mergeCell ref="A15:H15"/>
    <mergeCell ref="A17:H17"/>
    <mergeCell ref="A19:H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ML65536"/>
  <sheetViews>
    <sheetView view="pageBreakPreview" topLeftCell="A108" zoomScale="85" zoomScaleNormal="100" zoomScalePageLayoutView="85" workbookViewId="0">
      <selection activeCell="L120" sqref="L120"/>
    </sheetView>
  </sheetViews>
  <sheetFormatPr defaultRowHeight="12.75" x14ac:dyDescent="0.2"/>
  <cols>
    <col min="1" max="1" width="6.28515625" style="12" customWidth="1"/>
    <col min="2" max="2" width="9.140625" style="12" customWidth="1"/>
    <col min="3" max="3" width="10" style="12" customWidth="1"/>
    <col min="4" max="4" width="52.85546875" style="12" customWidth="1"/>
    <col min="5" max="5" width="5.7109375" style="12" customWidth="1"/>
    <col min="6" max="6" width="14.85546875" style="12" customWidth="1"/>
    <col min="7" max="7" width="12.42578125" style="12" customWidth="1"/>
    <col min="8" max="8" width="15.5703125" style="12" customWidth="1"/>
    <col min="9" max="9" width="14.85546875" style="12" customWidth="1"/>
    <col min="10" max="11" width="17.85546875" style="12" customWidth="1"/>
    <col min="12" max="12" width="15.7109375" style="12" customWidth="1"/>
    <col min="13" max="13" width="16" style="12" customWidth="1"/>
    <col min="14" max="14" width="12.140625" style="12" customWidth="1"/>
    <col min="15" max="1026" width="12.5703125" style="12" customWidth="1"/>
  </cols>
  <sheetData>
    <row r="1" spans="1:15" ht="20.25" customHeight="1" x14ac:dyDescent="0.2">
      <c r="A1" s="294" t="s">
        <v>100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5" ht="15" customHeight="1" x14ac:dyDescent="0.2">
      <c r="A2" s="270" t="s">
        <v>101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13"/>
    </row>
    <row r="3" spans="1:15" s="16" customFormat="1" ht="60" x14ac:dyDescent="0.2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4"/>
      <c r="L3" s="15" t="s">
        <v>112</v>
      </c>
      <c r="M3" s="14" t="s">
        <v>113</v>
      </c>
      <c r="N3" s="14" t="s">
        <v>114</v>
      </c>
    </row>
    <row r="4" spans="1:15" ht="14.25" x14ac:dyDescent="0.2">
      <c r="A4" s="17">
        <v>1</v>
      </c>
      <c r="B4" s="293">
        <v>1</v>
      </c>
      <c r="C4" s="295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3"/>
      <c r="L4" s="24">
        <f>'IV Caract. Imóveis e Equipes'!I24</f>
        <v>3</v>
      </c>
      <c r="M4" s="19">
        <v>0</v>
      </c>
      <c r="N4" s="25"/>
    </row>
    <row r="5" spans="1:15" ht="14.25" x14ac:dyDescent="0.2">
      <c r="A5" s="17">
        <v>2</v>
      </c>
      <c r="B5" s="293"/>
      <c r="C5" s="295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3"/>
      <c r="L5" s="24">
        <f>'IV Caract. Imóveis e Equipes'!I38</f>
        <v>1</v>
      </c>
      <c r="M5" s="19">
        <v>0</v>
      </c>
      <c r="N5" s="25"/>
    </row>
    <row r="6" spans="1:15" ht="14.25" x14ac:dyDescent="0.2">
      <c r="A6" s="17">
        <v>3</v>
      </c>
      <c r="B6" s="293"/>
      <c r="C6" s="295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3"/>
      <c r="L6" s="24">
        <f>'IV Caract. Imóveis e Equipes'!I36</f>
        <v>1</v>
      </c>
      <c r="M6" s="19">
        <v>0</v>
      </c>
      <c r="N6" s="25"/>
    </row>
    <row r="7" spans="1:15" ht="14.25" x14ac:dyDescent="0.2">
      <c r="A7" s="17">
        <v>4</v>
      </c>
      <c r="B7" s="293"/>
      <c r="C7" s="295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3"/>
      <c r="L7" s="24">
        <f>'IV Caract. Imóveis e Equipes'!I35</f>
        <v>1</v>
      </c>
      <c r="M7" s="19">
        <v>0</v>
      </c>
      <c r="N7" s="25"/>
    </row>
    <row r="8" spans="1:15" ht="14.25" x14ac:dyDescent="0.2">
      <c r="A8" s="17">
        <v>5</v>
      </c>
      <c r="B8" s="293"/>
      <c r="C8" s="295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3"/>
      <c r="L8" s="24">
        <f>'IV Caract. Imóveis e Equipes'!I25</f>
        <v>1</v>
      </c>
      <c r="M8" s="19">
        <v>0</v>
      </c>
      <c r="N8" s="25"/>
    </row>
    <row r="9" spans="1:15" ht="14.25" x14ac:dyDescent="0.2">
      <c r="A9" s="17">
        <v>6</v>
      </c>
      <c r="B9" s="293"/>
      <c r="C9" s="292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3"/>
      <c r="L9" s="24" t="s">
        <v>121</v>
      </c>
      <c r="M9" s="19">
        <v>0</v>
      </c>
      <c r="N9" s="25"/>
    </row>
    <row r="10" spans="1:15" ht="14.25" x14ac:dyDescent="0.2">
      <c r="A10" s="17">
        <v>7</v>
      </c>
      <c r="B10" s="293"/>
      <c r="C10" s="292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3"/>
      <c r="L10" s="24">
        <f>'IV Caract. Imóveis e Equipes'!I26</f>
        <v>1</v>
      </c>
      <c r="M10" s="19">
        <v>0</v>
      </c>
      <c r="N10" s="25"/>
    </row>
    <row r="11" spans="1:15" ht="14.25" x14ac:dyDescent="0.2">
      <c r="A11" s="17">
        <v>8</v>
      </c>
      <c r="B11" s="293"/>
      <c r="C11" s="292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3"/>
      <c r="L11" s="24">
        <f>'IV Caract. Imóveis e Equipes'!I29</f>
        <v>1</v>
      </c>
      <c r="M11" s="19">
        <v>0</v>
      </c>
      <c r="N11" s="25">
        <v>36.200000000000003</v>
      </c>
    </row>
    <row r="12" spans="1:15" ht="14.25" x14ac:dyDescent="0.2">
      <c r="A12" s="17">
        <v>9</v>
      </c>
      <c r="B12" s="293"/>
      <c r="C12" s="292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3"/>
      <c r="L12" s="24">
        <f>'IV Caract. Imóveis e Equipes'!I37</f>
        <v>1</v>
      </c>
      <c r="M12" s="19">
        <v>0</v>
      </c>
      <c r="N12" s="25">
        <v>36.200000000000003</v>
      </c>
    </row>
    <row r="13" spans="1:15" ht="14.25" x14ac:dyDescent="0.2">
      <c r="A13" s="17">
        <v>10</v>
      </c>
      <c r="B13" s="293"/>
      <c r="C13" s="292"/>
      <c r="D13" s="26"/>
      <c r="E13" s="26">
        <v>10</v>
      </c>
      <c r="F13" s="20"/>
      <c r="G13" s="21"/>
      <c r="H13" s="21"/>
      <c r="I13" s="22"/>
      <c r="J13" s="27"/>
      <c r="K13" s="27"/>
      <c r="L13" s="24"/>
      <c r="M13" s="19"/>
      <c r="N13" s="25"/>
    </row>
    <row r="14" spans="1:15" ht="14.25" x14ac:dyDescent="0.2">
      <c r="A14" s="17">
        <v>11</v>
      </c>
      <c r="B14" s="293"/>
      <c r="C14" s="292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3"/>
      <c r="L14" s="24">
        <f>'IV Caract. Imóveis e Equipes'!I32</f>
        <v>2</v>
      </c>
      <c r="M14" s="19">
        <v>0</v>
      </c>
      <c r="N14" s="25"/>
    </row>
    <row r="15" spans="1:15" ht="14.25" x14ac:dyDescent="0.2">
      <c r="A15" s="17">
        <v>12</v>
      </c>
      <c r="B15" s="293"/>
      <c r="C15" s="292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3"/>
      <c r="L15" s="24">
        <f>'IV Caract. Imóveis e Equipes'!I30</f>
        <v>1</v>
      </c>
      <c r="M15" s="19">
        <v>0</v>
      </c>
      <c r="N15" s="25"/>
    </row>
    <row r="16" spans="1:15" ht="14.25" x14ac:dyDescent="0.2">
      <c r="A16" s="17">
        <v>13</v>
      </c>
      <c r="B16" s="293"/>
      <c r="C16" s="292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3"/>
      <c r="L16" s="24">
        <f>'IV Caract. Imóveis e Equipes'!I31</f>
        <v>1</v>
      </c>
      <c r="M16" s="19">
        <v>0</v>
      </c>
      <c r="N16" s="25"/>
    </row>
    <row r="17" spans="1:14" ht="14.25" x14ac:dyDescent="0.2">
      <c r="A17" s="17">
        <v>14</v>
      </c>
      <c r="B17" s="293"/>
      <c r="C17" s="292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3"/>
      <c r="L17" s="24">
        <f>'IV Caract. Imóveis e Equipes'!I27</f>
        <v>1</v>
      </c>
      <c r="M17" s="19">
        <v>0</v>
      </c>
      <c r="N17" s="25"/>
    </row>
    <row r="18" spans="1:14" ht="14.25" x14ac:dyDescent="0.2">
      <c r="A18" s="17">
        <v>15</v>
      </c>
      <c r="B18" s="293"/>
      <c r="C18" s="292"/>
      <c r="D18" s="26"/>
      <c r="E18" s="26">
        <v>15</v>
      </c>
      <c r="F18" s="20"/>
      <c r="G18" s="21"/>
      <c r="H18" s="21"/>
      <c r="I18" s="22"/>
      <c r="J18" s="28"/>
      <c r="K18" s="28"/>
      <c r="L18" s="24"/>
      <c r="M18" s="19"/>
      <c r="N18" s="25"/>
    </row>
    <row r="19" spans="1:14" ht="14.25" x14ac:dyDescent="0.2">
      <c r="A19" s="17">
        <v>16</v>
      </c>
      <c r="B19" s="293"/>
      <c r="C19" s="292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3"/>
      <c r="L19" s="24" t="s">
        <v>121</v>
      </c>
      <c r="M19" s="19">
        <v>0</v>
      </c>
      <c r="N19" s="25"/>
    </row>
    <row r="20" spans="1:14" ht="14.25" x14ac:dyDescent="0.2">
      <c r="A20" s="17">
        <v>17</v>
      </c>
      <c r="B20" s="293"/>
      <c r="C20" s="292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3"/>
      <c r="L20" s="24">
        <f>'IV Caract. Imóveis e Equipes'!I34</f>
        <v>1</v>
      </c>
      <c r="M20" s="19">
        <v>0</v>
      </c>
      <c r="N20" s="25"/>
    </row>
    <row r="21" spans="1:14" ht="14.25" x14ac:dyDescent="0.2">
      <c r="A21" s="17">
        <v>18</v>
      </c>
      <c r="B21" s="293"/>
      <c r="C21" s="292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3"/>
      <c r="L21" s="24">
        <f>'IV Caract. Imóveis e Equipes'!I28</f>
        <v>1</v>
      </c>
      <c r="M21" s="19">
        <v>0</v>
      </c>
      <c r="N21" s="25"/>
    </row>
    <row r="22" spans="1:14" ht="14.25" x14ac:dyDescent="0.2">
      <c r="A22" s="17">
        <v>19</v>
      </c>
      <c r="B22" s="293"/>
      <c r="C22" s="292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3"/>
      <c r="L22" s="24">
        <f>'IV Caract. Imóveis e Equipes'!I33</f>
        <v>1</v>
      </c>
      <c r="M22" s="19">
        <v>0</v>
      </c>
      <c r="N22" s="25"/>
    </row>
    <row r="23" spans="1:14" ht="14.25" x14ac:dyDescent="0.2">
      <c r="A23" s="17">
        <v>20</v>
      </c>
      <c r="B23" s="293"/>
      <c r="C23" s="292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3"/>
      <c r="L23" s="24" t="s">
        <v>121</v>
      </c>
      <c r="M23" s="19">
        <v>0</v>
      </c>
      <c r="N23" s="25"/>
    </row>
    <row r="24" spans="1:14" ht="14.25" x14ac:dyDescent="0.2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</row>
    <row r="25" spans="1:14" ht="14.25" x14ac:dyDescent="0.2">
      <c r="A25" s="17">
        <v>21</v>
      </c>
      <c r="B25" s="293">
        <v>2</v>
      </c>
      <c r="C25" s="292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3"/>
      <c r="L25" s="24">
        <f>'IV Caract. Imóveis e Equipes'!I41</f>
        <v>2</v>
      </c>
      <c r="M25" s="19">
        <v>0</v>
      </c>
      <c r="N25" s="25"/>
    </row>
    <row r="26" spans="1:14" ht="14.25" x14ac:dyDescent="0.2">
      <c r="A26" s="17">
        <v>22</v>
      </c>
      <c r="B26" s="293"/>
      <c r="C26" s="292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3"/>
      <c r="L26" s="24">
        <f>'IV Caract. Imóveis e Equipes'!I42</f>
        <v>2</v>
      </c>
      <c r="M26" s="19">
        <v>0</v>
      </c>
      <c r="N26" s="25"/>
    </row>
    <row r="27" spans="1:14" ht="14.25" x14ac:dyDescent="0.2">
      <c r="A27" s="17">
        <v>23</v>
      </c>
      <c r="B27" s="293"/>
      <c r="C27" s="292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3"/>
      <c r="L27" s="24">
        <f>'IV Caract. Imóveis e Equipes'!I43</f>
        <v>1</v>
      </c>
      <c r="M27" s="19">
        <v>0</v>
      </c>
      <c r="N27" s="25"/>
    </row>
    <row r="28" spans="1:14" ht="14.25" x14ac:dyDescent="0.2">
      <c r="A28" s="17">
        <v>24</v>
      </c>
      <c r="B28" s="293"/>
      <c r="C28" s="292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3"/>
      <c r="L28" s="24">
        <f>'IV Caract. Imóveis e Equipes'!I44</f>
        <v>1</v>
      </c>
      <c r="M28" s="19">
        <v>0</v>
      </c>
      <c r="N28" s="25"/>
    </row>
    <row r="29" spans="1:14" ht="14.25" x14ac:dyDescent="0.2">
      <c r="A29" s="17">
        <v>25</v>
      </c>
      <c r="B29" s="293"/>
      <c r="C29" s="292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3"/>
      <c r="L29" s="24">
        <f>'IV Caract. Imóveis e Equipes'!I45</f>
        <v>2</v>
      </c>
      <c r="M29" s="19">
        <v>0</v>
      </c>
      <c r="N29" s="25"/>
    </row>
    <row r="30" spans="1:14" ht="14.25" x14ac:dyDescent="0.2">
      <c r="A30" s="17">
        <v>26</v>
      </c>
      <c r="B30" s="293"/>
      <c r="C30" s="292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3"/>
      <c r="L30" s="24">
        <f>'IV Caract. Imóveis e Equipes'!I54</f>
        <v>1</v>
      </c>
      <c r="M30" s="19">
        <v>0</v>
      </c>
      <c r="N30" s="25">
        <v>24.8</v>
      </c>
    </row>
    <row r="31" spans="1:14" ht="14.25" x14ac:dyDescent="0.2">
      <c r="A31" s="17">
        <v>27</v>
      </c>
      <c r="B31" s="293"/>
      <c r="C31" s="292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3"/>
      <c r="L31" s="24">
        <f>'IV Caract. Imóveis e Equipes'!I53</f>
        <v>2</v>
      </c>
      <c r="M31" s="19">
        <v>0</v>
      </c>
      <c r="N31" s="25">
        <v>24.8</v>
      </c>
    </row>
    <row r="32" spans="1:14" ht="14.25" x14ac:dyDescent="0.2">
      <c r="A32" s="17">
        <v>28</v>
      </c>
      <c r="B32" s="293"/>
      <c r="C32" s="292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3"/>
      <c r="L32" s="24">
        <f>'IV Caract. Imóveis e Equipes'!I46</f>
        <v>1</v>
      </c>
      <c r="M32" s="19">
        <v>0</v>
      </c>
      <c r="N32" s="25"/>
    </row>
    <row r="33" spans="1:14" ht="14.25" x14ac:dyDescent="0.2">
      <c r="A33" s="17">
        <v>29</v>
      </c>
      <c r="B33" s="293"/>
      <c r="C33" s="292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3"/>
      <c r="L33" s="24">
        <f>'IV Caract. Imóveis e Equipes'!I47</f>
        <v>1</v>
      </c>
      <c r="M33" s="19">
        <v>0</v>
      </c>
      <c r="N33" s="25"/>
    </row>
    <row r="34" spans="1:14" ht="14.25" x14ac:dyDescent="0.2">
      <c r="A34" s="17">
        <v>30</v>
      </c>
      <c r="B34" s="293"/>
      <c r="C34" s="292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3"/>
      <c r="L34" s="24">
        <f>'IV Caract. Imóveis e Equipes'!I48</f>
        <v>1</v>
      </c>
      <c r="M34" s="19">
        <v>0</v>
      </c>
      <c r="N34" s="25"/>
    </row>
    <row r="35" spans="1:14" ht="14.25" x14ac:dyDescent="0.2">
      <c r="A35" s="17">
        <v>31</v>
      </c>
      <c r="B35" s="293"/>
      <c r="C35" s="292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3"/>
      <c r="L35" s="24">
        <f>'IV Caract. Imóveis e Equipes'!I56</f>
        <v>1</v>
      </c>
      <c r="M35" s="19">
        <v>0</v>
      </c>
      <c r="N35" s="25"/>
    </row>
    <row r="36" spans="1:14" ht="14.25" x14ac:dyDescent="0.2">
      <c r="A36" s="17">
        <v>32</v>
      </c>
      <c r="B36" s="293"/>
      <c r="C36" s="292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3"/>
      <c r="L36" s="24">
        <f>'IV Caract. Imóveis e Equipes'!I49</f>
        <v>1</v>
      </c>
      <c r="M36" s="19">
        <v>0</v>
      </c>
      <c r="N36" s="25"/>
    </row>
    <row r="37" spans="1:14" ht="14.25" x14ac:dyDescent="0.2">
      <c r="A37" s="17">
        <v>33</v>
      </c>
      <c r="B37" s="293"/>
      <c r="C37" s="292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3"/>
      <c r="L37" s="24" t="s">
        <v>121</v>
      </c>
      <c r="M37" s="19">
        <v>0</v>
      </c>
      <c r="N37" s="25"/>
    </row>
    <row r="38" spans="1:14" ht="14.25" x14ac:dyDescent="0.2">
      <c r="A38" s="17">
        <v>34</v>
      </c>
      <c r="B38" s="293"/>
      <c r="C38" s="292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3"/>
      <c r="L38" s="24" t="s">
        <v>121</v>
      </c>
      <c r="M38" s="19">
        <v>0</v>
      </c>
      <c r="N38" s="25"/>
    </row>
    <row r="39" spans="1:14" ht="14.25" x14ac:dyDescent="0.2">
      <c r="A39" s="17">
        <v>35</v>
      </c>
      <c r="B39" s="293"/>
      <c r="C39" s="292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3"/>
      <c r="L39" s="24" t="s">
        <v>121</v>
      </c>
      <c r="M39" s="19">
        <v>0</v>
      </c>
      <c r="N39" s="25"/>
    </row>
    <row r="40" spans="1:14" ht="14.25" x14ac:dyDescent="0.2">
      <c r="A40" s="17">
        <v>36</v>
      </c>
      <c r="B40" s="293"/>
      <c r="C40" s="292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3"/>
      <c r="L40" s="24">
        <f>'IV Caract. Imóveis e Equipes'!I50</f>
        <v>1</v>
      </c>
      <c r="M40" s="19">
        <v>0</v>
      </c>
      <c r="N40" s="25"/>
    </row>
    <row r="41" spans="1:14" ht="14.25" x14ac:dyDescent="0.2">
      <c r="A41" s="17">
        <v>37</v>
      </c>
      <c r="B41" s="293"/>
      <c r="C41" s="292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3"/>
      <c r="L41" s="24">
        <f>'IV Caract. Imóveis e Equipes'!I51</f>
        <v>1</v>
      </c>
      <c r="M41" s="19">
        <v>0</v>
      </c>
      <c r="N41" s="25">
        <v>24.8</v>
      </c>
    </row>
    <row r="42" spans="1:14" ht="14.25" x14ac:dyDescent="0.2">
      <c r="A42" s="17">
        <v>38</v>
      </c>
      <c r="B42" s="293"/>
      <c r="C42" s="292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3"/>
      <c r="L42" s="24">
        <f>'IV Caract. Imóveis e Equipes'!I52</f>
        <v>1</v>
      </c>
      <c r="M42" s="19">
        <v>0</v>
      </c>
      <c r="N42" s="25">
        <v>24.8</v>
      </c>
    </row>
    <row r="43" spans="1:14" ht="14.25" x14ac:dyDescent="0.2">
      <c r="A43" s="17">
        <v>39</v>
      </c>
      <c r="B43" s="293"/>
      <c r="C43" s="292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3"/>
      <c r="L43" s="24" t="s">
        <v>121</v>
      </c>
      <c r="M43" s="19">
        <v>0</v>
      </c>
      <c r="N43" s="25">
        <v>24.8</v>
      </c>
    </row>
    <row r="44" spans="1:14" ht="14.25" x14ac:dyDescent="0.2">
      <c r="A44" s="17">
        <v>40</v>
      </c>
      <c r="B44" s="293"/>
      <c r="C44" s="292"/>
      <c r="D44" s="18"/>
      <c r="E44" s="26">
        <v>20</v>
      </c>
      <c r="F44" s="20"/>
      <c r="G44" s="21"/>
      <c r="H44" s="21"/>
      <c r="I44" s="22"/>
      <c r="J44" s="28"/>
      <c r="K44" s="28"/>
      <c r="L44" s="24"/>
      <c r="M44" s="19"/>
      <c r="N44" s="25"/>
    </row>
    <row r="45" spans="1:14" ht="14.25" x14ac:dyDescent="0.2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</row>
    <row r="46" spans="1:14" ht="14.25" customHeight="1" x14ac:dyDescent="0.2">
      <c r="A46" s="17">
        <v>41</v>
      </c>
      <c r="B46" s="293">
        <v>3</v>
      </c>
      <c r="C46" s="292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3"/>
      <c r="L46" s="24">
        <f>'IV Caract. Imóveis e Equipes'!I6</f>
        <v>1</v>
      </c>
      <c r="M46" s="19">
        <v>0</v>
      </c>
      <c r="N46" s="25"/>
    </row>
    <row r="47" spans="1:14" ht="14.25" customHeight="1" x14ac:dyDescent="0.2">
      <c r="A47" s="17">
        <v>42</v>
      </c>
      <c r="B47" s="293"/>
      <c r="C47" s="292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3"/>
      <c r="L47" s="24">
        <f>'IV Caract. Imóveis e Equipes'!I21</f>
        <v>1</v>
      </c>
      <c r="M47" s="19">
        <v>0</v>
      </c>
      <c r="N47" s="25"/>
    </row>
    <row r="48" spans="1:14" ht="14.25" customHeight="1" x14ac:dyDescent="0.2">
      <c r="A48" s="17">
        <v>43</v>
      </c>
      <c r="B48" s="293"/>
      <c r="C48" s="292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3"/>
      <c r="L48" s="24">
        <f>'IV Caract. Imóveis e Equipes'!I16</f>
        <v>1</v>
      </c>
      <c r="M48" s="19">
        <v>0</v>
      </c>
      <c r="N48" s="25"/>
    </row>
    <row r="49" spans="1:14" ht="14.25" customHeight="1" x14ac:dyDescent="0.2">
      <c r="A49" s="17">
        <v>44</v>
      </c>
      <c r="B49" s="293"/>
      <c r="C49" s="292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3"/>
      <c r="L49" s="24">
        <f>'IV Caract. Imóveis e Equipes'!I7</f>
        <v>1</v>
      </c>
      <c r="M49" s="19">
        <v>0</v>
      </c>
      <c r="N49" s="25"/>
    </row>
    <row r="50" spans="1:14" ht="14.25" customHeight="1" x14ac:dyDescent="0.2">
      <c r="A50" s="17">
        <v>45</v>
      </c>
      <c r="B50" s="293"/>
      <c r="C50" s="292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3"/>
      <c r="L50" s="24">
        <f>'IV Caract. Imóveis e Equipes'!I9</f>
        <v>1</v>
      </c>
      <c r="M50" s="19">
        <v>0</v>
      </c>
      <c r="N50" s="25"/>
    </row>
    <row r="51" spans="1:14" ht="14.25" customHeight="1" x14ac:dyDescent="0.2">
      <c r="A51" s="17">
        <v>46</v>
      </c>
      <c r="B51" s="293"/>
      <c r="C51" s="292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3"/>
      <c r="L51" s="24">
        <f>'IV Caract. Imóveis e Equipes'!I8</f>
        <v>1</v>
      </c>
      <c r="M51" s="19">
        <v>0</v>
      </c>
      <c r="N51" s="25"/>
    </row>
    <row r="52" spans="1:14" ht="14.25" customHeight="1" x14ac:dyDescent="0.2">
      <c r="A52" s="17">
        <v>47</v>
      </c>
      <c r="B52" s="293"/>
      <c r="C52" s="292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3"/>
      <c r="L52" s="24">
        <f>'IV Caract. Imóveis e Equipes'!I10</f>
        <v>1</v>
      </c>
      <c r="M52" s="19">
        <v>0</v>
      </c>
      <c r="N52" s="25"/>
    </row>
    <row r="53" spans="1:14" ht="14.25" customHeight="1" x14ac:dyDescent="0.2">
      <c r="A53" s="17">
        <v>48</v>
      </c>
      <c r="B53" s="293"/>
      <c r="C53" s="292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3"/>
      <c r="L53" s="24">
        <f>'IV Caract. Imóveis e Equipes'!I22</f>
        <v>3</v>
      </c>
      <c r="M53" s="19">
        <v>0</v>
      </c>
      <c r="N53" s="25"/>
    </row>
    <row r="54" spans="1:14" ht="14.25" customHeight="1" x14ac:dyDescent="0.2">
      <c r="A54" s="17">
        <v>49</v>
      </c>
      <c r="B54" s="293"/>
      <c r="C54" s="292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3"/>
      <c r="L54" s="24">
        <f>'IV Caract. Imóveis e Equipes'!I11</f>
        <v>1</v>
      </c>
      <c r="M54" s="19">
        <v>0</v>
      </c>
      <c r="N54" s="25"/>
    </row>
    <row r="55" spans="1:14" ht="14.25" customHeight="1" x14ac:dyDescent="0.2">
      <c r="A55" s="17">
        <v>50</v>
      </c>
      <c r="B55" s="293"/>
      <c r="C55" s="292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3"/>
      <c r="L55" s="24">
        <f>'IV Caract. Imóveis e Equipes'!I13</f>
        <v>1</v>
      </c>
      <c r="M55" s="19">
        <v>0</v>
      </c>
      <c r="N55" s="25"/>
    </row>
    <row r="56" spans="1:14" ht="14.25" customHeight="1" x14ac:dyDescent="0.2">
      <c r="A56" s="17">
        <v>51</v>
      </c>
      <c r="B56" s="293"/>
      <c r="C56" s="292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3"/>
      <c r="L56" s="24">
        <f>'IV Caract. Imóveis e Equipes'!I17</f>
        <v>1</v>
      </c>
      <c r="M56" s="19">
        <v>0</v>
      </c>
      <c r="N56" s="25"/>
    </row>
    <row r="57" spans="1:14" ht="14.25" customHeight="1" x14ac:dyDescent="0.2">
      <c r="A57" s="17">
        <v>52</v>
      </c>
      <c r="B57" s="293"/>
      <c r="C57" s="292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3"/>
      <c r="L57" s="24">
        <f>'IV Caract. Imóveis e Equipes'!I19</f>
        <v>2</v>
      </c>
      <c r="M57" s="19">
        <v>0</v>
      </c>
      <c r="N57" s="25"/>
    </row>
    <row r="58" spans="1:14" ht="14.25" customHeight="1" x14ac:dyDescent="0.2">
      <c r="A58" s="17">
        <v>53</v>
      </c>
      <c r="B58" s="293"/>
      <c r="C58" s="292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3"/>
      <c r="L58" s="24">
        <f>'IV Caract. Imóveis e Equipes'!I18</f>
        <v>1</v>
      </c>
      <c r="M58" s="19">
        <v>0</v>
      </c>
      <c r="N58" s="25"/>
    </row>
    <row r="59" spans="1:14" ht="14.25" x14ac:dyDescent="0.2">
      <c r="A59" s="17">
        <v>54</v>
      </c>
      <c r="B59" s="293"/>
      <c r="C59" s="292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3"/>
      <c r="L59" s="24">
        <f>'IV Caract. Imóveis e Equipes'!I23</f>
        <v>1</v>
      </c>
      <c r="M59" s="19">
        <v>0</v>
      </c>
      <c r="N59" s="25"/>
    </row>
    <row r="60" spans="1:14" ht="14.25" customHeight="1" x14ac:dyDescent="0.2">
      <c r="A60" s="17">
        <v>55</v>
      </c>
      <c r="B60" s="293"/>
      <c r="C60" s="292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3"/>
      <c r="L60" s="24" t="s">
        <v>121</v>
      </c>
      <c r="M60" s="19">
        <v>0</v>
      </c>
      <c r="N60" s="25"/>
    </row>
    <row r="61" spans="1:14" ht="14.25" customHeight="1" x14ac:dyDescent="0.2">
      <c r="A61" s="17">
        <v>56</v>
      </c>
      <c r="B61" s="293"/>
      <c r="C61" s="292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3"/>
      <c r="L61" s="24" t="s">
        <v>121</v>
      </c>
      <c r="M61" s="19">
        <v>0</v>
      </c>
      <c r="N61" s="25"/>
    </row>
    <row r="62" spans="1:14" ht="14.25" customHeight="1" x14ac:dyDescent="0.2">
      <c r="A62" s="17">
        <v>57</v>
      </c>
      <c r="B62" s="293"/>
      <c r="C62" s="292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3"/>
      <c r="L62" s="24">
        <f>'IV Caract. Imóveis e Equipes'!I15</f>
        <v>1</v>
      </c>
      <c r="M62" s="19">
        <v>0</v>
      </c>
      <c r="N62" s="25"/>
    </row>
    <row r="63" spans="1:14" ht="14.25" customHeight="1" x14ac:dyDescent="0.2">
      <c r="A63" s="17">
        <v>58</v>
      </c>
      <c r="B63" s="293"/>
      <c r="C63" s="292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3"/>
      <c r="L63" s="24">
        <f>'IV Caract. Imóveis e Equipes'!I12</f>
        <v>1</v>
      </c>
      <c r="M63" s="19">
        <v>0</v>
      </c>
      <c r="N63" s="25"/>
    </row>
    <row r="64" spans="1:14" ht="14.25" customHeight="1" x14ac:dyDescent="0.2">
      <c r="A64" s="17">
        <v>59</v>
      </c>
      <c r="B64" s="293"/>
      <c r="C64" s="292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3"/>
      <c r="L64" s="24">
        <f>'IV Caract. Imóveis e Equipes'!I14</f>
        <v>1</v>
      </c>
      <c r="M64" s="19">
        <v>0</v>
      </c>
      <c r="N64" s="25"/>
    </row>
    <row r="65" spans="1:14" ht="14.25" customHeight="1" x14ac:dyDescent="0.2">
      <c r="A65" s="17">
        <v>60</v>
      </c>
      <c r="B65" s="293"/>
      <c r="C65" s="292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3"/>
      <c r="L65" s="24" t="s">
        <v>121</v>
      </c>
      <c r="M65" s="19">
        <v>0</v>
      </c>
      <c r="N65" s="25"/>
    </row>
    <row r="66" spans="1:14" ht="14.25" x14ac:dyDescent="0.2">
      <c r="A66" s="290"/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</row>
    <row r="67" spans="1:14" ht="14.25" x14ac:dyDescent="0.2">
      <c r="A67" s="17">
        <v>61</v>
      </c>
      <c r="B67" s="291">
        <v>4</v>
      </c>
      <c r="C67" s="292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31"/>
      <c r="L67" s="24">
        <f>'IV Caract. Imóveis e Equipes'!I4</f>
        <v>5</v>
      </c>
      <c r="M67" s="19">
        <v>0</v>
      </c>
      <c r="N67" s="25"/>
    </row>
    <row r="68" spans="1:14" ht="14.25" x14ac:dyDescent="0.2">
      <c r="A68" s="17">
        <v>62</v>
      </c>
      <c r="B68" s="291"/>
      <c r="C68" s="292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31"/>
      <c r="L68" s="24" t="s">
        <v>121</v>
      </c>
      <c r="M68" s="19">
        <v>0</v>
      </c>
      <c r="N68" s="25"/>
    </row>
    <row r="69" spans="1:14" ht="14.25" x14ac:dyDescent="0.2">
      <c r="A69" s="17">
        <v>63</v>
      </c>
      <c r="B69" s="291"/>
      <c r="C69" s="292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31"/>
      <c r="L69" s="24">
        <f>'IV Caract. Imóveis e Equipes'!I5</f>
        <v>3</v>
      </c>
      <c r="M69" s="19">
        <v>0</v>
      </c>
      <c r="N69" s="25"/>
    </row>
    <row r="70" spans="1:14" ht="14.25" customHeight="1" x14ac:dyDescent="0.2">
      <c r="A70" s="17">
        <v>64</v>
      </c>
      <c r="B70" s="291"/>
      <c r="C70" s="292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31"/>
      <c r="L70" s="24">
        <f>'IV Caract. Imóveis e Equipes'!I20</f>
        <v>2</v>
      </c>
      <c r="M70" s="19">
        <v>0</v>
      </c>
      <c r="N70" s="25"/>
    </row>
    <row r="71" spans="1:14" ht="14.25" x14ac:dyDescent="0.2">
      <c r="A71" s="17">
        <v>65</v>
      </c>
      <c r="B71" s="291"/>
      <c r="C71" s="292"/>
      <c r="D71" s="30"/>
      <c r="E71" s="26">
        <v>5</v>
      </c>
      <c r="F71" s="32"/>
      <c r="G71" s="21"/>
      <c r="H71" s="21"/>
      <c r="I71" s="22"/>
      <c r="J71" s="31"/>
      <c r="K71" s="31"/>
      <c r="L71" s="24"/>
      <c r="M71" s="19"/>
      <c r="N71" s="25"/>
    </row>
    <row r="72" spans="1:14" ht="14.25" x14ac:dyDescent="0.2">
      <c r="A72" s="17">
        <v>66</v>
      </c>
      <c r="B72" s="291"/>
      <c r="C72" s="292">
        <v>2</v>
      </c>
      <c r="D72" s="30"/>
      <c r="E72" s="26">
        <v>6</v>
      </c>
      <c r="F72" s="32"/>
      <c r="G72" s="21"/>
      <c r="H72" s="21"/>
      <c r="I72" s="22"/>
      <c r="J72" s="31"/>
      <c r="K72" s="31"/>
      <c r="L72" s="24"/>
      <c r="M72" s="19"/>
      <c r="N72" s="25"/>
    </row>
    <row r="73" spans="1:14" ht="14.25" x14ac:dyDescent="0.2">
      <c r="A73" s="17">
        <v>67</v>
      </c>
      <c r="B73" s="291"/>
      <c r="C73" s="292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31"/>
      <c r="L73" s="24" t="s">
        <v>121</v>
      </c>
      <c r="M73" s="19">
        <v>0</v>
      </c>
      <c r="N73" s="25"/>
    </row>
    <row r="74" spans="1:14" ht="14.25" x14ac:dyDescent="0.2">
      <c r="A74" s="17">
        <v>68</v>
      </c>
      <c r="B74" s="291"/>
      <c r="C74" s="292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31"/>
      <c r="L74" s="24" t="s">
        <v>121</v>
      </c>
      <c r="M74" s="19">
        <v>0</v>
      </c>
      <c r="N74" s="25"/>
    </row>
    <row r="75" spans="1:14" ht="14.25" x14ac:dyDescent="0.2">
      <c r="A75" s="17">
        <v>69</v>
      </c>
      <c r="B75" s="291"/>
      <c r="C75" s="292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31"/>
      <c r="L75" s="24" t="s">
        <v>121</v>
      </c>
      <c r="M75" s="19">
        <v>0</v>
      </c>
      <c r="N75" s="25"/>
    </row>
    <row r="76" spans="1:14" ht="14.25" x14ac:dyDescent="0.2">
      <c r="A76" s="17">
        <v>70</v>
      </c>
      <c r="B76" s="291"/>
      <c r="C76" s="292"/>
      <c r="D76" s="30"/>
      <c r="E76" s="26">
        <v>10</v>
      </c>
      <c r="F76" s="32"/>
      <c r="G76" s="21"/>
      <c r="H76" s="21"/>
      <c r="I76" s="22"/>
      <c r="J76" s="31"/>
      <c r="K76" s="31"/>
      <c r="L76" s="24"/>
      <c r="M76" s="19"/>
      <c r="N76" s="25"/>
    </row>
    <row r="77" spans="1:14" ht="14.25" x14ac:dyDescent="0.2">
      <c r="A77" s="17">
        <v>71</v>
      </c>
      <c r="B77" s="291"/>
      <c r="C77" s="292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31"/>
      <c r="L77" s="24">
        <f>'IV Caract. Imóveis e Equipes'!I39</f>
        <v>3</v>
      </c>
      <c r="M77" s="19">
        <v>0</v>
      </c>
      <c r="N77" s="25">
        <v>24</v>
      </c>
    </row>
    <row r="78" spans="1:14" ht="14.25" x14ac:dyDescent="0.2">
      <c r="A78" s="17">
        <v>72</v>
      </c>
      <c r="B78" s="291"/>
      <c r="C78" s="292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31"/>
      <c r="L78" s="24" t="s">
        <v>121</v>
      </c>
      <c r="M78" s="19">
        <v>1</v>
      </c>
      <c r="N78" s="25"/>
    </row>
    <row r="79" spans="1:14" ht="14.25" x14ac:dyDescent="0.2">
      <c r="A79" s="17">
        <v>73</v>
      </c>
      <c r="B79" s="291"/>
      <c r="C79" s="292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31"/>
      <c r="L79" s="24" t="s">
        <v>121</v>
      </c>
      <c r="M79" s="19">
        <v>1</v>
      </c>
      <c r="N79" s="33"/>
    </row>
    <row r="80" spans="1:14" ht="14.25" x14ac:dyDescent="0.2">
      <c r="A80" s="17">
        <v>74</v>
      </c>
      <c r="B80" s="291"/>
      <c r="C80" s="292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31"/>
      <c r="L80" s="24">
        <f>'IV Caract. Imóveis e Equipes'!I40</f>
        <v>1</v>
      </c>
      <c r="M80" s="19">
        <v>1</v>
      </c>
      <c r="N80" s="33"/>
    </row>
    <row r="81" spans="1:14" ht="14.25" x14ac:dyDescent="0.2">
      <c r="A81" s="17">
        <v>75</v>
      </c>
      <c r="B81" s="291"/>
      <c r="C81" s="292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31"/>
      <c r="L81" s="24">
        <f>'IV Caract. Imóveis e Equipes'!I55</f>
        <v>1</v>
      </c>
      <c r="M81" s="19">
        <v>1</v>
      </c>
      <c r="N81" s="33">
        <v>18</v>
      </c>
    </row>
    <row r="82" spans="1:14" ht="14.25" x14ac:dyDescent="0.2">
      <c r="A82" s="17">
        <v>76</v>
      </c>
      <c r="B82" s="291"/>
      <c r="C82" s="292">
        <v>4</v>
      </c>
      <c r="D82" s="30"/>
      <c r="E82" s="26">
        <v>16</v>
      </c>
      <c r="F82" s="34"/>
      <c r="G82" s="21"/>
      <c r="H82" s="21"/>
      <c r="I82" s="22"/>
      <c r="J82" s="31"/>
      <c r="K82" s="31"/>
      <c r="L82" s="24"/>
      <c r="M82" s="19"/>
      <c r="N82" s="33"/>
    </row>
    <row r="83" spans="1:14" ht="14.25" customHeight="1" x14ac:dyDescent="0.2">
      <c r="A83" s="17">
        <v>77</v>
      </c>
      <c r="B83" s="291"/>
      <c r="C83" s="292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31"/>
      <c r="L83" s="24" t="s">
        <v>121</v>
      </c>
      <c r="M83" s="19">
        <v>0</v>
      </c>
      <c r="N83" s="33"/>
    </row>
    <row r="84" spans="1:14" ht="14.25" customHeight="1" x14ac:dyDescent="0.2">
      <c r="A84" s="17">
        <v>78</v>
      </c>
      <c r="B84" s="291"/>
      <c r="C84" s="292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31"/>
      <c r="L84" s="24" t="s">
        <v>121</v>
      </c>
      <c r="M84" s="19">
        <v>0</v>
      </c>
      <c r="N84" s="33"/>
    </row>
    <row r="85" spans="1:14" ht="14.25" x14ac:dyDescent="0.2">
      <c r="A85" s="17">
        <v>79</v>
      </c>
      <c r="B85" s="291"/>
      <c r="C85" s="292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31"/>
      <c r="L85" s="24" t="s">
        <v>121</v>
      </c>
      <c r="M85" s="19">
        <v>0</v>
      </c>
      <c r="N85" s="33"/>
    </row>
    <row r="86" spans="1:14" ht="14.25" x14ac:dyDescent="0.2">
      <c r="A86" s="17">
        <v>80</v>
      </c>
      <c r="B86" s="291"/>
      <c r="C86" s="292"/>
      <c r="D86" s="30"/>
      <c r="E86" s="26">
        <v>20</v>
      </c>
      <c r="F86" s="34"/>
      <c r="G86" s="21"/>
      <c r="H86" s="35"/>
      <c r="I86" s="22"/>
      <c r="J86" s="31"/>
      <c r="K86" s="31"/>
      <c r="L86" s="24"/>
      <c r="M86" s="19"/>
      <c r="N86" s="33"/>
    </row>
    <row r="87" spans="1:14" ht="15" customHeight="1" x14ac:dyDescent="0.2">
      <c r="A87" s="287" t="s">
        <v>171</v>
      </c>
      <c r="B87" s="287"/>
      <c r="C87" s="287"/>
      <c r="D87" s="287"/>
      <c r="E87" s="287"/>
      <c r="F87" s="287"/>
      <c r="G87" s="37">
        <f t="shared" ref="G87:N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39"/>
      <c r="L87" s="40">
        <f t="shared" si="3"/>
        <v>72</v>
      </c>
      <c r="M87" s="40">
        <f t="shared" si="3"/>
        <v>4</v>
      </c>
      <c r="N87" s="41">
        <f t="shared" si="3"/>
        <v>238.40000000000003</v>
      </c>
    </row>
    <row r="88" spans="1:14" ht="14.65" customHeight="1" x14ac:dyDescent="0.2">
      <c r="A88" s="28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</row>
    <row r="89" spans="1:14" ht="15" customHeight="1" x14ac:dyDescent="0.2">
      <c r="A89" s="270" t="s">
        <v>172</v>
      </c>
      <c r="B89" s="270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</row>
    <row r="90" spans="1:14" ht="60" x14ac:dyDescent="0.2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4"/>
      <c r="L90" s="15" t="s">
        <v>173</v>
      </c>
      <c r="M90" s="14" t="s">
        <v>174</v>
      </c>
      <c r="N90" s="14" t="s">
        <v>175</v>
      </c>
    </row>
    <row r="91" spans="1:14" ht="14.65" customHeight="1" x14ac:dyDescent="0.2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31"/>
      <c r="L91" s="47">
        <f>L22</f>
        <v>1</v>
      </c>
      <c r="M91" s="19">
        <v>0</v>
      </c>
      <c r="N91" s="25">
        <f>N17</f>
        <v>0</v>
      </c>
    </row>
    <row r="92" spans="1:14" ht="14.65" customHeight="1" x14ac:dyDescent="0.2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31"/>
      <c r="L92" s="47">
        <f>L30</f>
        <v>1</v>
      </c>
      <c r="M92" s="19">
        <v>0</v>
      </c>
      <c r="N92" s="25">
        <f>N31</f>
        <v>24.8</v>
      </c>
    </row>
    <row r="93" spans="1:14" ht="14.25" x14ac:dyDescent="0.2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31"/>
      <c r="L93" s="47">
        <f>L58</f>
        <v>1</v>
      </c>
      <c r="M93" s="19">
        <v>0</v>
      </c>
      <c r="N93" s="25">
        <v>0</v>
      </c>
    </row>
    <row r="94" spans="1:14" ht="15" customHeight="1" x14ac:dyDescent="0.2">
      <c r="A94" s="287" t="s">
        <v>171</v>
      </c>
      <c r="B94" s="287"/>
      <c r="C94" s="287"/>
      <c r="D94" s="287"/>
      <c r="E94" s="287"/>
      <c r="F94" s="287"/>
      <c r="G94" s="48">
        <f t="shared" ref="G94:N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260"/>
      <c r="L94" s="50">
        <f t="shared" si="4"/>
        <v>3</v>
      </c>
      <c r="M94" s="50">
        <f t="shared" si="4"/>
        <v>0</v>
      </c>
      <c r="N94" s="51">
        <f t="shared" si="4"/>
        <v>24.8</v>
      </c>
    </row>
    <row r="95" spans="1:14" ht="15" x14ac:dyDescent="0.2">
      <c r="A95" s="289"/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</row>
    <row r="96" spans="1:14" ht="15" customHeight="1" x14ac:dyDescent="0.2">
      <c r="A96" s="52" t="s">
        <v>2</v>
      </c>
      <c r="B96" s="52" t="s">
        <v>176</v>
      </c>
      <c r="C96" s="52" t="s">
        <v>177</v>
      </c>
      <c r="D96" s="285" t="s">
        <v>3</v>
      </c>
      <c r="E96" s="285"/>
      <c r="F96" s="285"/>
      <c r="G96" s="285"/>
      <c r="H96" s="285"/>
      <c r="I96" s="285"/>
      <c r="J96" s="52" t="s">
        <v>4</v>
      </c>
      <c r="K96" s="242"/>
      <c r="L96" s="52" t="s">
        <v>5</v>
      </c>
      <c r="M96" s="52" t="s">
        <v>6</v>
      </c>
      <c r="N96" s="52" t="s">
        <v>86</v>
      </c>
    </row>
    <row r="97" spans="1:14" ht="15" customHeight="1" x14ac:dyDescent="0.2">
      <c r="A97" s="3">
        <v>1</v>
      </c>
      <c r="B97" s="53" t="s">
        <v>178</v>
      </c>
      <c r="C97" s="54">
        <v>14185</v>
      </c>
      <c r="D97" s="286" t="s">
        <v>179</v>
      </c>
      <c r="E97" s="286"/>
      <c r="F97" s="286"/>
      <c r="G97" s="286"/>
      <c r="H97" s="286"/>
      <c r="I97" s="286"/>
      <c r="J97" s="53" t="s">
        <v>180</v>
      </c>
      <c r="K97" s="53"/>
      <c r="L97" s="55"/>
      <c r="M97" s="55"/>
      <c r="N97" s="56">
        <f>SUM(N98:N107)</f>
        <v>1.25583</v>
      </c>
    </row>
    <row r="98" spans="1:14" ht="14.25" customHeight="1" x14ac:dyDescent="0.2">
      <c r="A98" s="180" t="s">
        <v>181</v>
      </c>
      <c r="B98" s="179" t="s">
        <v>182</v>
      </c>
      <c r="C98" s="178">
        <v>4222</v>
      </c>
      <c r="D98" s="284" t="s">
        <v>183</v>
      </c>
      <c r="E98" s="284"/>
      <c r="F98" s="284"/>
      <c r="G98" s="284"/>
      <c r="H98" s="284"/>
      <c r="I98" s="284"/>
      <c r="J98" s="178" t="s">
        <v>184</v>
      </c>
      <c r="K98" s="244"/>
      <c r="L98" s="58">
        <v>0.11799999999999999</v>
      </c>
      <c r="M98" s="59">
        <v>4.59</v>
      </c>
      <c r="N98" s="59">
        <f t="shared" ref="N98:N107" si="5">L98*M98</f>
        <v>0.54161999999999999</v>
      </c>
    </row>
    <row r="99" spans="1:14" ht="14.25" customHeight="1" x14ac:dyDescent="0.2">
      <c r="A99" s="180" t="s">
        <v>185</v>
      </c>
      <c r="B99" s="179" t="s">
        <v>178</v>
      </c>
      <c r="C99" s="178">
        <v>11090</v>
      </c>
      <c r="D99" s="284" t="s">
        <v>186</v>
      </c>
      <c r="E99" s="284"/>
      <c r="F99" s="284"/>
      <c r="G99" s="284"/>
      <c r="H99" s="284"/>
      <c r="I99" s="284"/>
      <c r="J99" s="180" t="s">
        <v>187</v>
      </c>
      <c r="K99" s="243"/>
      <c r="L99" s="58">
        <v>0.125</v>
      </c>
      <c r="M99" s="59">
        <v>0.26</v>
      </c>
      <c r="N99" s="59">
        <f t="shared" si="5"/>
        <v>3.2500000000000001E-2</v>
      </c>
    </row>
    <row r="100" spans="1:14" ht="14.25" customHeight="1" x14ac:dyDescent="0.2">
      <c r="A100" s="180" t="s">
        <v>188</v>
      </c>
      <c r="B100" s="179" t="s">
        <v>178</v>
      </c>
      <c r="C100" s="178">
        <v>30302</v>
      </c>
      <c r="D100" s="284" t="s">
        <v>189</v>
      </c>
      <c r="E100" s="284"/>
      <c r="F100" s="284"/>
      <c r="G100" s="284"/>
      <c r="H100" s="284"/>
      <c r="I100" s="284"/>
      <c r="J100" s="180" t="s">
        <v>190</v>
      </c>
      <c r="K100" s="243"/>
      <c r="L100" s="58">
        <v>0.2</v>
      </c>
      <c r="M100" s="59">
        <v>0.11</v>
      </c>
      <c r="N100" s="59">
        <f t="shared" si="5"/>
        <v>2.2000000000000002E-2</v>
      </c>
    </row>
    <row r="101" spans="1:14" ht="14.25" customHeight="1" x14ac:dyDescent="0.2">
      <c r="A101" s="180" t="s">
        <v>191</v>
      </c>
      <c r="B101" s="179" t="s">
        <v>178</v>
      </c>
      <c r="C101" s="178">
        <v>30311</v>
      </c>
      <c r="D101" s="284" t="s">
        <v>192</v>
      </c>
      <c r="E101" s="284"/>
      <c r="F101" s="284"/>
      <c r="G101" s="284"/>
      <c r="H101" s="284"/>
      <c r="I101" s="284"/>
      <c r="J101" s="180" t="s">
        <v>184</v>
      </c>
      <c r="K101" s="243"/>
      <c r="L101" s="58">
        <v>0.1</v>
      </c>
      <c r="M101" s="59">
        <v>0.06</v>
      </c>
      <c r="N101" s="59">
        <f t="shared" si="5"/>
        <v>6.0000000000000001E-3</v>
      </c>
    </row>
    <row r="102" spans="1:14" ht="14.25" customHeight="1" x14ac:dyDescent="0.2">
      <c r="A102" s="180" t="s">
        <v>193</v>
      </c>
      <c r="B102" s="179" t="s">
        <v>178</v>
      </c>
      <c r="C102" s="178">
        <v>30323</v>
      </c>
      <c r="D102" s="284" t="s">
        <v>194</v>
      </c>
      <c r="E102" s="284"/>
      <c r="F102" s="284"/>
      <c r="G102" s="284"/>
      <c r="H102" s="284"/>
      <c r="I102" s="284"/>
      <c r="J102" s="180" t="s">
        <v>187</v>
      </c>
      <c r="K102" s="243"/>
      <c r="L102" s="58">
        <v>0.1</v>
      </c>
      <c r="M102" s="59">
        <v>0.43</v>
      </c>
      <c r="N102" s="59">
        <f t="shared" si="5"/>
        <v>4.3000000000000003E-2</v>
      </c>
    </row>
    <row r="103" spans="1:14" ht="14.25" customHeight="1" x14ac:dyDescent="0.2">
      <c r="A103" s="180" t="s">
        <v>195</v>
      </c>
      <c r="B103" s="179" t="s">
        <v>178</v>
      </c>
      <c r="C103" s="178">
        <v>30333</v>
      </c>
      <c r="D103" s="284" t="s">
        <v>196</v>
      </c>
      <c r="E103" s="284"/>
      <c r="F103" s="284"/>
      <c r="G103" s="284"/>
      <c r="H103" s="284"/>
      <c r="I103" s="284"/>
      <c r="J103" s="180" t="s">
        <v>187</v>
      </c>
      <c r="K103" s="243"/>
      <c r="L103" s="58">
        <v>0.08</v>
      </c>
      <c r="M103" s="59">
        <v>0.42</v>
      </c>
      <c r="N103" s="59">
        <f t="shared" si="5"/>
        <v>3.3599999999999998E-2</v>
      </c>
    </row>
    <row r="104" spans="1:14" ht="14.25" customHeight="1" x14ac:dyDescent="0.2">
      <c r="A104" s="180" t="s">
        <v>197</v>
      </c>
      <c r="B104" s="179" t="s">
        <v>178</v>
      </c>
      <c r="C104" s="178">
        <v>30420</v>
      </c>
      <c r="D104" s="284" t="s">
        <v>198</v>
      </c>
      <c r="E104" s="284"/>
      <c r="F104" s="284"/>
      <c r="G104" s="284"/>
      <c r="H104" s="284"/>
      <c r="I104" s="284"/>
      <c r="J104" s="180" t="s">
        <v>187</v>
      </c>
      <c r="K104" s="243"/>
      <c r="L104" s="58">
        <v>4.0000000000000001E-3</v>
      </c>
      <c r="M104" s="59">
        <v>1.49</v>
      </c>
      <c r="N104" s="59">
        <f t="shared" si="5"/>
        <v>5.96E-3</v>
      </c>
    </row>
    <row r="105" spans="1:14" ht="14.25" customHeight="1" x14ac:dyDescent="0.2">
      <c r="A105" s="180" t="s">
        <v>199</v>
      </c>
      <c r="B105" s="179" t="s">
        <v>178</v>
      </c>
      <c r="C105" s="178">
        <v>30469</v>
      </c>
      <c r="D105" s="284" t="s">
        <v>200</v>
      </c>
      <c r="E105" s="284"/>
      <c r="F105" s="284"/>
      <c r="G105" s="284"/>
      <c r="H105" s="284"/>
      <c r="I105" s="284"/>
      <c r="J105" s="180" t="s">
        <v>187</v>
      </c>
      <c r="K105" s="243"/>
      <c r="L105" s="58">
        <v>0.01</v>
      </c>
      <c r="M105" s="59">
        <v>49.9</v>
      </c>
      <c r="N105" s="59">
        <f t="shared" si="5"/>
        <v>0.499</v>
      </c>
    </row>
    <row r="106" spans="1:14" ht="14.25" customHeight="1" x14ac:dyDescent="0.2">
      <c r="A106" s="180" t="s">
        <v>201</v>
      </c>
      <c r="B106" s="179" t="s">
        <v>178</v>
      </c>
      <c r="C106" s="178">
        <v>30620</v>
      </c>
      <c r="D106" s="284" t="s">
        <v>202</v>
      </c>
      <c r="E106" s="284"/>
      <c r="F106" s="284"/>
      <c r="G106" s="284"/>
      <c r="H106" s="284"/>
      <c r="I106" s="284"/>
      <c r="J106" s="180" t="s">
        <v>187</v>
      </c>
      <c r="K106" s="243"/>
      <c r="L106" s="58">
        <v>1E-3</v>
      </c>
      <c r="M106" s="59">
        <v>6.49</v>
      </c>
      <c r="N106" s="59">
        <f t="shared" si="5"/>
        <v>6.4900000000000001E-3</v>
      </c>
    </row>
    <row r="107" spans="1:14" ht="14.25" customHeight="1" x14ac:dyDescent="0.2">
      <c r="A107" s="180" t="s">
        <v>203</v>
      </c>
      <c r="B107" s="179" t="s">
        <v>178</v>
      </c>
      <c r="C107" s="178">
        <v>30725</v>
      </c>
      <c r="D107" s="284" t="s">
        <v>204</v>
      </c>
      <c r="E107" s="284"/>
      <c r="F107" s="284"/>
      <c r="G107" s="284"/>
      <c r="H107" s="284"/>
      <c r="I107" s="284"/>
      <c r="J107" s="180" t="s">
        <v>187</v>
      </c>
      <c r="K107" s="243"/>
      <c r="L107" s="58">
        <v>4.9000000000000002E-2</v>
      </c>
      <c r="M107" s="59">
        <v>1.34</v>
      </c>
      <c r="N107" s="59">
        <f t="shared" si="5"/>
        <v>6.566000000000001E-2</v>
      </c>
    </row>
    <row r="108" spans="1:14" ht="15" customHeight="1" x14ac:dyDescent="0.2">
      <c r="A108" s="175">
        <v>2</v>
      </c>
      <c r="B108" s="53"/>
      <c r="C108" s="175"/>
      <c r="D108" s="270" t="s">
        <v>205</v>
      </c>
      <c r="E108" s="270"/>
      <c r="F108" s="270"/>
      <c r="G108" s="270"/>
      <c r="H108" s="270"/>
      <c r="I108" s="270"/>
      <c r="J108" s="53" t="s">
        <v>97</v>
      </c>
      <c r="K108" s="53"/>
      <c r="L108" s="55"/>
      <c r="M108" s="55"/>
      <c r="N108" s="56">
        <f>SUM(N109:N110)</f>
        <v>195</v>
      </c>
    </row>
    <row r="109" spans="1:14" ht="14.25" customHeight="1" x14ac:dyDescent="0.2">
      <c r="A109" s="180" t="s">
        <v>206</v>
      </c>
      <c r="B109" s="179" t="s">
        <v>178</v>
      </c>
      <c r="C109" s="178">
        <v>19904</v>
      </c>
      <c r="D109" s="284" t="s">
        <v>207</v>
      </c>
      <c r="E109" s="284"/>
      <c r="F109" s="284"/>
      <c r="G109" s="284"/>
      <c r="H109" s="284"/>
      <c r="I109" s="284"/>
      <c r="J109" s="180" t="s">
        <v>187</v>
      </c>
      <c r="K109" s="243"/>
      <c r="L109" s="58">
        <v>1</v>
      </c>
      <c r="M109" s="59">
        <v>120</v>
      </c>
      <c r="N109" s="59">
        <f>L109*M109</f>
        <v>120</v>
      </c>
    </row>
    <row r="110" spans="1:14" ht="14.25" customHeight="1" x14ac:dyDescent="0.2">
      <c r="A110" s="180" t="s">
        <v>208</v>
      </c>
      <c r="B110" s="179" t="s">
        <v>178</v>
      </c>
      <c r="C110" s="178">
        <v>19907</v>
      </c>
      <c r="D110" s="284" t="s">
        <v>209</v>
      </c>
      <c r="E110" s="284"/>
      <c r="F110" s="284"/>
      <c r="G110" s="284"/>
      <c r="H110" s="284"/>
      <c r="I110" s="284"/>
      <c r="J110" s="180" t="s">
        <v>187</v>
      </c>
      <c r="K110" s="243"/>
      <c r="L110" s="58">
        <v>1</v>
      </c>
      <c r="M110" s="59">
        <v>75</v>
      </c>
      <c r="N110" s="59">
        <f>L110*M110</f>
        <v>75</v>
      </c>
    </row>
    <row r="111" spans="1:14" s="61" customFormat="1" ht="14.25" x14ac:dyDescent="0.2">
      <c r="A111" s="281"/>
      <c r="B111" s="281"/>
      <c r="C111" s="281"/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</row>
    <row r="112" spans="1:14" ht="15" customHeight="1" x14ac:dyDescent="0.2">
      <c r="A112" s="282" t="s">
        <v>210</v>
      </c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</row>
    <row r="113" spans="1:14" ht="15" customHeight="1" x14ac:dyDescent="0.2">
      <c r="A113" s="181" t="s">
        <v>2</v>
      </c>
      <c r="B113" s="283" t="s">
        <v>3</v>
      </c>
      <c r="C113" s="283"/>
      <c r="D113" s="283"/>
      <c r="E113" s="283"/>
      <c r="F113" s="283"/>
      <c r="G113" s="283"/>
      <c r="H113" s="283"/>
      <c r="I113" s="283"/>
      <c r="J113" s="175" t="s">
        <v>6</v>
      </c>
      <c r="K113" s="241"/>
      <c r="L113" s="175" t="s">
        <v>211</v>
      </c>
      <c r="M113" s="63" t="s">
        <v>212</v>
      </c>
      <c r="N113" s="63" t="s">
        <v>213</v>
      </c>
    </row>
    <row r="114" spans="1:14" ht="14.25" customHeight="1" x14ac:dyDescent="0.2">
      <c r="A114" s="17">
        <v>1</v>
      </c>
      <c r="B114" s="279" t="s">
        <v>214</v>
      </c>
      <c r="C114" s="279"/>
      <c r="D114" s="279"/>
      <c r="E114" s="279"/>
      <c r="F114" s="279"/>
      <c r="G114" s="279"/>
      <c r="H114" s="279"/>
      <c r="I114" s="279"/>
      <c r="J114" s="59">
        <f>N97</f>
        <v>1.25583</v>
      </c>
      <c r="K114" s="59">
        <f>J114*$J$133</f>
        <v>1.4319901155869987</v>
      </c>
      <c r="L114" s="25">
        <f>K114*I87</f>
        <v>10193.048841759815</v>
      </c>
      <c r="M114" s="25">
        <f t="shared" ref="M114:M119" si="6">12*L114</f>
        <v>122316.58610111778</v>
      </c>
      <c r="N114" s="64">
        <f>M114/M120</f>
        <v>0.63457021603196817</v>
      </c>
    </row>
    <row r="115" spans="1:14" ht="14.25" customHeight="1" x14ac:dyDescent="0.2">
      <c r="A115" s="17">
        <v>2</v>
      </c>
      <c r="B115" s="278" t="s">
        <v>215</v>
      </c>
      <c r="C115" s="278"/>
      <c r="D115" s="278"/>
      <c r="E115" s="278"/>
      <c r="F115" s="278"/>
      <c r="G115" s="278"/>
      <c r="H115" s="278"/>
      <c r="I115" s="278"/>
      <c r="J115" s="59">
        <v>1</v>
      </c>
      <c r="K115" s="59">
        <f t="shared" ref="K115:K119" si="7">J115*$J$133</f>
        <v>1.1402738552089047</v>
      </c>
      <c r="L115" s="25">
        <f>K115*N87</f>
        <v>271.84128708180293</v>
      </c>
      <c r="M115" s="25">
        <f t="shared" si="6"/>
        <v>3262.0954449816354</v>
      </c>
      <c r="N115" s="64">
        <f>M115/M120</f>
        <v>1.6923531609422338E-2</v>
      </c>
    </row>
    <row r="116" spans="1:14" ht="14.25" customHeight="1" x14ac:dyDescent="0.2">
      <c r="A116" s="17">
        <v>3</v>
      </c>
      <c r="B116" s="278" t="s">
        <v>216</v>
      </c>
      <c r="C116" s="278"/>
      <c r="D116" s="278"/>
      <c r="E116" s="278"/>
      <c r="F116" s="278"/>
      <c r="G116" s="278"/>
      <c r="H116" s="278"/>
      <c r="I116" s="278"/>
      <c r="J116" s="59">
        <f>N108*5</f>
        <v>975</v>
      </c>
      <c r="K116" s="59">
        <f t="shared" si="7"/>
        <v>1111.767008828682</v>
      </c>
      <c r="L116" s="25">
        <f>K116*M87</f>
        <v>4447.0680353147281</v>
      </c>
      <c r="M116" s="25">
        <f t="shared" si="6"/>
        <v>53364.816423776734</v>
      </c>
      <c r="N116" s="64">
        <f>M116/M120</f>
        <v>0.27685307582528146</v>
      </c>
    </row>
    <row r="117" spans="1:14" ht="14.25" customHeight="1" x14ac:dyDescent="0.2">
      <c r="A117" s="17">
        <v>4</v>
      </c>
      <c r="B117" s="279" t="s">
        <v>217</v>
      </c>
      <c r="C117" s="279"/>
      <c r="D117" s="279"/>
      <c r="E117" s="279"/>
      <c r="F117" s="279"/>
      <c r="G117" s="279"/>
      <c r="H117" s="279"/>
      <c r="I117" s="279"/>
      <c r="J117" s="59">
        <f>N97</f>
        <v>1.25583</v>
      </c>
      <c r="K117" s="59">
        <f t="shared" si="7"/>
        <v>1.4319901155869987</v>
      </c>
      <c r="L117" s="25">
        <f>K117*I94</f>
        <v>1122.6802506202071</v>
      </c>
      <c r="M117" s="25">
        <f t="shared" si="6"/>
        <v>13472.163007442485</v>
      </c>
      <c r="N117" s="64">
        <f>M117/M120</f>
        <v>6.9892674922951786E-2</v>
      </c>
    </row>
    <row r="118" spans="1:14" ht="14.25" customHeight="1" x14ac:dyDescent="0.2">
      <c r="A118" s="17">
        <v>5</v>
      </c>
      <c r="B118" s="278" t="s">
        <v>218</v>
      </c>
      <c r="C118" s="278"/>
      <c r="D118" s="278"/>
      <c r="E118" s="278"/>
      <c r="F118" s="278"/>
      <c r="G118" s="278"/>
      <c r="H118" s="278"/>
      <c r="I118" s="278"/>
      <c r="J118" s="59">
        <v>1</v>
      </c>
      <c r="K118" s="59">
        <f t="shared" si="7"/>
        <v>1.1402738552089047</v>
      </c>
      <c r="L118" s="25">
        <f>K118*N94</f>
        <v>28.278791609180836</v>
      </c>
      <c r="M118" s="25">
        <f t="shared" si="6"/>
        <v>339.34549931017</v>
      </c>
      <c r="N118" s="64">
        <f>M118/M120</f>
        <v>1.7605016103761485E-3</v>
      </c>
    </row>
    <row r="119" spans="1:14" ht="14.25" customHeight="1" x14ac:dyDescent="0.2">
      <c r="A119" s="17">
        <v>6</v>
      </c>
      <c r="B119" s="278" t="s">
        <v>219</v>
      </c>
      <c r="C119" s="278"/>
      <c r="D119" s="278"/>
      <c r="E119" s="278"/>
      <c r="F119" s="278"/>
      <c r="G119" s="278"/>
      <c r="H119" s="278"/>
      <c r="I119" s="278"/>
      <c r="J119" s="59">
        <f>N108*5</f>
        <v>975</v>
      </c>
      <c r="K119" s="59">
        <f t="shared" si="7"/>
        <v>1111.767008828682</v>
      </c>
      <c r="L119" s="25">
        <f>K119*M94</f>
        <v>0</v>
      </c>
      <c r="M119" s="25">
        <f t="shared" si="6"/>
        <v>0</v>
      </c>
      <c r="N119" s="64">
        <f>M119/M120</f>
        <v>0</v>
      </c>
    </row>
    <row r="120" spans="1:14" ht="15" customHeight="1" x14ac:dyDescent="0.2">
      <c r="A120" s="280" t="s">
        <v>171</v>
      </c>
      <c r="B120" s="280"/>
      <c r="C120" s="280"/>
      <c r="D120" s="280"/>
      <c r="E120" s="280"/>
      <c r="F120" s="280"/>
      <c r="G120" s="280"/>
      <c r="H120" s="280"/>
      <c r="I120" s="280"/>
      <c r="L120" s="201">
        <f>SUM(L114:L119)</f>
        <v>16062.917206385733</v>
      </c>
      <c r="M120" s="201">
        <f>SUM(M114:M119)</f>
        <v>192755.00647662883</v>
      </c>
      <c r="N120" s="65">
        <f>SUM(N114:N119)</f>
        <v>0.99999999999999978</v>
      </c>
    </row>
    <row r="122" spans="1:14" ht="25.5" x14ac:dyDescent="0.2">
      <c r="I122" s="248" t="s">
        <v>1034</v>
      </c>
    </row>
    <row r="124" spans="1:14" x14ac:dyDescent="0.2">
      <c r="I124" s="249" t="s">
        <v>1035</v>
      </c>
      <c r="J124"/>
      <c r="K124"/>
      <c r="L124"/>
    </row>
    <row r="125" spans="1:14" x14ac:dyDescent="0.2">
      <c r="I125" s="249" t="s">
        <v>1036</v>
      </c>
      <c r="J125"/>
      <c r="K125"/>
      <c r="L125"/>
    </row>
    <row r="126" spans="1:14" x14ac:dyDescent="0.2">
      <c r="I126" s="249" t="s">
        <v>1043</v>
      </c>
      <c r="J126" s="250" t="s">
        <v>1044</v>
      </c>
      <c r="K126" s="251"/>
      <c r="L126" s="251"/>
    </row>
    <row r="127" spans="1:14" ht="16.5" x14ac:dyDescent="0.3">
      <c r="I127" s="252" t="s">
        <v>1045</v>
      </c>
      <c r="J127" s="253">
        <v>1.26</v>
      </c>
      <c r="K127" s="254"/>
      <c r="L127" s="254"/>
    </row>
    <row r="128" spans="1:14" ht="16.5" x14ac:dyDescent="0.3">
      <c r="I128" s="249" t="s">
        <v>985</v>
      </c>
      <c r="J128" s="255">
        <v>3334.9659000000001</v>
      </c>
      <c r="K128" s="261"/>
      <c r="L128" t="s">
        <v>1041</v>
      </c>
    </row>
    <row r="129" spans="9:12" ht="16.5" x14ac:dyDescent="0.3">
      <c r="I129" s="249" t="s">
        <v>1037</v>
      </c>
      <c r="J129" s="255">
        <v>2924.7060999999999</v>
      </c>
      <c r="K129" s="261"/>
      <c r="L129" t="s">
        <v>1042</v>
      </c>
    </row>
    <row r="130" spans="9:12" ht="16.5" x14ac:dyDescent="0.3">
      <c r="I130" s="249"/>
      <c r="J130" s="253">
        <f>(J127*(J128-J129))/J129</f>
        <v>0.17674505756321993</v>
      </c>
      <c r="K130" s="254"/>
      <c r="L130" s="254"/>
    </row>
    <row r="131" spans="9:12" ht="16.5" x14ac:dyDescent="0.3">
      <c r="I131" s="249" t="s">
        <v>1038</v>
      </c>
      <c r="J131" s="256">
        <f>J127+J130</f>
        <v>1.4367450575632199</v>
      </c>
      <c r="K131" s="257"/>
      <c r="L131" s="257"/>
    </row>
    <row r="132" spans="9:12" ht="16.5" x14ac:dyDescent="0.3">
      <c r="I132"/>
      <c r="J132" s="258"/>
      <c r="K132" s="259"/>
      <c r="L132" s="259"/>
    </row>
    <row r="133" spans="9:12" ht="16.5" x14ac:dyDescent="0.3">
      <c r="I133"/>
      <c r="J133" s="258">
        <f>J131/J127</f>
        <v>1.1402738552089047</v>
      </c>
      <c r="K133" s="259"/>
      <c r="L133" s="259"/>
    </row>
    <row r="65536" ht="14.65" customHeight="1" x14ac:dyDescent="0.2"/>
  </sheetData>
  <mergeCells count="55">
    <mergeCell ref="A1:N1"/>
    <mergeCell ref="A2:N2"/>
    <mergeCell ref="B4:B23"/>
    <mergeCell ref="C4:C8"/>
    <mergeCell ref="C9:C13"/>
    <mergeCell ref="C14:C18"/>
    <mergeCell ref="C19:C23"/>
    <mergeCell ref="A24:N24"/>
    <mergeCell ref="B25:B44"/>
    <mergeCell ref="C25:C29"/>
    <mergeCell ref="C30:C34"/>
    <mergeCell ref="C35:C39"/>
    <mergeCell ref="C40:C44"/>
    <mergeCell ref="A45:N45"/>
    <mergeCell ref="B46:B65"/>
    <mergeCell ref="C46:C50"/>
    <mergeCell ref="C51:C55"/>
    <mergeCell ref="C56:C60"/>
    <mergeCell ref="C61:C65"/>
    <mergeCell ref="A66:N66"/>
    <mergeCell ref="B67:B86"/>
    <mergeCell ref="C67:C71"/>
    <mergeCell ref="C72:C76"/>
    <mergeCell ref="C77:C81"/>
    <mergeCell ref="C82:C86"/>
    <mergeCell ref="A87:F87"/>
    <mergeCell ref="A88:N88"/>
    <mergeCell ref="A89:N89"/>
    <mergeCell ref="A94:F94"/>
    <mergeCell ref="A95:N95"/>
    <mergeCell ref="D96:I96"/>
    <mergeCell ref="D97:I97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A111:N111"/>
    <mergeCell ref="A112:N112"/>
    <mergeCell ref="B113:I113"/>
    <mergeCell ref="B114:I114"/>
    <mergeCell ref="B115:I115"/>
    <mergeCell ref="B116:I116"/>
    <mergeCell ref="B117:I117"/>
    <mergeCell ref="B118:I118"/>
    <mergeCell ref="B119:I119"/>
    <mergeCell ref="A120:I120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3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Y78"/>
  <sheetViews>
    <sheetView view="pageBreakPreview" topLeftCell="A69" zoomScale="90" zoomScaleNormal="60" zoomScalePageLayoutView="90" workbookViewId="0">
      <selection activeCell="B4" sqref="B4:B23"/>
    </sheetView>
  </sheetViews>
  <sheetFormatPr defaultRowHeight="14.25" x14ac:dyDescent="0.2"/>
  <cols>
    <col min="1" max="1" width="6.28515625" style="66" customWidth="1"/>
    <col min="2" max="2" width="52.85546875" style="66" customWidth="1"/>
    <col min="3" max="3" width="18" style="66" customWidth="1"/>
    <col min="4" max="4" width="14.5703125" style="66" customWidth="1"/>
    <col min="5" max="5" width="10.140625" style="66" customWidth="1"/>
    <col min="6" max="6" width="18.140625" style="66" customWidth="1"/>
    <col min="7" max="7" width="18.5703125" style="66" customWidth="1"/>
    <col min="8" max="8" width="18.42578125" style="66" customWidth="1"/>
    <col min="9" max="9" width="12.5703125" style="66" customWidth="1"/>
    <col min="10" max="10" width="11.85546875" style="66" customWidth="1"/>
    <col min="11" max="11" width="8.140625" style="66" customWidth="1"/>
    <col min="12" max="233" width="8.7109375" style="66" customWidth="1"/>
    <col min="234" max="1025" width="8.7109375" customWidth="1"/>
  </cols>
  <sheetData>
    <row r="1" spans="1:11" ht="20.25" customHeight="1" x14ac:dyDescent="0.2">
      <c r="A1" s="305" t="s">
        <v>220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5.75" customHeight="1" x14ac:dyDescent="0.2">
      <c r="A2" s="298" t="s">
        <v>2</v>
      </c>
      <c r="B2" s="298" t="s">
        <v>4</v>
      </c>
      <c r="C2" s="298" t="s">
        <v>221</v>
      </c>
      <c r="D2" s="298"/>
      <c r="E2" s="298"/>
      <c r="F2" s="298"/>
      <c r="G2" s="298"/>
      <c r="H2" s="298"/>
      <c r="I2" s="306" t="s">
        <v>222</v>
      </c>
      <c r="J2" s="306"/>
      <c r="K2" s="306"/>
    </row>
    <row r="3" spans="1:11" ht="60" x14ac:dyDescent="0.2">
      <c r="A3" s="298"/>
      <c r="B3" s="298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5" x14ac:dyDescent="0.2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304">
        <v>4</v>
      </c>
    </row>
    <row r="5" spans="1:11" x14ac:dyDescent="0.2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304"/>
    </row>
    <row r="6" spans="1:11" x14ac:dyDescent="0.2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303">
        <f>SUM(I6:I19)</f>
        <v>15</v>
      </c>
      <c r="K6" s="304">
        <v>3</v>
      </c>
    </row>
    <row r="7" spans="1:11" x14ac:dyDescent="0.2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303"/>
      <c r="K7" s="304"/>
    </row>
    <row r="8" spans="1:11" x14ac:dyDescent="0.2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303"/>
      <c r="K8" s="304"/>
    </row>
    <row r="9" spans="1:11" x14ac:dyDescent="0.2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303"/>
      <c r="K9" s="304"/>
    </row>
    <row r="10" spans="1:11" x14ac:dyDescent="0.2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303"/>
      <c r="K10" s="304"/>
    </row>
    <row r="11" spans="1:11" x14ac:dyDescent="0.2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303"/>
      <c r="K11" s="304"/>
    </row>
    <row r="12" spans="1:11" x14ac:dyDescent="0.2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303"/>
      <c r="K12" s="304"/>
    </row>
    <row r="13" spans="1:11" x14ac:dyDescent="0.2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303"/>
      <c r="K13" s="304"/>
    </row>
    <row r="14" spans="1:11" x14ac:dyDescent="0.2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303"/>
      <c r="K14" s="304"/>
    </row>
    <row r="15" spans="1:11" x14ac:dyDescent="0.2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303"/>
      <c r="K15" s="304"/>
    </row>
    <row r="16" spans="1:11" x14ac:dyDescent="0.2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303"/>
      <c r="K16" s="304"/>
    </row>
    <row r="17" spans="1:11" x14ac:dyDescent="0.2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303"/>
      <c r="K17" s="304"/>
    </row>
    <row r="18" spans="1:11" x14ac:dyDescent="0.2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303"/>
      <c r="K18" s="304"/>
    </row>
    <row r="19" spans="1:11" x14ac:dyDescent="0.2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303"/>
      <c r="K19" s="304"/>
    </row>
    <row r="20" spans="1:11" x14ac:dyDescent="0.2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 x14ac:dyDescent="0.2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303">
        <f>SUM(I21:I23)</f>
        <v>5</v>
      </c>
      <c r="K21" s="304">
        <v>3</v>
      </c>
    </row>
    <row r="22" spans="1:11" x14ac:dyDescent="0.2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303"/>
      <c r="K22" s="304"/>
    </row>
    <row r="23" spans="1:11" x14ac:dyDescent="0.2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303"/>
      <c r="K23" s="304"/>
    </row>
    <row r="24" spans="1:11" ht="15" x14ac:dyDescent="0.2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303">
        <f>SUM(I24:I38)</f>
        <v>18</v>
      </c>
      <c r="K24" s="304">
        <v>1</v>
      </c>
    </row>
    <row r="25" spans="1:11" x14ac:dyDescent="0.2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303"/>
      <c r="K25" s="304"/>
    </row>
    <row r="26" spans="1:11" x14ac:dyDescent="0.2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303"/>
      <c r="K26" s="304"/>
    </row>
    <row r="27" spans="1:11" x14ac:dyDescent="0.2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303"/>
      <c r="K27" s="304"/>
    </row>
    <row r="28" spans="1:11" x14ac:dyDescent="0.2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303"/>
      <c r="K28" s="304"/>
    </row>
    <row r="29" spans="1:11" x14ac:dyDescent="0.2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303"/>
      <c r="K29" s="304"/>
    </row>
    <row r="30" spans="1:11" x14ac:dyDescent="0.2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303"/>
      <c r="K30" s="304"/>
    </row>
    <row r="31" spans="1:11" x14ac:dyDescent="0.2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303"/>
      <c r="K31" s="304"/>
    </row>
    <row r="32" spans="1:11" x14ac:dyDescent="0.2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303"/>
      <c r="K32" s="304"/>
    </row>
    <row r="33" spans="1:11" x14ac:dyDescent="0.2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303"/>
      <c r="K33" s="304"/>
    </row>
    <row r="34" spans="1:11" x14ac:dyDescent="0.2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303"/>
      <c r="K34" s="304"/>
    </row>
    <row r="35" spans="1:11" x14ac:dyDescent="0.2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303"/>
      <c r="K35" s="304"/>
    </row>
    <row r="36" spans="1:11" x14ac:dyDescent="0.2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303"/>
      <c r="K36" s="304"/>
    </row>
    <row r="37" spans="1:11" x14ac:dyDescent="0.2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303"/>
      <c r="K37" s="304"/>
    </row>
    <row r="38" spans="1:11" x14ac:dyDescent="0.2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303"/>
      <c r="K38" s="304"/>
    </row>
    <row r="39" spans="1:11" ht="15" x14ac:dyDescent="0.2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303">
        <v>4</v>
      </c>
    </row>
    <row r="40" spans="1:11" x14ac:dyDescent="0.2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303"/>
    </row>
    <row r="41" spans="1:11" x14ac:dyDescent="0.2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303">
        <f>SUM(I41:I54)</f>
        <v>18</v>
      </c>
      <c r="K41" s="303">
        <v>2</v>
      </c>
    </row>
    <row r="42" spans="1:11" x14ac:dyDescent="0.2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303"/>
      <c r="K42" s="303"/>
    </row>
    <row r="43" spans="1:11" x14ac:dyDescent="0.2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303"/>
      <c r="K43" s="303"/>
    </row>
    <row r="44" spans="1:11" x14ac:dyDescent="0.2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303"/>
      <c r="K44" s="303"/>
    </row>
    <row r="45" spans="1:11" x14ac:dyDescent="0.2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303"/>
      <c r="K45" s="303"/>
    </row>
    <row r="46" spans="1:11" x14ac:dyDescent="0.2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303"/>
      <c r="K46" s="303"/>
    </row>
    <row r="47" spans="1:11" x14ac:dyDescent="0.2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303"/>
      <c r="K47" s="303"/>
    </row>
    <row r="48" spans="1:11" x14ac:dyDescent="0.2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303"/>
      <c r="K48" s="303"/>
    </row>
    <row r="49" spans="1:11" x14ac:dyDescent="0.2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303"/>
      <c r="K49" s="303"/>
    </row>
    <row r="50" spans="1:11" x14ac:dyDescent="0.2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303"/>
      <c r="K50" s="303"/>
    </row>
    <row r="51" spans="1:11" ht="15" customHeight="1" x14ac:dyDescent="0.2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303"/>
      <c r="K51" s="303"/>
    </row>
    <row r="52" spans="1:11" x14ac:dyDescent="0.2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303"/>
      <c r="K52" s="303"/>
    </row>
    <row r="53" spans="1:11" x14ac:dyDescent="0.2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303"/>
      <c r="K53" s="303"/>
    </row>
    <row r="54" spans="1:11" x14ac:dyDescent="0.2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303"/>
      <c r="K54" s="303"/>
    </row>
    <row r="55" spans="1:11" x14ac:dyDescent="0.2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 x14ac:dyDescent="0.2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5" x14ac:dyDescent="0.2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299"/>
      <c r="F57" s="299"/>
      <c r="G57" s="299"/>
      <c r="H57" s="299"/>
      <c r="I57" s="89">
        <f>SUM(I4:I56)</f>
        <v>72</v>
      </c>
      <c r="J57" s="89">
        <f>SUM(J4:J56)</f>
        <v>72</v>
      </c>
      <c r="K57" s="88"/>
    </row>
    <row r="58" spans="1:11" x14ac:dyDescent="0.2">
      <c r="A58" s="300"/>
      <c r="B58" s="300"/>
      <c r="C58" s="300"/>
      <c r="D58" s="300"/>
      <c r="E58" s="300"/>
      <c r="F58" s="300"/>
      <c r="G58" s="300"/>
      <c r="H58" s="300"/>
      <c r="I58" s="300"/>
      <c r="J58" s="300"/>
      <c r="K58" s="300"/>
    </row>
    <row r="59" spans="1:11" ht="34.5" customHeight="1" x14ac:dyDescent="0.2">
      <c r="A59" s="90"/>
      <c r="C59" s="301" t="s">
        <v>237</v>
      </c>
      <c r="D59" s="301"/>
      <c r="E59" s="301"/>
      <c r="F59" s="301"/>
      <c r="G59" s="91">
        <f>SUM(I4:I56)/20</f>
        <v>3.6</v>
      </c>
      <c r="H59" s="90"/>
      <c r="I59" s="90"/>
    </row>
    <row r="60" spans="1:11" ht="24" customHeight="1" x14ac:dyDescent="0.2">
      <c r="A60" s="92"/>
      <c r="C60" s="301" t="s">
        <v>238</v>
      </c>
      <c r="D60" s="301"/>
      <c r="E60" s="301"/>
      <c r="F60" s="93">
        <f>G59</f>
        <v>3.6</v>
      </c>
      <c r="G60" s="94" t="s">
        <v>239</v>
      </c>
      <c r="H60" s="90"/>
      <c r="I60" s="95"/>
    </row>
    <row r="61" spans="1:11" x14ac:dyDescent="0.2">
      <c r="A61" s="302"/>
      <c r="B61" s="302"/>
      <c r="C61" s="302"/>
      <c r="D61" s="302"/>
      <c r="E61" s="302"/>
      <c r="F61" s="302"/>
      <c r="G61" s="302"/>
      <c r="H61" s="302"/>
      <c r="I61" s="302"/>
      <c r="J61" s="302"/>
      <c r="K61" s="302"/>
    </row>
    <row r="62" spans="1:11" ht="20.25" customHeight="1" x14ac:dyDescent="0.2">
      <c r="A62" s="297" t="s">
        <v>240</v>
      </c>
      <c r="B62" s="297"/>
      <c r="C62" s="297"/>
      <c r="D62" s="297"/>
      <c r="E62" s="297"/>
      <c r="F62" s="297"/>
      <c r="G62" s="297"/>
      <c r="H62" s="297"/>
      <c r="I62" s="297"/>
      <c r="J62" s="297"/>
      <c r="K62" s="297"/>
    </row>
    <row r="63" spans="1:11" ht="15" customHeight="1" x14ac:dyDescent="0.2">
      <c r="A63" s="96" t="s">
        <v>102</v>
      </c>
      <c r="B63" s="67" t="s">
        <v>241</v>
      </c>
      <c r="C63" s="67" t="s">
        <v>242</v>
      </c>
      <c r="D63" s="298" t="s">
        <v>243</v>
      </c>
      <c r="E63" s="298"/>
      <c r="F63" s="298"/>
      <c r="G63" s="298"/>
      <c r="H63" s="298"/>
      <c r="I63" s="298"/>
      <c r="J63" s="298"/>
      <c r="K63" s="298"/>
    </row>
    <row r="64" spans="1:11" ht="48.2" customHeight="1" x14ac:dyDescent="0.2">
      <c r="A64" s="97" t="s">
        <v>236</v>
      </c>
      <c r="B64" s="98" t="s">
        <v>244</v>
      </c>
      <c r="C64" s="99">
        <v>0</v>
      </c>
      <c r="D64" s="296" t="s">
        <v>245</v>
      </c>
      <c r="E64" s="296"/>
      <c r="F64" s="296"/>
      <c r="G64" s="296"/>
      <c r="H64" s="296"/>
      <c r="I64" s="296"/>
      <c r="J64" s="296"/>
      <c r="K64" s="296"/>
    </row>
    <row r="65" spans="1:11" ht="48.2" customHeight="1" x14ac:dyDescent="0.2">
      <c r="A65" s="97" t="s">
        <v>246</v>
      </c>
      <c r="B65" s="98" t="s">
        <v>247</v>
      </c>
      <c r="C65" s="99">
        <v>3.2000000000000002E-3</v>
      </c>
      <c r="D65" s="296" t="s">
        <v>248</v>
      </c>
      <c r="E65" s="296"/>
      <c r="F65" s="296"/>
      <c r="G65" s="296"/>
      <c r="H65" s="296"/>
      <c r="I65" s="296"/>
      <c r="J65" s="296"/>
      <c r="K65" s="296"/>
    </row>
    <row r="66" spans="1:11" ht="48.2" customHeight="1" x14ac:dyDescent="0.2">
      <c r="A66" s="97" t="s">
        <v>235</v>
      </c>
      <c r="B66" s="98" t="s">
        <v>249</v>
      </c>
      <c r="C66" s="99">
        <v>2.52E-2</v>
      </c>
      <c r="D66" s="296" t="s">
        <v>250</v>
      </c>
      <c r="E66" s="296"/>
      <c r="F66" s="296"/>
      <c r="G66" s="296"/>
      <c r="H66" s="296"/>
      <c r="I66" s="296"/>
      <c r="J66" s="296"/>
      <c r="K66" s="296"/>
    </row>
    <row r="67" spans="1:11" ht="48.2" customHeight="1" x14ac:dyDescent="0.2">
      <c r="A67" s="97" t="s">
        <v>251</v>
      </c>
      <c r="B67" s="98" t="s">
        <v>252</v>
      </c>
      <c r="C67" s="99">
        <v>8.09E-2</v>
      </c>
      <c r="D67" s="296" t="s">
        <v>253</v>
      </c>
      <c r="E67" s="296"/>
      <c r="F67" s="296"/>
      <c r="G67" s="296"/>
      <c r="H67" s="296"/>
      <c r="I67" s="296"/>
      <c r="J67" s="296"/>
      <c r="K67" s="296"/>
    </row>
    <row r="68" spans="1:11" ht="48.2" customHeight="1" x14ac:dyDescent="0.2">
      <c r="A68" s="97" t="s">
        <v>233</v>
      </c>
      <c r="B68" s="98" t="s">
        <v>254</v>
      </c>
      <c r="C68" s="99">
        <v>0.18099999999999999</v>
      </c>
      <c r="D68" s="296" t="s">
        <v>255</v>
      </c>
      <c r="E68" s="296"/>
      <c r="F68" s="296"/>
      <c r="G68" s="296"/>
      <c r="H68" s="296"/>
      <c r="I68" s="296"/>
      <c r="J68" s="296"/>
      <c r="K68" s="296"/>
    </row>
    <row r="69" spans="1:11" ht="48.2" customHeight="1" x14ac:dyDescent="0.2">
      <c r="A69" s="97" t="s">
        <v>234</v>
      </c>
      <c r="B69" s="98" t="s">
        <v>256</v>
      </c>
      <c r="C69" s="99">
        <v>0.33200000000000002</v>
      </c>
      <c r="D69" s="296" t="s">
        <v>257</v>
      </c>
      <c r="E69" s="296"/>
      <c r="F69" s="296"/>
      <c r="G69" s="296"/>
      <c r="H69" s="296"/>
      <c r="I69" s="296"/>
      <c r="J69" s="296"/>
      <c r="K69" s="296"/>
    </row>
    <row r="70" spans="1:11" ht="48.2" customHeight="1" x14ac:dyDescent="0.2">
      <c r="A70" s="97" t="s">
        <v>258</v>
      </c>
      <c r="B70" s="98" t="s">
        <v>259</v>
      </c>
      <c r="C70" s="99">
        <v>0.52600000000000002</v>
      </c>
      <c r="D70" s="296" t="s">
        <v>260</v>
      </c>
      <c r="E70" s="296"/>
      <c r="F70" s="296"/>
      <c r="G70" s="296"/>
      <c r="H70" s="296"/>
      <c r="I70" s="296"/>
      <c r="J70" s="296"/>
      <c r="K70" s="296"/>
    </row>
    <row r="71" spans="1:11" ht="48.2" customHeight="1" x14ac:dyDescent="0.2">
      <c r="A71" s="97" t="s">
        <v>232</v>
      </c>
      <c r="B71" s="98" t="s">
        <v>261</v>
      </c>
      <c r="C71" s="99">
        <v>0.752</v>
      </c>
      <c r="D71" s="296" t="s">
        <v>262</v>
      </c>
      <c r="E71" s="296"/>
      <c r="F71" s="296"/>
      <c r="G71" s="296"/>
      <c r="H71" s="296"/>
      <c r="I71" s="296"/>
      <c r="J71" s="296"/>
      <c r="K71" s="296"/>
    </row>
    <row r="72" spans="1:11" ht="48.2" customHeight="1" x14ac:dyDescent="0.2">
      <c r="A72" s="97" t="s">
        <v>263</v>
      </c>
      <c r="B72" s="100" t="s">
        <v>264</v>
      </c>
      <c r="C72" s="99">
        <v>1</v>
      </c>
      <c r="D72" s="296" t="s">
        <v>265</v>
      </c>
      <c r="E72" s="296"/>
      <c r="F72" s="296"/>
      <c r="G72" s="296"/>
      <c r="H72" s="296"/>
      <c r="I72" s="296"/>
      <c r="J72" s="296"/>
      <c r="K72" s="296"/>
    </row>
    <row r="74" spans="1:11" ht="15" customHeight="1" x14ac:dyDescent="0.2"/>
    <row r="78" spans="1:11" ht="15.75" customHeight="1" x14ac:dyDescent="0.2"/>
  </sheetData>
  <mergeCells count="31">
    <mergeCell ref="A1:K1"/>
    <mergeCell ref="A2:A3"/>
    <mergeCell ref="B2:B3"/>
    <mergeCell ref="C2:H2"/>
    <mergeCell ref="I2:K2"/>
    <mergeCell ref="K4:K5"/>
    <mergeCell ref="J6:J19"/>
    <mergeCell ref="K6:K19"/>
    <mergeCell ref="J21:J23"/>
    <mergeCell ref="K21:K23"/>
    <mergeCell ref="J24:J38"/>
    <mergeCell ref="K24:K38"/>
    <mergeCell ref="K39:K40"/>
    <mergeCell ref="J41:J54"/>
    <mergeCell ref="K41:K54"/>
    <mergeCell ref="E57:H57"/>
    <mergeCell ref="A58:K58"/>
    <mergeCell ref="C59:F59"/>
    <mergeCell ref="C60:E60"/>
    <mergeCell ref="A61:K61"/>
    <mergeCell ref="A62:K62"/>
    <mergeCell ref="D63:K63"/>
    <mergeCell ref="D64:K64"/>
    <mergeCell ref="D65:K65"/>
    <mergeCell ref="D66:K66"/>
    <mergeCell ref="D72:K72"/>
    <mergeCell ref="D67:K67"/>
    <mergeCell ref="D68:K68"/>
    <mergeCell ref="D69:K69"/>
    <mergeCell ref="D70:K70"/>
    <mergeCell ref="D71:K7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"/>
  <sheetViews>
    <sheetView view="pageBreakPreview" zoomScaleNormal="100" workbookViewId="0">
      <selection activeCell="G22" sqref="G22"/>
    </sheetView>
  </sheetViews>
  <sheetFormatPr defaultRowHeight="12.75" x14ac:dyDescent="0.2"/>
  <cols>
    <col min="1" max="1" width="5.28515625" customWidth="1"/>
    <col min="2" max="2" width="62.5703125" customWidth="1"/>
    <col min="3" max="3" width="19.85546875" customWidth="1"/>
    <col min="4" max="4" width="9.42578125" customWidth="1"/>
    <col min="5" max="5" width="12.7109375" customWidth="1"/>
    <col min="6" max="6" width="14.85546875" customWidth="1"/>
    <col min="7" max="7" width="16.5703125" customWidth="1"/>
    <col min="8" max="1025" width="9.140625" customWidth="1"/>
  </cols>
  <sheetData>
    <row r="1" spans="1:10" ht="20.25" x14ac:dyDescent="0.2">
      <c r="A1" s="307" t="s">
        <v>266</v>
      </c>
      <c r="B1" s="307"/>
      <c r="C1" s="307"/>
      <c r="D1" s="307"/>
      <c r="E1" s="307"/>
      <c r="F1" s="307"/>
      <c r="G1" s="307"/>
      <c r="H1" s="1"/>
      <c r="I1" s="1"/>
      <c r="J1" s="101"/>
    </row>
    <row r="2" spans="1:10" ht="15" x14ac:dyDescent="0.2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4.25" x14ac:dyDescent="0.2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10528.602583039999</v>
      </c>
      <c r="G3" s="8">
        <f t="shared" ref="G3:G17" si="0">E3*F3</f>
        <v>10528.602583039999</v>
      </c>
    </row>
    <row r="4" spans="1:10" ht="14.25" x14ac:dyDescent="0.2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10528.602583039999</v>
      </c>
      <c r="G4" s="8">
        <f t="shared" si="0"/>
        <v>1052.8602583039999</v>
      </c>
    </row>
    <row r="5" spans="1:10" ht="14.25" x14ac:dyDescent="0.2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5128.4752377864088</v>
      </c>
      <c r="G5" s="8">
        <f t="shared" si="0"/>
        <v>5128.4752377864088</v>
      </c>
    </row>
    <row r="6" spans="1:10" ht="14.25" x14ac:dyDescent="0.2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4086.214605905448</v>
      </c>
      <c r="G6" s="8">
        <f t="shared" si="0"/>
        <v>4086.214605905448</v>
      </c>
    </row>
    <row r="7" spans="1:10" ht="14.25" x14ac:dyDescent="0.2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4084.1166059054481</v>
      </c>
      <c r="G7" s="8">
        <f t="shared" si="0"/>
        <v>4084.1166059054481</v>
      </c>
    </row>
    <row r="8" spans="1:10" ht="14.25" x14ac:dyDescent="0.2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4031.6666059054483</v>
      </c>
      <c r="G8" s="8">
        <f t="shared" si="0"/>
        <v>8063.3332118108965</v>
      </c>
    </row>
    <row r="9" spans="1:10" ht="14.25" x14ac:dyDescent="0.2">
      <c r="A9" s="5" t="s">
        <v>279</v>
      </c>
      <c r="B9" s="6" t="s">
        <v>280</v>
      </c>
      <c r="C9" s="103" t="s">
        <v>281</v>
      </c>
      <c r="D9" s="103" t="s">
        <v>10</v>
      </c>
      <c r="E9" s="11">
        <v>2</v>
      </c>
      <c r="F9" s="202">
        <f>'V GEXNIT'!F115</f>
        <v>3251.4676176664079</v>
      </c>
      <c r="G9" s="8">
        <f t="shared" si="0"/>
        <v>6502.9352353328159</v>
      </c>
    </row>
    <row r="10" spans="1:10" ht="14.25" x14ac:dyDescent="0.2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3249.369617666408</v>
      </c>
      <c r="G10" s="8">
        <f t="shared" si="0"/>
        <v>6498.739235332816</v>
      </c>
    </row>
    <row r="11" spans="1:10" ht="14.25" x14ac:dyDescent="0.2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3196.9196176664082</v>
      </c>
      <c r="G11" s="8">
        <f t="shared" si="0"/>
        <v>12787.678470665633</v>
      </c>
    </row>
    <row r="12" spans="1:10" ht="14.25" x14ac:dyDescent="0.2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3302.2095032120083</v>
      </c>
      <c r="G12" s="8">
        <f t="shared" si="0"/>
        <v>3302.2095032120083</v>
      </c>
    </row>
    <row r="13" spans="1:10" ht="14.25" x14ac:dyDescent="0.2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3300.1115032120083</v>
      </c>
      <c r="G13" s="8">
        <f t="shared" si="0"/>
        <v>3300.1115032120083</v>
      </c>
    </row>
    <row r="14" spans="1:10" ht="14.25" x14ac:dyDescent="0.2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3249.8307032120078</v>
      </c>
      <c r="G14" s="8">
        <f t="shared" si="0"/>
        <v>6499.6614064240157</v>
      </c>
    </row>
    <row r="15" spans="1:10" ht="14.25" x14ac:dyDescent="0.2">
      <c r="A15" s="5" t="s">
        <v>290</v>
      </c>
      <c r="B15" s="6" t="s">
        <v>291</v>
      </c>
      <c r="C15" s="104" t="s">
        <v>292</v>
      </c>
      <c r="D15" s="103" t="s">
        <v>10</v>
      </c>
      <c r="E15" s="11">
        <v>1</v>
      </c>
      <c r="F15" s="202">
        <f>'V GEXNIT'!G115</f>
        <v>2539.0004975480083</v>
      </c>
      <c r="G15" s="8">
        <f t="shared" si="0"/>
        <v>2539.0004975480083</v>
      </c>
    </row>
    <row r="16" spans="1:10" ht="14.25" x14ac:dyDescent="0.2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2536.9024975480079</v>
      </c>
      <c r="G16" s="8">
        <f t="shared" si="0"/>
        <v>2536.9024975480079</v>
      </c>
    </row>
    <row r="17" spans="1:7" ht="14.25" x14ac:dyDescent="0.2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2484.4524975480081</v>
      </c>
      <c r="G17" s="8">
        <f t="shared" si="0"/>
        <v>4968.9049950960161</v>
      </c>
    </row>
    <row r="18" spans="1:7" ht="15" x14ac:dyDescent="0.2">
      <c r="A18" s="308" t="s">
        <v>297</v>
      </c>
      <c r="B18" s="308"/>
      <c r="C18" s="308"/>
      <c r="D18" s="308"/>
      <c r="E18" s="308"/>
      <c r="F18" s="308"/>
      <c r="G18" s="105">
        <f>SUM(G3:G17)</f>
        <v>81879.74584712353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1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1"/>
  <sheetViews>
    <sheetView showGridLines="0" view="pageBreakPreview" topLeftCell="A100" zoomScale="90" zoomScaleNormal="100" zoomScalePageLayoutView="90" workbookViewId="0">
      <selection activeCell="F78" sqref="F78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20" t="s">
        <v>298</v>
      </c>
      <c r="B1" s="320"/>
      <c r="C1" s="320"/>
      <c r="D1" s="320"/>
      <c r="E1" s="1"/>
      <c r="F1" s="1"/>
      <c r="G1" s="1"/>
      <c r="H1" s="1"/>
      <c r="I1" s="1"/>
      <c r="J1" s="101"/>
    </row>
    <row r="2" spans="1:10" ht="14.25" x14ac:dyDescent="0.2">
      <c r="A2" s="269"/>
      <c r="B2" s="269"/>
      <c r="C2" s="269"/>
      <c r="D2" s="269"/>
      <c r="E2" s="1"/>
      <c r="F2" s="1"/>
      <c r="G2" s="1"/>
      <c r="H2" s="1"/>
      <c r="I2" s="1"/>
      <c r="J2" s="101"/>
    </row>
    <row r="3" spans="1:10" ht="14.25" x14ac:dyDescent="0.2">
      <c r="A3" s="266" t="s">
        <v>1024</v>
      </c>
      <c r="B3" s="266"/>
      <c r="C3" s="318" t="s">
        <v>1033</v>
      </c>
      <c r="D3" s="318"/>
      <c r="E3" s="1"/>
      <c r="F3" s="1"/>
      <c r="G3" s="1"/>
      <c r="H3" s="1"/>
      <c r="I3" s="1"/>
      <c r="J3" s="101"/>
    </row>
    <row r="4" spans="1:10" ht="14.25" x14ac:dyDescent="0.2">
      <c r="A4" s="266" t="s">
        <v>1025</v>
      </c>
      <c r="B4" s="266"/>
      <c r="C4" s="321">
        <v>1212</v>
      </c>
      <c r="D4" s="321"/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4.25" x14ac:dyDescent="0.2">
      <c r="A6" s="319" t="s">
        <v>1026</v>
      </c>
      <c r="B6" s="319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69"/>
      <c r="B7" s="269"/>
      <c r="C7" s="269"/>
      <c r="D7" s="269"/>
      <c r="E7" s="1"/>
      <c r="F7" s="1"/>
      <c r="G7" s="1"/>
      <c r="H7" s="1"/>
      <c r="I7" s="1"/>
      <c r="J7" s="101"/>
    </row>
    <row r="8" spans="1:10" ht="15" x14ac:dyDescent="0.2">
      <c r="A8" s="272" t="s">
        <v>299</v>
      </c>
      <c r="B8" s="272"/>
      <c r="C8" s="272"/>
      <c r="D8" s="272"/>
      <c r="E8" s="1"/>
      <c r="F8" s="1"/>
      <c r="G8" s="1"/>
      <c r="H8" s="1"/>
      <c r="I8" s="1"/>
      <c r="J8" s="101"/>
    </row>
    <row r="9" spans="1:10" ht="14.25" x14ac:dyDescent="0.2">
      <c r="A9" s="269"/>
      <c r="B9" s="269"/>
      <c r="C9" s="269"/>
      <c r="D9" s="269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18"/>
      <c r="D10" s="318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18" t="s">
        <v>302</v>
      </c>
      <c r="D11" s="318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18" t="s">
        <v>304</v>
      </c>
      <c r="D12" s="318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18">
        <v>12</v>
      </c>
      <c r="D13" s="318"/>
      <c r="E13" s="1"/>
      <c r="F13" s="1"/>
      <c r="G13" s="1"/>
      <c r="H13" s="1"/>
      <c r="I13" s="1"/>
      <c r="J13" s="101"/>
    </row>
    <row r="14" spans="1:10" ht="14.25" x14ac:dyDescent="0.2">
      <c r="A14" s="269"/>
      <c r="B14" s="269"/>
      <c r="C14" s="269"/>
      <c r="D14" s="269"/>
      <c r="E14" s="1"/>
      <c r="F14" s="1"/>
      <c r="G14" s="1"/>
      <c r="H14" s="1"/>
      <c r="I14" s="1"/>
      <c r="J14" s="101"/>
    </row>
    <row r="15" spans="1:10" ht="15" x14ac:dyDescent="0.2">
      <c r="A15" s="272" t="s">
        <v>306</v>
      </c>
      <c r="B15" s="272"/>
      <c r="C15" s="272"/>
      <c r="D15" s="272"/>
      <c r="E15" s="1"/>
      <c r="F15" s="1"/>
      <c r="G15" s="1"/>
      <c r="H15" s="1"/>
      <c r="I15" s="1"/>
      <c r="J15" s="101"/>
    </row>
    <row r="16" spans="1:10" ht="14.25" x14ac:dyDescent="0.2">
      <c r="A16" s="317"/>
      <c r="B16" s="317"/>
      <c r="C16" s="317"/>
      <c r="D16" s="317"/>
      <c r="E16" s="1"/>
      <c r="F16" s="1"/>
      <c r="G16" s="1"/>
      <c r="H16" s="1"/>
      <c r="I16" s="1"/>
      <c r="J16" s="101"/>
    </row>
    <row r="17" spans="1:10" ht="30.2" customHeight="1" x14ac:dyDescent="0.2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4.25" x14ac:dyDescent="0.2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4.25" x14ac:dyDescent="0.2">
      <c r="A19" s="313"/>
      <c r="B19" s="313"/>
      <c r="C19" s="313"/>
      <c r="D19" s="313"/>
      <c r="E19" s="1"/>
      <c r="F19" s="1"/>
      <c r="G19" s="1"/>
      <c r="H19" s="1"/>
      <c r="I19" s="1"/>
      <c r="J19" s="101"/>
    </row>
    <row r="20" spans="1:10" ht="15" x14ac:dyDescent="0.2">
      <c r="A20" s="309" t="s">
        <v>312</v>
      </c>
      <c r="B20" s="309"/>
      <c r="C20" s="309"/>
      <c r="D20" s="309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66" t="s">
        <v>310</v>
      </c>
      <c r="D21" s="266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66" t="s">
        <v>315</v>
      </c>
      <c r="D22" s="266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14">
        <f>C4*6</f>
        <v>7272</v>
      </c>
      <c r="D23" s="314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15" t="s">
        <v>318</v>
      </c>
      <c r="D24" s="315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16">
        <v>44197</v>
      </c>
      <c r="D25" s="316"/>
      <c r="E25" s="101"/>
      <c r="F25" s="101"/>
      <c r="G25" s="101"/>
      <c r="H25" s="101"/>
      <c r="I25" s="101"/>
      <c r="J25" s="101"/>
    </row>
    <row r="26" spans="1:10" ht="14.25" x14ac:dyDescent="0.2">
      <c r="A26" s="269"/>
      <c r="B26" s="269"/>
      <c r="C26" s="269"/>
      <c r="D26" s="269"/>
      <c r="E26" s="101"/>
      <c r="F26" s="101"/>
      <c r="G26" s="101"/>
      <c r="H26" s="101"/>
      <c r="I26" s="101"/>
      <c r="J26" s="101"/>
    </row>
    <row r="27" spans="1:10" ht="14.25" x14ac:dyDescent="0.2">
      <c r="A27" s="269"/>
      <c r="B27" s="269"/>
      <c r="C27" s="269"/>
      <c r="D27" s="269"/>
      <c r="E27" s="101"/>
      <c r="F27" s="101"/>
      <c r="G27" s="101"/>
      <c r="H27" s="101"/>
      <c r="I27" s="101"/>
      <c r="J27" s="101"/>
    </row>
    <row r="28" spans="1:10" ht="15" x14ac:dyDescent="0.2">
      <c r="A28" s="311" t="s">
        <v>320</v>
      </c>
      <c r="B28" s="311"/>
      <c r="C28" s="311"/>
      <c r="D28" s="311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f>C23</f>
        <v>7272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67" t="s">
        <v>330</v>
      </c>
      <c r="B36" s="267"/>
      <c r="C36" s="208">
        <f>SUM(C30:C35)</f>
        <v>0</v>
      </c>
      <c r="D36" s="209">
        <f>SUM(D30:D35)</f>
        <v>7272</v>
      </c>
      <c r="E36" s="101"/>
      <c r="F36" s="101"/>
      <c r="G36" s="101"/>
      <c r="H36" s="101"/>
      <c r="I36" s="101"/>
      <c r="J36" s="101"/>
    </row>
    <row r="37" spans="1:10" ht="14.25" x14ac:dyDescent="0.2">
      <c r="A37" s="269"/>
      <c r="B37" s="269"/>
      <c r="C37" s="269"/>
      <c r="D37" s="269"/>
      <c r="E37" s="101"/>
      <c r="F37" s="101"/>
      <c r="G37" s="101"/>
      <c r="H37" s="101"/>
      <c r="I37" s="101"/>
      <c r="J37" s="101"/>
    </row>
    <row r="38" spans="1:10" ht="15" x14ac:dyDescent="0.2">
      <c r="A38" s="311" t="s">
        <v>331</v>
      </c>
      <c r="B38" s="311"/>
      <c r="C38" s="311"/>
      <c r="D38" s="311"/>
      <c r="E38" s="101"/>
      <c r="F38" s="101"/>
      <c r="G38" s="101"/>
      <c r="H38" s="101"/>
      <c r="I38" s="101"/>
      <c r="J38" s="101"/>
    </row>
    <row r="39" spans="1:10" ht="15" x14ac:dyDescent="0.2">
      <c r="A39" s="311" t="s">
        <v>332</v>
      </c>
      <c r="B39" s="311"/>
      <c r="C39" s="311"/>
      <c r="D39" s="311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605.75760000000002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879.91199999999992</v>
      </c>
      <c r="E42" s="101"/>
      <c r="F42" s="101"/>
      <c r="G42" s="101"/>
      <c r="H42" s="101"/>
      <c r="I42" s="101"/>
      <c r="J42" s="101"/>
    </row>
    <row r="43" spans="1:10" ht="15" x14ac:dyDescent="0.2">
      <c r="A43" s="267" t="s">
        <v>330</v>
      </c>
      <c r="B43" s="267"/>
      <c r="C43" s="208">
        <f>SUM(C41:C42)</f>
        <v>0.20429999999999998</v>
      </c>
      <c r="D43" s="190">
        <f>SUM(D41:D42)</f>
        <v>1485.6695999999999</v>
      </c>
      <c r="E43" s="101"/>
      <c r="F43" s="101"/>
      <c r="G43" s="101"/>
      <c r="H43" s="101"/>
      <c r="I43" s="101"/>
      <c r="J43" s="101"/>
    </row>
    <row r="44" spans="1:10" ht="14.25" x14ac:dyDescent="0.2">
      <c r="A44" s="269"/>
      <c r="B44" s="269"/>
      <c r="C44" s="269"/>
      <c r="D44" s="269"/>
      <c r="E44" s="101"/>
      <c r="F44" s="101"/>
      <c r="G44" s="101"/>
      <c r="H44" s="101"/>
      <c r="I44" s="101"/>
      <c r="J44" s="101"/>
    </row>
    <row r="45" spans="1:10" ht="28.15" customHeight="1" x14ac:dyDescent="0.2">
      <c r="A45" s="310" t="s">
        <v>336</v>
      </c>
      <c r="B45" s="310"/>
      <c r="C45" s="310"/>
      <c r="D45" s="310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218.94173999999998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131.36504399999998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131.36504399999998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87.576695999999998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52.546017599999999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17.5153392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700.61356799999999</v>
      </c>
    </row>
    <row r="55" spans="1:10" ht="15" x14ac:dyDescent="0.2">
      <c r="A55" s="267" t="s">
        <v>330</v>
      </c>
      <c r="B55" s="267"/>
      <c r="C55" s="208">
        <f>SUM(C47:C54)</f>
        <v>0.15300000000000002</v>
      </c>
      <c r="D55" s="209">
        <f>SUM(D47:D54)</f>
        <v>1339.9234488</v>
      </c>
    </row>
    <row r="56" spans="1:10" ht="14.25" x14ac:dyDescent="0.2">
      <c r="A56" s="269"/>
      <c r="B56" s="269"/>
      <c r="C56" s="269"/>
      <c r="D56" s="269"/>
    </row>
    <row r="57" spans="1:10" ht="15" x14ac:dyDescent="0.2">
      <c r="A57" s="311" t="s">
        <v>345</v>
      </c>
      <c r="B57" s="311"/>
      <c r="C57" s="311"/>
      <c r="D57" s="311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17"/>
      <c r="D59" s="189">
        <v>0</v>
      </c>
    </row>
    <row r="60" spans="1:10" ht="14.25" x14ac:dyDescent="0.2">
      <c r="A60" s="182" t="s">
        <v>11</v>
      </c>
      <c r="B60" s="117" t="s">
        <v>349</v>
      </c>
      <c r="C60" s="117"/>
      <c r="D60" s="189">
        <v>0</v>
      </c>
    </row>
    <row r="61" spans="1:10" ht="14.25" x14ac:dyDescent="0.2">
      <c r="A61" s="182" t="s">
        <v>13</v>
      </c>
      <c r="B61" s="117" t="s">
        <v>350</v>
      </c>
      <c r="C61" s="117"/>
      <c r="D61" s="189">
        <v>0</v>
      </c>
    </row>
    <row r="62" spans="1:10" ht="14.25" x14ac:dyDescent="0.2">
      <c r="A62" s="182" t="s">
        <v>15</v>
      </c>
      <c r="B62" s="169" t="s">
        <v>1021</v>
      </c>
      <c r="C62" s="117"/>
      <c r="D62" s="189">
        <v>4.9400000000000004</v>
      </c>
    </row>
    <row r="63" spans="1:10" ht="15" x14ac:dyDescent="0.2">
      <c r="A63" s="267" t="s">
        <v>330</v>
      </c>
      <c r="B63" s="267"/>
      <c r="C63" s="267"/>
      <c r="D63" s="190">
        <f>SUM(D59:D62)</f>
        <v>4.9400000000000004</v>
      </c>
    </row>
    <row r="64" spans="1:10" ht="14.25" x14ac:dyDescent="0.2">
      <c r="A64" s="269"/>
      <c r="B64" s="269"/>
      <c r="C64" s="269"/>
      <c r="D64" s="269"/>
    </row>
    <row r="65" spans="1:4" ht="15" x14ac:dyDescent="0.2">
      <c r="A65" s="311" t="s">
        <v>351</v>
      </c>
      <c r="B65" s="311"/>
      <c r="C65" s="311"/>
      <c r="D65" s="311"/>
    </row>
    <row r="66" spans="1:4" ht="15" x14ac:dyDescent="0.2">
      <c r="A66" s="186">
        <v>2</v>
      </c>
      <c r="B66" s="312" t="s">
        <v>352</v>
      </c>
      <c r="C66" s="312"/>
      <c r="D66" s="186" t="s">
        <v>323</v>
      </c>
    </row>
    <row r="67" spans="1:4" ht="14.25" x14ac:dyDescent="0.2">
      <c r="A67" s="182" t="s">
        <v>206</v>
      </c>
      <c r="B67" s="266" t="s">
        <v>333</v>
      </c>
      <c r="C67" s="266"/>
      <c r="D67" s="189">
        <f>D43</f>
        <v>1485.6695999999999</v>
      </c>
    </row>
    <row r="68" spans="1:4" ht="14.25" x14ac:dyDescent="0.2">
      <c r="A68" s="182" t="s">
        <v>208</v>
      </c>
      <c r="B68" s="266" t="s">
        <v>337</v>
      </c>
      <c r="C68" s="266"/>
      <c r="D68" s="189">
        <f>D55</f>
        <v>1339.9234488</v>
      </c>
    </row>
    <row r="69" spans="1:4" ht="14.25" x14ac:dyDescent="0.2">
      <c r="A69" s="182" t="s">
        <v>346</v>
      </c>
      <c r="B69" s="266" t="s">
        <v>347</v>
      </c>
      <c r="C69" s="266"/>
      <c r="D69" s="189">
        <f>D63</f>
        <v>4.9400000000000004</v>
      </c>
    </row>
    <row r="70" spans="1:4" ht="15" x14ac:dyDescent="0.2">
      <c r="A70" s="267" t="s">
        <v>330</v>
      </c>
      <c r="B70" s="267"/>
      <c r="C70" s="267"/>
      <c r="D70" s="190">
        <f>SUM(D67:D69)</f>
        <v>2830.5330488</v>
      </c>
    </row>
    <row r="71" spans="1:4" ht="14.25" x14ac:dyDescent="0.2">
      <c r="A71" s="313"/>
      <c r="B71" s="313"/>
      <c r="C71" s="313"/>
      <c r="D71" s="313"/>
    </row>
    <row r="72" spans="1:4" ht="15" customHeight="1" x14ac:dyDescent="0.2">
      <c r="A72" s="310" t="s">
        <v>353</v>
      </c>
      <c r="B72" s="310"/>
      <c r="C72" s="310"/>
      <c r="D72" s="310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6">
        <v>4.2000000000000002E-4</v>
      </c>
      <c r="D74" s="189">
        <f t="shared" ref="D74:D79" si="1">C74*$D$36</f>
        <v>3.0542400000000001</v>
      </c>
    </row>
    <row r="75" spans="1:4" ht="14.25" x14ac:dyDescent="0.2">
      <c r="A75" s="182" t="s">
        <v>11</v>
      </c>
      <c r="B75" s="117" t="s">
        <v>356</v>
      </c>
      <c r="C75" s="246">
        <f>C54*C74</f>
        <v>3.3600000000000004E-5</v>
      </c>
      <c r="D75" s="189">
        <f t="shared" si="1"/>
        <v>0.24433920000000003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145.44</v>
      </c>
    </row>
    <row r="77" spans="1:4" ht="14.25" x14ac:dyDescent="0.2">
      <c r="A77" s="182" t="s">
        <v>15</v>
      </c>
      <c r="B77" s="117" t="s">
        <v>358</v>
      </c>
      <c r="C77" s="246">
        <v>1.9400000000000001E-3</v>
      </c>
      <c r="D77" s="189">
        <f t="shared" si="1"/>
        <v>14.10768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2.1584750400000003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145.44</v>
      </c>
    </row>
    <row r="80" spans="1:4" ht="15" x14ac:dyDescent="0.2">
      <c r="A80" s="267" t="s">
        <v>330</v>
      </c>
      <c r="B80" s="267"/>
      <c r="C80" s="208">
        <f>SUM(C74:C79)</f>
        <v>4.269042E-2</v>
      </c>
      <c r="D80" s="190">
        <f>SUM(D74:D79)</f>
        <v>310.44473424</v>
      </c>
    </row>
    <row r="81" spans="1:4" ht="14.25" x14ac:dyDescent="0.2">
      <c r="A81" s="269"/>
      <c r="B81" s="269"/>
      <c r="C81" s="269"/>
      <c r="D81" s="269"/>
    </row>
    <row r="82" spans="1:4" ht="15" x14ac:dyDescent="0.2">
      <c r="A82" s="311" t="s">
        <v>361</v>
      </c>
      <c r="B82" s="311"/>
      <c r="C82" s="311"/>
      <c r="D82" s="311"/>
    </row>
    <row r="83" spans="1:4" ht="15" x14ac:dyDescent="0.2">
      <c r="A83" s="311" t="s">
        <v>362</v>
      </c>
      <c r="B83" s="311"/>
      <c r="C83" s="311"/>
      <c r="D83" s="311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67.629599999999996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20.361599999999999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5.8176000000000005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19.634399999999999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2.1816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67" t="s">
        <v>330</v>
      </c>
      <c r="B91" s="267"/>
      <c r="C91" s="208">
        <f>SUM(C85:C90)</f>
        <v>1.5900000000000001E-2</v>
      </c>
      <c r="D91" s="190">
        <f>SUM(D85:D90)</f>
        <v>115.62479999999999</v>
      </c>
    </row>
    <row r="92" spans="1:4" ht="14.25" x14ac:dyDescent="0.2">
      <c r="A92" s="269"/>
      <c r="B92" s="269"/>
      <c r="C92" s="269"/>
      <c r="D92" s="269"/>
    </row>
    <row r="93" spans="1:4" ht="15" x14ac:dyDescent="0.2">
      <c r="A93" s="311" t="s">
        <v>371</v>
      </c>
      <c r="B93" s="311"/>
      <c r="C93" s="311"/>
      <c r="D93" s="311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67" t="s">
        <v>330</v>
      </c>
      <c r="B96" s="267"/>
      <c r="C96" s="208">
        <f>C95</f>
        <v>0</v>
      </c>
      <c r="D96" s="190">
        <f>D95</f>
        <v>0</v>
      </c>
    </row>
    <row r="97" spans="1:4" ht="14.25" x14ac:dyDescent="0.2">
      <c r="A97" s="269"/>
      <c r="B97" s="269"/>
      <c r="C97" s="269"/>
      <c r="D97" s="269"/>
    </row>
    <row r="98" spans="1:4" ht="15" x14ac:dyDescent="0.2">
      <c r="A98" s="311" t="s">
        <v>375</v>
      </c>
      <c r="B98" s="311"/>
      <c r="C98" s="311"/>
      <c r="D98" s="311"/>
    </row>
    <row r="99" spans="1:4" ht="15" x14ac:dyDescent="0.2">
      <c r="A99" s="186">
        <v>4</v>
      </c>
      <c r="B99" s="312" t="s">
        <v>376</v>
      </c>
      <c r="C99" s="312"/>
      <c r="D99" s="186" t="s">
        <v>323</v>
      </c>
    </row>
    <row r="100" spans="1:4" ht="14.25" x14ac:dyDescent="0.2">
      <c r="A100" s="182" t="s">
        <v>363</v>
      </c>
      <c r="B100" s="266" t="s">
        <v>364</v>
      </c>
      <c r="C100" s="266"/>
      <c r="D100" s="189">
        <f>D91</f>
        <v>115.62479999999999</v>
      </c>
    </row>
    <row r="101" spans="1:4" ht="14.25" x14ac:dyDescent="0.2">
      <c r="A101" s="182" t="s">
        <v>372</v>
      </c>
      <c r="B101" s="266" t="s">
        <v>373</v>
      </c>
      <c r="C101" s="266"/>
      <c r="D101" s="189">
        <f>D96</f>
        <v>0</v>
      </c>
    </row>
    <row r="102" spans="1:4" ht="15" x14ac:dyDescent="0.2">
      <c r="A102" s="267" t="s">
        <v>330</v>
      </c>
      <c r="B102" s="267"/>
      <c r="C102" s="267"/>
      <c r="D102" s="190">
        <f>SUM(D100:D101)</f>
        <v>115.62479999999999</v>
      </c>
    </row>
    <row r="103" spans="1:4" ht="14.25" x14ac:dyDescent="0.2">
      <c r="A103" s="269"/>
      <c r="B103" s="269"/>
      <c r="C103" s="269"/>
      <c r="D103" s="269"/>
    </row>
    <row r="104" spans="1:4" ht="15" customHeight="1" x14ac:dyDescent="0.2">
      <c r="A104" s="310" t="s">
        <v>377</v>
      </c>
      <c r="B104" s="310"/>
      <c r="C104" s="310"/>
      <c r="D104" s="310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189">
        <v>0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67" t="s">
        <v>330</v>
      </c>
      <c r="B110" s="267"/>
      <c r="C110" s="267"/>
      <c r="D110" s="190">
        <f>SUM(D106:D109)</f>
        <v>0</v>
      </c>
    </row>
    <row r="111" spans="1:4" ht="14.25" x14ac:dyDescent="0.2">
      <c r="A111" s="269"/>
      <c r="B111" s="269"/>
      <c r="C111" s="269"/>
      <c r="D111" s="269"/>
    </row>
    <row r="112" spans="1:4" ht="15" x14ac:dyDescent="0.2">
      <c r="A112" s="272"/>
      <c r="B112" s="272"/>
      <c r="C112" s="272"/>
      <c r="D112" s="272"/>
    </row>
    <row r="113" spans="1:4" ht="14.25" x14ac:dyDescent="0.2">
      <c r="A113" s="269"/>
      <c r="B113" s="269"/>
      <c r="C113" s="269"/>
      <c r="D113" s="269"/>
    </row>
    <row r="114" spans="1:4" ht="15" x14ac:dyDescent="0.2">
      <c r="A114" s="186"/>
      <c r="B114" s="309" t="s">
        <v>381</v>
      </c>
      <c r="C114" s="309"/>
      <c r="D114" s="186" t="s">
        <v>323</v>
      </c>
    </row>
    <row r="115" spans="1:4" ht="14.25" x14ac:dyDescent="0.2">
      <c r="A115" s="182" t="s">
        <v>8</v>
      </c>
      <c r="B115" s="266" t="s">
        <v>320</v>
      </c>
      <c r="C115" s="266"/>
      <c r="D115" s="189">
        <f>D36</f>
        <v>7272</v>
      </c>
    </row>
    <row r="116" spans="1:4" ht="14.25" x14ac:dyDescent="0.2">
      <c r="A116" s="182" t="s">
        <v>11</v>
      </c>
      <c r="B116" s="266" t="s">
        <v>331</v>
      </c>
      <c r="C116" s="266"/>
      <c r="D116" s="189">
        <f>D70</f>
        <v>2830.5330488</v>
      </c>
    </row>
    <row r="117" spans="1:4" ht="14.25" x14ac:dyDescent="0.2">
      <c r="A117" s="182" t="s">
        <v>13</v>
      </c>
      <c r="B117" s="266" t="s">
        <v>353</v>
      </c>
      <c r="C117" s="266"/>
      <c r="D117" s="189">
        <f>D80</f>
        <v>310.44473424</v>
      </c>
    </row>
    <row r="118" spans="1:4" ht="14.25" x14ac:dyDescent="0.2">
      <c r="A118" s="182" t="s">
        <v>15</v>
      </c>
      <c r="B118" s="266" t="s">
        <v>361</v>
      </c>
      <c r="C118" s="266"/>
      <c r="D118" s="189">
        <f>D102</f>
        <v>115.62479999999999</v>
      </c>
    </row>
    <row r="119" spans="1:4" ht="14.25" x14ac:dyDescent="0.2">
      <c r="A119" s="182" t="s">
        <v>20</v>
      </c>
      <c r="B119" s="266" t="s">
        <v>377</v>
      </c>
      <c r="C119" s="266"/>
      <c r="D119" s="189">
        <f>D110</f>
        <v>0</v>
      </c>
    </row>
    <row r="120" spans="1:4" ht="15" x14ac:dyDescent="0.2">
      <c r="A120" s="267" t="s">
        <v>382</v>
      </c>
      <c r="B120" s="267"/>
      <c r="C120" s="267"/>
      <c r="D120" s="190">
        <f>SUM(D115:D119)</f>
        <v>10528.602583039999</v>
      </c>
    </row>
    <row r="121" spans="1:4" x14ac:dyDescent="0.2">
      <c r="A121" s="212"/>
      <c r="B121" s="212"/>
      <c r="C121" s="212"/>
      <c r="D121" s="212"/>
    </row>
  </sheetData>
  <mergeCells count="74">
    <mergeCell ref="A1:D1"/>
    <mergeCell ref="A2:D2"/>
    <mergeCell ref="A3:B3"/>
    <mergeCell ref="C3:D3"/>
    <mergeCell ref="A4:B4"/>
    <mergeCell ref="C4:D4"/>
    <mergeCell ref="A6:B6"/>
    <mergeCell ref="A7:D7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B118:C118"/>
    <mergeCell ref="B119:C119"/>
    <mergeCell ref="A120:C120"/>
    <mergeCell ref="A113:D113"/>
    <mergeCell ref="B114:C114"/>
    <mergeCell ref="B115:C115"/>
    <mergeCell ref="B116:C116"/>
    <mergeCell ref="B117:C117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0"/>
  <sheetViews>
    <sheetView showGridLines="0" view="pageBreakPreview" topLeftCell="A100" zoomScale="90" zoomScaleNormal="100" zoomScalePageLayoutView="90" workbookViewId="0">
      <selection activeCell="B101" sqref="B101:C101"/>
    </sheetView>
  </sheetViews>
  <sheetFormatPr defaultRowHeight="12.75" x14ac:dyDescent="0.2"/>
  <cols>
    <col min="1" max="1" width="5.42578125" customWidth="1"/>
    <col min="2" max="2" width="60.85546875" customWidth="1"/>
    <col min="3" max="3" width="22.28515625" customWidth="1"/>
    <col min="4" max="4" width="22.7109375" customWidth="1"/>
    <col min="5" max="1025" width="9.140625" customWidth="1"/>
  </cols>
  <sheetData>
    <row r="1" spans="1:10" ht="20.25" x14ac:dyDescent="0.2">
      <c r="A1" s="320" t="s">
        <v>298</v>
      </c>
      <c r="B1" s="320"/>
      <c r="C1" s="320"/>
      <c r="D1" s="320"/>
      <c r="E1" s="1"/>
      <c r="F1" s="1"/>
      <c r="G1" s="1"/>
      <c r="H1" s="1"/>
      <c r="I1" s="1"/>
      <c r="J1" s="101"/>
    </row>
    <row r="2" spans="1:10" ht="14.25" x14ac:dyDescent="0.2">
      <c r="A2" s="269"/>
      <c r="B2" s="269"/>
      <c r="C2" s="269"/>
      <c r="D2" s="269"/>
      <c r="E2" s="1"/>
      <c r="F2" s="1"/>
      <c r="G2" s="1"/>
      <c r="H2" s="1"/>
      <c r="I2" s="1"/>
      <c r="J2" s="101"/>
    </row>
    <row r="3" spans="1:10" ht="14.25" x14ac:dyDescent="0.2">
      <c r="A3" s="266" t="s">
        <v>1024</v>
      </c>
      <c r="B3" s="266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4.25" x14ac:dyDescent="0.2">
      <c r="A4" s="266" t="s">
        <v>1025</v>
      </c>
      <c r="B4" s="266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4.25" x14ac:dyDescent="0.2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4.25" x14ac:dyDescent="0.2">
      <c r="A6" s="319" t="s">
        <v>1026</v>
      </c>
      <c r="B6" s="319"/>
      <c r="C6" s="203"/>
      <c r="D6" s="203"/>
      <c r="E6" s="1"/>
      <c r="F6" s="1"/>
      <c r="G6" s="1"/>
      <c r="H6" s="1"/>
      <c r="I6" s="1"/>
      <c r="J6" s="101"/>
    </row>
    <row r="7" spans="1:10" ht="14.25" x14ac:dyDescent="0.2">
      <c r="A7" s="269"/>
      <c r="B7" s="269"/>
      <c r="C7" s="269"/>
      <c r="D7" s="269"/>
      <c r="E7" s="1"/>
      <c r="F7" s="1"/>
      <c r="G7" s="1"/>
      <c r="H7" s="1"/>
      <c r="I7" s="1"/>
      <c r="J7" s="101"/>
    </row>
    <row r="8" spans="1:10" ht="15" x14ac:dyDescent="0.2">
      <c r="A8" s="272" t="s">
        <v>299</v>
      </c>
      <c r="B8" s="272"/>
      <c r="C8" s="272"/>
      <c r="D8" s="272"/>
      <c r="E8" s="1"/>
      <c r="F8" s="1"/>
      <c r="G8" s="1"/>
      <c r="H8" s="1"/>
      <c r="I8" s="1"/>
      <c r="J8" s="101"/>
    </row>
    <row r="9" spans="1:10" ht="14.25" x14ac:dyDescent="0.2">
      <c r="A9" s="269"/>
      <c r="B9" s="269"/>
      <c r="C9" s="269"/>
      <c r="D9" s="269"/>
      <c r="E9" s="1"/>
      <c r="F9" s="1"/>
      <c r="G9" s="1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322">
        <v>44187</v>
      </c>
      <c r="D10" s="318"/>
      <c r="E10" s="1"/>
      <c r="F10" s="1"/>
      <c r="G10" s="1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318" t="s">
        <v>386</v>
      </c>
      <c r="D11" s="318"/>
      <c r="E11" s="1"/>
      <c r="F11" s="1"/>
      <c r="G11" s="1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318">
        <v>2020</v>
      </c>
      <c r="D12" s="318"/>
      <c r="E12" s="1"/>
      <c r="F12" s="1"/>
      <c r="G12" s="1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318">
        <v>12</v>
      </c>
      <c r="D13" s="318"/>
      <c r="E13" s="1"/>
      <c r="F13" s="1"/>
      <c r="G13" s="1"/>
      <c r="H13" s="1"/>
      <c r="I13" s="1"/>
      <c r="J13" s="101"/>
    </row>
    <row r="14" spans="1:10" ht="14.25" x14ac:dyDescent="0.2">
      <c r="A14" s="269"/>
      <c r="B14" s="269"/>
      <c r="C14" s="269"/>
      <c r="D14" s="269"/>
      <c r="E14" s="1"/>
      <c r="F14" s="1"/>
      <c r="G14" s="1"/>
      <c r="H14" s="1"/>
      <c r="I14" s="1"/>
      <c r="J14" s="101"/>
    </row>
    <row r="15" spans="1:10" ht="15" x14ac:dyDescent="0.2">
      <c r="A15" s="272" t="s">
        <v>306</v>
      </c>
      <c r="B15" s="272"/>
      <c r="C15" s="272"/>
      <c r="D15" s="272"/>
      <c r="E15" s="1"/>
      <c r="F15" s="1"/>
      <c r="G15" s="1"/>
      <c r="H15" s="1"/>
      <c r="I15" s="1"/>
      <c r="J15" s="101"/>
    </row>
    <row r="16" spans="1:10" ht="14.25" x14ac:dyDescent="0.2">
      <c r="A16" s="317"/>
      <c r="B16" s="317"/>
      <c r="C16" s="317"/>
      <c r="D16" s="317"/>
      <c r="E16" s="1"/>
      <c r="F16" s="1"/>
      <c r="G16" s="1"/>
      <c r="H16" s="1"/>
      <c r="I16" s="1"/>
      <c r="J16" s="101"/>
    </row>
    <row r="17" spans="1:10" ht="30.2" customHeight="1" x14ac:dyDescent="0.2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5" customHeight="1" x14ac:dyDescent="0.2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4.25" x14ac:dyDescent="0.2">
      <c r="A19" s="313"/>
      <c r="B19" s="313"/>
      <c r="C19" s="313"/>
      <c r="D19" s="313"/>
      <c r="E19" s="1"/>
      <c r="F19" s="1"/>
      <c r="G19" s="1"/>
      <c r="H19" s="1"/>
      <c r="I19" s="1"/>
      <c r="J19" s="101"/>
    </row>
    <row r="20" spans="1:10" ht="15" x14ac:dyDescent="0.2">
      <c r="A20" s="309" t="s">
        <v>312</v>
      </c>
      <c r="B20" s="309"/>
      <c r="C20" s="309"/>
      <c r="D20" s="309"/>
      <c r="E20" s="1"/>
      <c r="F20" s="1"/>
      <c r="G20" s="1"/>
      <c r="H20" s="1"/>
      <c r="I20" s="1"/>
      <c r="J20" s="101"/>
    </row>
    <row r="21" spans="1:10" ht="14.25" x14ac:dyDescent="0.2">
      <c r="A21" s="182">
        <v>1</v>
      </c>
      <c r="B21" s="117" t="s">
        <v>313</v>
      </c>
      <c r="C21" s="266" t="s">
        <v>310</v>
      </c>
      <c r="D21" s="266"/>
      <c r="E21" s="1"/>
      <c r="F21" s="1"/>
      <c r="G21" s="1"/>
      <c r="H21" s="1"/>
      <c r="I21" s="1"/>
      <c r="J21" s="101"/>
    </row>
    <row r="22" spans="1:10" ht="14.25" x14ac:dyDescent="0.2">
      <c r="A22" s="182">
        <v>2</v>
      </c>
      <c r="B22" s="117" t="s">
        <v>314</v>
      </c>
      <c r="C22" s="266" t="s">
        <v>274</v>
      </c>
      <c r="D22" s="266"/>
      <c r="E22" s="1"/>
      <c r="F22" s="1"/>
      <c r="G22" s="1"/>
      <c r="H22" s="1"/>
      <c r="I22" s="1"/>
      <c r="J22" s="101"/>
    </row>
    <row r="23" spans="1:10" ht="14.25" x14ac:dyDescent="0.2">
      <c r="A23" s="182">
        <v>3</v>
      </c>
      <c r="B23" s="117" t="s">
        <v>316</v>
      </c>
      <c r="C23" s="314">
        <v>3087.67</v>
      </c>
      <c r="D23" s="314"/>
      <c r="E23" s="1"/>
      <c r="F23" s="1"/>
      <c r="G23" s="1"/>
      <c r="H23" s="1"/>
      <c r="I23" s="1"/>
      <c r="J23" s="101"/>
    </row>
    <row r="24" spans="1:10" ht="14.25" x14ac:dyDescent="0.2">
      <c r="A24" s="182">
        <v>4</v>
      </c>
      <c r="B24" s="117" t="s">
        <v>317</v>
      </c>
      <c r="C24" s="315" t="s">
        <v>387</v>
      </c>
      <c r="D24" s="315"/>
      <c r="E24" s="1"/>
      <c r="F24" s="1"/>
      <c r="G24" s="1"/>
      <c r="H24" s="1"/>
      <c r="I24" s="1"/>
      <c r="J24" s="101"/>
    </row>
    <row r="25" spans="1:10" ht="14.25" x14ac:dyDescent="0.2">
      <c r="A25" s="182">
        <v>5</v>
      </c>
      <c r="B25" s="117" t="s">
        <v>319</v>
      </c>
      <c r="C25" s="316">
        <v>43891</v>
      </c>
      <c r="D25" s="316"/>
      <c r="E25" s="101"/>
      <c r="F25" s="101"/>
      <c r="G25" s="101"/>
      <c r="H25" s="101"/>
      <c r="I25" s="101"/>
      <c r="J25" s="101"/>
    </row>
    <row r="26" spans="1:10" ht="14.25" x14ac:dyDescent="0.2">
      <c r="A26" s="269"/>
      <c r="B26" s="269"/>
      <c r="C26" s="269"/>
      <c r="D26" s="269"/>
      <c r="E26" s="101"/>
      <c r="F26" s="101"/>
      <c r="G26" s="101"/>
      <c r="H26" s="101"/>
      <c r="I26" s="101"/>
      <c r="J26" s="101"/>
    </row>
    <row r="27" spans="1:10" ht="14.25" x14ac:dyDescent="0.2">
      <c r="A27" s="269"/>
      <c r="B27" s="269"/>
      <c r="C27" s="269"/>
      <c r="D27" s="269"/>
      <c r="E27" s="101"/>
      <c r="F27" s="101"/>
      <c r="G27" s="101"/>
      <c r="H27" s="101"/>
      <c r="I27" s="101"/>
      <c r="J27" s="101"/>
    </row>
    <row r="28" spans="1:10" ht="15" x14ac:dyDescent="0.2">
      <c r="A28" s="311" t="s">
        <v>320</v>
      </c>
      <c r="B28" s="311"/>
      <c r="C28" s="311"/>
      <c r="D28" s="311"/>
      <c r="E28" s="101"/>
      <c r="F28" s="101"/>
      <c r="G28" s="101"/>
      <c r="H28" s="101"/>
      <c r="I28" s="101"/>
      <c r="J28" s="101"/>
    </row>
    <row r="29" spans="1:10" ht="15" x14ac:dyDescent="0.2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4.25" x14ac:dyDescent="0.2">
      <c r="A30" s="182" t="s">
        <v>8</v>
      </c>
      <c r="B30" s="177" t="s">
        <v>324</v>
      </c>
      <c r="C30" s="164"/>
      <c r="D30" s="188">
        <v>3257.49</v>
      </c>
      <c r="E30" s="101"/>
      <c r="F30" s="101"/>
      <c r="G30" s="101"/>
      <c r="H30" s="101"/>
      <c r="I30" s="101"/>
      <c r="J30" s="101"/>
    </row>
    <row r="31" spans="1:10" ht="14.25" x14ac:dyDescent="0.2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4.25" x14ac:dyDescent="0.2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4.25" x14ac:dyDescent="0.2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4.25" x14ac:dyDescent="0.2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4.25" x14ac:dyDescent="0.2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5" x14ac:dyDescent="0.2">
      <c r="A36" s="267" t="s">
        <v>330</v>
      </c>
      <c r="B36" s="267"/>
      <c r="C36" s="208">
        <f>SUM(C30:C35)</f>
        <v>0</v>
      </c>
      <c r="D36" s="209">
        <f>SUM(D30:D35)</f>
        <v>3257.49</v>
      </c>
      <c r="E36" s="101"/>
      <c r="F36" s="101"/>
      <c r="G36" s="101"/>
      <c r="H36" s="101"/>
      <c r="I36" s="101"/>
      <c r="J36" s="101"/>
    </row>
    <row r="37" spans="1:10" ht="14.25" x14ac:dyDescent="0.2">
      <c r="A37" s="269"/>
      <c r="B37" s="269"/>
      <c r="C37" s="269"/>
      <c r="D37" s="269"/>
      <c r="E37" s="101"/>
      <c r="F37" s="101"/>
      <c r="G37" s="101"/>
      <c r="H37" s="101"/>
      <c r="I37" s="101"/>
      <c r="J37" s="101"/>
    </row>
    <row r="38" spans="1:10" ht="15" x14ac:dyDescent="0.2">
      <c r="A38" s="311" t="s">
        <v>331</v>
      </c>
      <c r="B38" s="311"/>
      <c r="C38" s="311"/>
      <c r="D38" s="311"/>
      <c r="E38" s="101"/>
      <c r="F38" s="101"/>
      <c r="G38" s="101"/>
      <c r="H38" s="101"/>
      <c r="I38" s="101"/>
      <c r="J38" s="101"/>
    </row>
    <row r="39" spans="1:10" ht="15" x14ac:dyDescent="0.2">
      <c r="A39" s="311" t="s">
        <v>332</v>
      </c>
      <c r="B39" s="311"/>
      <c r="C39" s="311"/>
      <c r="D39" s="311"/>
      <c r="E39" s="101"/>
      <c r="F39" s="101"/>
      <c r="G39" s="101"/>
      <c r="H39" s="101"/>
      <c r="I39" s="101"/>
      <c r="J39" s="101"/>
    </row>
    <row r="40" spans="1:10" ht="15" x14ac:dyDescent="0.2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4.25" x14ac:dyDescent="0.2">
      <c r="A41" s="182" t="s">
        <v>8</v>
      </c>
      <c r="B41" s="117" t="s">
        <v>334</v>
      </c>
      <c r="C41" s="164">
        <v>8.3299999999999999E-2</v>
      </c>
      <c r="D41" s="189">
        <f>C41*$D$36</f>
        <v>271.34891699999997</v>
      </c>
      <c r="E41" s="101"/>
      <c r="F41" s="101"/>
      <c r="G41" s="101"/>
      <c r="H41" s="101"/>
      <c r="I41" s="101"/>
      <c r="J41" s="101"/>
    </row>
    <row r="42" spans="1:10" ht="14.25" x14ac:dyDescent="0.2">
      <c r="A42" s="182" t="s">
        <v>11</v>
      </c>
      <c r="B42" s="117" t="s">
        <v>335</v>
      </c>
      <c r="C42" s="164">
        <v>0.121</v>
      </c>
      <c r="D42" s="189">
        <f>C42*$D$36</f>
        <v>394.15628999999996</v>
      </c>
      <c r="E42" s="101"/>
      <c r="F42" s="101"/>
      <c r="G42" s="101"/>
      <c r="H42" s="101"/>
      <c r="I42" s="101"/>
      <c r="J42" s="101"/>
    </row>
    <row r="43" spans="1:10" ht="15" x14ac:dyDescent="0.2">
      <c r="A43" s="267" t="s">
        <v>330</v>
      </c>
      <c r="B43" s="267"/>
      <c r="C43" s="208">
        <f>SUM(C41:C42)</f>
        <v>0.20429999999999998</v>
      </c>
      <c r="D43" s="190">
        <f>SUM(D41:D42)</f>
        <v>665.50520699999993</v>
      </c>
      <c r="E43" s="101"/>
      <c r="F43" s="101"/>
      <c r="G43" s="101"/>
      <c r="H43" s="101"/>
      <c r="I43" s="101"/>
      <c r="J43" s="101"/>
    </row>
    <row r="44" spans="1:10" ht="14.25" x14ac:dyDescent="0.2">
      <c r="A44" s="269"/>
      <c r="B44" s="269"/>
      <c r="C44" s="269"/>
      <c r="D44" s="269"/>
      <c r="E44" s="101"/>
      <c r="F44" s="101"/>
      <c r="G44" s="101"/>
      <c r="H44" s="101"/>
      <c r="I44" s="101"/>
      <c r="J44" s="101"/>
    </row>
    <row r="45" spans="1:10" ht="28.15" customHeight="1" x14ac:dyDescent="0.2">
      <c r="A45" s="310" t="s">
        <v>336</v>
      </c>
      <c r="B45" s="310"/>
      <c r="C45" s="310"/>
      <c r="D45" s="310"/>
      <c r="E45" s="101"/>
      <c r="F45" s="101"/>
      <c r="G45" s="101"/>
      <c r="H45" s="101"/>
      <c r="I45" s="101"/>
      <c r="J45" s="101"/>
    </row>
    <row r="46" spans="1:10" ht="15" x14ac:dyDescent="0.2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4.25" x14ac:dyDescent="0.2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4.25" x14ac:dyDescent="0.2">
      <c r="A48" s="182" t="s">
        <v>11</v>
      </c>
      <c r="B48" s="117" t="s">
        <v>339</v>
      </c>
      <c r="C48" s="164">
        <v>2.5000000000000001E-2</v>
      </c>
      <c r="D48" s="188">
        <f t="shared" si="0"/>
        <v>98.074880175000004</v>
      </c>
      <c r="E48" s="101"/>
      <c r="F48" s="101"/>
      <c r="G48" s="101"/>
      <c r="H48" s="101"/>
      <c r="I48" s="101"/>
      <c r="J48" s="101"/>
    </row>
    <row r="49" spans="1:10" ht="14.25" x14ac:dyDescent="0.2">
      <c r="A49" s="182" t="s">
        <v>13</v>
      </c>
      <c r="B49" s="117" t="s">
        <v>1020</v>
      </c>
      <c r="C49" s="210">
        <v>1.4999999999999999E-2</v>
      </c>
      <c r="D49" s="188">
        <f t="shared" si="0"/>
        <v>58.844928104999994</v>
      </c>
      <c r="E49" s="101"/>
      <c r="F49" s="101"/>
      <c r="G49" s="101"/>
      <c r="H49" s="101"/>
      <c r="I49" s="101"/>
      <c r="J49" s="101"/>
    </row>
    <row r="50" spans="1:10" ht="14.25" x14ac:dyDescent="0.2">
      <c r="A50" s="182" t="s">
        <v>15</v>
      </c>
      <c r="B50" s="117" t="s">
        <v>340</v>
      </c>
      <c r="C50" s="164">
        <v>1.4999999999999999E-2</v>
      </c>
      <c r="D50" s="188">
        <f t="shared" si="0"/>
        <v>58.844928104999994</v>
      </c>
      <c r="E50" s="101"/>
      <c r="F50" s="101"/>
      <c r="G50" s="101"/>
      <c r="H50" s="101"/>
      <c r="I50" s="101"/>
      <c r="J50" s="101"/>
    </row>
    <row r="51" spans="1:10" ht="14.25" x14ac:dyDescent="0.2">
      <c r="A51" s="182" t="s">
        <v>20</v>
      </c>
      <c r="B51" s="117" t="s">
        <v>341</v>
      </c>
      <c r="C51" s="164">
        <v>0.01</v>
      </c>
      <c r="D51" s="188">
        <f t="shared" si="0"/>
        <v>39.229952070000003</v>
      </c>
      <c r="E51" s="101"/>
      <c r="F51" s="101"/>
      <c r="G51" s="101"/>
      <c r="H51" s="101"/>
      <c r="I51" s="101"/>
      <c r="J51" s="101"/>
    </row>
    <row r="52" spans="1:10" ht="14.25" x14ac:dyDescent="0.2">
      <c r="A52" s="182" t="s">
        <v>22</v>
      </c>
      <c r="B52" s="117" t="s">
        <v>342</v>
      </c>
      <c r="C52" s="164">
        <v>6.0000000000000001E-3</v>
      </c>
      <c r="D52" s="188">
        <f t="shared" si="0"/>
        <v>23.537971242000001</v>
      </c>
    </row>
    <row r="53" spans="1:10" ht="14.25" x14ac:dyDescent="0.2">
      <c r="A53" s="182" t="s">
        <v>279</v>
      </c>
      <c r="B53" s="117" t="s">
        <v>343</v>
      </c>
      <c r="C53" s="164">
        <v>2E-3</v>
      </c>
      <c r="D53" s="188">
        <f t="shared" si="0"/>
        <v>7.8459904140000001</v>
      </c>
    </row>
    <row r="54" spans="1:10" ht="14.25" x14ac:dyDescent="0.2">
      <c r="A54" s="182" t="s">
        <v>190</v>
      </c>
      <c r="B54" s="117" t="s">
        <v>344</v>
      </c>
      <c r="C54" s="164">
        <v>0.08</v>
      </c>
      <c r="D54" s="188">
        <f t="shared" si="0"/>
        <v>313.83961656000002</v>
      </c>
    </row>
    <row r="55" spans="1:10" ht="15" x14ac:dyDescent="0.2">
      <c r="A55" s="267" t="s">
        <v>330</v>
      </c>
      <c r="B55" s="267"/>
      <c r="C55" s="208">
        <f>SUM(C47:C54)</f>
        <v>0.15300000000000002</v>
      </c>
      <c r="D55" s="209">
        <f>SUM(D47:D54)</f>
        <v>600.21826667100004</v>
      </c>
    </row>
    <row r="56" spans="1:10" ht="14.25" x14ac:dyDescent="0.2">
      <c r="A56" s="269"/>
      <c r="B56" s="269"/>
      <c r="C56" s="269"/>
      <c r="D56" s="269"/>
    </row>
    <row r="57" spans="1:10" ht="15" x14ac:dyDescent="0.2">
      <c r="A57" s="311" t="s">
        <v>345</v>
      </c>
      <c r="B57" s="311"/>
      <c r="C57" s="311"/>
      <c r="D57" s="311"/>
    </row>
    <row r="58" spans="1:10" ht="15" x14ac:dyDescent="0.2">
      <c r="A58" s="186" t="s">
        <v>346</v>
      </c>
      <c r="B58" s="186" t="s">
        <v>347</v>
      </c>
      <c r="C58" s="211"/>
      <c r="D58" s="186" t="s">
        <v>323</v>
      </c>
    </row>
    <row r="59" spans="1:10" ht="14.25" x14ac:dyDescent="0.2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4.25" x14ac:dyDescent="0.2">
      <c r="A60" s="182" t="s">
        <v>11</v>
      </c>
      <c r="B60" s="117" t="s">
        <v>1028</v>
      </c>
      <c r="C60" s="104">
        <f>300 + (3.43*20.98)</f>
        <v>371.96140000000003</v>
      </c>
      <c r="D60" s="189">
        <f>C60</f>
        <v>371.96140000000003</v>
      </c>
    </row>
    <row r="61" spans="1:10" ht="14.25" x14ac:dyDescent="0.2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4.25" x14ac:dyDescent="0.2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5" x14ac:dyDescent="0.2">
      <c r="A63" s="267" t="s">
        <v>330</v>
      </c>
      <c r="B63" s="267"/>
      <c r="C63" s="267"/>
      <c r="D63" s="190">
        <f>SUM(D59:D62)</f>
        <v>376.90140000000002</v>
      </c>
    </row>
    <row r="64" spans="1:10" ht="14.25" x14ac:dyDescent="0.2">
      <c r="A64" s="269"/>
      <c r="B64" s="269"/>
      <c r="C64" s="269"/>
      <c r="D64" s="269"/>
    </row>
    <row r="65" spans="1:4" ht="15" x14ac:dyDescent="0.2">
      <c r="A65" s="311" t="s">
        <v>351</v>
      </c>
      <c r="B65" s="311"/>
      <c r="C65" s="311"/>
      <c r="D65" s="311"/>
    </row>
    <row r="66" spans="1:4" ht="15" x14ac:dyDescent="0.2">
      <c r="A66" s="186">
        <v>2</v>
      </c>
      <c r="B66" s="312" t="s">
        <v>352</v>
      </c>
      <c r="C66" s="312"/>
      <c r="D66" s="186" t="s">
        <v>323</v>
      </c>
    </row>
    <row r="67" spans="1:4" ht="14.25" x14ac:dyDescent="0.2">
      <c r="A67" s="182" t="s">
        <v>206</v>
      </c>
      <c r="B67" s="266" t="s">
        <v>333</v>
      </c>
      <c r="C67" s="266"/>
      <c r="D67" s="189">
        <f>D43</f>
        <v>665.50520699999993</v>
      </c>
    </row>
    <row r="68" spans="1:4" ht="14.25" x14ac:dyDescent="0.2">
      <c r="A68" s="182" t="s">
        <v>208</v>
      </c>
      <c r="B68" s="266" t="s">
        <v>337</v>
      </c>
      <c r="C68" s="266"/>
      <c r="D68" s="189">
        <f>D55</f>
        <v>600.21826667100004</v>
      </c>
    </row>
    <row r="69" spans="1:4" ht="14.25" x14ac:dyDescent="0.2">
      <c r="A69" s="182" t="s">
        <v>346</v>
      </c>
      <c r="B69" s="266" t="s">
        <v>347</v>
      </c>
      <c r="C69" s="266"/>
      <c r="D69" s="189">
        <f>D63</f>
        <v>376.90140000000002</v>
      </c>
    </row>
    <row r="70" spans="1:4" ht="15" x14ac:dyDescent="0.2">
      <c r="A70" s="267" t="s">
        <v>330</v>
      </c>
      <c r="B70" s="267"/>
      <c r="C70" s="267"/>
      <c r="D70" s="190">
        <f>SUM(D67:D69)</f>
        <v>1642.6248736709999</v>
      </c>
    </row>
    <row r="71" spans="1:4" ht="14.25" x14ac:dyDescent="0.2">
      <c r="A71" s="269"/>
      <c r="B71" s="269"/>
      <c r="C71" s="269"/>
      <c r="D71" s="269"/>
    </row>
    <row r="72" spans="1:4" ht="15" customHeight="1" x14ac:dyDescent="0.2">
      <c r="A72" s="310" t="s">
        <v>353</v>
      </c>
      <c r="B72" s="310"/>
      <c r="C72" s="310"/>
      <c r="D72" s="310"/>
    </row>
    <row r="73" spans="1:4" ht="15" x14ac:dyDescent="0.2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4.25" x14ac:dyDescent="0.2">
      <c r="A74" s="182" t="s">
        <v>8</v>
      </c>
      <c r="B74" s="117" t="s">
        <v>355</v>
      </c>
      <c r="C74" s="246">
        <v>4.2000000000000002E-4</v>
      </c>
      <c r="D74" s="189">
        <f t="shared" ref="D74:D79" si="1">C74*$D$36</f>
        <v>1.3681458</v>
      </c>
    </row>
    <row r="75" spans="1:4" ht="14.25" x14ac:dyDescent="0.2">
      <c r="A75" s="182" t="s">
        <v>11</v>
      </c>
      <c r="B75" s="117" t="s">
        <v>356</v>
      </c>
      <c r="C75" s="246">
        <f>C54*C74</f>
        <v>3.3600000000000004E-5</v>
      </c>
      <c r="D75" s="189">
        <f t="shared" si="1"/>
        <v>0.109451664</v>
      </c>
    </row>
    <row r="76" spans="1:4" ht="28.5" x14ac:dyDescent="0.2">
      <c r="A76" s="182" t="s">
        <v>13</v>
      </c>
      <c r="B76" s="120" t="s">
        <v>357</v>
      </c>
      <c r="C76" s="164">
        <v>0.02</v>
      </c>
      <c r="D76" s="189">
        <f t="shared" si="1"/>
        <v>65.149799999999999</v>
      </c>
    </row>
    <row r="77" spans="1:4" ht="14.25" x14ac:dyDescent="0.2">
      <c r="A77" s="182" t="s">
        <v>15</v>
      </c>
      <c r="B77" s="117" t="s">
        <v>358</v>
      </c>
      <c r="C77" s="246">
        <v>1.9400000000000001E-3</v>
      </c>
      <c r="D77" s="189">
        <f t="shared" si="1"/>
        <v>6.3195306000000002</v>
      </c>
    </row>
    <row r="78" spans="1:4" ht="28.5" x14ac:dyDescent="0.2">
      <c r="A78" s="182" t="s">
        <v>20</v>
      </c>
      <c r="B78" s="120" t="s">
        <v>359</v>
      </c>
      <c r="C78" s="164">
        <f>C55*C77</f>
        <v>2.9682000000000005E-4</v>
      </c>
      <c r="D78" s="189">
        <f t="shared" si="1"/>
        <v>0.96688818180000013</v>
      </c>
    </row>
    <row r="79" spans="1:4" ht="28.5" x14ac:dyDescent="0.2">
      <c r="A79" s="182" t="s">
        <v>22</v>
      </c>
      <c r="B79" s="120" t="s">
        <v>360</v>
      </c>
      <c r="C79" s="164">
        <v>0.02</v>
      </c>
      <c r="D79" s="189">
        <f t="shared" si="1"/>
        <v>65.149799999999999</v>
      </c>
    </row>
    <row r="80" spans="1:4" ht="15" x14ac:dyDescent="0.2">
      <c r="A80" s="267" t="s">
        <v>330</v>
      </c>
      <c r="B80" s="267"/>
      <c r="C80" s="208">
        <f>SUM(C74:C79)</f>
        <v>4.269042E-2</v>
      </c>
      <c r="D80" s="190">
        <f>SUM(D74:D79)</f>
        <v>139.06361624580001</v>
      </c>
    </row>
    <row r="81" spans="1:4" ht="14.25" x14ac:dyDescent="0.2">
      <c r="A81" s="269"/>
      <c r="B81" s="269"/>
      <c r="C81" s="269"/>
      <c r="D81" s="269"/>
    </row>
    <row r="82" spans="1:4" ht="15" x14ac:dyDescent="0.2">
      <c r="A82" s="311" t="s">
        <v>361</v>
      </c>
      <c r="B82" s="311"/>
      <c r="C82" s="311"/>
      <c r="D82" s="311"/>
    </row>
    <row r="83" spans="1:4" ht="15" x14ac:dyDescent="0.2">
      <c r="A83" s="311" t="s">
        <v>362</v>
      </c>
      <c r="B83" s="311"/>
      <c r="C83" s="311"/>
      <c r="D83" s="311"/>
    </row>
    <row r="84" spans="1:4" ht="15" x14ac:dyDescent="0.2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4.25" x14ac:dyDescent="0.2">
      <c r="A85" s="182" t="s">
        <v>8</v>
      </c>
      <c r="B85" s="117" t="s">
        <v>365</v>
      </c>
      <c r="C85" s="164">
        <v>9.2999999999999992E-3</v>
      </c>
      <c r="D85" s="189">
        <f>C85*$D$36</f>
        <v>30.294656999999994</v>
      </c>
    </row>
    <row r="86" spans="1:4" ht="14.25" x14ac:dyDescent="0.2">
      <c r="A86" s="182" t="s">
        <v>11</v>
      </c>
      <c r="B86" s="117" t="s">
        <v>366</v>
      </c>
      <c r="C86" s="164">
        <v>2.8E-3</v>
      </c>
      <c r="D86" s="189">
        <f>C86*$D$36</f>
        <v>9.1209720000000001</v>
      </c>
    </row>
    <row r="87" spans="1:4" ht="14.25" x14ac:dyDescent="0.2">
      <c r="A87" s="182" t="s">
        <v>13</v>
      </c>
      <c r="B87" s="117" t="s">
        <v>367</v>
      </c>
      <c r="C87" s="164">
        <v>8.0000000000000004E-4</v>
      </c>
      <c r="D87" s="189">
        <f>C87*$D$36</f>
        <v>2.6059920000000001</v>
      </c>
    </row>
    <row r="88" spans="1:4" ht="14.25" x14ac:dyDescent="0.2">
      <c r="A88" s="182" t="s">
        <v>15</v>
      </c>
      <c r="B88" s="117" t="s">
        <v>368</v>
      </c>
      <c r="C88" s="164">
        <v>2.7000000000000001E-3</v>
      </c>
      <c r="D88" s="189">
        <f>C88*$D$36</f>
        <v>8.795223</v>
      </c>
    </row>
    <row r="89" spans="1:4" ht="14.25" x14ac:dyDescent="0.2">
      <c r="A89" s="182" t="s">
        <v>20</v>
      </c>
      <c r="B89" s="117" t="s">
        <v>369</v>
      </c>
      <c r="C89" s="164">
        <v>2.9999999999999997E-4</v>
      </c>
      <c r="D89" s="189">
        <f>C89*$D$36</f>
        <v>0.97724699999999987</v>
      </c>
    </row>
    <row r="90" spans="1:4" ht="14.25" x14ac:dyDescent="0.2">
      <c r="A90" s="182" t="s">
        <v>22</v>
      </c>
      <c r="B90" s="117" t="s">
        <v>370</v>
      </c>
      <c r="C90" s="164"/>
      <c r="D90" s="189"/>
    </row>
    <row r="91" spans="1:4" ht="15" x14ac:dyDescent="0.2">
      <c r="A91" s="267" t="s">
        <v>330</v>
      </c>
      <c r="B91" s="267"/>
      <c r="C91" s="208">
        <f>SUM(C85:C90)</f>
        <v>1.5900000000000001E-2</v>
      </c>
      <c r="D91" s="190">
        <f>SUM(D85:D90)</f>
        <v>51.794090999999995</v>
      </c>
    </row>
    <row r="92" spans="1:4" ht="14.25" x14ac:dyDescent="0.2">
      <c r="A92" s="269"/>
      <c r="B92" s="269"/>
      <c r="C92" s="269"/>
      <c r="D92" s="269"/>
    </row>
    <row r="93" spans="1:4" ht="15" x14ac:dyDescent="0.2">
      <c r="A93" s="311" t="s">
        <v>371</v>
      </c>
      <c r="B93" s="311"/>
      <c r="C93" s="311"/>
      <c r="D93" s="311"/>
    </row>
    <row r="94" spans="1:4" ht="15" x14ac:dyDescent="0.2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4.25" x14ac:dyDescent="0.2">
      <c r="A95" s="182" t="s">
        <v>8</v>
      </c>
      <c r="B95" s="117" t="s">
        <v>374</v>
      </c>
      <c r="C95" s="164"/>
      <c r="D95" s="189">
        <f>C95*$D$36</f>
        <v>0</v>
      </c>
    </row>
    <row r="96" spans="1:4" ht="15" x14ac:dyDescent="0.2">
      <c r="A96" s="267" t="s">
        <v>330</v>
      </c>
      <c r="B96" s="267"/>
      <c r="C96" s="208">
        <f>C95</f>
        <v>0</v>
      </c>
      <c r="D96" s="190">
        <f>D95</f>
        <v>0</v>
      </c>
    </row>
    <row r="97" spans="1:4" ht="14.25" x14ac:dyDescent="0.2">
      <c r="A97" s="269"/>
      <c r="B97" s="269"/>
      <c r="C97" s="269"/>
      <c r="D97" s="269"/>
    </row>
    <row r="98" spans="1:4" ht="15" x14ac:dyDescent="0.2">
      <c r="A98" s="311" t="s">
        <v>375</v>
      </c>
      <c r="B98" s="311"/>
      <c r="C98" s="311"/>
      <c r="D98" s="311"/>
    </row>
    <row r="99" spans="1:4" ht="15" x14ac:dyDescent="0.2">
      <c r="A99" s="186">
        <v>4</v>
      </c>
      <c r="B99" s="312" t="s">
        <v>376</v>
      </c>
      <c r="C99" s="312"/>
      <c r="D99" s="186" t="s">
        <v>323</v>
      </c>
    </row>
    <row r="100" spans="1:4" ht="14.25" x14ac:dyDescent="0.2">
      <c r="A100" s="182" t="s">
        <v>363</v>
      </c>
      <c r="B100" s="266" t="s">
        <v>364</v>
      </c>
      <c r="C100" s="266"/>
      <c r="D100" s="189">
        <f>D91</f>
        <v>51.794090999999995</v>
      </c>
    </row>
    <row r="101" spans="1:4" ht="14.25" x14ac:dyDescent="0.2">
      <c r="A101" s="182" t="s">
        <v>372</v>
      </c>
      <c r="B101" s="266" t="s">
        <v>373</v>
      </c>
      <c r="C101" s="266"/>
      <c r="D101" s="189">
        <f>D96</f>
        <v>0</v>
      </c>
    </row>
    <row r="102" spans="1:4" ht="15" x14ac:dyDescent="0.2">
      <c r="A102" s="267" t="s">
        <v>330</v>
      </c>
      <c r="B102" s="267"/>
      <c r="C102" s="267"/>
      <c r="D102" s="190">
        <f>SUM(D100:D101)</f>
        <v>51.794090999999995</v>
      </c>
    </row>
    <row r="103" spans="1:4" ht="14.25" x14ac:dyDescent="0.2">
      <c r="A103" s="269"/>
      <c r="B103" s="269"/>
      <c r="C103" s="269"/>
      <c r="D103" s="269"/>
    </row>
    <row r="104" spans="1:4" ht="15" customHeight="1" x14ac:dyDescent="0.2">
      <c r="A104" s="310" t="s">
        <v>377</v>
      </c>
      <c r="B104" s="310"/>
      <c r="C104" s="310"/>
      <c r="D104" s="310"/>
    </row>
    <row r="105" spans="1:4" ht="15" x14ac:dyDescent="0.2">
      <c r="A105" s="186">
        <v>5</v>
      </c>
      <c r="B105" s="186" t="s">
        <v>354</v>
      </c>
      <c r="C105" s="186"/>
      <c r="D105" s="186" t="s">
        <v>323</v>
      </c>
    </row>
    <row r="106" spans="1:4" ht="14.25" x14ac:dyDescent="0.2">
      <c r="A106" s="182" t="s">
        <v>8</v>
      </c>
      <c r="B106" s="117" t="s">
        <v>378</v>
      </c>
      <c r="C106" s="164"/>
      <c r="D106" s="214">
        <f>'VIII Uniformes e EPI''s'!I11</f>
        <v>37.502656869608209</v>
      </c>
    </row>
    <row r="107" spans="1:4" ht="14.25" x14ac:dyDescent="0.2">
      <c r="A107" s="182" t="s">
        <v>11</v>
      </c>
      <c r="B107" s="117" t="s">
        <v>379</v>
      </c>
      <c r="C107" s="164"/>
      <c r="D107" s="189">
        <v>0</v>
      </c>
    </row>
    <row r="108" spans="1:4" ht="14.25" x14ac:dyDescent="0.2">
      <c r="A108" s="182" t="s">
        <v>13</v>
      </c>
      <c r="B108" s="117" t="s">
        <v>380</v>
      </c>
      <c r="C108" s="164"/>
      <c r="D108" s="189">
        <v>0</v>
      </c>
    </row>
    <row r="109" spans="1:4" ht="14.25" x14ac:dyDescent="0.2">
      <c r="A109" s="182" t="s">
        <v>15</v>
      </c>
      <c r="B109" s="117" t="s">
        <v>329</v>
      </c>
      <c r="C109" s="164"/>
      <c r="D109" s="189">
        <v>0</v>
      </c>
    </row>
    <row r="110" spans="1:4" ht="15" x14ac:dyDescent="0.2">
      <c r="A110" s="267" t="s">
        <v>330</v>
      </c>
      <c r="B110" s="267"/>
      <c r="C110" s="267"/>
      <c r="D110" s="190">
        <f>SUM(D106:D109)</f>
        <v>37.502656869608209</v>
      </c>
    </row>
    <row r="111" spans="1:4" ht="14.25" x14ac:dyDescent="0.2">
      <c r="A111" s="269"/>
      <c r="B111" s="269"/>
      <c r="C111" s="269"/>
      <c r="D111" s="269"/>
    </row>
    <row r="112" spans="1:4" ht="15" x14ac:dyDescent="0.2">
      <c r="A112" s="272"/>
      <c r="B112" s="272"/>
      <c r="C112" s="272"/>
      <c r="D112" s="272"/>
    </row>
    <row r="113" spans="1:4" ht="14.25" x14ac:dyDescent="0.2">
      <c r="A113" s="269"/>
      <c r="B113" s="269"/>
      <c r="C113" s="269"/>
      <c r="D113" s="269"/>
    </row>
    <row r="114" spans="1:4" ht="15" x14ac:dyDescent="0.2">
      <c r="A114" s="186"/>
      <c r="B114" s="309" t="s">
        <v>381</v>
      </c>
      <c r="C114" s="309"/>
      <c r="D114" s="186" t="s">
        <v>323</v>
      </c>
    </row>
    <row r="115" spans="1:4" ht="15" x14ac:dyDescent="0.2">
      <c r="A115" s="213" t="s">
        <v>8</v>
      </c>
      <c r="B115" s="266" t="s">
        <v>320</v>
      </c>
      <c r="C115" s="266"/>
      <c r="D115" s="189">
        <f>D36</f>
        <v>3257.49</v>
      </c>
    </row>
    <row r="116" spans="1:4" ht="15" x14ac:dyDescent="0.2">
      <c r="A116" s="213" t="s">
        <v>11</v>
      </c>
      <c r="B116" s="266" t="s">
        <v>331</v>
      </c>
      <c r="C116" s="266"/>
      <c r="D116" s="189">
        <f>D70</f>
        <v>1642.6248736709999</v>
      </c>
    </row>
    <row r="117" spans="1:4" ht="15" x14ac:dyDescent="0.2">
      <c r="A117" s="213" t="s">
        <v>13</v>
      </c>
      <c r="B117" s="266" t="s">
        <v>353</v>
      </c>
      <c r="C117" s="266"/>
      <c r="D117" s="189">
        <f>D80</f>
        <v>139.06361624580001</v>
      </c>
    </row>
    <row r="118" spans="1:4" ht="15" x14ac:dyDescent="0.2">
      <c r="A118" s="213" t="s">
        <v>15</v>
      </c>
      <c r="B118" s="266" t="s">
        <v>361</v>
      </c>
      <c r="C118" s="266"/>
      <c r="D118" s="189">
        <f>D102</f>
        <v>51.794090999999995</v>
      </c>
    </row>
    <row r="119" spans="1:4" ht="15" x14ac:dyDescent="0.2">
      <c r="A119" s="213" t="s">
        <v>20</v>
      </c>
      <c r="B119" s="266" t="s">
        <v>377</v>
      </c>
      <c r="C119" s="266"/>
      <c r="D119" s="189">
        <f>D110</f>
        <v>37.502656869608209</v>
      </c>
    </row>
    <row r="120" spans="1:4" ht="15" x14ac:dyDescent="0.2">
      <c r="A120" s="267" t="s">
        <v>382</v>
      </c>
      <c r="B120" s="267"/>
      <c r="C120" s="267"/>
      <c r="D120" s="190">
        <f>SUM(D115:D119)</f>
        <v>5128.4752377864088</v>
      </c>
    </row>
  </sheetData>
  <mergeCells count="72">
    <mergeCell ref="A1:D1"/>
    <mergeCell ref="A2:D2"/>
    <mergeCell ref="A3:B3"/>
    <mergeCell ref="A4:B4"/>
    <mergeCell ref="A7:D7"/>
    <mergeCell ref="A6:B6"/>
    <mergeCell ref="A8:D8"/>
    <mergeCell ref="A9:D9"/>
    <mergeCell ref="C10:D10"/>
    <mergeCell ref="C11:D11"/>
    <mergeCell ref="C12:D12"/>
    <mergeCell ref="C13:D13"/>
    <mergeCell ref="A14:D14"/>
    <mergeCell ref="A15:D15"/>
    <mergeCell ref="A16:D16"/>
    <mergeCell ref="A19:D19"/>
    <mergeCell ref="A20:D20"/>
    <mergeCell ref="C21:D21"/>
    <mergeCell ref="C22:D22"/>
    <mergeCell ref="C23:D23"/>
    <mergeCell ref="C24:D24"/>
    <mergeCell ref="C25:D25"/>
    <mergeCell ref="A26:D26"/>
    <mergeCell ref="A27:D27"/>
    <mergeCell ref="A28:D28"/>
    <mergeCell ref="A36:B36"/>
    <mergeCell ref="A37:D37"/>
    <mergeCell ref="A38:D38"/>
    <mergeCell ref="A39:D39"/>
    <mergeCell ref="A43:B43"/>
    <mergeCell ref="A44:D44"/>
    <mergeCell ref="A45:D45"/>
    <mergeCell ref="A55:B55"/>
    <mergeCell ref="A56:D56"/>
    <mergeCell ref="A57:D57"/>
    <mergeCell ref="A63:C63"/>
    <mergeCell ref="A64:D64"/>
    <mergeCell ref="A65:D65"/>
    <mergeCell ref="B66:C66"/>
    <mergeCell ref="B67:C67"/>
    <mergeCell ref="B68:C68"/>
    <mergeCell ref="B69:C69"/>
    <mergeCell ref="A70:C70"/>
    <mergeCell ref="A71:D71"/>
    <mergeCell ref="A72:D72"/>
    <mergeCell ref="A80:B80"/>
    <mergeCell ref="A81:D81"/>
    <mergeCell ref="A82:D82"/>
    <mergeCell ref="A83:D83"/>
    <mergeCell ref="A91:B91"/>
    <mergeCell ref="A92:D92"/>
    <mergeCell ref="A93:D93"/>
    <mergeCell ref="A96:B96"/>
    <mergeCell ref="A97:D97"/>
    <mergeCell ref="A98:D98"/>
    <mergeCell ref="B99:C99"/>
    <mergeCell ref="B100:C100"/>
    <mergeCell ref="B101:C101"/>
    <mergeCell ref="A102:C102"/>
    <mergeCell ref="A103:D103"/>
    <mergeCell ref="A104:D104"/>
    <mergeCell ref="A110:C110"/>
    <mergeCell ref="A111:D111"/>
    <mergeCell ref="A112:D112"/>
    <mergeCell ref="A113:D113"/>
    <mergeCell ref="B114:C114"/>
    <mergeCell ref="A120:C120"/>
    <mergeCell ref="B115:C115"/>
    <mergeCell ref="B116:C116"/>
    <mergeCell ref="B117:C117"/>
    <mergeCell ref="B118:C118"/>
    <mergeCell ref="B119:C119"/>
  </mergeCells>
  <printOptions horizontalCentered="1"/>
  <pageMargins left="0.78740157480314965" right="0.78740157480314965" top="0.9055118110236221" bottom="0.9055118110236221" header="0.51181102362204722" footer="0.51181102362204722"/>
  <pageSetup paperSize="9" scale="40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7"/>
  <sheetViews>
    <sheetView showGridLines="0" view="pageBreakPreview" topLeftCell="A97" zoomScale="90" zoomScaleNormal="100" zoomScalePageLayoutView="90" workbookViewId="0">
      <selection activeCell="I72" sqref="I72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0" t="s">
        <v>298</v>
      </c>
      <c r="B1" s="320"/>
      <c r="C1" s="320"/>
      <c r="D1" s="320"/>
      <c r="E1" s="320"/>
      <c r="F1" s="320"/>
      <c r="G1" s="320"/>
      <c r="H1" s="1"/>
      <c r="I1" s="1"/>
      <c r="J1" s="101"/>
    </row>
    <row r="2" spans="1:10" ht="14.25" x14ac:dyDescent="0.2">
      <c r="A2" s="318"/>
      <c r="B2" s="318"/>
      <c r="C2" s="318"/>
      <c r="D2" s="318"/>
      <c r="E2" s="318"/>
      <c r="F2" s="318"/>
      <c r="G2" s="318"/>
      <c r="H2" s="1"/>
      <c r="I2" s="1"/>
      <c r="J2" s="101"/>
    </row>
    <row r="3" spans="1:10" ht="14.25" x14ac:dyDescent="0.2">
      <c r="A3" s="266" t="s">
        <v>1024</v>
      </c>
      <c r="B3" s="266"/>
      <c r="C3" s="328" t="s">
        <v>1022</v>
      </c>
      <c r="D3" s="328"/>
      <c r="E3" s="328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66" t="s">
        <v>1025</v>
      </c>
      <c r="B4" s="266"/>
      <c r="C4" s="327" t="s">
        <v>390</v>
      </c>
      <c r="D4" s="327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27" t="s">
        <v>392</v>
      </c>
      <c r="D5" s="327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13"/>
      <c r="D6" s="313"/>
      <c r="E6" s="313"/>
      <c r="F6" s="313"/>
      <c r="G6" s="313"/>
      <c r="H6" s="1"/>
      <c r="I6" s="1"/>
      <c r="J6" s="101"/>
    </row>
    <row r="7" spans="1:10" ht="14.25" x14ac:dyDescent="0.2">
      <c r="A7" s="269"/>
      <c r="B7" s="269"/>
      <c r="C7" s="269"/>
      <c r="D7" s="269"/>
      <c r="E7" s="269"/>
      <c r="F7" s="269"/>
      <c r="G7" s="269"/>
      <c r="H7" s="1"/>
      <c r="I7" s="1"/>
      <c r="J7" s="101"/>
    </row>
    <row r="8" spans="1:10" ht="15" x14ac:dyDescent="0.2">
      <c r="A8" s="272" t="s">
        <v>394</v>
      </c>
      <c r="B8" s="272"/>
      <c r="C8" s="272"/>
      <c r="D8" s="272"/>
      <c r="E8" s="272"/>
      <c r="F8" s="272"/>
      <c r="G8" s="272"/>
      <c r="H8" s="1"/>
      <c r="I8" s="1"/>
      <c r="J8" s="101"/>
    </row>
    <row r="9" spans="1:10" ht="14.25" x14ac:dyDescent="0.2">
      <c r="A9" s="269"/>
      <c r="B9" s="269"/>
      <c r="C9" s="269"/>
      <c r="D9" s="269"/>
      <c r="E9" s="269"/>
      <c r="F9" s="269"/>
      <c r="G9" s="269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8" t="s">
        <v>395</v>
      </c>
      <c r="G10" s="318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318" t="s">
        <v>397</v>
      </c>
      <c r="G11" s="318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26">
        <v>59637.97</v>
      </c>
      <c r="G12" s="326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69"/>
      <c r="G13" s="269"/>
      <c r="H13" s="1"/>
      <c r="I13" s="1"/>
      <c r="J13" s="101"/>
    </row>
    <row r="14" spans="1:10" ht="14.25" x14ac:dyDescent="0.2">
      <c r="A14" s="269"/>
      <c r="B14" s="269"/>
      <c r="C14" s="269"/>
      <c r="D14" s="269"/>
      <c r="E14" s="269"/>
      <c r="F14" s="269"/>
      <c r="G14" s="269"/>
      <c r="H14" s="1"/>
      <c r="I14" s="1"/>
      <c r="J14" s="101"/>
    </row>
    <row r="15" spans="1:10" ht="14.25" x14ac:dyDescent="0.2">
      <c r="A15" s="269"/>
      <c r="B15" s="269"/>
      <c r="C15" s="269"/>
      <c r="D15" s="269"/>
      <c r="E15" s="269"/>
      <c r="F15" s="269"/>
      <c r="G15" s="269"/>
      <c r="H15" s="1"/>
      <c r="I15" s="1"/>
      <c r="J15" s="101"/>
    </row>
    <row r="16" spans="1:10" ht="15" x14ac:dyDescent="0.2">
      <c r="A16" s="309" t="s">
        <v>312</v>
      </c>
      <c r="B16" s="309"/>
      <c r="C16" s="309"/>
      <c r="D16" s="309"/>
      <c r="E16" s="309"/>
      <c r="F16" s="309"/>
      <c r="G16" s="309"/>
      <c r="H16" s="1"/>
      <c r="I16" s="1"/>
      <c r="J16" s="101"/>
    </row>
    <row r="17" spans="1:10" ht="28.5" customHeight="1" x14ac:dyDescent="0.2">
      <c r="A17" s="216">
        <v>1</v>
      </c>
      <c r="B17" s="266" t="s">
        <v>317</v>
      </c>
      <c r="C17" s="266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66" t="s">
        <v>314</v>
      </c>
      <c r="C18" s="266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66" t="s">
        <v>316</v>
      </c>
      <c r="C19" s="266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66" t="s">
        <v>319</v>
      </c>
      <c r="C20" s="266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3"/>
      <c r="B21" s="313"/>
      <c r="C21" s="313"/>
      <c r="D21" s="313"/>
      <c r="E21" s="313"/>
      <c r="F21" s="313"/>
      <c r="G21" s="313"/>
      <c r="H21" s="101"/>
      <c r="I21" s="101"/>
      <c r="J21" s="101"/>
    </row>
    <row r="22" spans="1:10" ht="14.25" x14ac:dyDescent="0.2">
      <c r="A22" s="269"/>
      <c r="B22" s="269"/>
      <c r="C22" s="269"/>
      <c r="D22" s="269"/>
      <c r="E22" s="269"/>
      <c r="F22" s="269"/>
      <c r="G22" s="269"/>
      <c r="H22" s="101"/>
      <c r="I22" s="101"/>
      <c r="J22" s="101"/>
    </row>
    <row r="23" spans="1:10" ht="15" x14ac:dyDescent="0.2">
      <c r="A23" s="324" t="s">
        <v>320</v>
      </c>
      <c r="B23" s="324"/>
      <c r="C23" s="324"/>
      <c r="D23" s="324"/>
      <c r="E23" s="324"/>
      <c r="F23" s="324"/>
      <c r="G23" s="324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25" t="s">
        <v>330</v>
      </c>
      <c r="B31" s="325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3"/>
      <c r="B32" s="313"/>
      <c r="C32" s="313"/>
      <c r="D32" s="313"/>
      <c r="E32" s="313"/>
      <c r="F32" s="313"/>
      <c r="G32" s="313"/>
      <c r="H32" s="101"/>
      <c r="I32" s="101"/>
      <c r="J32" s="101"/>
    </row>
    <row r="33" spans="1:10" ht="15" x14ac:dyDescent="0.2">
      <c r="A33" s="311" t="s">
        <v>331</v>
      </c>
      <c r="B33" s="311"/>
      <c r="C33" s="311"/>
      <c r="D33" s="311"/>
      <c r="E33" s="311"/>
      <c r="F33" s="311"/>
      <c r="G33" s="311"/>
      <c r="H33" s="101"/>
      <c r="I33" s="101"/>
      <c r="J33" s="101"/>
    </row>
    <row r="34" spans="1:10" ht="15" x14ac:dyDescent="0.2">
      <c r="A34" s="324" t="s">
        <v>332</v>
      </c>
      <c r="B34" s="324"/>
      <c r="C34" s="324"/>
      <c r="D34" s="324"/>
      <c r="E34" s="324"/>
      <c r="F34" s="324"/>
      <c r="G34" s="324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67" t="s">
        <v>330</v>
      </c>
      <c r="B38" s="267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3"/>
      <c r="B39" s="313"/>
      <c r="C39" s="313"/>
      <c r="D39" s="313"/>
      <c r="E39" s="313"/>
      <c r="F39" s="313"/>
      <c r="G39" s="313"/>
      <c r="H39" s="101"/>
      <c r="I39" s="101"/>
      <c r="J39" s="101"/>
    </row>
    <row r="40" spans="1:10" ht="15" customHeight="1" x14ac:dyDescent="0.2">
      <c r="A40" s="323" t="s">
        <v>336</v>
      </c>
      <c r="B40" s="323"/>
      <c r="C40" s="323"/>
      <c r="D40" s="323"/>
      <c r="E40" s="323"/>
      <c r="F40" s="323"/>
      <c r="G40" s="323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67" t="s">
        <v>330</v>
      </c>
      <c r="B50" s="267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69"/>
      <c r="B51" s="269"/>
      <c r="C51" s="269"/>
      <c r="D51" s="269"/>
      <c r="E51" s="212"/>
      <c r="F51" s="212"/>
      <c r="G51" s="212"/>
    </row>
    <row r="52" spans="1:7" ht="15" x14ac:dyDescent="0.2">
      <c r="A52" s="311" t="s">
        <v>345</v>
      </c>
      <c r="B52" s="311"/>
      <c r="C52" s="311"/>
      <c r="D52" s="311"/>
      <c r="E52" s="311"/>
      <c r="F52" s="311"/>
      <c r="G52" s="311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54.573599999999999</v>
      </c>
      <c r="E54" s="189">
        <f>IF(((2*C54*G3)-(G4*E25))&gt;0,(2*C54*G3)-(G4*E25),0)</f>
        <v>52.378799999999998</v>
      </c>
      <c r="F54" s="189">
        <f>IF(((2*C54*G3)-(G4*F25))&gt;0,(2*C54*G3)-(G4*F25),0)</f>
        <v>54.573599999999999</v>
      </c>
      <c r="G54" s="189">
        <f>IF(((2*C54*G3)-(G4*G25))&gt;0,(2*C54*G3)-(G4*G25),0)</f>
        <v>85.390799999999999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67" t="s">
        <v>330</v>
      </c>
      <c r="B58" s="267"/>
      <c r="C58" s="267"/>
      <c r="D58" s="190">
        <f>SUM(D54:D57)</f>
        <v>431.47500000000002</v>
      </c>
      <c r="E58" s="190">
        <f>SUM(E54:E57)</f>
        <v>429.28020000000004</v>
      </c>
      <c r="F58" s="190">
        <f>SUM(F54:F57)</f>
        <v>431.47500000000002</v>
      </c>
      <c r="G58" s="190">
        <f>SUM(G54:G57)</f>
        <v>462.29220000000004</v>
      </c>
    </row>
    <row r="59" spans="1:7" ht="14.25" x14ac:dyDescent="0.2">
      <c r="A59" s="313"/>
      <c r="B59" s="313"/>
      <c r="C59" s="313"/>
      <c r="D59" s="313"/>
      <c r="E59" s="313"/>
      <c r="F59" s="313"/>
      <c r="G59" s="313"/>
    </row>
    <row r="60" spans="1:7" ht="15" x14ac:dyDescent="0.2">
      <c r="A60" s="311" t="s">
        <v>351</v>
      </c>
      <c r="B60" s="311"/>
      <c r="C60" s="311"/>
      <c r="D60" s="311"/>
      <c r="E60" s="311"/>
      <c r="F60" s="311"/>
      <c r="G60" s="311"/>
    </row>
    <row r="61" spans="1:7" ht="15" x14ac:dyDescent="0.2">
      <c r="A61" s="186">
        <v>2</v>
      </c>
      <c r="B61" s="312" t="s">
        <v>352</v>
      </c>
      <c r="C61" s="312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66" t="s">
        <v>333</v>
      </c>
      <c r="C62" s="266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66" t="s">
        <v>337</v>
      </c>
      <c r="C63" s="266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66" t="s">
        <v>347</v>
      </c>
      <c r="C64" s="266"/>
      <c r="D64" s="189">
        <f>D58</f>
        <v>431.47500000000002</v>
      </c>
      <c r="E64" s="189">
        <f>E58</f>
        <v>429.28020000000004</v>
      </c>
      <c r="F64" s="189">
        <f>F58</f>
        <v>431.47500000000002</v>
      </c>
      <c r="G64" s="189">
        <f>G58</f>
        <v>462.29220000000004</v>
      </c>
    </row>
    <row r="65" spans="1:7" ht="15" x14ac:dyDescent="0.2">
      <c r="A65" s="267" t="s">
        <v>330</v>
      </c>
      <c r="B65" s="267"/>
      <c r="C65" s="267"/>
      <c r="D65" s="190">
        <f>SUM(D62:D64)</f>
        <v>1402.6995616397999</v>
      </c>
      <c r="E65" s="190">
        <f>SUM(E62:E64)</f>
        <v>1190.5894646279999</v>
      </c>
      <c r="F65" s="190">
        <f>SUM(F62:F64)</f>
        <v>1178.5708166459999</v>
      </c>
      <c r="G65" s="190">
        <f>SUM(G62:G64)</f>
        <v>1009.816908048</v>
      </c>
    </row>
    <row r="66" spans="1:7" ht="14.25" x14ac:dyDescent="0.2">
      <c r="A66" s="269"/>
      <c r="B66" s="269"/>
      <c r="C66" s="269"/>
      <c r="D66" s="269"/>
      <c r="E66" s="212"/>
      <c r="F66" s="212"/>
      <c r="G66" s="212"/>
    </row>
    <row r="67" spans="1:7" ht="15" customHeight="1" x14ac:dyDescent="0.2">
      <c r="A67" s="323" t="s">
        <v>353</v>
      </c>
      <c r="B67" s="323"/>
      <c r="C67" s="323"/>
      <c r="D67" s="323"/>
      <c r="E67" s="323"/>
      <c r="F67" s="323"/>
      <c r="G67" s="323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67" t="s">
        <v>330</v>
      </c>
      <c r="B75" s="267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3"/>
      <c r="B76" s="313"/>
      <c r="C76" s="313"/>
      <c r="D76" s="313"/>
      <c r="E76" s="313"/>
      <c r="F76" s="313"/>
      <c r="G76" s="313"/>
    </row>
    <row r="77" spans="1:7" ht="15" x14ac:dyDescent="0.2">
      <c r="A77" s="311" t="s">
        <v>361</v>
      </c>
      <c r="B77" s="311"/>
      <c r="C77" s="311"/>
      <c r="D77" s="311"/>
      <c r="E77" s="311"/>
      <c r="F77" s="311"/>
      <c r="G77" s="311"/>
    </row>
    <row r="78" spans="1:7" ht="15" x14ac:dyDescent="0.2">
      <c r="A78" s="311" t="s">
        <v>362</v>
      </c>
      <c r="B78" s="311"/>
      <c r="C78" s="311"/>
      <c r="D78" s="311"/>
      <c r="E78" s="311"/>
      <c r="F78" s="311"/>
      <c r="G78" s="311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67" t="s">
        <v>330</v>
      </c>
      <c r="B86" s="267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3"/>
      <c r="B87" s="313"/>
      <c r="C87" s="313"/>
      <c r="D87" s="313"/>
      <c r="E87" s="313"/>
      <c r="F87" s="313"/>
      <c r="G87" s="313"/>
    </row>
    <row r="88" spans="1:7" ht="15" x14ac:dyDescent="0.2">
      <c r="A88" s="311" t="s">
        <v>371</v>
      </c>
      <c r="B88" s="311"/>
      <c r="C88" s="311"/>
      <c r="D88" s="311"/>
      <c r="E88" s="311"/>
      <c r="F88" s="311"/>
      <c r="G88" s="311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67" t="s">
        <v>330</v>
      </c>
      <c r="B91" s="267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3"/>
      <c r="B92" s="313"/>
      <c r="C92" s="313"/>
      <c r="D92" s="313"/>
      <c r="E92" s="313"/>
      <c r="F92" s="313"/>
      <c r="G92" s="313"/>
    </row>
    <row r="93" spans="1:7" ht="15" x14ac:dyDescent="0.2">
      <c r="A93" s="311" t="s">
        <v>375</v>
      </c>
      <c r="B93" s="311"/>
      <c r="C93" s="311"/>
      <c r="D93" s="311"/>
      <c r="E93" s="311"/>
      <c r="F93" s="311"/>
      <c r="G93" s="311"/>
    </row>
    <row r="94" spans="1:7" ht="15" x14ac:dyDescent="0.2">
      <c r="A94" s="186">
        <v>4</v>
      </c>
      <c r="B94" s="312" t="s">
        <v>376</v>
      </c>
      <c r="C94" s="312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66" t="s">
        <v>364</v>
      </c>
      <c r="C95" s="266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66" t="s">
        <v>373</v>
      </c>
      <c r="C96" s="266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67" t="s">
        <v>330</v>
      </c>
      <c r="B97" s="267"/>
      <c r="C97" s="267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3"/>
      <c r="B98" s="313"/>
      <c r="C98" s="313"/>
      <c r="D98" s="313"/>
      <c r="E98" s="313"/>
      <c r="F98" s="313"/>
      <c r="G98" s="313"/>
    </row>
    <row r="99" spans="1:7" ht="15" customHeight="1" x14ac:dyDescent="0.2">
      <c r="A99" s="323" t="s">
        <v>377</v>
      </c>
      <c r="B99" s="323"/>
      <c r="C99" s="323"/>
      <c r="D99" s="323"/>
      <c r="E99" s="323"/>
      <c r="F99" s="323"/>
      <c r="G99" s="323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67" t="s">
        <v>330</v>
      </c>
      <c r="B105" s="267"/>
      <c r="C105" s="267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69"/>
      <c r="B106" s="269"/>
      <c r="C106" s="269"/>
      <c r="D106" s="269"/>
      <c r="E106" s="212"/>
      <c r="F106" s="212"/>
      <c r="G106" s="212"/>
    </row>
    <row r="107" spans="1:7" ht="15" x14ac:dyDescent="0.2">
      <c r="A107" s="272"/>
      <c r="B107" s="272"/>
      <c r="C107" s="272"/>
      <c r="D107" s="272"/>
      <c r="E107" s="212"/>
      <c r="F107" s="212"/>
      <c r="G107" s="212"/>
    </row>
    <row r="108" spans="1:7" ht="14.25" x14ac:dyDescent="0.2">
      <c r="A108" s="269"/>
      <c r="B108" s="269"/>
      <c r="C108" s="269"/>
      <c r="D108" s="269"/>
      <c r="E108" s="212"/>
      <c r="F108" s="212"/>
      <c r="G108" s="212"/>
    </row>
    <row r="109" spans="1:7" ht="15" x14ac:dyDescent="0.2">
      <c r="A109" s="186"/>
      <c r="B109" s="309" t="s">
        <v>381</v>
      </c>
      <c r="C109" s="309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66" t="s">
        <v>320</v>
      </c>
      <c r="C110" s="266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66" t="s">
        <v>331</v>
      </c>
      <c r="C111" s="266"/>
      <c r="D111" s="189">
        <f>D65</f>
        <v>1402.6995616397999</v>
      </c>
      <c r="E111" s="189">
        <f>E65</f>
        <v>1190.5894646279999</v>
      </c>
      <c r="F111" s="189">
        <f>F65</f>
        <v>1178.5708166459999</v>
      </c>
      <c r="G111" s="189">
        <f>G65</f>
        <v>1009.816908048</v>
      </c>
    </row>
    <row r="112" spans="1:7" ht="15" x14ac:dyDescent="0.2">
      <c r="A112" s="213" t="s">
        <v>13</v>
      </c>
      <c r="B112" s="266" t="s">
        <v>353</v>
      </c>
      <c r="C112" s="266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66" t="s">
        <v>361</v>
      </c>
      <c r="C113" s="266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66" t="s">
        <v>377</v>
      </c>
      <c r="C114" s="266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67" t="s">
        <v>382</v>
      </c>
      <c r="B115" s="267"/>
      <c r="C115" s="267"/>
      <c r="D115" s="190">
        <f>SUM(D110:D114)</f>
        <v>4086.214605905448</v>
      </c>
      <c r="E115" s="190">
        <f>SUM(E110:E114)</f>
        <v>3302.2095032120083</v>
      </c>
      <c r="F115" s="190">
        <f>SUM(F110:F114)</f>
        <v>3251.4676176664079</v>
      </c>
      <c r="G115" s="190">
        <f>SUM(G110:G114)</f>
        <v>2539.0004975480083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  <row r="117" spans="1:7" x14ac:dyDescent="0.2">
      <c r="A117" s="212"/>
      <c r="B117" s="212"/>
      <c r="C117" s="212"/>
      <c r="D117" s="212"/>
      <c r="E117" s="212"/>
      <c r="F117" s="212"/>
      <c r="G117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5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0" t="s">
        <v>298</v>
      </c>
      <c r="B1" s="320"/>
      <c r="C1" s="320"/>
      <c r="D1" s="320"/>
      <c r="E1" s="320"/>
      <c r="F1" s="320"/>
      <c r="G1" s="320"/>
      <c r="H1" s="1"/>
      <c r="I1" s="1"/>
      <c r="J1" s="101"/>
    </row>
    <row r="2" spans="1:10" ht="14.25" x14ac:dyDescent="0.2">
      <c r="A2" s="318"/>
      <c r="B2" s="318"/>
      <c r="C2" s="318"/>
      <c r="D2" s="318"/>
      <c r="E2" s="318"/>
      <c r="F2" s="318"/>
      <c r="G2" s="318"/>
      <c r="H2" s="1"/>
      <c r="I2" s="1"/>
      <c r="J2" s="101"/>
    </row>
    <row r="3" spans="1:10" ht="14.25" x14ac:dyDescent="0.2">
      <c r="A3" s="266" t="s">
        <v>1024</v>
      </c>
      <c r="B3" s="266"/>
      <c r="C3" s="328" t="s">
        <v>402</v>
      </c>
      <c r="D3" s="328"/>
      <c r="E3" s="328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66" t="s">
        <v>1025</v>
      </c>
      <c r="B4" s="266"/>
      <c r="C4" s="327" t="s">
        <v>390</v>
      </c>
      <c r="D4" s="327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27" t="s">
        <v>392</v>
      </c>
      <c r="D5" s="327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13"/>
      <c r="D6" s="313"/>
      <c r="E6" s="313"/>
      <c r="F6" s="313"/>
      <c r="G6" s="313"/>
      <c r="H6" s="1"/>
      <c r="I6" s="1"/>
      <c r="J6" s="101"/>
    </row>
    <row r="7" spans="1:10" ht="14.25" x14ac:dyDescent="0.2">
      <c r="A7" s="269"/>
      <c r="B7" s="269"/>
      <c r="C7" s="269"/>
      <c r="D7" s="269"/>
      <c r="E7" s="269"/>
      <c r="F7" s="269"/>
      <c r="G7" s="269"/>
      <c r="H7" s="1"/>
      <c r="I7" s="1"/>
      <c r="J7" s="101"/>
    </row>
    <row r="8" spans="1:10" ht="15" x14ac:dyDescent="0.2">
      <c r="A8" s="272" t="s">
        <v>394</v>
      </c>
      <c r="B8" s="272"/>
      <c r="C8" s="272"/>
      <c r="D8" s="272"/>
      <c r="E8" s="272"/>
      <c r="F8" s="272"/>
      <c r="G8" s="272"/>
      <c r="H8" s="1"/>
      <c r="I8" s="1"/>
      <c r="J8" s="101"/>
    </row>
    <row r="9" spans="1:10" ht="14.25" x14ac:dyDescent="0.2">
      <c r="A9" s="269"/>
      <c r="B9" s="269"/>
      <c r="C9" s="269"/>
      <c r="D9" s="269"/>
      <c r="E9" s="269"/>
      <c r="F9" s="269"/>
      <c r="G9" s="269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8" t="s">
        <v>395</v>
      </c>
      <c r="G10" s="318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318" t="s">
        <v>397</v>
      </c>
      <c r="G11" s="318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26">
        <v>59637.97</v>
      </c>
      <c r="G12" s="326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69"/>
      <c r="G13" s="269"/>
      <c r="H13" s="1"/>
      <c r="I13" s="1"/>
      <c r="J13" s="101"/>
    </row>
    <row r="14" spans="1:10" ht="14.25" x14ac:dyDescent="0.2">
      <c r="A14" s="269"/>
      <c r="B14" s="269"/>
      <c r="C14" s="269"/>
      <c r="D14" s="269"/>
      <c r="E14" s="269"/>
      <c r="F14" s="269"/>
      <c r="G14" s="269"/>
      <c r="H14" s="1"/>
      <c r="I14" s="1"/>
      <c r="J14" s="101"/>
    </row>
    <row r="15" spans="1:10" ht="14.25" x14ac:dyDescent="0.2">
      <c r="A15" s="269"/>
      <c r="B15" s="269"/>
      <c r="C15" s="269"/>
      <c r="D15" s="269"/>
      <c r="E15" s="269"/>
      <c r="F15" s="269"/>
      <c r="G15" s="269"/>
      <c r="H15" s="1"/>
      <c r="I15" s="1"/>
      <c r="J15" s="101"/>
    </row>
    <row r="16" spans="1:10" ht="15" x14ac:dyDescent="0.2">
      <c r="A16" s="309" t="s">
        <v>312</v>
      </c>
      <c r="B16" s="309"/>
      <c r="C16" s="309"/>
      <c r="D16" s="309"/>
      <c r="E16" s="309"/>
      <c r="F16" s="309"/>
      <c r="G16" s="309"/>
      <c r="H16" s="1"/>
      <c r="I16" s="1"/>
      <c r="J16" s="101"/>
    </row>
    <row r="17" spans="1:10" ht="28.5" customHeight="1" x14ac:dyDescent="0.2">
      <c r="A17" s="216">
        <v>1</v>
      </c>
      <c r="B17" s="266" t="s">
        <v>317</v>
      </c>
      <c r="C17" s="266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66" t="s">
        <v>314</v>
      </c>
      <c r="C18" s="266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66" t="s">
        <v>316</v>
      </c>
      <c r="C19" s="266"/>
      <c r="D19" s="104">
        <v>1922.74</v>
      </c>
      <c r="E19" s="222">
        <v>1959.32</v>
      </c>
      <c r="F19" s="104">
        <v>1922.74</v>
      </c>
      <c r="G19" s="104">
        <v>1409.12</v>
      </c>
      <c r="H19" s="1"/>
      <c r="I19" s="1"/>
      <c r="J19" s="101"/>
    </row>
    <row r="20" spans="1:10" ht="14.25" x14ac:dyDescent="0.2">
      <c r="A20" s="182">
        <v>4</v>
      </c>
      <c r="B20" s="266" t="s">
        <v>319</v>
      </c>
      <c r="C20" s="266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3"/>
      <c r="B21" s="313"/>
      <c r="C21" s="313"/>
      <c r="D21" s="313"/>
      <c r="E21" s="313"/>
      <c r="F21" s="313"/>
      <c r="G21" s="313"/>
      <c r="H21" s="101"/>
      <c r="I21" s="101"/>
      <c r="J21" s="101"/>
    </row>
    <row r="22" spans="1:10" ht="14.25" x14ac:dyDescent="0.2">
      <c r="A22" s="269"/>
      <c r="B22" s="269"/>
      <c r="C22" s="269"/>
      <c r="D22" s="269"/>
      <c r="E22" s="269"/>
      <c r="F22" s="269"/>
      <c r="G22" s="269"/>
      <c r="H22" s="101"/>
      <c r="I22" s="101"/>
      <c r="J22" s="101"/>
    </row>
    <row r="23" spans="1:10" ht="15" x14ac:dyDescent="0.2">
      <c r="A23" s="324" t="s">
        <v>320</v>
      </c>
      <c r="B23" s="324"/>
      <c r="C23" s="324"/>
      <c r="D23" s="324"/>
      <c r="E23" s="324"/>
      <c r="F23" s="324"/>
      <c r="G23" s="324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f>D19</f>
        <v>1922.74</v>
      </c>
      <c r="E25" s="188">
        <f>E19</f>
        <v>1959.32</v>
      </c>
      <c r="F25" s="188">
        <f>F19</f>
        <v>1922.74</v>
      </c>
      <c r="G25" s="188">
        <f>G19</f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25" t="s">
        <v>330</v>
      </c>
      <c r="B31" s="325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3"/>
      <c r="B32" s="313"/>
      <c r="C32" s="313"/>
      <c r="D32" s="313"/>
      <c r="E32" s="313"/>
      <c r="F32" s="313"/>
      <c r="G32" s="313"/>
      <c r="H32" s="101"/>
      <c r="I32" s="101"/>
      <c r="J32" s="101"/>
    </row>
    <row r="33" spans="1:10" ht="15" x14ac:dyDescent="0.2">
      <c r="A33" s="311" t="s">
        <v>331</v>
      </c>
      <c r="B33" s="311"/>
      <c r="C33" s="311"/>
      <c r="D33" s="311"/>
      <c r="E33" s="311"/>
      <c r="F33" s="311"/>
      <c r="G33" s="311"/>
      <c r="H33" s="101"/>
      <c r="I33" s="101"/>
      <c r="J33" s="101"/>
    </row>
    <row r="34" spans="1:10" ht="15" x14ac:dyDescent="0.2">
      <c r="A34" s="324" t="s">
        <v>332</v>
      </c>
      <c r="B34" s="324"/>
      <c r="C34" s="324"/>
      <c r="D34" s="324"/>
      <c r="E34" s="324"/>
      <c r="F34" s="324"/>
      <c r="G34" s="324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67" t="s">
        <v>330</v>
      </c>
      <c r="B38" s="267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3"/>
      <c r="B39" s="313"/>
      <c r="C39" s="313"/>
      <c r="D39" s="313"/>
      <c r="E39" s="313"/>
      <c r="F39" s="313"/>
      <c r="G39" s="313"/>
      <c r="H39" s="101"/>
      <c r="I39" s="101"/>
      <c r="J39" s="101"/>
    </row>
    <row r="40" spans="1:10" ht="15" customHeight="1" x14ac:dyDescent="0.2">
      <c r="A40" s="323" t="s">
        <v>336</v>
      </c>
      <c r="B40" s="323"/>
      <c r="C40" s="323"/>
      <c r="D40" s="323"/>
      <c r="E40" s="323"/>
      <c r="F40" s="323"/>
      <c r="G40" s="323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67" t="s">
        <v>330</v>
      </c>
      <c r="B50" s="267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69"/>
      <c r="B51" s="269"/>
      <c r="C51" s="269"/>
      <c r="D51" s="269"/>
      <c r="E51" s="212"/>
      <c r="F51" s="212"/>
      <c r="G51" s="212"/>
    </row>
    <row r="52" spans="1:7" ht="15" x14ac:dyDescent="0.2">
      <c r="A52" s="311" t="s">
        <v>345</v>
      </c>
      <c r="B52" s="311"/>
      <c r="C52" s="311"/>
      <c r="D52" s="311"/>
      <c r="E52" s="311"/>
      <c r="F52" s="311"/>
      <c r="G52" s="311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52.475600000000014</v>
      </c>
      <c r="E54" s="189">
        <f>IF(((2*C54*G3)-(G4*E25))&gt;0,(2*C54*G3)-(G4*E25),0)</f>
        <v>50.280800000000013</v>
      </c>
      <c r="F54" s="189">
        <f>IF(((2*C54*G3)-(G4*F25))&gt;0,(2*C54*G3)-(G4*F25),0)</f>
        <v>52.475600000000014</v>
      </c>
      <c r="G54" s="189">
        <f>IF(((2*C54*G3)-(G4*G25))&gt;0,(2*C54*G3)-(G4*G25),0)</f>
        <v>83.292800000000014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89">
        <f>$C$55</f>
        <v>371.96140000000003</v>
      </c>
      <c r="E55" s="189">
        <f t="shared" ref="E55:G55" si="4">$C$55</f>
        <v>371.96140000000003</v>
      </c>
      <c r="F55" s="189">
        <f t="shared" si="4"/>
        <v>371.96140000000003</v>
      </c>
      <c r="G55" s="189">
        <f t="shared" si="4"/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67" t="s">
        <v>330</v>
      </c>
      <c r="B58" s="267"/>
      <c r="C58" s="267"/>
      <c r="D58" s="190">
        <f>SUM(D54:D57)</f>
        <v>429.37700000000001</v>
      </c>
      <c r="E58" s="190">
        <f>SUM(E54:E57)</f>
        <v>427.18220000000002</v>
      </c>
      <c r="F58" s="190">
        <f>SUM(F54:F57)</f>
        <v>429.37700000000001</v>
      </c>
      <c r="G58" s="190">
        <f>SUM(G54:G57)</f>
        <v>460.19420000000002</v>
      </c>
    </row>
    <row r="59" spans="1:7" ht="14.25" x14ac:dyDescent="0.2">
      <c r="A59" s="313"/>
      <c r="B59" s="313"/>
      <c r="C59" s="313"/>
      <c r="D59" s="313"/>
      <c r="E59" s="313"/>
      <c r="F59" s="313"/>
      <c r="G59" s="313"/>
    </row>
    <row r="60" spans="1:7" ht="15" x14ac:dyDescent="0.2">
      <c r="A60" s="311" t="s">
        <v>351</v>
      </c>
      <c r="B60" s="311"/>
      <c r="C60" s="311"/>
      <c r="D60" s="311"/>
      <c r="E60" s="311"/>
      <c r="F60" s="311"/>
      <c r="G60" s="311"/>
    </row>
    <row r="61" spans="1:7" ht="15" x14ac:dyDescent="0.2">
      <c r="A61" s="186">
        <v>2</v>
      </c>
      <c r="B61" s="312" t="s">
        <v>352</v>
      </c>
      <c r="C61" s="312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66" t="s">
        <v>333</v>
      </c>
      <c r="C62" s="266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66" t="s">
        <v>337</v>
      </c>
      <c r="C63" s="266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66" t="s">
        <v>347</v>
      </c>
      <c r="C64" s="266"/>
      <c r="D64" s="189">
        <f>D58</f>
        <v>429.37700000000001</v>
      </c>
      <c r="E64" s="189">
        <f>E58</f>
        <v>427.18220000000002</v>
      </c>
      <c r="F64" s="189">
        <f>F58</f>
        <v>429.37700000000001</v>
      </c>
      <c r="G64" s="189">
        <f>G58</f>
        <v>460.19420000000002</v>
      </c>
    </row>
    <row r="65" spans="1:7" ht="15" x14ac:dyDescent="0.2">
      <c r="A65" s="267" t="s">
        <v>330</v>
      </c>
      <c r="B65" s="267"/>
      <c r="C65" s="267"/>
      <c r="D65" s="190">
        <f>SUM(D62:D64)</f>
        <v>1400.6015616397999</v>
      </c>
      <c r="E65" s="190">
        <f>SUM(E62:E64)</f>
        <v>1188.4914646279999</v>
      </c>
      <c r="F65" s="190">
        <f>SUM(F62:F64)</f>
        <v>1176.472816646</v>
      </c>
      <c r="G65" s="190">
        <f>SUM(G62:G64)</f>
        <v>1007.7189080479999</v>
      </c>
    </row>
    <row r="66" spans="1:7" ht="14.25" x14ac:dyDescent="0.2">
      <c r="A66" s="269"/>
      <c r="B66" s="269"/>
      <c r="C66" s="269"/>
      <c r="D66" s="269"/>
      <c r="E66" s="212"/>
      <c r="F66" s="212"/>
      <c r="G66" s="212"/>
    </row>
    <row r="67" spans="1:7" ht="15" customHeight="1" x14ac:dyDescent="0.2">
      <c r="A67" s="323" t="s">
        <v>353</v>
      </c>
      <c r="B67" s="323"/>
      <c r="C67" s="323"/>
      <c r="D67" s="323"/>
      <c r="E67" s="323"/>
      <c r="F67" s="323"/>
      <c r="G67" s="323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5">C69*$D$31</f>
        <v>1.0498160400000001</v>
      </c>
      <c r="E69" s="189">
        <f t="shared" ref="E69:E74" si="6">C69*$E$31</f>
        <v>0.82291440000000005</v>
      </c>
      <c r="F69" s="189">
        <f t="shared" ref="F69:F74" si="7">C69*$F$31</f>
        <v>0.80755080000000001</v>
      </c>
      <c r="G69" s="189">
        <f t="shared" ref="G69:G74" si="8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5"/>
        <v>8.398528320000001E-2</v>
      </c>
      <c r="E70" s="189">
        <f t="shared" si="6"/>
        <v>6.5833152000000006E-2</v>
      </c>
      <c r="F70" s="189">
        <f t="shared" si="7"/>
        <v>6.4604064000000003E-2</v>
      </c>
      <c r="G70" s="189">
        <f t="shared" si="8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5"/>
        <v>49.991239999999998</v>
      </c>
      <c r="E71" s="189">
        <f t="shared" si="6"/>
        <v>39.186399999999999</v>
      </c>
      <c r="F71" s="189">
        <f t="shared" si="7"/>
        <v>38.454799999999999</v>
      </c>
      <c r="G71" s="189">
        <f t="shared" si="8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5"/>
        <v>4.8491502799999999</v>
      </c>
      <c r="E72" s="189">
        <f t="shared" si="6"/>
        <v>3.8010808000000003</v>
      </c>
      <c r="F72" s="189">
        <f t="shared" si="7"/>
        <v>3.7301156000000004</v>
      </c>
      <c r="G72" s="189">
        <f t="shared" si="8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5"/>
        <v>0.7419199928400001</v>
      </c>
      <c r="E73" s="189">
        <f t="shared" si="6"/>
        <v>0.58156536240000012</v>
      </c>
      <c r="F73" s="189">
        <f t="shared" si="7"/>
        <v>0.57070768680000006</v>
      </c>
      <c r="G73" s="189">
        <f t="shared" si="8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5"/>
        <v>49.991239999999998</v>
      </c>
      <c r="E74" s="189">
        <f t="shared" si="6"/>
        <v>39.186399999999999</v>
      </c>
      <c r="F74" s="189">
        <f t="shared" si="7"/>
        <v>38.454799999999999</v>
      </c>
      <c r="G74" s="189">
        <f t="shared" si="8"/>
        <v>28.182399999999998</v>
      </c>
    </row>
    <row r="75" spans="1:7" ht="15" x14ac:dyDescent="0.2">
      <c r="A75" s="267" t="s">
        <v>330</v>
      </c>
      <c r="B75" s="267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3"/>
      <c r="B76" s="313"/>
      <c r="C76" s="313"/>
      <c r="D76" s="313"/>
      <c r="E76" s="313"/>
      <c r="F76" s="313"/>
      <c r="G76" s="313"/>
    </row>
    <row r="77" spans="1:7" ht="15" x14ac:dyDescent="0.2">
      <c r="A77" s="311" t="s">
        <v>361</v>
      </c>
      <c r="B77" s="311"/>
      <c r="C77" s="311"/>
      <c r="D77" s="311"/>
      <c r="E77" s="311"/>
      <c r="F77" s="311"/>
      <c r="G77" s="311"/>
    </row>
    <row r="78" spans="1:7" ht="15" x14ac:dyDescent="0.2">
      <c r="A78" s="311" t="s">
        <v>362</v>
      </c>
      <c r="B78" s="311"/>
      <c r="C78" s="311"/>
      <c r="D78" s="311"/>
      <c r="E78" s="311"/>
      <c r="F78" s="311"/>
      <c r="G78" s="311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67" t="s">
        <v>330</v>
      </c>
      <c r="B86" s="267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3"/>
      <c r="B87" s="313"/>
      <c r="C87" s="313"/>
      <c r="D87" s="313"/>
      <c r="E87" s="313"/>
      <c r="F87" s="313"/>
      <c r="G87" s="313"/>
    </row>
    <row r="88" spans="1:7" ht="15" x14ac:dyDescent="0.2">
      <c r="A88" s="311" t="s">
        <v>371</v>
      </c>
      <c r="B88" s="311"/>
      <c r="C88" s="311"/>
      <c r="D88" s="311"/>
      <c r="E88" s="311"/>
      <c r="F88" s="311"/>
      <c r="G88" s="311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67" t="s">
        <v>330</v>
      </c>
      <c r="B91" s="267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3"/>
      <c r="B92" s="313"/>
      <c r="C92" s="313"/>
      <c r="D92" s="313"/>
      <c r="E92" s="313"/>
      <c r="F92" s="313"/>
      <c r="G92" s="313"/>
    </row>
    <row r="93" spans="1:7" ht="15" x14ac:dyDescent="0.2">
      <c r="A93" s="311" t="s">
        <v>375</v>
      </c>
      <c r="B93" s="311"/>
      <c r="C93" s="311"/>
      <c r="D93" s="311"/>
      <c r="E93" s="311"/>
      <c r="F93" s="311"/>
      <c r="G93" s="311"/>
    </row>
    <row r="94" spans="1:7" ht="15" x14ac:dyDescent="0.2">
      <c r="A94" s="186">
        <v>4</v>
      </c>
      <c r="B94" s="312" t="s">
        <v>376</v>
      </c>
      <c r="C94" s="312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66" t="s">
        <v>364</v>
      </c>
      <c r="C95" s="266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66" t="s">
        <v>373</v>
      </c>
      <c r="C96" s="266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67" t="s">
        <v>330</v>
      </c>
      <c r="B97" s="267"/>
      <c r="C97" s="267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3"/>
      <c r="B98" s="313"/>
      <c r="C98" s="313"/>
      <c r="D98" s="313"/>
      <c r="E98" s="313"/>
      <c r="F98" s="313"/>
      <c r="G98" s="313"/>
    </row>
    <row r="99" spans="1:7" ht="15" customHeight="1" x14ac:dyDescent="0.2">
      <c r="A99" s="323" t="s">
        <v>377</v>
      </c>
      <c r="B99" s="323"/>
      <c r="C99" s="323"/>
      <c r="D99" s="323"/>
      <c r="E99" s="323"/>
      <c r="F99" s="323"/>
      <c r="G99" s="323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214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67" t="s">
        <v>330</v>
      </c>
      <c r="B105" s="267"/>
      <c r="C105" s="267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69"/>
      <c r="B106" s="269"/>
      <c r="C106" s="269"/>
      <c r="D106" s="269"/>
      <c r="E106" s="212"/>
      <c r="F106" s="212"/>
      <c r="G106" s="212"/>
    </row>
    <row r="107" spans="1:7" ht="15" x14ac:dyDescent="0.2">
      <c r="A107" s="272"/>
      <c r="B107" s="272"/>
      <c r="C107" s="272"/>
      <c r="D107" s="272"/>
      <c r="E107" s="212"/>
      <c r="F107" s="212"/>
      <c r="G107" s="212"/>
    </row>
    <row r="108" spans="1:7" ht="14.25" x14ac:dyDescent="0.2">
      <c r="A108" s="269"/>
      <c r="B108" s="269"/>
      <c r="C108" s="269"/>
      <c r="D108" s="269"/>
      <c r="E108" s="212"/>
      <c r="F108" s="212"/>
      <c r="G108" s="212"/>
    </row>
    <row r="109" spans="1:7" ht="15" x14ac:dyDescent="0.2">
      <c r="A109" s="186"/>
      <c r="B109" s="309" t="s">
        <v>381</v>
      </c>
      <c r="C109" s="309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66" t="s">
        <v>320</v>
      </c>
      <c r="C110" s="266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66" t="s">
        <v>331</v>
      </c>
      <c r="C111" s="266"/>
      <c r="D111" s="189">
        <f>D65</f>
        <v>1400.6015616397999</v>
      </c>
      <c r="E111" s="189">
        <f>E65</f>
        <v>1188.4914646279999</v>
      </c>
      <c r="F111" s="189">
        <f>F65</f>
        <v>1176.472816646</v>
      </c>
      <c r="G111" s="189">
        <f>G65</f>
        <v>1007.7189080479999</v>
      </c>
    </row>
    <row r="112" spans="1:7" ht="15" x14ac:dyDescent="0.2">
      <c r="A112" s="213" t="s">
        <v>13</v>
      </c>
      <c r="B112" s="266" t="s">
        <v>353</v>
      </c>
      <c r="C112" s="266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66" t="s">
        <v>361</v>
      </c>
      <c r="C113" s="266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66" t="s">
        <v>377</v>
      </c>
      <c r="C114" s="266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67" t="s">
        <v>382</v>
      </c>
      <c r="B115" s="267"/>
      <c r="C115" s="267"/>
      <c r="D115" s="190">
        <f>SUM(D110:D114)</f>
        <v>4084.1166059054481</v>
      </c>
      <c r="E115" s="190">
        <f>SUM(E110:E114)</f>
        <v>3300.1115032120083</v>
      </c>
      <c r="F115" s="190">
        <f>SUM(F110:F114)</f>
        <v>3249.369617666408</v>
      </c>
      <c r="G115" s="190">
        <f>SUM(G110:G114)</f>
        <v>2536.9024975480079</v>
      </c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6"/>
  <sheetViews>
    <sheetView showGridLines="0" view="pageBreakPreview" topLeftCell="A94" zoomScale="90" zoomScaleNormal="100" zoomScalePageLayoutView="90" workbookViewId="0">
      <selection activeCell="I73" sqref="I73"/>
    </sheetView>
  </sheetViews>
  <sheetFormatPr defaultRowHeight="12.75" x14ac:dyDescent="0.2"/>
  <cols>
    <col min="1" max="1" width="3.85546875" customWidth="1"/>
    <col min="2" max="2" width="63.140625" customWidth="1"/>
    <col min="3" max="3" width="28.42578125" customWidth="1"/>
    <col min="4" max="7" width="22.85546875" customWidth="1"/>
    <col min="8" max="1025" width="9.140625" customWidth="1"/>
  </cols>
  <sheetData>
    <row r="1" spans="1:10" ht="20.25" x14ac:dyDescent="0.2">
      <c r="A1" s="320" t="s">
        <v>298</v>
      </c>
      <c r="B1" s="320"/>
      <c r="C1" s="320"/>
      <c r="D1" s="320"/>
      <c r="E1" s="320"/>
      <c r="F1" s="320"/>
      <c r="G1" s="320"/>
      <c r="H1" s="1"/>
      <c r="I1" s="1"/>
      <c r="J1" s="101"/>
    </row>
    <row r="2" spans="1:10" ht="14.25" x14ac:dyDescent="0.2">
      <c r="A2" s="318"/>
      <c r="B2" s="318"/>
      <c r="C2" s="318"/>
      <c r="D2" s="318"/>
      <c r="E2" s="318"/>
      <c r="F2" s="318"/>
      <c r="G2" s="318"/>
      <c r="H2" s="1"/>
      <c r="I2" s="1"/>
      <c r="J2" s="101"/>
    </row>
    <row r="3" spans="1:10" ht="14.25" x14ac:dyDescent="0.2">
      <c r="A3" s="266" t="s">
        <v>1024</v>
      </c>
      <c r="B3" s="266"/>
      <c r="C3" s="328" t="s">
        <v>388</v>
      </c>
      <c r="D3" s="328"/>
      <c r="E3" s="328"/>
      <c r="F3" s="215" t="s">
        <v>389</v>
      </c>
      <c r="G3" s="216">
        <v>20.98</v>
      </c>
      <c r="H3" s="1"/>
      <c r="I3" s="1"/>
      <c r="J3" s="101"/>
    </row>
    <row r="4" spans="1:10" ht="14.25" x14ac:dyDescent="0.2">
      <c r="A4" s="266" t="s">
        <v>1025</v>
      </c>
      <c r="B4" s="266"/>
      <c r="C4" s="327" t="s">
        <v>390</v>
      </c>
      <c r="D4" s="327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4.25" x14ac:dyDescent="0.2">
      <c r="A5" s="185"/>
      <c r="B5" s="203"/>
      <c r="C5" s="327" t="s">
        <v>392</v>
      </c>
      <c r="D5" s="327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4.25" x14ac:dyDescent="0.2">
      <c r="A6" s="319" t="s">
        <v>1026</v>
      </c>
      <c r="B6" s="319"/>
      <c r="C6" s="313"/>
      <c r="D6" s="313"/>
      <c r="E6" s="313"/>
      <c r="F6" s="313"/>
      <c r="G6" s="313"/>
      <c r="H6" s="1"/>
      <c r="I6" s="1"/>
      <c r="J6" s="101"/>
    </row>
    <row r="7" spans="1:10" ht="14.25" x14ac:dyDescent="0.2">
      <c r="A7" s="269"/>
      <c r="B7" s="269"/>
      <c r="C7" s="269"/>
      <c r="D7" s="269"/>
      <c r="E7" s="269"/>
      <c r="F7" s="269"/>
      <c r="G7" s="269"/>
      <c r="H7" s="1"/>
      <c r="I7" s="1"/>
      <c r="J7" s="101"/>
    </row>
    <row r="8" spans="1:10" ht="15" x14ac:dyDescent="0.2">
      <c r="A8" s="272" t="s">
        <v>394</v>
      </c>
      <c r="B8" s="272"/>
      <c r="C8" s="272"/>
      <c r="D8" s="272"/>
      <c r="E8" s="272"/>
      <c r="F8" s="272"/>
      <c r="G8" s="272"/>
      <c r="H8" s="1"/>
      <c r="I8" s="1"/>
      <c r="J8" s="101"/>
    </row>
    <row r="9" spans="1:10" ht="14.25" x14ac:dyDescent="0.2">
      <c r="A9" s="269"/>
      <c r="B9" s="269"/>
      <c r="C9" s="269"/>
      <c r="D9" s="269"/>
      <c r="E9" s="269"/>
      <c r="F9" s="269"/>
      <c r="G9" s="269"/>
      <c r="H9" s="1"/>
      <c r="I9" s="1"/>
      <c r="J9" s="101"/>
    </row>
    <row r="10" spans="1:10" ht="14.25" x14ac:dyDescent="0.2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318" t="s">
        <v>395</v>
      </c>
      <c r="G10" s="318"/>
      <c r="H10" s="1"/>
      <c r="I10" s="1"/>
      <c r="J10" s="101"/>
    </row>
    <row r="11" spans="1:10" ht="14.25" x14ac:dyDescent="0.2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318" t="s">
        <v>397</v>
      </c>
      <c r="G11" s="318"/>
      <c r="H11" s="1"/>
      <c r="I11" s="1"/>
      <c r="J11" s="101"/>
    </row>
    <row r="12" spans="1:10" ht="14.25" x14ac:dyDescent="0.2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26">
        <v>59637.97</v>
      </c>
      <c r="G12" s="326"/>
      <c r="H12" s="1"/>
      <c r="I12" s="1"/>
      <c r="J12" s="101"/>
    </row>
    <row r="13" spans="1:10" ht="14.25" x14ac:dyDescent="0.2">
      <c r="A13" s="182" t="s">
        <v>15</v>
      </c>
      <c r="B13" s="117" t="s">
        <v>305</v>
      </c>
      <c r="C13" s="182">
        <v>12</v>
      </c>
      <c r="D13" s="217"/>
      <c r="E13" s="217"/>
      <c r="F13" s="269"/>
      <c r="G13" s="269"/>
      <c r="H13" s="1"/>
      <c r="I13" s="1"/>
      <c r="J13" s="101"/>
    </row>
    <row r="14" spans="1:10" ht="14.25" x14ac:dyDescent="0.2">
      <c r="A14" s="269"/>
      <c r="B14" s="269"/>
      <c r="C14" s="269"/>
      <c r="D14" s="269"/>
      <c r="E14" s="269"/>
      <c r="F14" s="269"/>
      <c r="G14" s="269"/>
      <c r="H14" s="1"/>
      <c r="I14" s="1"/>
      <c r="J14" s="101"/>
    </row>
    <row r="15" spans="1:10" ht="14.25" x14ac:dyDescent="0.2">
      <c r="A15" s="269"/>
      <c r="B15" s="269"/>
      <c r="C15" s="269"/>
      <c r="D15" s="269"/>
      <c r="E15" s="269"/>
      <c r="F15" s="269"/>
      <c r="G15" s="269"/>
      <c r="H15" s="1"/>
      <c r="I15" s="1"/>
      <c r="J15" s="101"/>
    </row>
    <row r="16" spans="1:10" ht="15" x14ac:dyDescent="0.2">
      <c r="A16" s="309" t="s">
        <v>312</v>
      </c>
      <c r="B16" s="309"/>
      <c r="C16" s="309"/>
      <c r="D16" s="309"/>
      <c r="E16" s="309"/>
      <c r="F16" s="309"/>
      <c r="G16" s="309"/>
      <c r="H16" s="1"/>
      <c r="I16" s="1"/>
      <c r="J16" s="101"/>
    </row>
    <row r="17" spans="1:10" ht="28.5" customHeight="1" x14ac:dyDescent="0.2">
      <c r="A17" s="216">
        <v>1</v>
      </c>
      <c r="B17" s="266" t="s">
        <v>317</v>
      </c>
      <c r="C17" s="266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4.25" x14ac:dyDescent="0.2">
      <c r="A18" s="182">
        <v>2</v>
      </c>
      <c r="B18" s="266" t="s">
        <v>314</v>
      </c>
      <c r="C18" s="266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4.25" x14ac:dyDescent="0.2">
      <c r="A19" s="182">
        <v>3</v>
      </c>
      <c r="B19" s="266" t="s">
        <v>316</v>
      </c>
      <c r="C19" s="266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4.25" x14ac:dyDescent="0.2">
      <c r="A20" s="182">
        <v>4</v>
      </c>
      <c r="B20" s="266" t="s">
        <v>319</v>
      </c>
      <c r="C20" s="266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4.25" x14ac:dyDescent="0.2">
      <c r="A21" s="313"/>
      <c r="B21" s="313"/>
      <c r="C21" s="313"/>
      <c r="D21" s="313"/>
      <c r="E21" s="313"/>
      <c r="F21" s="313"/>
      <c r="G21" s="313"/>
      <c r="H21" s="101"/>
      <c r="I21" s="101"/>
      <c r="J21" s="101"/>
    </row>
    <row r="22" spans="1:10" ht="14.25" x14ac:dyDescent="0.2">
      <c r="A22" s="269"/>
      <c r="B22" s="269"/>
      <c r="C22" s="269"/>
      <c r="D22" s="269"/>
      <c r="E22" s="269"/>
      <c r="F22" s="269"/>
      <c r="G22" s="269"/>
      <c r="H22" s="101"/>
      <c r="I22" s="101"/>
      <c r="J22" s="101"/>
    </row>
    <row r="23" spans="1:10" ht="15" x14ac:dyDescent="0.2">
      <c r="A23" s="324" t="s">
        <v>320</v>
      </c>
      <c r="B23" s="324"/>
      <c r="C23" s="324"/>
      <c r="D23" s="324"/>
      <c r="E23" s="324"/>
      <c r="F23" s="324"/>
      <c r="G23" s="324"/>
      <c r="H23" s="101"/>
      <c r="I23" s="101"/>
      <c r="J23" s="101"/>
    </row>
    <row r="24" spans="1:10" ht="15" x14ac:dyDescent="0.2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4.25" x14ac:dyDescent="0.2">
      <c r="A25" s="182" t="s">
        <v>8</v>
      </c>
      <c r="B25" s="223" t="s">
        <v>324</v>
      </c>
      <c r="C25" s="164"/>
      <c r="D25" s="188">
        <v>1922.74</v>
      </c>
      <c r="E25" s="188">
        <v>1959.32</v>
      </c>
      <c r="F25" s="188">
        <v>1922.74</v>
      </c>
      <c r="G25" s="188">
        <v>1409.12</v>
      </c>
      <c r="H25" s="101"/>
      <c r="I25" s="101"/>
      <c r="J25" s="101"/>
    </row>
    <row r="26" spans="1:10" ht="14.25" x14ac:dyDescent="0.2">
      <c r="A26" s="182" t="s">
        <v>11</v>
      </c>
      <c r="B26" s="223" t="s">
        <v>325</v>
      </c>
      <c r="C26" s="164">
        <v>0.3</v>
      </c>
      <c r="D26" s="188">
        <f>C26*D25</f>
        <v>576.822</v>
      </c>
      <c r="E26" s="188"/>
      <c r="F26" s="188"/>
      <c r="G26" s="188"/>
      <c r="H26" s="101"/>
      <c r="I26" s="101"/>
      <c r="J26" s="101"/>
    </row>
    <row r="27" spans="1:10" ht="14.25" x14ac:dyDescent="0.2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4.25" x14ac:dyDescent="0.2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4.25" x14ac:dyDescent="0.2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4.25" x14ac:dyDescent="0.2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5" x14ac:dyDescent="0.2">
      <c r="A31" s="325" t="s">
        <v>330</v>
      </c>
      <c r="B31" s="325"/>
      <c r="C31" s="208">
        <f>SUM(C25:C30)</f>
        <v>0.3</v>
      </c>
      <c r="D31" s="209">
        <f>SUM(D25:D30)</f>
        <v>2499.5619999999999</v>
      </c>
      <c r="E31" s="209">
        <f>SUM(E25:E30)</f>
        <v>1959.32</v>
      </c>
      <c r="F31" s="209">
        <f>SUM(F25:F30)</f>
        <v>1922.74</v>
      </c>
      <c r="G31" s="209">
        <f>SUM(G25:G30)</f>
        <v>1409.12</v>
      </c>
      <c r="H31" s="101"/>
      <c r="I31" s="101"/>
      <c r="J31" s="101"/>
    </row>
    <row r="32" spans="1:10" ht="14.25" x14ac:dyDescent="0.2">
      <c r="A32" s="313"/>
      <c r="B32" s="313"/>
      <c r="C32" s="313"/>
      <c r="D32" s="313"/>
      <c r="E32" s="313"/>
      <c r="F32" s="313"/>
      <c r="G32" s="313"/>
      <c r="H32" s="101"/>
      <c r="I32" s="101"/>
      <c r="J32" s="101"/>
    </row>
    <row r="33" spans="1:10" ht="15" x14ac:dyDescent="0.2">
      <c r="A33" s="311" t="s">
        <v>331</v>
      </c>
      <c r="B33" s="311"/>
      <c r="C33" s="311"/>
      <c r="D33" s="311"/>
      <c r="E33" s="311"/>
      <c r="F33" s="311"/>
      <c r="G33" s="311"/>
      <c r="H33" s="101"/>
      <c r="I33" s="101"/>
      <c r="J33" s="101"/>
    </row>
    <row r="34" spans="1:10" ht="15" x14ac:dyDescent="0.2">
      <c r="A34" s="324" t="s">
        <v>332</v>
      </c>
      <c r="B34" s="324"/>
      <c r="C34" s="324"/>
      <c r="D34" s="324"/>
      <c r="E34" s="324"/>
      <c r="F34" s="324"/>
      <c r="G34" s="324"/>
      <c r="H34" s="101"/>
      <c r="I34" s="101"/>
      <c r="J34" s="101"/>
    </row>
    <row r="35" spans="1:10" ht="15" x14ac:dyDescent="0.2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4.25" x14ac:dyDescent="0.2">
      <c r="A36" s="182" t="s">
        <v>8</v>
      </c>
      <c r="B36" s="117" t="s">
        <v>334</v>
      </c>
      <c r="C36" s="164">
        <v>8.3299999999999999E-2</v>
      </c>
      <c r="D36" s="189">
        <f>C36*$D$31</f>
        <v>208.2135146</v>
      </c>
      <c r="E36" s="189">
        <f>C36*$E$31</f>
        <v>163.21135599999999</v>
      </c>
      <c r="F36" s="189">
        <f>C36*$F$31</f>
        <v>160.164242</v>
      </c>
      <c r="G36" s="189">
        <f>C36*$G$31</f>
        <v>117.379696</v>
      </c>
      <c r="H36" s="101"/>
      <c r="I36" s="101"/>
      <c r="J36" s="101"/>
    </row>
    <row r="37" spans="1:10" ht="14.25" x14ac:dyDescent="0.2">
      <c r="A37" s="182" t="s">
        <v>11</v>
      </c>
      <c r="B37" s="117" t="s">
        <v>335</v>
      </c>
      <c r="C37" s="164">
        <v>0.121</v>
      </c>
      <c r="D37" s="189">
        <f>C37*$D$31</f>
        <v>302.447002</v>
      </c>
      <c r="E37" s="189">
        <f>C37*$E$31</f>
        <v>237.07772</v>
      </c>
      <c r="F37" s="189">
        <f>C37*$F$31</f>
        <v>232.65153999999998</v>
      </c>
      <c r="G37" s="189">
        <f>C37*$G$31</f>
        <v>170.50351999999998</v>
      </c>
      <c r="H37" s="101"/>
      <c r="I37" s="101"/>
      <c r="J37" s="101"/>
    </row>
    <row r="38" spans="1:10" ht="15" x14ac:dyDescent="0.2">
      <c r="A38" s="267" t="s">
        <v>330</v>
      </c>
      <c r="B38" s="267"/>
      <c r="C38" s="208">
        <f>SUM(C36:C37)</f>
        <v>0.20429999999999998</v>
      </c>
      <c r="D38" s="190">
        <f>SUM(D36:D37)</f>
        <v>510.66051659999999</v>
      </c>
      <c r="E38" s="190">
        <f>SUM(E36:E37)</f>
        <v>400.28907600000002</v>
      </c>
      <c r="F38" s="190">
        <f>SUM(F36:F37)</f>
        <v>392.81578200000001</v>
      </c>
      <c r="G38" s="190">
        <f>SUM(G36:G37)</f>
        <v>287.88321599999995</v>
      </c>
      <c r="H38" s="101"/>
      <c r="I38" s="101"/>
      <c r="J38" s="101"/>
    </row>
    <row r="39" spans="1:10" ht="14.25" x14ac:dyDescent="0.2">
      <c r="A39" s="313"/>
      <c r="B39" s="313"/>
      <c r="C39" s="313"/>
      <c r="D39" s="313"/>
      <c r="E39" s="313"/>
      <c r="F39" s="313"/>
      <c r="G39" s="313"/>
      <c r="H39" s="101"/>
      <c r="I39" s="101"/>
      <c r="J39" s="101"/>
    </row>
    <row r="40" spans="1:10" ht="15" customHeight="1" x14ac:dyDescent="0.2">
      <c r="A40" s="323" t="s">
        <v>336</v>
      </c>
      <c r="B40" s="323"/>
      <c r="C40" s="323"/>
      <c r="D40" s="323"/>
      <c r="E40" s="323"/>
      <c r="F40" s="323"/>
      <c r="G40" s="323"/>
      <c r="H40" s="101"/>
      <c r="I40" s="101"/>
      <c r="J40" s="101"/>
    </row>
    <row r="41" spans="1:10" ht="15" x14ac:dyDescent="0.2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4.25" x14ac:dyDescent="0.2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4.25" x14ac:dyDescent="0.2">
      <c r="A43" s="182" t="s">
        <v>11</v>
      </c>
      <c r="B43" s="117" t="s">
        <v>339</v>
      </c>
      <c r="C43" s="164">
        <v>2.5000000000000001E-2</v>
      </c>
      <c r="D43" s="188">
        <f t="shared" si="0"/>
        <v>75.255562914999999</v>
      </c>
      <c r="E43" s="188">
        <f t="shared" si="1"/>
        <v>58.990226899999996</v>
      </c>
      <c r="F43" s="188">
        <f t="shared" si="2"/>
        <v>57.888894550000003</v>
      </c>
      <c r="G43" s="188">
        <f t="shared" si="3"/>
        <v>42.425080399999999</v>
      </c>
      <c r="H43" s="101"/>
      <c r="I43" s="101"/>
      <c r="J43" s="101"/>
    </row>
    <row r="44" spans="1:10" ht="14.25" x14ac:dyDescent="0.2">
      <c r="A44" s="182" t="s">
        <v>13</v>
      </c>
      <c r="B44" s="117" t="s">
        <v>1020</v>
      </c>
      <c r="C44" s="210">
        <v>1.4999999999999999E-2</v>
      </c>
      <c r="D44" s="188">
        <f t="shared" si="0"/>
        <v>45.153337748999995</v>
      </c>
      <c r="E44" s="188">
        <f t="shared" si="1"/>
        <v>35.394136139999993</v>
      </c>
      <c r="F44" s="188">
        <f t="shared" si="2"/>
        <v>34.733336729999998</v>
      </c>
      <c r="G44" s="188">
        <f t="shared" si="3"/>
        <v>25.455048239999996</v>
      </c>
      <c r="H44" s="101"/>
      <c r="I44" s="101"/>
      <c r="J44" s="101"/>
    </row>
    <row r="45" spans="1:10" ht="14.25" x14ac:dyDescent="0.2">
      <c r="A45" s="182" t="s">
        <v>15</v>
      </c>
      <c r="B45" s="117" t="s">
        <v>340</v>
      </c>
      <c r="C45" s="164">
        <v>1.4999999999999999E-2</v>
      </c>
      <c r="D45" s="188">
        <f t="shared" si="0"/>
        <v>45.153337748999995</v>
      </c>
      <c r="E45" s="188">
        <f t="shared" si="1"/>
        <v>35.394136139999993</v>
      </c>
      <c r="F45" s="188">
        <f t="shared" si="2"/>
        <v>34.733336729999998</v>
      </c>
      <c r="G45" s="188">
        <f t="shared" si="3"/>
        <v>25.455048239999996</v>
      </c>
      <c r="H45" s="101"/>
      <c r="I45" s="101"/>
      <c r="J45" s="101"/>
    </row>
    <row r="46" spans="1:10" ht="14.25" x14ac:dyDescent="0.2">
      <c r="A46" s="182" t="s">
        <v>20</v>
      </c>
      <c r="B46" s="117" t="s">
        <v>341</v>
      </c>
      <c r="C46" s="164">
        <v>0.01</v>
      </c>
      <c r="D46" s="188">
        <f t="shared" si="0"/>
        <v>30.102225166</v>
      </c>
      <c r="E46" s="188">
        <f t="shared" si="1"/>
        <v>23.596090759999999</v>
      </c>
      <c r="F46" s="188">
        <f t="shared" si="2"/>
        <v>23.155557819999999</v>
      </c>
      <c r="G46" s="188">
        <f t="shared" si="3"/>
        <v>16.970032159999999</v>
      </c>
      <c r="H46" s="101"/>
      <c r="I46" s="101"/>
      <c r="J46" s="101"/>
    </row>
    <row r="47" spans="1:10" ht="14.25" x14ac:dyDescent="0.2">
      <c r="A47" s="182" t="s">
        <v>22</v>
      </c>
      <c r="B47" s="117" t="s">
        <v>342</v>
      </c>
      <c r="C47" s="164">
        <v>6.0000000000000001E-3</v>
      </c>
      <c r="D47" s="188">
        <f t="shared" si="0"/>
        <v>18.061335099600001</v>
      </c>
      <c r="E47" s="188">
        <f t="shared" si="1"/>
        <v>14.157654455999999</v>
      </c>
      <c r="F47" s="188">
        <f t="shared" si="2"/>
        <v>13.893334692</v>
      </c>
      <c r="G47" s="188">
        <f t="shared" si="3"/>
        <v>10.182019296</v>
      </c>
    </row>
    <row r="48" spans="1:10" ht="14.25" x14ac:dyDescent="0.2">
      <c r="A48" s="182" t="s">
        <v>279</v>
      </c>
      <c r="B48" s="117" t="s">
        <v>343</v>
      </c>
      <c r="C48" s="164">
        <v>2E-3</v>
      </c>
      <c r="D48" s="188">
        <f t="shared" si="0"/>
        <v>6.0204450331999997</v>
      </c>
      <c r="E48" s="188">
        <f t="shared" si="1"/>
        <v>4.7192181519999998</v>
      </c>
      <c r="F48" s="188">
        <f t="shared" si="2"/>
        <v>4.6311115640000002</v>
      </c>
      <c r="G48" s="188">
        <f t="shared" si="3"/>
        <v>3.3940064319999999</v>
      </c>
    </row>
    <row r="49" spans="1:7" ht="14.25" x14ac:dyDescent="0.2">
      <c r="A49" s="182" t="s">
        <v>190</v>
      </c>
      <c r="B49" s="117" t="s">
        <v>344</v>
      </c>
      <c r="C49" s="164">
        <v>0.08</v>
      </c>
      <c r="D49" s="188">
        <f t="shared" si="0"/>
        <v>240.817801328</v>
      </c>
      <c r="E49" s="188">
        <f t="shared" si="1"/>
        <v>188.76872607999999</v>
      </c>
      <c r="F49" s="188">
        <f t="shared" si="2"/>
        <v>185.24446255999999</v>
      </c>
      <c r="G49" s="188">
        <f t="shared" si="3"/>
        <v>135.76025727999999</v>
      </c>
    </row>
    <row r="50" spans="1:7" ht="15" x14ac:dyDescent="0.2">
      <c r="A50" s="267" t="s">
        <v>330</v>
      </c>
      <c r="B50" s="267"/>
      <c r="C50" s="208">
        <f>SUM(C42:C49)</f>
        <v>0.15300000000000002</v>
      </c>
      <c r="D50" s="209">
        <f>SUM(D42:D49)</f>
        <v>460.56404503980002</v>
      </c>
      <c r="E50" s="209">
        <f>SUM(E42:E49)</f>
        <v>361.02018862799997</v>
      </c>
      <c r="F50" s="209">
        <f>SUM(F42:F49)</f>
        <v>354.28003464599999</v>
      </c>
      <c r="G50" s="209">
        <f>SUM(G42:G49)</f>
        <v>259.64149204799998</v>
      </c>
    </row>
    <row r="51" spans="1:7" ht="14.25" x14ac:dyDescent="0.2">
      <c r="A51" s="269"/>
      <c r="B51" s="269"/>
      <c r="C51" s="269"/>
      <c r="D51" s="269"/>
      <c r="E51" s="212"/>
      <c r="F51" s="212"/>
      <c r="G51" s="212"/>
    </row>
    <row r="52" spans="1:7" ht="15" x14ac:dyDescent="0.2">
      <c r="A52" s="311" t="s">
        <v>345</v>
      </c>
      <c r="B52" s="311"/>
      <c r="C52" s="311"/>
      <c r="D52" s="311"/>
      <c r="E52" s="311"/>
      <c r="F52" s="311"/>
      <c r="G52" s="311"/>
    </row>
    <row r="53" spans="1:7" ht="15" x14ac:dyDescent="0.2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4.25" x14ac:dyDescent="0.2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2.5600000000011391E-2</v>
      </c>
      <c r="E54" s="189">
        <f>IF(((2*C54*G3)-(G4*E25))&gt;0,(2*C54*G3)-(G4*E25),0)</f>
        <v>0</v>
      </c>
      <c r="F54" s="189">
        <f>IF(((2*C54*G3)-(G4*F25))&gt;0,(2*C54*G3)-(G4*F25),0)</f>
        <v>2.5600000000011391E-2</v>
      </c>
      <c r="G54" s="189">
        <f>IF(((2*C54*G3)-(G4*G25))&gt;0,(2*C54*G3)-(G4*G25),0)</f>
        <v>30.842800000000011</v>
      </c>
    </row>
    <row r="55" spans="1:7" ht="14.25" x14ac:dyDescent="0.2">
      <c r="A55" s="182" t="s">
        <v>11</v>
      </c>
      <c r="B55" s="117" t="s">
        <v>1028</v>
      </c>
      <c r="C55" s="104">
        <f>300 + (3.43*20.98)</f>
        <v>371.96140000000003</v>
      </c>
      <c r="D55" s="104">
        <f>300 + (3.43*20.98)</f>
        <v>371.96140000000003</v>
      </c>
      <c r="E55" s="104">
        <f>300 + (3.43*20.98)</f>
        <v>371.96140000000003</v>
      </c>
      <c r="F55" s="104">
        <f>300 + (3.43*20.98)</f>
        <v>371.96140000000003</v>
      </c>
      <c r="G55" s="104">
        <f>300 + (3.43*20.98)</f>
        <v>371.96140000000003</v>
      </c>
    </row>
    <row r="56" spans="1:7" ht="14.25" x14ac:dyDescent="0.2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4.25" x14ac:dyDescent="0.2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5" x14ac:dyDescent="0.2">
      <c r="A58" s="267" t="s">
        <v>330</v>
      </c>
      <c r="B58" s="267"/>
      <c r="C58" s="267"/>
      <c r="D58" s="190">
        <f>SUM(D54:D57)</f>
        <v>376.92700000000002</v>
      </c>
      <c r="E58" s="190">
        <f>SUM(E54:E57)</f>
        <v>376.90140000000002</v>
      </c>
      <c r="F58" s="190">
        <f>SUM(F54:F57)</f>
        <v>376.92700000000002</v>
      </c>
      <c r="G58" s="190">
        <f>SUM(G54:G57)</f>
        <v>407.74420000000003</v>
      </c>
    </row>
    <row r="59" spans="1:7" ht="14.25" x14ac:dyDescent="0.2">
      <c r="A59" s="313"/>
      <c r="B59" s="313"/>
      <c r="C59" s="313"/>
      <c r="D59" s="313"/>
      <c r="E59" s="313"/>
      <c r="F59" s="313"/>
      <c r="G59" s="313"/>
    </row>
    <row r="60" spans="1:7" ht="15" x14ac:dyDescent="0.2">
      <c r="A60" s="311" t="s">
        <v>351</v>
      </c>
      <c r="B60" s="311"/>
      <c r="C60" s="311"/>
      <c r="D60" s="311"/>
      <c r="E60" s="311"/>
      <c r="F60" s="311"/>
      <c r="G60" s="311"/>
    </row>
    <row r="61" spans="1:7" ht="15" x14ac:dyDescent="0.2">
      <c r="A61" s="186">
        <v>2</v>
      </c>
      <c r="B61" s="312" t="s">
        <v>352</v>
      </c>
      <c r="C61" s="312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4.25" x14ac:dyDescent="0.2">
      <c r="A62" s="182" t="s">
        <v>206</v>
      </c>
      <c r="B62" s="266" t="s">
        <v>333</v>
      </c>
      <c r="C62" s="266"/>
      <c r="D62" s="189">
        <f>D38</f>
        <v>510.66051659999999</v>
      </c>
      <c r="E62" s="189">
        <f>E38</f>
        <v>400.28907600000002</v>
      </c>
      <c r="F62" s="189">
        <f>F38</f>
        <v>392.81578200000001</v>
      </c>
      <c r="G62" s="189">
        <f>G38</f>
        <v>287.88321599999995</v>
      </c>
    </row>
    <row r="63" spans="1:7" ht="14.25" x14ac:dyDescent="0.2">
      <c r="A63" s="182" t="s">
        <v>208</v>
      </c>
      <c r="B63" s="266" t="s">
        <v>337</v>
      </c>
      <c r="C63" s="266"/>
      <c r="D63" s="189">
        <f>D50</f>
        <v>460.56404503980002</v>
      </c>
      <c r="E63" s="189">
        <f>E50</f>
        <v>361.02018862799997</v>
      </c>
      <c r="F63" s="189">
        <f>F50</f>
        <v>354.28003464599999</v>
      </c>
      <c r="G63" s="189">
        <f>G50</f>
        <v>259.64149204799998</v>
      </c>
    </row>
    <row r="64" spans="1:7" ht="14.25" x14ac:dyDescent="0.2">
      <c r="A64" s="182" t="s">
        <v>346</v>
      </c>
      <c r="B64" s="266" t="s">
        <v>347</v>
      </c>
      <c r="C64" s="266"/>
      <c r="D64" s="189">
        <f>D58</f>
        <v>376.92700000000002</v>
      </c>
      <c r="E64" s="189">
        <f>E58</f>
        <v>376.90140000000002</v>
      </c>
      <c r="F64" s="189">
        <f>F58</f>
        <v>376.92700000000002</v>
      </c>
      <c r="G64" s="189">
        <f>G58</f>
        <v>407.74420000000003</v>
      </c>
    </row>
    <row r="65" spans="1:7" ht="15" x14ac:dyDescent="0.2">
      <c r="A65" s="267" t="s">
        <v>330</v>
      </c>
      <c r="B65" s="267"/>
      <c r="C65" s="267"/>
      <c r="D65" s="190">
        <f>SUM(D62:D64)</f>
        <v>1348.1515616398001</v>
      </c>
      <c r="E65" s="190">
        <f>SUM(E62:E64)</f>
        <v>1138.2106646279999</v>
      </c>
      <c r="F65" s="190">
        <f>SUM(F62:F64)</f>
        <v>1124.0228166460001</v>
      </c>
      <c r="G65" s="190">
        <f>SUM(G62:G64)</f>
        <v>955.26890804799996</v>
      </c>
    </row>
    <row r="66" spans="1:7" ht="14.25" x14ac:dyDescent="0.2">
      <c r="A66" s="269"/>
      <c r="B66" s="269"/>
      <c r="C66" s="269"/>
      <c r="D66" s="269"/>
      <c r="E66" s="212"/>
      <c r="F66" s="212"/>
      <c r="G66" s="212"/>
    </row>
    <row r="67" spans="1:7" ht="15" customHeight="1" x14ac:dyDescent="0.2">
      <c r="A67" s="323" t="s">
        <v>353</v>
      </c>
      <c r="B67" s="323"/>
      <c r="C67" s="323"/>
      <c r="D67" s="323"/>
      <c r="E67" s="323"/>
      <c r="F67" s="323"/>
      <c r="G67" s="323"/>
    </row>
    <row r="68" spans="1:7" ht="15" x14ac:dyDescent="0.2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4.25" x14ac:dyDescent="0.2">
      <c r="A69" s="182" t="s">
        <v>8</v>
      </c>
      <c r="B69" s="117" t="s">
        <v>355</v>
      </c>
      <c r="C69" s="246">
        <v>4.2000000000000002E-4</v>
      </c>
      <c r="D69" s="189">
        <f t="shared" ref="D69:D74" si="4">C69*$D$31</f>
        <v>1.0498160400000001</v>
      </c>
      <c r="E69" s="189">
        <f t="shared" ref="E69:E74" si="5">C69*$E$31</f>
        <v>0.82291440000000005</v>
      </c>
      <c r="F69" s="189">
        <f t="shared" ref="F69:F74" si="6">C69*$F$31</f>
        <v>0.80755080000000001</v>
      </c>
      <c r="G69" s="189">
        <f t="shared" ref="G69:G74" si="7">C69*$G$31</f>
        <v>0.59183039999999998</v>
      </c>
    </row>
    <row r="70" spans="1:7" ht="14.25" x14ac:dyDescent="0.2">
      <c r="A70" s="182" t="s">
        <v>11</v>
      </c>
      <c r="B70" s="117" t="s">
        <v>356</v>
      </c>
      <c r="C70" s="246">
        <f>C49*C69</f>
        <v>3.3600000000000004E-5</v>
      </c>
      <c r="D70" s="189">
        <f t="shared" si="4"/>
        <v>8.398528320000001E-2</v>
      </c>
      <c r="E70" s="189">
        <f t="shared" si="5"/>
        <v>6.5833152000000006E-2</v>
      </c>
      <c r="F70" s="189">
        <f t="shared" si="6"/>
        <v>6.4604064000000003E-2</v>
      </c>
      <c r="G70" s="189">
        <f t="shared" si="7"/>
        <v>4.7346432000000001E-2</v>
      </c>
    </row>
    <row r="71" spans="1:7" ht="28.5" x14ac:dyDescent="0.2">
      <c r="A71" s="182" t="s">
        <v>13</v>
      </c>
      <c r="B71" s="120" t="s">
        <v>357</v>
      </c>
      <c r="C71" s="164">
        <v>0.02</v>
      </c>
      <c r="D71" s="189">
        <f t="shared" si="4"/>
        <v>49.991239999999998</v>
      </c>
      <c r="E71" s="189">
        <f t="shared" si="5"/>
        <v>39.186399999999999</v>
      </c>
      <c r="F71" s="189">
        <f t="shared" si="6"/>
        <v>38.454799999999999</v>
      </c>
      <c r="G71" s="189">
        <f t="shared" si="7"/>
        <v>28.182399999999998</v>
      </c>
    </row>
    <row r="72" spans="1:7" ht="14.25" x14ac:dyDescent="0.2">
      <c r="A72" s="182" t="s">
        <v>15</v>
      </c>
      <c r="B72" s="117" t="s">
        <v>358</v>
      </c>
      <c r="C72" s="246">
        <v>1.9400000000000001E-3</v>
      </c>
      <c r="D72" s="189">
        <f t="shared" si="4"/>
        <v>4.8491502799999999</v>
      </c>
      <c r="E72" s="189">
        <f t="shared" si="5"/>
        <v>3.8010808000000003</v>
      </c>
      <c r="F72" s="189">
        <f t="shared" si="6"/>
        <v>3.7301156000000004</v>
      </c>
      <c r="G72" s="189">
        <f t="shared" si="7"/>
        <v>2.7336928</v>
      </c>
    </row>
    <row r="73" spans="1:7" ht="28.5" x14ac:dyDescent="0.2">
      <c r="A73" s="182" t="s">
        <v>20</v>
      </c>
      <c r="B73" s="120" t="s">
        <v>359</v>
      </c>
      <c r="C73" s="164">
        <f>C50*C72</f>
        <v>2.9682000000000005E-4</v>
      </c>
      <c r="D73" s="189">
        <f t="shared" si="4"/>
        <v>0.7419199928400001</v>
      </c>
      <c r="E73" s="189">
        <f t="shared" si="5"/>
        <v>0.58156536240000012</v>
      </c>
      <c r="F73" s="189">
        <f t="shared" si="6"/>
        <v>0.57070768680000006</v>
      </c>
      <c r="G73" s="189">
        <f t="shared" si="7"/>
        <v>0.41825499840000002</v>
      </c>
    </row>
    <row r="74" spans="1:7" ht="28.5" x14ac:dyDescent="0.2">
      <c r="A74" s="182" t="s">
        <v>22</v>
      </c>
      <c r="B74" s="120" t="s">
        <v>360</v>
      </c>
      <c r="C74" s="164">
        <v>0.02</v>
      </c>
      <c r="D74" s="189">
        <f t="shared" si="4"/>
        <v>49.991239999999998</v>
      </c>
      <c r="E74" s="189">
        <f t="shared" si="5"/>
        <v>39.186399999999999</v>
      </c>
      <c r="F74" s="189">
        <f t="shared" si="6"/>
        <v>38.454799999999999</v>
      </c>
      <c r="G74" s="189">
        <f t="shared" si="7"/>
        <v>28.182399999999998</v>
      </c>
    </row>
    <row r="75" spans="1:7" ht="15" x14ac:dyDescent="0.2">
      <c r="A75" s="267" t="s">
        <v>330</v>
      </c>
      <c r="B75" s="267"/>
      <c r="C75" s="208">
        <f>SUM(C69:C74)</f>
        <v>4.269042E-2</v>
      </c>
      <c r="D75" s="190">
        <f>SUM(D69:D74)</f>
        <v>106.70735159604</v>
      </c>
      <c r="E75" s="190">
        <f>SUM(E69:E74)</f>
        <v>83.644193714399989</v>
      </c>
      <c r="F75" s="190">
        <f>SUM(F69:F74)</f>
        <v>82.082578150800003</v>
      </c>
      <c r="G75" s="190">
        <f>SUM(G69:G74)</f>
        <v>60.155924630399994</v>
      </c>
    </row>
    <row r="76" spans="1:7" ht="14.25" x14ac:dyDescent="0.2">
      <c r="A76" s="313"/>
      <c r="B76" s="313"/>
      <c r="C76" s="313"/>
      <c r="D76" s="313"/>
      <c r="E76" s="313"/>
      <c r="F76" s="313"/>
      <c r="G76" s="313"/>
    </row>
    <row r="77" spans="1:7" ht="15" x14ac:dyDescent="0.2">
      <c r="A77" s="311" t="s">
        <v>361</v>
      </c>
      <c r="B77" s="311"/>
      <c r="C77" s="311"/>
      <c r="D77" s="311"/>
      <c r="E77" s="311"/>
      <c r="F77" s="311"/>
      <c r="G77" s="311"/>
    </row>
    <row r="78" spans="1:7" ht="15" x14ac:dyDescent="0.2">
      <c r="A78" s="311" t="s">
        <v>362</v>
      </c>
      <c r="B78" s="311"/>
      <c r="C78" s="311"/>
      <c r="D78" s="311"/>
      <c r="E78" s="311"/>
      <c r="F78" s="311"/>
      <c r="G78" s="311"/>
    </row>
    <row r="79" spans="1:7" ht="15" x14ac:dyDescent="0.2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4.25" x14ac:dyDescent="0.2">
      <c r="A80" s="182" t="s">
        <v>8</v>
      </c>
      <c r="B80" s="117" t="s">
        <v>365</v>
      </c>
      <c r="C80" s="164">
        <v>9.2999999999999992E-3</v>
      </c>
      <c r="D80" s="189">
        <f>C80*$D$31</f>
        <v>23.245926599999997</v>
      </c>
      <c r="E80" s="189">
        <f>C80*$E$31</f>
        <v>18.221675999999999</v>
      </c>
      <c r="F80" s="189">
        <f>C80*$F$31</f>
        <v>17.881481999999998</v>
      </c>
      <c r="G80" s="189">
        <f>C80*$G$31</f>
        <v>13.104815999999998</v>
      </c>
    </row>
    <row r="81" spans="1:7" ht="14.25" x14ac:dyDescent="0.2">
      <c r="A81" s="182" t="s">
        <v>11</v>
      </c>
      <c r="B81" s="117" t="s">
        <v>366</v>
      </c>
      <c r="C81" s="164">
        <v>2.8E-3</v>
      </c>
      <c r="D81" s="189">
        <f>C81*$D$31</f>
        <v>6.9987735999999998</v>
      </c>
      <c r="E81" s="189">
        <f>C81*$E$31</f>
        <v>5.4860959999999999</v>
      </c>
      <c r="F81" s="189">
        <f>C81*$F$31</f>
        <v>5.3836719999999998</v>
      </c>
      <c r="G81" s="189">
        <f>C81*$G$31</f>
        <v>3.9455359999999997</v>
      </c>
    </row>
    <row r="82" spans="1:7" ht="14.25" x14ac:dyDescent="0.2">
      <c r="A82" s="182" t="s">
        <v>13</v>
      </c>
      <c r="B82" s="117" t="s">
        <v>367</v>
      </c>
      <c r="C82" s="164">
        <v>8.0000000000000004E-4</v>
      </c>
      <c r="D82" s="189">
        <f>C82*$D$31</f>
        <v>1.9996495999999999</v>
      </c>
      <c r="E82" s="189">
        <f>C82*$E$31</f>
        <v>1.567456</v>
      </c>
      <c r="F82" s="189">
        <f>C82*$F$31</f>
        <v>1.538192</v>
      </c>
      <c r="G82" s="189">
        <f>C82*$G$31</f>
        <v>1.1272960000000001</v>
      </c>
    </row>
    <row r="83" spans="1:7" ht="14.25" x14ac:dyDescent="0.2">
      <c r="A83" s="182" t="s">
        <v>15</v>
      </c>
      <c r="B83" s="117" t="s">
        <v>368</v>
      </c>
      <c r="C83" s="164">
        <v>2.7000000000000001E-3</v>
      </c>
      <c r="D83" s="189">
        <f>C83*$D$31</f>
        <v>6.7488174000000001</v>
      </c>
      <c r="E83" s="189">
        <f>C83*$E$31</f>
        <v>5.2901639999999999</v>
      </c>
      <c r="F83" s="189">
        <f>C83*$F$31</f>
        <v>5.1913980000000004</v>
      </c>
      <c r="G83" s="189">
        <f>C83*$G$31</f>
        <v>3.804624</v>
      </c>
    </row>
    <row r="84" spans="1:7" ht="14.25" x14ac:dyDescent="0.2">
      <c r="A84" s="182" t="s">
        <v>20</v>
      </c>
      <c r="B84" s="117" t="s">
        <v>369</v>
      </c>
      <c r="C84" s="164">
        <v>2.9999999999999997E-4</v>
      </c>
      <c r="D84" s="189">
        <f>C84*$D$31</f>
        <v>0.74986859999999989</v>
      </c>
      <c r="E84" s="189">
        <f>C84*$E$31</f>
        <v>0.58779599999999987</v>
      </c>
      <c r="F84" s="189">
        <f>C84*$F$31</f>
        <v>0.57682199999999995</v>
      </c>
      <c r="G84" s="189">
        <f>C84*$G$31</f>
        <v>0.42273599999999995</v>
      </c>
    </row>
    <row r="85" spans="1:7" ht="14.25" x14ac:dyDescent="0.2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5" x14ac:dyDescent="0.2">
      <c r="A86" s="267" t="s">
        <v>330</v>
      </c>
      <c r="B86" s="267"/>
      <c r="C86" s="208">
        <f>SUM(C80:C85)</f>
        <v>1.5900000000000001E-2</v>
      </c>
      <c r="D86" s="190">
        <f>SUM(D80:D85)</f>
        <v>39.743035799999994</v>
      </c>
      <c r="E86" s="190">
        <f>SUM(E80:E85)</f>
        <v>31.153188</v>
      </c>
      <c r="F86" s="190">
        <f>SUM(F80:F85)</f>
        <v>30.571565999999997</v>
      </c>
      <c r="G86" s="190">
        <f>SUM(G80:G85)</f>
        <v>22.405007999999999</v>
      </c>
    </row>
    <row r="87" spans="1:7" ht="14.25" x14ac:dyDescent="0.2">
      <c r="A87" s="313"/>
      <c r="B87" s="313"/>
      <c r="C87" s="313"/>
      <c r="D87" s="313"/>
      <c r="E87" s="313"/>
      <c r="F87" s="313"/>
      <c r="G87" s="313"/>
    </row>
    <row r="88" spans="1:7" ht="15" x14ac:dyDescent="0.2">
      <c r="A88" s="311" t="s">
        <v>371</v>
      </c>
      <c r="B88" s="311"/>
      <c r="C88" s="311"/>
      <c r="D88" s="311"/>
      <c r="E88" s="311"/>
      <c r="F88" s="311"/>
      <c r="G88" s="311"/>
    </row>
    <row r="89" spans="1:7" ht="15" x14ac:dyDescent="0.2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4.25" x14ac:dyDescent="0.2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5" x14ac:dyDescent="0.2">
      <c r="A91" s="267" t="s">
        <v>330</v>
      </c>
      <c r="B91" s="267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4.25" x14ac:dyDescent="0.2">
      <c r="A92" s="313"/>
      <c r="B92" s="313"/>
      <c r="C92" s="313"/>
      <c r="D92" s="313"/>
      <c r="E92" s="313"/>
      <c r="F92" s="313"/>
      <c r="G92" s="313"/>
    </row>
    <row r="93" spans="1:7" ht="15" x14ac:dyDescent="0.2">
      <c r="A93" s="311" t="s">
        <v>375</v>
      </c>
      <c r="B93" s="311"/>
      <c r="C93" s="311"/>
      <c r="D93" s="311"/>
      <c r="E93" s="311"/>
      <c r="F93" s="311"/>
      <c r="G93" s="311"/>
    </row>
    <row r="94" spans="1:7" ht="15" x14ac:dyDescent="0.2">
      <c r="A94" s="186">
        <v>4</v>
      </c>
      <c r="B94" s="312" t="s">
        <v>376</v>
      </c>
      <c r="C94" s="312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4.25" x14ac:dyDescent="0.2">
      <c r="A95" s="182" t="s">
        <v>363</v>
      </c>
      <c r="B95" s="266" t="s">
        <v>364</v>
      </c>
      <c r="C95" s="266"/>
      <c r="D95" s="189">
        <f>D86</f>
        <v>39.743035799999994</v>
      </c>
      <c r="E95" s="189">
        <f>E86</f>
        <v>31.153188</v>
      </c>
      <c r="F95" s="189">
        <f>F86</f>
        <v>30.571565999999997</v>
      </c>
      <c r="G95" s="189">
        <f>G86</f>
        <v>22.405007999999999</v>
      </c>
    </row>
    <row r="96" spans="1:7" ht="14.25" x14ac:dyDescent="0.2">
      <c r="A96" s="182" t="s">
        <v>372</v>
      </c>
      <c r="B96" s="266" t="s">
        <v>373</v>
      </c>
      <c r="C96" s="266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5" x14ac:dyDescent="0.2">
      <c r="A97" s="267" t="s">
        <v>330</v>
      </c>
      <c r="B97" s="267"/>
      <c r="C97" s="267"/>
      <c r="D97" s="190">
        <f>SUM(D95:D96)</f>
        <v>39.743035799999994</v>
      </c>
      <c r="E97" s="190">
        <f>SUM(E95:E96)</f>
        <v>31.153188</v>
      </c>
      <c r="F97" s="190">
        <f>SUM(F95:F96)</f>
        <v>30.571565999999997</v>
      </c>
      <c r="G97" s="190">
        <f>SUM(G95:G96)</f>
        <v>22.405007999999999</v>
      </c>
    </row>
    <row r="98" spans="1:7" ht="14.25" x14ac:dyDescent="0.2">
      <c r="A98" s="313"/>
      <c r="B98" s="313"/>
      <c r="C98" s="313"/>
      <c r="D98" s="313"/>
      <c r="E98" s="313"/>
      <c r="F98" s="313"/>
      <c r="G98" s="313"/>
    </row>
    <row r="99" spans="1:7" ht="15" customHeight="1" x14ac:dyDescent="0.2">
      <c r="A99" s="323" t="s">
        <v>377</v>
      </c>
      <c r="B99" s="323"/>
      <c r="C99" s="323"/>
      <c r="D99" s="323"/>
      <c r="E99" s="323"/>
      <c r="F99" s="323"/>
      <c r="G99" s="323"/>
    </row>
    <row r="100" spans="1:7" ht="15" x14ac:dyDescent="0.2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4.25" x14ac:dyDescent="0.2">
      <c r="A101" s="182" t="s">
        <v>8</v>
      </c>
      <c r="B101" s="117" t="s">
        <v>378</v>
      </c>
      <c r="C101" s="164"/>
      <c r="D101" s="189">
        <f>'VIII Uniformes e EPI''s'!I11</f>
        <v>37.502656869608209</v>
      </c>
      <c r="E101" s="189">
        <f>'VIII Uniformes e EPI''s'!I11</f>
        <v>37.502656869608209</v>
      </c>
      <c r="F101" s="189">
        <f>'VIII Uniformes e EPI''s'!I11</f>
        <v>37.502656869608209</v>
      </c>
      <c r="G101" s="189">
        <f>'VIII Uniformes e EPI''s'!I11</f>
        <v>37.502656869608209</v>
      </c>
    </row>
    <row r="102" spans="1:7" ht="14.25" x14ac:dyDescent="0.2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4.25" x14ac:dyDescent="0.2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4.25" x14ac:dyDescent="0.2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5" x14ac:dyDescent="0.2">
      <c r="A105" s="267" t="s">
        <v>330</v>
      </c>
      <c r="B105" s="267"/>
      <c r="C105" s="267"/>
      <c r="D105" s="190">
        <f>SUM(D101:D104)</f>
        <v>37.502656869608209</v>
      </c>
      <c r="E105" s="190">
        <f>SUM(E101:E104)</f>
        <v>37.502656869608209</v>
      </c>
      <c r="F105" s="190">
        <f>SUM(F101:F104)</f>
        <v>37.502656869608209</v>
      </c>
      <c r="G105" s="190">
        <f>SUM(G101:G104)</f>
        <v>37.502656869608209</v>
      </c>
    </row>
    <row r="106" spans="1:7" ht="14.25" x14ac:dyDescent="0.2">
      <c r="A106" s="269"/>
      <c r="B106" s="269"/>
      <c r="C106" s="269"/>
      <c r="D106" s="269"/>
      <c r="E106" s="212"/>
      <c r="F106" s="212"/>
      <c r="G106" s="212"/>
    </row>
    <row r="107" spans="1:7" ht="15" x14ac:dyDescent="0.2">
      <c r="A107" s="272"/>
      <c r="B107" s="272"/>
      <c r="C107" s="272"/>
      <c r="D107" s="272"/>
      <c r="E107" s="212"/>
      <c r="F107" s="212"/>
      <c r="G107" s="212"/>
    </row>
    <row r="108" spans="1:7" ht="14.25" x14ac:dyDescent="0.2">
      <c r="A108" s="269"/>
      <c r="B108" s="269"/>
      <c r="C108" s="269"/>
      <c r="D108" s="269"/>
      <c r="E108" s="212"/>
      <c r="F108" s="212"/>
      <c r="G108" s="212"/>
    </row>
    <row r="109" spans="1:7" ht="15" x14ac:dyDescent="0.2">
      <c r="A109" s="186"/>
      <c r="B109" s="309" t="s">
        <v>381</v>
      </c>
      <c r="C109" s="309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5" x14ac:dyDescent="0.2">
      <c r="A110" s="213" t="s">
        <v>8</v>
      </c>
      <c r="B110" s="266" t="s">
        <v>320</v>
      </c>
      <c r="C110" s="266"/>
      <c r="D110" s="189">
        <f>D31</f>
        <v>2499.5619999999999</v>
      </c>
      <c r="E110" s="189">
        <f>E31</f>
        <v>1959.32</v>
      </c>
      <c r="F110" s="189">
        <f>F31</f>
        <v>1922.74</v>
      </c>
      <c r="G110" s="189">
        <f>G31</f>
        <v>1409.12</v>
      </c>
    </row>
    <row r="111" spans="1:7" ht="15" x14ac:dyDescent="0.2">
      <c r="A111" s="213" t="s">
        <v>11</v>
      </c>
      <c r="B111" s="266" t="s">
        <v>331</v>
      </c>
      <c r="C111" s="266"/>
      <c r="D111" s="189">
        <f>D65</f>
        <v>1348.1515616398001</v>
      </c>
      <c r="E111" s="189">
        <f>E65</f>
        <v>1138.2106646279999</v>
      </c>
      <c r="F111" s="189">
        <f>F65</f>
        <v>1124.0228166460001</v>
      </c>
      <c r="G111" s="189">
        <f>G65</f>
        <v>955.26890804799996</v>
      </c>
    </row>
    <row r="112" spans="1:7" ht="15" x14ac:dyDescent="0.2">
      <c r="A112" s="213" t="s">
        <v>13</v>
      </c>
      <c r="B112" s="266" t="s">
        <v>353</v>
      </c>
      <c r="C112" s="266"/>
      <c r="D112" s="189">
        <f>D75</f>
        <v>106.70735159604</v>
      </c>
      <c r="E112" s="189">
        <f>E75</f>
        <v>83.644193714399989</v>
      </c>
      <c r="F112" s="189">
        <f>F75</f>
        <v>82.082578150800003</v>
      </c>
      <c r="G112" s="189">
        <f>G75</f>
        <v>60.155924630399994</v>
      </c>
    </row>
    <row r="113" spans="1:7" ht="15" x14ac:dyDescent="0.2">
      <c r="A113" s="213" t="s">
        <v>15</v>
      </c>
      <c r="B113" s="266" t="s">
        <v>361</v>
      </c>
      <c r="C113" s="266"/>
      <c r="D113" s="189">
        <f>D97</f>
        <v>39.743035799999994</v>
      </c>
      <c r="E113" s="189">
        <f>E97</f>
        <v>31.153188</v>
      </c>
      <c r="F113" s="189">
        <f>F97</f>
        <v>30.571565999999997</v>
      </c>
      <c r="G113" s="189">
        <f>G97</f>
        <v>22.405007999999999</v>
      </c>
    </row>
    <row r="114" spans="1:7" ht="15" x14ac:dyDescent="0.2">
      <c r="A114" s="213" t="s">
        <v>20</v>
      </c>
      <c r="B114" s="266" t="s">
        <v>377</v>
      </c>
      <c r="C114" s="266"/>
      <c r="D114" s="189">
        <f>D105</f>
        <v>37.502656869608209</v>
      </c>
      <c r="E114" s="189">
        <f>E105</f>
        <v>37.502656869608209</v>
      </c>
      <c r="F114" s="189">
        <f>F105</f>
        <v>37.502656869608209</v>
      </c>
      <c r="G114" s="189">
        <f>G105</f>
        <v>37.502656869608209</v>
      </c>
    </row>
    <row r="115" spans="1:7" ht="15" x14ac:dyDescent="0.2">
      <c r="A115" s="267" t="s">
        <v>382</v>
      </c>
      <c r="B115" s="267"/>
      <c r="C115" s="267"/>
      <c r="D115" s="190">
        <f>SUM(D110:D114)</f>
        <v>4031.6666059054483</v>
      </c>
      <c r="E115" s="190">
        <f>SUM(E110:E114)</f>
        <v>3249.8307032120078</v>
      </c>
      <c r="F115" s="190">
        <f>SUM(F110:F114)</f>
        <v>3196.9196176664082</v>
      </c>
      <c r="G115" s="190">
        <f>SUM(G110:G114)</f>
        <v>2484.4524975480081</v>
      </c>
    </row>
    <row r="116" spans="1:7" x14ac:dyDescent="0.2">
      <c r="A116" s="212"/>
      <c r="B116" s="212"/>
      <c r="C116" s="212"/>
      <c r="D116" s="212"/>
      <c r="E116" s="212"/>
      <c r="F116" s="212"/>
      <c r="G116" s="212"/>
    </row>
  </sheetData>
  <mergeCells count="74"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  <mergeCell ref="A7:G7"/>
    <mergeCell ref="A8:G8"/>
    <mergeCell ref="A9:G9"/>
    <mergeCell ref="F10:G10"/>
    <mergeCell ref="F11:G11"/>
    <mergeCell ref="F12:G12"/>
    <mergeCell ref="F13:G13"/>
    <mergeCell ref="A14:G14"/>
    <mergeCell ref="A15:G15"/>
    <mergeCell ref="A16:G16"/>
    <mergeCell ref="B17:C17"/>
    <mergeCell ref="B18:C18"/>
    <mergeCell ref="B19:C19"/>
    <mergeCell ref="B20:C20"/>
    <mergeCell ref="A21:G21"/>
    <mergeCell ref="A22:G22"/>
    <mergeCell ref="A23:G23"/>
    <mergeCell ref="A31:B31"/>
    <mergeCell ref="A32:G32"/>
    <mergeCell ref="A33:G33"/>
    <mergeCell ref="A34:G34"/>
    <mergeCell ref="A38:B38"/>
    <mergeCell ref="A39:G39"/>
    <mergeCell ref="A40:G40"/>
    <mergeCell ref="A50:B50"/>
    <mergeCell ref="A51:D51"/>
    <mergeCell ref="A52:G52"/>
    <mergeCell ref="A58:C58"/>
    <mergeCell ref="A59:G59"/>
    <mergeCell ref="A60:G60"/>
    <mergeCell ref="B61:C61"/>
    <mergeCell ref="B62:C62"/>
    <mergeCell ref="B63:C63"/>
    <mergeCell ref="B64:C64"/>
    <mergeCell ref="A65:C65"/>
    <mergeCell ref="A66:D66"/>
    <mergeCell ref="A67:G67"/>
    <mergeCell ref="A75:B75"/>
    <mergeCell ref="A76:G76"/>
    <mergeCell ref="A77:G77"/>
    <mergeCell ref="A78:G78"/>
    <mergeCell ref="A86:B86"/>
    <mergeCell ref="A87:G87"/>
    <mergeCell ref="A88:G88"/>
    <mergeCell ref="A91:B91"/>
    <mergeCell ref="A92:G92"/>
    <mergeCell ref="A93:G93"/>
    <mergeCell ref="B94:C94"/>
    <mergeCell ref="B95:C95"/>
    <mergeCell ref="B96:C96"/>
    <mergeCell ref="A97:C97"/>
    <mergeCell ref="A98:G98"/>
    <mergeCell ref="A99:G99"/>
    <mergeCell ref="A105:C105"/>
    <mergeCell ref="A106:D106"/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14</vt:i4>
      </vt:variant>
    </vt:vector>
  </HeadingPairs>
  <TitlesOfParts>
    <vt:vector size="29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 Equipamentos'!Area_de_impressao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DELL</cp:lastModifiedBy>
  <cp:revision>10</cp:revision>
  <cp:lastPrinted>2022-03-22T13:44:19Z</cp:lastPrinted>
  <dcterms:created xsi:type="dcterms:W3CDTF">2020-04-21T14:56:25Z</dcterms:created>
  <dcterms:modified xsi:type="dcterms:W3CDTF">2022-04-20T18:57:32Z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