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laudio\Documents\CONTRATOS EM ANDAMENTO\Sup. BH - RIO\Repactuação\"/>
    </mc:Choice>
  </mc:AlternateContent>
  <bookViews>
    <workbookView xWindow="0" yWindow="0" windowWidth="16383" windowHeight="8192" tabRatio="500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Consolid'!$A$1:$L$79</definedName>
    <definedName name="_xlnm.Print_Area" localSheetId="1">'III Deslocamentos'!$A$1:$M$120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10">'VII-B Materiais'!$A$1:$G$194</definedName>
    <definedName name="_xlnm.Print_Area" localSheetId="11">'VIII Uniformes e EPI''s'!$A$1:$H$11</definedName>
    <definedName name="_xlnm.Print_Area" localSheetId="13">'X BDI'!$A$1:$C$94</definedName>
    <definedName name="_xlnm.Print_Area" localSheetId="14">'XI Cronograma de Desembolso'!$A$1:$H$20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3" i="9" l="1"/>
  <c r="C70" i="9"/>
  <c r="C73" i="8"/>
  <c r="C70" i="8"/>
  <c r="C73" i="7"/>
  <c r="C70" i="7"/>
  <c r="C78" i="6"/>
  <c r="C75" i="6"/>
  <c r="C78" i="5"/>
  <c r="C75" i="5"/>
  <c r="G55" i="9" l="1"/>
  <c r="F55" i="9"/>
  <c r="E55" i="9"/>
  <c r="D55" i="9"/>
  <c r="C55" i="9"/>
  <c r="C55" i="8"/>
  <c r="C55" i="7"/>
  <c r="C60" i="6"/>
  <c r="C15" i="14" l="1"/>
  <c r="C29" i="14"/>
  <c r="C42" i="14"/>
  <c r="C55" i="14"/>
  <c r="C68" i="14"/>
  <c r="C81" i="14"/>
  <c r="C94" i="14"/>
  <c r="E55" i="8" l="1"/>
  <c r="F55" i="8"/>
  <c r="G55" i="8"/>
  <c r="D55" i="8"/>
  <c r="E55" i="7"/>
  <c r="F55" i="7"/>
  <c r="G55" i="7"/>
  <c r="D55" i="7"/>
  <c r="D60" i="6"/>
  <c r="D62" i="6" l="1"/>
  <c r="E67" i="1" l="1"/>
  <c r="E56" i="1"/>
  <c r="E23" i="1"/>
  <c r="E64" i="1"/>
  <c r="E63" i="1"/>
  <c r="F70" i="1"/>
  <c r="C56" i="13"/>
  <c r="D55" i="13" s="1"/>
  <c r="H9" i="12"/>
  <c r="H8" i="12"/>
  <c r="H7" i="12"/>
  <c r="H6" i="12"/>
  <c r="H5" i="12"/>
  <c r="H4" i="12"/>
  <c r="H3" i="12"/>
  <c r="F156" i="11"/>
  <c r="F155" i="11"/>
  <c r="F154" i="11"/>
  <c r="F153" i="11"/>
  <c r="F152" i="11"/>
  <c r="F151" i="11"/>
  <c r="F150" i="11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C91" i="9"/>
  <c r="C86" i="9"/>
  <c r="G57" i="9"/>
  <c r="F57" i="9"/>
  <c r="E57" i="9"/>
  <c r="D57" i="9"/>
  <c r="C50" i="9"/>
  <c r="C75" i="9" s="1"/>
  <c r="C38" i="9"/>
  <c r="C31" i="9"/>
  <c r="G25" i="9"/>
  <c r="G54" i="9" s="1"/>
  <c r="G58" i="9" s="1"/>
  <c r="G64" i="9" s="1"/>
  <c r="F25" i="9"/>
  <c r="F54" i="9" s="1"/>
  <c r="E25" i="9"/>
  <c r="E31" i="9" s="1"/>
  <c r="E71" i="9" s="1"/>
  <c r="D25" i="9"/>
  <c r="D54" i="9" s="1"/>
  <c r="D58" i="9" s="1"/>
  <c r="D64" i="9" s="1"/>
  <c r="C91" i="8"/>
  <c r="C86" i="8"/>
  <c r="G57" i="8"/>
  <c r="F57" i="8"/>
  <c r="E57" i="8"/>
  <c r="D57" i="8"/>
  <c r="C50" i="8"/>
  <c r="C75" i="8" s="1"/>
  <c r="C38" i="8"/>
  <c r="C31" i="8"/>
  <c r="G25" i="8"/>
  <c r="G31" i="8" s="1"/>
  <c r="G83" i="8" s="1"/>
  <c r="F25" i="8"/>
  <c r="F54" i="8" s="1"/>
  <c r="F58" i="8" s="1"/>
  <c r="F64" i="8" s="1"/>
  <c r="E25" i="8"/>
  <c r="E54" i="8" s="1"/>
  <c r="E58" i="8" s="1"/>
  <c r="E6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75" i="7" s="1"/>
  <c r="C38" i="7"/>
  <c r="C31" i="7"/>
  <c r="G25" i="7"/>
  <c r="G31" i="7" s="1"/>
  <c r="F25" i="7"/>
  <c r="F31" i="7" s="1"/>
  <c r="F81" i="7" s="1"/>
  <c r="E25" i="7"/>
  <c r="E54" i="7" s="1"/>
  <c r="D25" i="7"/>
  <c r="D54" i="7" s="1"/>
  <c r="C96" i="6"/>
  <c r="C91" i="6"/>
  <c r="D61" i="6"/>
  <c r="C55" i="6"/>
  <c r="C80" i="6" s="1"/>
  <c r="C43" i="6"/>
  <c r="C36" i="6"/>
  <c r="D30" i="6"/>
  <c r="D36" i="6" s="1"/>
  <c r="D110" i="5"/>
  <c r="D119" i="5" s="1"/>
  <c r="C96" i="5"/>
  <c r="C91" i="5"/>
  <c r="D63" i="5"/>
  <c r="D69" i="5" s="1"/>
  <c r="C55" i="5"/>
  <c r="C80" i="5" s="1"/>
  <c r="C43" i="5"/>
  <c r="D41" i="5"/>
  <c r="C36" i="5"/>
  <c r="D30" i="5"/>
  <c r="D36" i="5" s="1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H37" i="3"/>
  <c r="G37" i="3"/>
  <c r="G36" i="3"/>
  <c r="H36" i="3" s="1"/>
  <c r="G35" i="3"/>
  <c r="H35" i="3" s="1"/>
  <c r="G34" i="3"/>
  <c r="H34" i="3" s="1"/>
  <c r="H33" i="3"/>
  <c r="G33" i="3"/>
  <c r="G32" i="3"/>
  <c r="H32" i="3" s="1"/>
  <c r="G31" i="3"/>
  <c r="H31" i="3" s="1"/>
  <c r="G30" i="3"/>
  <c r="H30" i="3" s="1"/>
  <c r="H29" i="3"/>
  <c r="G29" i="3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J6" i="3"/>
  <c r="G6" i="3"/>
  <c r="H6" i="3" s="1"/>
  <c r="J5" i="3"/>
  <c r="G5" i="3"/>
  <c r="H5" i="3" s="1"/>
  <c r="J4" i="3"/>
  <c r="H4" i="3"/>
  <c r="G4" i="3"/>
  <c r="M110" i="2"/>
  <c r="M109" i="2"/>
  <c r="M107" i="2"/>
  <c r="M106" i="2"/>
  <c r="M105" i="2"/>
  <c r="M104" i="2"/>
  <c r="M103" i="2"/>
  <c r="M102" i="2"/>
  <c r="M101" i="2"/>
  <c r="M100" i="2"/>
  <c r="M99" i="2"/>
  <c r="M98" i="2"/>
  <c r="L94" i="2"/>
  <c r="J93" i="2"/>
  <c r="H93" i="2"/>
  <c r="G93" i="2"/>
  <c r="F93" i="2"/>
  <c r="D93" i="2"/>
  <c r="A93" i="2"/>
  <c r="M92" i="2"/>
  <c r="J92" i="2"/>
  <c r="I92" i="2"/>
  <c r="H92" i="2"/>
  <c r="G92" i="2"/>
  <c r="F92" i="2"/>
  <c r="D92" i="2"/>
  <c r="A92" i="2"/>
  <c r="M91" i="2"/>
  <c r="M94" i="2" s="1"/>
  <c r="K118" i="2" s="1"/>
  <c r="L118" i="2" s="1"/>
  <c r="J91" i="2"/>
  <c r="J94" i="2" s="1"/>
  <c r="I91" i="2"/>
  <c r="H91" i="2"/>
  <c r="H94" i="2" s="1"/>
  <c r="G91" i="2"/>
  <c r="F91" i="2"/>
  <c r="D91" i="2"/>
  <c r="A91" i="2"/>
  <c r="M87" i="2"/>
  <c r="K115" i="2" s="1"/>
  <c r="L115" i="2" s="1"/>
  <c r="L87" i="2"/>
  <c r="J87" i="2"/>
  <c r="H87" i="2"/>
  <c r="G87" i="2"/>
  <c r="I85" i="2"/>
  <c r="I84" i="2"/>
  <c r="I83" i="2"/>
  <c r="K81" i="2"/>
  <c r="I81" i="2"/>
  <c r="K80" i="2"/>
  <c r="I80" i="2"/>
  <c r="I79" i="2"/>
  <c r="I78" i="2"/>
  <c r="K77" i="2"/>
  <c r="I77" i="2"/>
  <c r="I75" i="2"/>
  <c r="I74" i="2"/>
  <c r="I73" i="2"/>
  <c r="K70" i="2"/>
  <c r="I70" i="2"/>
  <c r="K69" i="2"/>
  <c r="I69" i="2"/>
  <c r="I68" i="2"/>
  <c r="K67" i="2"/>
  <c r="I67" i="2"/>
  <c r="I65" i="2"/>
  <c r="K64" i="2"/>
  <c r="I64" i="2"/>
  <c r="K63" i="2"/>
  <c r="I63" i="2"/>
  <c r="K62" i="2"/>
  <c r="I62" i="2"/>
  <c r="I61" i="2"/>
  <c r="I60" i="2"/>
  <c r="K59" i="2"/>
  <c r="I59" i="2"/>
  <c r="K58" i="2"/>
  <c r="K93" i="2" s="1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I43" i="2"/>
  <c r="K42" i="2"/>
  <c r="I42" i="2"/>
  <c r="K41" i="2"/>
  <c r="I41" i="2"/>
  <c r="K40" i="2"/>
  <c r="I40" i="2"/>
  <c r="I39" i="2"/>
  <c r="I38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K92" i="2" s="1"/>
  <c r="I30" i="2"/>
  <c r="K29" i="2"/>
  <c r="I29" i="2"/>
  <c r="K28" i="2"/>
  <c r="I28" i="2"/>
  <c r="K27" i="2"/>
  <c r="I27" i="2"/>
  <c r="K26" i="2"/>
  <c r="I26" i="2"/>
  <c r="K25" i="2"/>
  <c r="I25" i="2"/>
  <c r="I23" i="2"/>
  <c r="K22" i="2"/>
  <c r="K91" i="2" s="1"/>
  <c r="I22" i="2"/>
  <c r="K21" i="2"/>
  <c r="I21" i="2"/>
  <c r="K20" i="2"/>
  <c r="I20" i="2"/>
  <c r="I19" i="2"/>
  <c r="K17" i="2"/>
  <c r="I17" i="2"/>
  <c r="K16" i="2"/>
  <c r="I16" i="2"/>
  <c r="K15" i="2"/>
  <c r="I15" i="2"/>
  <c r="K14" i="2"/>
  <c r="I14" i="2"/>
  <c r="K12" i="2"/>
  <c r="I12" i="2"/>
  <c r="K11" i="2"/>
  <c r="I11" i="2"/>
  <c r="K10" i="2"/>
  <c r="I10" i="2"/>
  <c r="I9" i="2"/>
  <c r="K8" i="2"/>
  <c r="I8" i="2"/>
  <c r="K7" i="2"/>
  <c r="I7" i="2"/>
  <c r="K6" i="2"/>
  <c r="I6" i="2"/>
  <c r="K5" i="2"/>
  <c r="I5" i="2"/>
  <c r="K4" i="2"/>
  <c r="I4" i="2"/>
  <c r="C71" i="1"/>
  <c r="J76" i="1" s="1"/>
  <c r="E70" i="1"/>
  <c r="E66" i="1"/>
  <c r="E61" i="1"/>
  <c r="E52" i="1"/>
  <c r="E46" i="1"/>
  <c r="E44" i="1"/>
  <c r="E38" i="1"/>
  <c r="E34" i="1"/>
  <c r="E30" i="1"/>
  <c r="E54" i="9" l="1"/>
  <c r="F31" i="8"/>
  <c r="F83" i="8" s="1"/>
  <c r="E24" i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E73" i="9"/>
  <c r="F58" i="9"/>
  <c r="F64" i="9" s="1"/>
  <c r="D58" i="7"/>
  <c r="D64" i="7" s="1"/>
  <c r="G70" i="7"/>
  <c r="G74" i="7"/>
  <c r="D95" i="6"/>
  <c r="D96" i="6" s="1"/>
  <c r="D101" i="6" s="1"/>
  <c r="D77" i="6"/>
  <c r="D48" i="13"/>
  <c r="M97" i="2"/>
  <c r="J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M108" i="2"/>
  <c r="J119" i="2" s="1"/>
  <c r="K119" i="2" s="1"/>
  <c r="L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K94" i="2"/>
  <c r="K87" i="2"/>
  <c r="D87" i="6"/>
  <c r="D76" i="6"/>
  <c r="D42" i="6"/>
  <c r="D86" i="6"/>
  <c r="D79" i="6"/>
  <c r="D75" i="6"/>
  <c r="D41" i="6"/>
  <c r="D88" i="6"/>
  <c r="D7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72" i="8"/>
  <c r="E90" i="9"/>
  <c r="E91" i="9" s="1"/>
  <c r="E96" i="9" s="1"/>
  <c r="E37" i="9"/>
  <c r="E36" i="9"/>
  <c r="E84" i="9"/>
  <c r="E83" i="9"/>
  <c r="E82" i="9"/>
  <c r="E81" i="9"/>
  <c r="E80" i="9"/>
  <c r="I87" i="2"/>
  <c r="G71" i="8"/>
  <c r="E68" i="1"/>
  <c r="G54" i="7"/>
  <c r="G58" i="7" s="1"/>
  <c r="G64" i="7" s="1"/>
  <c r="G69" i="7"/>
  <c r="G71" i="7"/>
  <c r="E37" i="8"/>
  <c r="E38" i="8" s="1"/>
  <c r="G80" i="8"/>
  <c r="G82" i="8"/>
  <c r="G84" i="8"/>
  <c r="E90" i="8"/>
  <c r="E91" i="8" s="1"/>
  <c r="E96" i="8" s="1"/>
  <c r="E70" i="9"/>
  <c r="E72" i="9"/>
  <c r="E74" i="9"/>
  <c r="E110" i="9"/>
  <c r="I4" i="10"/>
  <c r="H10" i="12"/>
  <c r="H11" i="12" s="1"/>
  <c r="G90" i="7"/>
  <c r="G91" i="7" s="1"/>
  <c r="G96" i="7" s="1"/>
  <c r="G37" i="7"/>
  <c r="G36" i="7"/>
  <c r="G84" i="7"/>
  <c r="G83" i="7"/>
  <c r="G82" i="7"/>
  <c r="G81" i="7"/>
  <c r="G80" i="7"/>
  <c r="F73" i="8"/>
  <c r="F69" i="8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D43" i="5"/>
  <c r="D54" i="5" s="1"/>
  <c r="G54" i="8"/>
  <c r="G58" i="8" s="1"/>
  <c r="G64" i="8" s="1"/>
  <c r="G69" i="8"/>
  <c r="G73" i="8"/>
  <c r="F81" i="8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G70" i="8"/>
  <c r="G72" i="8"/>
  <c r="G74" i="8"/>
  <c r="F80" i="8"/>
  <c r="D26" i="9"/>
  <c r="D31" i="9" s="1"/>
  <c r="D26" i="7"/>
  <c r="D31" i="7" s="1"/>
  <c r="E73" i="8" l="1"/>
  <c r="E81" i="8"/>
  <c r="E110" i="8"/>
  <c r="E69" i="8"/>
  <c r="E82" i="8"/>
  <c r="F83" i="9"/>
  <c r="F70" i="8"/>
  <c r="F74" i="8"/>
  <c r="F84" i="8"/>
  <c r="F71" i="8"/>
  <c r="F82" i="8"/>
  <c r="F90" i="8"/>
  <c r="F91" i="8" s="1"/>
  <c r="F96" i="8" s="1"/>
  <c r="F110" i="8"/>
  <c r="F72" i="8"/>
  <c r="F37" i="8"/>
  <c r="F38" i="8" s="1"/>
  <c r="G71" i="9"/>
  <c r="F70" i="9"/>
  <c r="E70" i="8"/>
  <c r="E74" i="8"/>
  <c r="E83" i="8"/>
  <c r="E71" i="8"/>
  <c r="E80" i="8"/>
  <c r="E84" i="8"/>
  <c r="E74" i="7"/>
  <c r="G36" i="9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E81" i="7"/>
  <c r="E37" i="7"/>
  <c r="E70" i="7"/>
  <c r="D52" i="5"/>
  <c r="J116" i="2"/>
  <c r="K116" i="2" s="1"/>
  <c r="L116" i="2" s="1"/>
  <c r="D53" i="5"/>
  <c r="D50" i="5"/>
  <c r="E75" i="9"/>
  <c r="E112" i="9" s="1"/>
  <c r="J117" i="2"/>
  <c r="K117" i="2" s="1"/>
  <c r="L117" i="2" s="1"/>
  <c r="E82" i="7"/>
  <c r="E84" i="7"/>
  <c r="E80" i="7"/>
  <c r="E36" i="7"/>
  <c r="F110" i="9"/>
  <c r="F72" i="9"/>
  <c r="F81" i="9"/>
  <c r="E90" i="7"/>
  <c r="E91" i="7" s="1"/>
  <c r="E96" i="7" s="1"/>
  <c r="E110" i="7"/>
  <c r="E72" i="7"/>
  <c r="G80" i="9"/>
  <c r="G81" i="9"/>
  <c r="G110" i="9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H78" i="10" s="1"/>
  <c r="G79" i="10"/>
  <c r="H79" i="10" s="1"/>
  <c r="G47" i="8"/>
  <c r="G38" i="7"/>
  <c r="G46" i="8"/>
  <c r="G75" i="8"/>
  <c r="G112" i="8" s="1"/>
  <c r="D91" i="5"/>
  <c r="D100" i="5" s="1"/>
  <c r="D102" i="5" s="1"/>
  <c r="D118" i="5" s="1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K114" i="2"/>
  <c r="F86" i="7"/>
  <c r="F95" i="7" s="1"/>
  <c r="F97" i="7" s="1"/>
  <c r="F113" i="7" s="1"/>
  <c r="D49" i="5"/>
  <c r="G75" i="7"/>
  <c r="G112" i="7" s="1"/>
  <c r="F44" i="7"/>
  <c r="F48" i="7"/>
  <c r="G44" i="8"/>
  <c r="G48" i="8"/>
  <c r="D47" i="5"/>
  <c r="D80" i="6"/>
  <c r="D117" i="6" s="1"/>
  <c r="D43" i="6"/>
  <c r="F75" i="8" l="1"/>
  <c r="F112" i="8" s="1"/>
  <c r="G38" i="9"/>
  <c r="G46" i="9" s="1"/>
  <c r="E86" i="8"/>
  <c r="E95" i="8" s="1"/>
  <c r="E97" i="8" s="1"/>
  <c r="E113" i="8" s="1"/>
  <c r="F86" i="8"/>
  <c r="F95" i="8" s="1"/>
  <c r="F97" i="8" s="1"/>
  <c r="F113" i="8" s="1"/>
  <c r="E38" i="7"/>
  <c r="E46" i="7" s="1"/>
  <c r="F62" i="8"/>
  <c r="F42" i="8"/>
  <c r="F45" i="8"/>
  <c r="F47" i="8"/>
  <c r="F43" i="8"/>
  <c r="F50" i="8" s="1"/>
  <c r="F63" i="8" s="1"/>
  <c r="F65" i="8" s="1"/>
  <c r="F111" i="8" s="1"/>
  <c r="F115" i="8" s="1"/>
  <c r="F10" i="4" s="1"/>
  <c r="G10" i="4" s="1"/>
  <c r="F46" i="8"/>
  <c r="F44" i="8"/>
  <c r="F49" i="8"/>
  <c r="F48" i="8"/>
  <c r="E75" i="8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G42" i="9"/>
  <c r="G45" i="9"/>
  <c r="D55" i="5"/>
  <c r="D68" i="5" s="1"/>
  <c r="D70" i="5" s="1"/>
  <c r="D116" i="5" s="1"/>
  <c r="D120" i="5" s="1"/>
  <c r="E62" i="7"/>
  <c r="G48" i="9"/>
  <c r="D75" i="7"/>
  <c r="D112" i="7" s="1"/>
  <c r="F75" i="9"/>
  <c r="F112" i="9" s="1"/>
  <c r="G62" i="9"/>
  <c r="G47" i="9"/>
  <c r="G43" i="9"/>
  <c r="E44" i="7"/>
  <c r="G44" i="9"/>
  <c r="G49" i="9"/>
  <c r="L114" i="2"/>
  <c r="K120" i="2"/>
  <c r="I7" i="1" s="1"/>
  <c r="J7" i="1" s="1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E115" i="8" l="1"/>
  <c r="F13" i="4" s="1"/>
  <c r="G13" i="4" s="1"/>
  <c r="E43" i="7"/>
  <c r="E42" i="7"/>
  <c r="E48" i="7"/>
  <c r="E45" i="7"/>
  <c r="E50" i="7" s="1"/>
  <c r="E63" i="7" s="1"/>
  <c r="E65" i="7" s="1"/>
  <c r="E111" i="7" s="1"/>
  <c r="E115" i="7" s="1"/>
  <c r="F12" i="4" s="1"/>
  <c r="G12" i="4" s="1"/>
  <c r="E47" i="7"/>
  <c r="E49" i="7"/>
  <c r="F50" i="9"/>
  <c r="F63" i="9" s="1"/>
  <c r="F65" i="9" s="1"/>
  <c r="F111" i="9" s="1"/>
  <c r="F115" i="9" s="1"/>
  <c r="F11" i="4" s="1"/>
  <c r="G11" i="4" s="1"/>
  <c r="I79" i="10"/>
  <c r="G50" i="9"/>
  <c r="G63" i="9" s="1"/>
  <c r="G65" i="9" s="1"/>
  <c r="G111" i="9" s="1"/>
  <c r="G115" i="9" s="1"/>
  <c r="F17" i="4" s="1"/>
  <c r="G17" i="4" s="1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L120" i="2"/>
  <c r="G50" i="7"/>
  <c r="G63" i="7" s="1"/>
  <c r="G65" i="7" s="1"/>
  <c r="G111" i="7" s="1"/>
  <c r="G115" i="7" s="1"/>
  <c r="F15" i="4" s="1"/>
  <c r="G15" i="4" s="1"/>
  <c r="I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M115" i="2" l="1"/>
  <c r="M118" i="2"/>
  <c r="M116" i="2"/>
  <c r="M119" i="2"/>
  <c r="M117" i="2"/>
  <c r="M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M120" i="2" l="1"/>
  <c r="G18" i="4"/>
  <c r="I4" i="1" l="1"/>
  <c r="J4" i="1" s="1"/>
  <c r="J13" i="1" s="1"/>
  <c r="G69" i="1" s="1"/>
  <c r="I5" i="1" l="1"/>
  <c r="J5" i="1" s="1"/>
  <c r="A11" i="1" s="1"/>
  <c r="H11" i="1" s="1"/>
  <c r="J14" i="1" s="1"/>
  <c r="H69" i="1" s="1"/>
  <c r="J69" i="1" s="1"/>
  <c r="G58" i="1"/>
  <c r="I58" i="1" s="1"/>
  <c r="G50" i="1"/>
  <c r="I50" i="1" s="1"/>
  <c r="G42" i="1"/>
  <c r="I42" i="1" s="1"/>
  <c r="G34" i="1"/>
  <c r="I34" i="1" s="1"/>
  <c r="G26" i="1"/>
  <c r="I26" i="1" s="1"/>
  <c r="G59" i="1"/>
  <c r="I59" i="1" s="1"/>
  <c r="G41" i="1"/>
  <c r="I41" i="1" s="1"/>
  <c r="G62" i="1"/>
  <c r="I62" i="1" s="1"/>
  <c r="G55" i="1"/>
  <c r="I55" i="1" s="1"/>
  <c r="G39" i="1"/>
  <c r="I39" i="1" s="1"/>
  <c r="G31" i="1"/>
  <c r="I31" i="1" s="1"/>
  <c r="G23" i="1"/>
  <c r="I23" i="1" s="1"/>
  <c r="G60" i="1"/>
  <c r="I60" i="1" s="1"/>
  <c r="I69" i="1"/>
  <c r="G56" i="1"/>
  <c r="I56" i="1" s="1"/>
  <c r="G48" i="1"/>
  <c r="I48" i="1" s="1"/>
  <c r="G40" i="1"/>
  <c r="I40" i="1" s="1"/>
  <c r="G32" i="1"/>
  <c r="I32" i="1" s="1"/>
  <c r="G24" i="1"/>
  <c r="I24" i="1" s="1"/>
  <c r="G53" i="1"/>
  <c r="I53" i="1" s="1"/>
  <c r="G19" i="1"/>
  <c r="I19" i="1" s="1"/>
  <c r="G67" i="1"/>
  <c r="I67" i="1" s="1"/>
  <c r="G51" i="1"/>
  <c r="I51" i="1" s="1"/>
  <c r="G37" i="1"/>
  <c r="I37" i="1" s="1"/>
  <c r="G29" i="1"/>
  <c r="I29" i="1" s="1"/>
  <c r="G21" i="1"/>
  <c r="I21" i="1" s="1"/>
  <c r="G65" i="1"/>
  <c r="I65" i="1" s="1"/>
  <c r="G54" i="1"/>
  <c r="I54" i="1" s="1"/>
  <c r="G46" i="1"/>
  <c r="I46" i="1" s="1"/>
  <c r="G38" i="1"/>
  <c r="I38" i="1" s="1"/>
  <c r="G30" i="1"/>
  <c r="I30" i="1" s="1"/>
  <c r="G22" i="1"/>
  <c r="I22" i="1" s="1"/>
  <c r="G49" i="1"/>
  <c r="I49" i="1" s="1"/>
  <c r="G70" i="1"/>
  <c r="I70" i="1" s="1"/>
  <c r="G63" i="1"/>
  <c r="I63" i="1" s="1"/>
  <c r="G45" i="1"/>
  <c r="I45" i="1" s="1"/>
  <c r="G35" i="1"/>
  <c r="I35" i="1" s="1"/>
  <c r="G27" i="1"/>
  <c r="I27" i="1" s="1"/>
  <c r="G64" i="1"/>
  <c r="I64" i="1" s="1"/>
  <c r="G61" i="1"/>
  <c r="I61" i="1" s="1"/>
  <c r="G52" i="1"/>
  <c r="I52" i="1" s="1"/>
  <c r="G44" i="1"/>
  <c r="I44" i="1" s="1"/>
  <c r="G36" i="1"/>
  <c r="I36" i="1" s="1"/>
  <c r="G28" i="1"/>
  <c r="I28" i="1" s="1"/>
  <c r="G20" i="1"/>
  <c r="I20" i="1" s="1"/>
  <c r="G47" i="1"/>
  <c r="I47" i="1" s="1"/>
  <c r="G66" i="1"/>
  <c r="I66" i="1" s="1"/>
  <c r="G57" i="1"/>
  <c r="I57" i="1" s="1"/>
  <c r="G43" i="1"/>
  <c r="I43" i="1" s="1"/>
  <c r="G33" i="1"/>
  <c r="I33" i="1" s="1"/>
  <c r="G25" i="1"/>
  <c r="I25" i="1" s="1"/>
  <c r="G68" i="1"/>
  <c r="I68" i="1" s="1"/>
  <c r="H59" i="1" l="1"/>
  <c r="J59" i="1" s="1"/>
  <c r="H57" i="1"/>
  <c r="J57" i="1" s="1"/>
  <c r="H45" i="1"/>
  <c r="J45" i="1" s="1"/>
  <c r="H70" i="1"/>
  <c r="J70" i="1" s="1"/>
  <c r="H37" i="1"/>
  <c r="J37" i="1" s="1"/>
  <c r="J15" i="1"/>
  <c r="H49" i="1"/>
  <c r="J49" i="1" s="1"/>
  <c r="H29" i="1"/>
  <c r="J29" i="1" s="1"/>
  <c r="H50" i="1"/>
  <c r="J50" i="1" s="1"/>
  <c r="H54" i="1"/>
  <c r="J54" i="1" s="1"/>
  <c r="H46" i="1"/>
  <c r="J46" i="1" s="1"/>
  <c r="H67" i="1"/>
  <c r="J67" i="1" s="1"/>
  <c r="H31" i="1"/>
  <c r="J31" i="1" s="1"/>
  <c r="H33" i="1"/>
  <c r="J33" i="1" s="1"/>
  <c r="H25" i="1"/>
  <c r="J25" i="1" s="1"/>
  <c r="H27" i="1"/>
  <c r="J27" i="1" s="1"/>
  <c r="H58" i="1"/>
  <c r="J58" i="1" s="1"/>
  <c r="H62" i="1"/>
  <c r="J62" i="1" s="1"/>
  <c r="H64" i="1"/>
  <c r="J64" i="1" s="1"/>
  <c r="H23" i="1"/>
  <c r="J23" i="1" s="1"/>
  <c r="H52" i="1"/>
  <c r="J52" i="1" s="1"/>
  <c r="H43" i="1"/>
  <c r="J43" i="1" s="1"/>
  <c r="H42" i="1"/>
  <c r="J42" i="1" s="1"/>
  <c r="H38" i="1"/>
  <c r="J38" i="1" s="1"/>
  <c r="H65" i="1"/>
  <c r="J65" i="1" s="1"/>
  <c r="H30" i="1"/>
  <c r="J30" i="1" s="1"/>
  <c r="H24" i="1"/>
  <c r="J24" i="1" s="1"/>
  <c r="H36" i="1"/>
  <c r="J36" i="1" s="1"/>
  <c r="H32" i="1"/>
  <c r="J32" i="1" s="1"/>
  <c r="H61" i="1"/>
  <c r="J61" i="1" s="1"/>
  <c r="H26" i="1"/>
  <c r="J26" i="1" s="1"/>
  <c r="H48" i="1"/>
  <c r="J48" i="1" s="1"/>
  <c r="H55" i="1"/>
  <c r="J55" i="1" s="1"/>
  <c r="H63" i="1"/>
  <c r="J63" i="1" s="1"/>
  <c r="H41" i="1"/>
  <c r="J41" i="1" s="1"/>
  <c r="H66" i="1"/>
  <c r="J66" i="1" s="1"/>
  <c r="H19" i="1"/>
  <c r="J19" i="1" s="1"/>
  <c r="H39" i="1"/>
  <c r="J39" i="1" s="1"/>
  <c r="H47" i="1"/>
  <c r="J47" i="1" s="1"/>
  <c r="H60" i="1"/>
  <c r="J60" i="1" s="1"/>
  <c r="H34" i="1"/>
  <c r="J34" i="1" s="1"/>
  <c r="H68" i="1"/>
  <c r="J68" i="1" s="1"/>
  <c r="H28" i="1"/>
  <c r="J28" i="1" s="1"/>
  <c r="H35" i="1"/>
  <c r="J35" i="1" s="1"/>
  <c r="H56" i="1"/>
  <c r="J56" i="1" s="1"/>
  <c r="H44" i="1"/>
  <c r="J44" i="1" s="1"/>
  <c r="H21" i="1"/>
  <c r="J21" i="1" s="1"/>
  <c r="H40" i="1"/>
  <c r="J40" i="1" s="1"/>
  <c r="H51" i="1"/>
  <c r="J51" i="1" s="1"/>
  <c r="H22" i="1"/>
  <c r="J22" i="1" s="1"/>
  <c r="H20" i="1"/>
  <c r="J20" i="1" s="1"/>
  <c r="H53" i="1"/>
  <c r="J53" i="1" s="1"/>
  <c r="I71" i="1"/>
  <c r="B57" i="13" s="1"/>
  <c r="J71" i="1" l="1"/>
  <c r="I72" i="1" s="1"/>
  <c r="J77" i="1" s="1"/>
  <c r="L70" i="1"/>
  <c r="L51" i="1"/>
  <c r="L36" i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78" i="1" l="1"/>
  <c r="J79" i="1" s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>
  <authors>
    <author/>
  </authors>
  <commentList>
    <comment ref="I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<sst xmlns="http://schemas.openxmlformats.org/spreadsheetml/2006/main" count="3018" uniqueCount="1035">
  <si>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</si>
  <si>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</si>
  <si>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</si>
  <si>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</si>
  <si>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</si>
  <si>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</si>
  <si>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</si>
  <si>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</si>
  <si>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</si>
  <si>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</si>
  <si>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</si>
  <si>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</si>
  <si>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</si>
  <si>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</si>
  <si>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</si>
  <si>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</si>
  <si>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</si>
  <si>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</si>
  <si>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</si>
  <si>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</si>
  <si>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</si>
  <si>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</si>
  <si>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</si>
  <si>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</si>
  <si>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</si>
  <si>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</si>
  <si>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</si>
  <si>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</si>
  <si>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</si>
  <si>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</si>
  <si>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</si>
  <si>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</si>
  <si>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</si>
  <si>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</si>
  <si>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</si>
  <si>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</si>
  <si>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</si>
  <si>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</si>
  <si>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</si>
  <si>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</si>
  <si>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</si>
  <si>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</si>
  <si>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</si>
  <si>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</si>
  <si>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</si>
  <si>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</si>
  <si>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</si>
  <si>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</si>
  <si>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</si>
  <si>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</si>
  <si>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</si>
  <si>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</si>
  <si>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</si>
  <si>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</si>
  <si>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</si>
  <si>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</si>
  <si>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</si>
  <si>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</si>
  <si>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</si>
  <si>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</si>
  <si>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</si>
  <si>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</si>
  <si>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</si>
  <si>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</si>
  <si>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</si>
  <si>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</si>
  <si>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</si>
  <si>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</si>
  <si>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</si>
  <si>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</si>
  <si>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</si>
  <si>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</si>
  <si>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</si>
  <si>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</si>
  <si>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</si>
  <si>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</si>
  <si>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</si>
  <si>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</si>
  <si>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</si>
  <si>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</si>
  <si>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</si>
  <si>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</si>
  <si>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</si>
  <si>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</si>
  <si>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</si>
  <si>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</si>
  <si>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</si>
  <si>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</si>
  <si>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</si>
  <si>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</si>
  <si>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</si>
  <si>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</si>
  <si>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</si>
  <si>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</si>
  <si>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</si>
  <si>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</si>
  <si>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</si>
  <si>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</si>
  <si>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</si>
  <si>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</si>
  <si>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</si>
  <si>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</si>
  <si>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</si>
  <si>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</si>
  <si>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</si>
  <si>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</si>
  <si>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</si>
  <si>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</si>
  <si>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</si>
  <si>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</si>
  <si>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</si>
  <si>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</si>
  <si>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</si>
  <si>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</si>
  <si>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</si>
  <si>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</si>
  <si>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</si>
  <si>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</si>
  <si>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</si>
  <si>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</si>
  <si>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</si>
  <si>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</si>
  <si>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</si>
  <si>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</si>
  <si>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</si>
  <si>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</si>
  <si>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</si>
  <si>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</si>
  <si>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</si>
  <si>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</si>
  <si>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</si>
  <si>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</si>
  <si>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</si>
  <si>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</si>
  <si>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</si>
  <si>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</si>
  <si>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</si>
  <si>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</si>
  <si>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</si>
  <si>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</si>
  <si>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</si>
  <si>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</si>
  <si>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</si>
  <si>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</si>
  <si>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</si>
  <si>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</si>
  <si>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</si>
  <si>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</si>
  <si>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</si>
  <si>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</si>
  <si>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</si>
  <si>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</si>
  <si>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</si>
  <si>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</si>
  <si>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</si>
  <si>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</si>
  <si>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</si>
  <si>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</si>
  <si>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</si>
  <si>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</si>
  <si>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</si>
  <si>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</si>
  <si>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</si>
  <si>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</si>
  <si>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</si>
  <si>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</si>
  <si>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</si>
  <si>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</si>
  <si>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</si>
  <si>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</si>
  <si>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</si>
  <si>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</si>
  <si>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</si>
  <si>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</si>
  <si>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</si>
  <si>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</si>
  <si>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</si>
  <si>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</si>
  <si>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</si>
  <si>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</si>
  <si>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</si>
  <si>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</si>
  <si>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</si>
  <si>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</si>
  <si>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</si>
  <si>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</si>
  <si>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</si>
  <si>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</si>
  <si>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</si>
  <si>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</si>
  <si>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</si>
  <si>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</si>
  <si>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</si>
  <si>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</si>
  <si>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</si>
  <si>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</si>
  <si>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</si>
  <si>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</si>
  <si>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</si>
  <si>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</si>
  <si>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</si>
  <si>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</si>
  <si>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</si>
  <si>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</si>
  <si>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</si>
  <si>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</si>
  <si>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</si>
  <si>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</si>
  <si>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</si>
  <si>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</si>
  <si>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</si>
  <si>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</si>
  <si>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</si>
  <si>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</si>
  <si>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</si>
  <si>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</si>
  <si>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</si>
  <si>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</si>
  <si>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</si>
  <si>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</si>
  <si>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</si>
  <si>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</si>
  <si>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</si>
  <si>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</si>
  <si>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</si>
  <si>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</si>
  <si>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</si>
  <si>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</si>
  <si>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</si>
  <si>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</si>
  <si>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</si>
  <si>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</si>
  <si>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</si>
  <si>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</si>
  <si>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</si>
  <si>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</si>
  <si>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</si>
  <si>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</si>
  <si>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</si>
  <si>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</si>
  <si>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</si>
  <si>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</si>
  <si>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</si>
  <si>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</si>
  <si>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</si>
  <si>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</si>
  <si>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</si>
  <si>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</si>
  <si>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</si>
  <si>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</si>
  <si>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</si>
  <si>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</si>
  <si>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</si>
  <si>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</si>
  <si>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</si>
  <si>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</si>
  <si>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</si>
  <si>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</si>
  <si>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</si>
  <si>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</si>
  <si>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</si>
  <si>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</si>
  <si>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</si>
  <si>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</si>
  <si>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</si>
  <si>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</si>
  <si>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</si>
  <si>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</si>
  <si>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</si>
  <si>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</si>
  <si>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</si>
  <si>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</si>
  <si>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</si>
  <si>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</si>
  <si>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</si>
  <si>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</si>
  <si>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</si>
  <si>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</si>
  <si>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</si>
  <si>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</si>
  <si>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</si>
  <si>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</si>
  <si>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</si>
  <si>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</si>
  <si>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</si>
  <si>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</si>
  <si>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</si>
  <si>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</si>
  <si>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</si>
  <si>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</si>
  <si>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</si>
  <si>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</si>
  <si>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</si>
  <si>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</si>
  <si>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</si>
  <si>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</si>
  <si>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</si>
  <si>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</si>
  <si>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</si>
  <si>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</si>
  <si>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</si>
  <si>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</si>
  <si>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</si>
  <si>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</si>
  <si>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</si>
  <si>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</si>
  <si>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</si>
  <si>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</si>
  <si>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</si>
  <si>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</si>
  <si>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</si>
  <si>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</si>
  <si>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</si>
  <si>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</si>
  <si>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</si>
  <si>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</si>
  <si>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</si>
  <si>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</si>
  <si>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</si>
  <si>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</si>
  <si>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</si>
  <si>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</si>
  <si>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</si>
  <si>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</si>
  <si>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</si>
  <si>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</si>
  <si>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</si>
  <si>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</si>
  <si>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</si>
  <si>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</si>
  <si>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</si>
  <si>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</si>
  <si>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</si>
  <si>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</si>
  <si>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</si>
  <si>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</si>
  <si>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</si>
  <si>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</si>
  <si>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</si>
  <si>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</si>
  <si>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</si>
  <si>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</si>
  <si>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</si>
  <si>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</si>
  <si>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</si>
  <si>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</si>
  <si>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</si>
  <si>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</si>
  <si>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</si>
  <si>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</si>
  <si>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</si>
  <si>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</si>
  <si>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</si>
  <si>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</si>
  <si>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</si>
  <si>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</si>
  <si>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</si>
  <si>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</si>
  <si>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</si>
  <si>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</si>
  <si>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</si>
  <si>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</si>
  <si>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</si>
  <si>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</si>
  <si>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</si>
  <si>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</si>
  <si>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</si>
  <si>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</si>
  <si>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</si>
  <si>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</si>
  <si>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</si>
  <si>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</si>
  <si>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</si>
  <si>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</si>
  <si>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</si>
  <si>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</si>
  <si>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</si>
  <si>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</si>
  <si>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</si>
  <si>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</si>
  <si>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</si>
  <si>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</si>
  <si>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</si>
  <si>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</si>
  <si>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</si>
  <si>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</si>
  <si>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</si>
  <si>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</si>
  <si>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</si>
  <si>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</si>
  <si>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</si>
  <si>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</si>
  <si>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</si>
  <si>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</si>
  <si>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</si>
  <si>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</si>
  <si>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</si>
  <si>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</si>
  <si>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</si>
  <si>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</si>
  <si>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</si>
  <si>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</si>
  <si>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</si>
  <si>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</si>
  <si>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</si>
  <si>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</si>
  <si>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</si>
  <si>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</si>
  <si>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</si>
  <si>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</si>
  <si>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</si>
  <si>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</si>
  <si>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</si>
  <si>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</si>
  <si>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</si>
  <si>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</si>
  <si>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</si>
  <si>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</si>
  <si>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</si>
  <si>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</si>
  <si>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</si>
  <si>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</si>
  <si>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</si>
  <si>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</si>
  <si>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</si>
  <si>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</si>
  <si>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</si>
  <si>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</si>
  <si>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</si>
  <si>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</si>
  <si>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</si>
  <si>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</si>
  <si>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</si>
  <si>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</si>
  <si>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</si>
  <si>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</si>
  <si>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</si>
  <si>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</si>
  <si>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</si>
  <si>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</si>
  <si>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</si>
  <si>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</si>
  <si>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</si>
  <si>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</si>
  <si>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</si>
  <si>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</si>
  <si>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</si>
  <si>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</si>
  <si>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</si>
  <si>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</si>
  <si>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</si>
  <si>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</si>
  <si>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</si>
  <si>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</si>
  <si>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</si>
  <si>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</si>
  <si>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</si>
  <si>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</si>
  <si>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</si>
  <si>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</si>
  <si>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</si>
  <si>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</si>
  <si>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</si>
  <si>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</si>
  <si>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</si>
  <si>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</si>
  <si>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</si>
  <si>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</si>
  <si>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</si>
  <si>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</si>
  <si>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</si>
  <si>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</si>
  <si>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</si>
  <si>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</si>
  <si>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</si>
  <si>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</si>
  <si>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</si>
  <si>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</si>
  <si>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</si>
  <si>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</si>
  <si>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</si>
  <si>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</si>
  <si>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</si>
  <si>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</si>
  <si>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</si>
  <si>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</si>
  <si>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</si>
  <si>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</si>
  <si>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</si>
  <si>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</si>
  <si>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</si>
  <si>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</si>
  <si>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</si>
  <si>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</si>
  <si>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</si>
  <si>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</si>
  <si>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</si>
  <si>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</si>
  <si>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</si>
  <si>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</si>
  <si>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</si>
  <si>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</si>
  <si>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</si>
  <si>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</si>
  <si>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</si>
  <si>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</si>
  <si>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</si>
  <si>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</si>
  <si>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</si>
  <si>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</si>
  <si>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</si>
  <si>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</si>
  <si>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</si>
  <si>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</si>
  <si>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</si>
  <si>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</si>
  <si>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</si>
  <si>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</si>
  <si>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</si>
  <si>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</si>
  <si>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</si>
  <si>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</si>
  <si>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</si>
  <si>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</si>
  <si>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</si>
  <si>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</si>
  <si>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</si>
  <si>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</si>
  <si>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</si>
  <si>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</si>
  <si>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</si>
  <si>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</si>
  <si>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</si>
  <si>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</si>
  <si>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</si>
  <si>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</si>
  <si>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</si>
  <si>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</si>
  <si>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</si>
  <si>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</si>
  <si>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</si>
  <si>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</si>
  <si>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</si>
  <si>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</si>
  <si>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</si>
  <si>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</si>
  <si>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</si>
  <si>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</si>
  <si>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</si>
  <si>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</si>
  <si>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</si>
  <si>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</si>
  <si>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</si>
  <si>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</si>
  <si>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</si>
  <si>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</si>
  <si>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</si>
  <si>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</si>
  <si>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</si>
  <si>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</si>
  <si>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</si>
  <si>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</si>
  <si>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</si>
  <si>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</si>
  <si>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</si>
  <si>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</si>
  <si>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</si>
  <si>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</si>
  <si>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</si>
  <si>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</si>
  <si>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</si>
  <si>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</si>
  <si>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</si>
  <si>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</si>
  <si>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</si>
  <si>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</si>
  <si>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</si>
  <si>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</si>
  <si>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</si>
  <si>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</si>
  <si>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</si>
  <si>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</si>
  <si>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</si>
  <si>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</si>
  <si>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</si>
  <si>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</si>
  <si>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</si>
  <si>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</si>
  <si>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</si>
  <si>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</si>
  <si>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</si>
  <si>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</si>
  <si>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</si>
  <si>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</si>
  <si>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</si>
  <si>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</si>
  <si>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</si>
  <si>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</si>
  <si>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</si>
  <si>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</si>
  <si>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</si>
  <si>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</si>
  <si>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</si>
  <si>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</si>
  <si>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</si>
  <si>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</si>
  <si>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</si>
  <si>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</si>
  <si>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</si>
  <si>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</si>
  <si>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</si>
  <si>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</si>
  <si>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</si>
  <si>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</si>
  <si>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</si>
  <si>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</si>
  <si>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</si>
  <si>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</si>
  <si>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</si>
  <si>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</si>
  <si>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</si>
  <si>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</si>
  <si>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</si>
  <si>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</si>
  <si>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</si>
  <si>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</si>
  <si>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</si>
  <si>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</si>
  <si>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</si>
  <si>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</si>
  <si>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</si>
  <si>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</si>
  <si>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</si>
  <si>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</si>
  <si>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</si>
  <si>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</si>
  <si>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</si>
  <si>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</si>
  <si>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</si>
  <si>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</si>
  <si>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</si>
  <si>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</si>
  <si>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</si>
  <si>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</si>
  <si>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</si>
  <si>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</si>
  <si>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</si>
  <si>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</si>
  <si>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</si>
  <si>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</si>
  <si>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</si>
  <si>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</si>
  <si>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</si>
  <si>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</si>
  <si>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</si>
  <si>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</si>
  <si>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</si>
  <si>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</si>
  <si>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</si>
  <si>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</si>
  <si>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</si>
  <si>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</si>
  <si>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</si>
  <si>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</si>
  <si>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</si>
  <si>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</si>
  <si>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</si>
  <si>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</si>
  <si>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</si>
  <si>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</si>
  <si>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</si>
  <si>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</si>
  <si>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</si>
  <si>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</si>
  <si>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</si>
  <si>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</si>
  <si>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</si>
  <si>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</si>
  <si>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</si>
  <si>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</si>
  <si>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</si>
  <si>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</si>
  <si>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</si>
  <si>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</si>
  <si>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</si>
  <si>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</si>
  <si>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</si>
  <si>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</si>
  <si>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</si>
  <si>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</si>
  <si>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</si>
  <si>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</si>
  <si>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</si>
  <si>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</si>
  <si>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</si>
  <si>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</si>
  <si>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</si>
  <si>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</si>
  <si>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</si>
  <si>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</si>
  <si>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</si>
  <si>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</si>
  <si>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</si>
  <si>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</si>
  <si>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</si>
  <si>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</si>
  <si>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</si>
  <si>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</si>
  <si>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</si>
  <si>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</si>
  <si>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</si>
  <si>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</si>
  <si>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</si>
  <si>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</si>
  <si>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</si>
  <si>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</si>
  <si>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</si>
  <si>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</si>
  <si>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</si>
  <si>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</si>
  <si>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</si>
  <si>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</si>
  <si>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</si>
  <si>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</si>
  <si>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</si>
  <si>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</si>
  <si>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</si>
  <si>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</si>
  <si>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</si>
  <si>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</si>
  <si>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</si>
  <si>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</si>
  <si>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</si>
  <si>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</si>
  <si>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</si>
  <si>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</si>
  <si>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</si>
  <si>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</si>
  <si>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</si>
  <si>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</si>
  <si>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</si>
  <si>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</si>
  <si>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</si>
  <si>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</si>
  <si>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</si>
  <si>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</si>
  <si>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</si>
  <si>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</si>
  <si>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</si>
  <si>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</si>
  <si>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</si>
  <si>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</si>
  <si>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</si>
  <si>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</si>
  <si>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</si>
  <si>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</si>
  <si>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</si>
  <si>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</si>
  <si>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</si>
  <si>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</si>
  <si>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</si>
  <si>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</si>
  <si>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</si>
  <si>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</si>
  <si>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</si>
  <si>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</si>
  <si>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</si>
  <si>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</si>
  <si>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</si>
  <si>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</si>
  <si>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</si>
  <si>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</si>
  <si>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</si>
  <si>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</si>
  <si>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</si>
  <si>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</si>
  <si>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</si>
  <si>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</si>
  <si>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</si>
  <si>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</si>
  <si>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</si>
  <si>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</si>
  <si>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</si>
  <si>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</si>
  <si>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</si>
  <si>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</si>
  <si>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</si>
  <si>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</si>
  <si>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</si>
  <si>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</si>
  <si>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</si>
  <si>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</si>
  <si>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</si>
  <si>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</si>
  <si>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</si>
  <si>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</si>
  <si>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</si>
  <si>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</si>
  <si>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</si>
  <si>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</si>
  <si>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</si>
  <si>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</si>
  <si>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</si>
  <si>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</si>
  <si>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</si>
  <si>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</si>
  <si>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</si>
  <si>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</si>
  <si>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</si>
  <si>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</si>
  <si>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</si>
  <si>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</si>
  <si>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</si>
  <si>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</si>
  <si>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</si>
  <si>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</si>
  <si>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</si>
  <si>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</si>
  <si>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</si>
  <si>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</si>
  <si>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</si>
  <si>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</si>
  <si>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</si>
  <si>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</si>
  <si>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</si>
  <si>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</si>
  <si>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</si>
  <si>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</si>
  <si>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</si>
  <si>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</si>
  <si>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</si>
  <si>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</si>
  <si>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</si>
  <si>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</si>
  <si>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</si>
  <si>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</si>
  <si>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</si>
  <si>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</si>
  <si>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</si>
  <si>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</si>
  <si>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</si>
  <si>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</si>
  <si>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</si>
  <si>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</si>
  <si>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</si>
  <si>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</si>
  <si>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</si>
  <si>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</si>
  <si>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</si>
  <si>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</si>
  <si>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</si>
  <si>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</si>
  <si>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</si>
  <si>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</si>
  <si>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</si>
  <si>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</si>
  <si>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</si>
  <si>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</si>
  <si>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</si>
  <si>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</si>
  <si>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</si>
  <si>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</si>
  <si>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</si>
  <si>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</si>
  <si>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</si>
  <si>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</si>
  <si>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</si>
  <si>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</si>
  <si>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</si>
  <si>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</si>
  <si>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</si>
  <si>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</si>
  <si>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</si>
  <si>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</si>
  <si>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</si>
  <si>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</si>
  <si>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</si>
  <si>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</si>
  <si>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</si>
  <si>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</si>
  <si>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</si>
  <si>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</si>
  <si>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</si>
  <si>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</si>
  <si>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</si>
  <si>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</si>
  <si>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</si>
  <si>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</si>
  <si>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</si>
  <si>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</si>
  <si>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</si>
  <si>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</si>
  <si>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</si>
  <si>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</si>
  <si>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</si>
  <si>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</si>
  <si>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</si>
  <si>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</si>
  <si>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</si>
  <si>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</si>
  <si>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</si>
  <si>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</si>
  <si>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</si>
  <si>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</si>
  <si>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</si>
  <si>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</si>
  <si>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</si>
  <si>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</si>
  <si>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</si>
  <si>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</si>
  <si>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</si>
  <si>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</si>
  <si>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</si>
  <si>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</si>
  <si>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</si>
  <si>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</si>
  <si>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</si>
  <si>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</si>
  <si>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</si>
  <si>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</si>
  <si>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</si>
  <si>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</si>
  <si>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</si>
  <si>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</si>
  <si>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</si>
  <si>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</si>
  <si>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</si>
  <si>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</si>
  <si>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</si>
  <si>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</si>
  <si>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</si>
  <si>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</si>
  <si>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</si>
  <si>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</si>
  <si>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</si>
  <si>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</si>
  <si>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</si>
  <si>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</si>
  <si>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</si>
  <si>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</si>
  <si>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</si>
  <si>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</si>
  <si>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</si>
  <si>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</si>
  <si>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</si>
  <si>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</si>
  <si>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</si>
  <si>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</si>
  <si>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</si>
  <si>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</si>
  <si>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</si>
  <si>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</si>
  <si>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</si>
  <si>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</si>
  <si>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</si>
  <si>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</si>
  <si>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</si>
  <si>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</si>
  <si>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</si>
  <si>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</si>
  <si>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</si>
  <si>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</si>
  <si>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</si>
  <si>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</si>
  <si>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</si>
  <si>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</si>
  <si>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</si>
  <si>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</si>
  <si>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</si>
  <si>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</si>
  <si>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</si>
  <si>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</si>
  <si>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</si>
  <si>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</si>
  <si>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</si>
  <si>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</si>
  <si>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</si>
  <si>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</si>
  <si>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</si>
  <si>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</si>
  <si>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</si>
  <si>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</si>
  <si>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</si>
  <si>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</si>
  <si>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</si>
  <si>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</si>
  <si>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</si>
  <si>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</si>
  <si>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</si>
  <si>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</si>
  <si>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</si>
  <si>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</si>
  <si>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</si>
  <si>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</si>
  <si>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</si>
  <si>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</si>
  <si>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</si>
  <si>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</si>
  <si>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</si>
  <si>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</si>
  <si>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</si>
  <si>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</si>
  <si>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</si>
  <si>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</si>
  <si>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</si>
  <si>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</si>
  <si>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</si>
  <si>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</si>
  <si>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</si>
  <si>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</si>
  <si>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</si>
  <si>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</si>
  <si>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</si>
  <si>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</si>
  <si>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</si>
  <si>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</si>
  <si>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</si>
  <si>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</si>
  <si>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</si>
  <si>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</si>
  <si>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</si>
  <si>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</si>
  <si>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</si>
  <si>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</si>
  <si>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</si>
  <si>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</si>
  <si>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</si>
  <si>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</si>
  <si>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</si>
  <si>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</si>
  <si>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</si>
  <si>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</si>
  <si>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</si>
  <si>
    <t>RJ001377/2021</t>
  </si>
  <si>
    <t xml:space="preserve"> 22/06/2021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</si>
</sst>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26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14" borderId="0" xfId="0" applyFont="1" applyFill="1" applyBorder="1" applyAlignment="1">
      <alignment horizontal="left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79"/>
  <sheetViews>
    <sheetView tabSelected="1" view="pageBreakPreview" zoomScaleNormal="60" zoomScaleSheetLayoutView="100" workbookViewId="0">
      <selection activeCell="E82" sqref="E82"/>
    </sheetView>
  </sheetViews>
  <sheetFormatPr defaultRowHeight="13.6"/>
  <cols>
    <col min="1" max="1" width="5.25" style="1" customWidth="1"/>
    <col min="2" max="2" width="40.125" style="1" customWidth="1"/>
    <col min="3" max="3" width="15.125" style="1" customWidth="1"/>
    <col min="4" max="6" width="11.625" style="1"/>
    <col min="7" max="8" width="15.375" style="1" customWidth="1"/>
    <col min="9" max="9" width="15.75" style="1" customWidth="1"/>
    <col min="10" max="10" width="16" style="1" customWidth="1"/>
    <col min="11" max="11" width="13.125" style="1" customWidth="1"/>
    <col min="12" max="12" width="16.375" style="1" customWidth="1"/>
    <col min="13" max="13" width="22.25" style="1" customWidth="1"/>
    <col min="14" max="1025" width="8.75" style="1" customWidth="1"/>
  </cols>
  <sheetData>
    <row r="1" spans="1:12" s="2" customFormat="1" ht="20.25" customHeight="1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2" s="2" customFormat="1" ht="14.95" customHeight="1">
      <c r="A2" s="246" t="s">
        <v>1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12" s="2" customFormat="1" ht="14.95" customHeight="1">
      <c r="A3" s="176" t="s">
        <v>2</v>
      </c>
      <c r="B3" s="247" t="s">
        <v>3</v>
      </c>
      <c r="C3" s="247"/>
      <c r="D3" s="247"/>
      <c r="E3" s="247"/>
      <c r="F3" s="247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.65">
      <c r="A4" s="182" t="s">
        <v>8</v>
      </c>
      <c r="B4" s="242" t="s">
        <v>9</v>
      </c>
      <c r="C4" s="242"/>
      <c r="D4" s="242"/>
      <c r="E4" s="242"/>
      <c r="F4" s="242"/>
      <c r="G4" s="180" t="s">
        <v>10</v>
      </c>
      <c r="H4" s="182">
        <v>1</v>
      </c>
      <c r="I4" s="174">
        <f>'V Quadro-Resumo Mão de Obra'!G18</f>
        <v>81908.599168457789</v>
      </c>
      <c r="J4" s="188">
        <f>H4*I4</f>
        <v>81908.599168457789</v>
      </c>
    </row>
    <row r="5" spans="1:12" s="2" customFormat="1" ht="15.65">
      <c r="A5" s="182" t="s">
        <v>11</v>
      </c>
      <c r="B5" s="242" t="s">
        <v>12</v>
      </c>
      <c r="C5" s="242"/>
      <c r="D5" s="242"/>
      <c r="E5" s="242"/>
      <c r="F5" s="242"/>
      <c r="G5" s="180" t="s">
        <v>10</v>
      </c>
      <c r="H5" s="182">
        <v>1</v>
      </c>
      <c r="I5" s="174">
        <f>0.35*I4</f>
        <v>28668.009708960224</v>
      </c>
      <c r="J5" s="188">
        <f>H5*I5</f>
        <v>28668.009708960224</v>
      </c>
    </row>
    <row r="6" spans="1:12" s="2" customFormat="1" ht="15.65">
      <c r="A6" s="182" t="s">
        <v>13</v>
      </c>
      <c r="B6" s="242" t="s">
        <v>14</v>
      </c>
      <c r="C6" s="242"/>
      <c r="D6" s="242"/>
      <c r="E6" s="242"/>
      <c r="F6" s="242"/>
      <c r="G6" s="180" t="s">
        <v>10</v>
      </c>
      <c r="H6" s="182">
        <v>1</v>
      </c>
      <c r="I6" s="174">
        <f>'VI Equipamentos'!G77</f>
        <v>401.39028159999987</v>
      </c>
      <c r="J6" s="188">
        <f>H6*I6</f>
        <v>401.39028159999987</v>
      </c>
    </row>
    <row r="7" spans="1:12" s="2" customFormat="1" ht="15.65">
      <c r="A7" s="182" t="s">
        <v>15</v>
      </c>
      <c r="B7" s="242" t="s">
        <v>16</v>
      </c>
      <c r="C7" s="242"/>
      <c r="D7" s="242"/>
      <c r="E7" s="242"/>
      <c r="F7" s="242"/>
      <c r="G7" s="182" t="s">
        <v>10</v>
      </c>
      <c r="H7" s="182">
        <v>1</v>
      </c>
      <c r="I7" s="174">
        <f>'III Deslocamentos'!K120</f>
        <v>14086.894242999999</v>
      </c>
      <c r="J7" s="188">
        <f>H7*I7</f>
        <v>14086.894242999999</v>
      </c>
    </row>
    <row r="8" spans="1:12" s="2" customFormat="1" ht="15.65">
      <c r="A8" s="245"/>
      <c r="B8" s="245"/>
      <c r="C8" s="245"/>
      <c r="D8" s="245"/>
      <c r="E8" s="245"/>
      <c r="F8" s="245"/>
      <c r="G8" s="245"/>
      <c r="H8" s="245"/>
      <c r="I8" s="245"/>
      <c r="J8" s="245"/>
    </row>
    <row r="9" spans="1:12" s="2" customFormat="1" ht="15.65">
      <c r="A9" s="251" t="s">
        <v>17</v>
      </c>
      <c r="B9" s="251"/>
      <c r="C9" s="251"/>
      <c r="D9" s="251"/>
      <c r="E9" s="251"/>
      <c r="F9" s="251"/>
      <c r="G9" s="251"/>
      <c r="H9" s="251"/>
      <c r="I9" s="251"/>
      <c r="J9" s="251"/>
    </row>
    <row r="10" spans="1:12" s="2" customFormat="1" ht="15.65">
      <c r="A10" s="252" t="s">
        <v>18</v>
      </c>
      <c r="B10" s="252"/>
      <c r="C10" s="252"/>
      <c r="D10" s="252" t="s">
        <v>1028</v>
      </c>
      <c r="E10" s="252"/>
      <c r="F10" s="252"/>
      <c r="G10" s="252"/>
      <c r="H10" s="252" t="s">
        <v>19</v>
      </c>
      <c r="I10" s="252"/>
      <c r="J10" s="252"/>
    </row>
    <row r="11" spans="1:12" s="2" customFormat="1" ht="15.65">
      <c r="A11" s="249">
        <f>J5</f>
        <v>28668.009708960224</v>
      </c>
      <c r="B11" s="249"/>
      <c r="C11" s="249"/>
      <c r="D11" s="250">
        <v>6.0400000000000002E-2</v>
      </c>
      <c r="E11" s="250"/>
      <c r="F11" s="250"/>
      <c r="G11" s="250"/>
      <c r="H11" s="249">
        <f>A11*(1-D11)</f>
        <v>26936.461922539027</v>
      </c>
      <c r="I11" s="249"/>
      <c r="J11" s="249"/>
    </row>
    <row r="12" spans="1:12" s="2" customFormat="1" ht="15.65">
      <c r="A12" s="245"/>
      <c r="B12" s="245"/>
      <c r="C12" s="245"/>
      <c r="D12" s="245"/>
      <c r="E12" s="245"/>
      <c r="F12" s="245"/>
      <c r="G12" s="245"/>
      <c r="H12" s="245"/>
      <c r="I12" s="245"/>
      <c r="J12" s="245"/>
    </row>
    <row r="13" spans="1:12" s="2" customFormat="1" ht="15.65">
      <c r="A13" s="182" t="s">
        <v>20</v>
      </c>
      <c r="B13" s="242" t="s">
        <v>21</v>
      </c>
      <c r="C13" s="242"/>
      <c r="D13" s="242"/>
      <c r="E13" s="242"/>
      <c r="F13" s="242"/>
      <c r="G13" s="242"/>
      <c r="H13" s="242"/>
      <c r="I13" s="242"/>
      <c r="J13" s="189">
        <f>J4+J7</f>
        <v>95995.493411457792</v>
      </c>
      <c r="K13" s="173"/>
      <c r="L13" s="173"/>
    </row>
    <row r="14" spans="1:12" s="2" customFormat="1" ht="15.65">
      <c r="A14" s="182" t="s">
        <v>22</v>
      </c>
      <c r="B14" s="242" t="s">
        <v>23</v>
      </c>
      <c r="C14" s="242"/>
      <c r="D14" s="242"/>
      <c r="E14" s="242"/>
      <c r="F14" s="242"/>
      <c r="G14" s="242"/>
      <c r="H14" s="242"/>
      <c r="I14" s="242"/>
      <c r="J14" s="189">
        <f>J6+H11</f>
        <v>27337.852204139028</v>
      </c>
      <c r="K14" s="173"/>
      <c r="L14" s="173"/>
    </row>
    <row r="15" spans="1:12" s="2" customFormat="1" ht="15.65">
      <c r="A15" s="243" t="s">
        <v>24</v>
      </c>
      <c r="B15" s="243"/>
      <c r="C15" s="243"/>
      <c r="D15" s="243"/>
      <c r="E15" s="243"/>
      <c r="F15" s="243"/>
      <c r="G15" s="243"/>
      <c r="H15" s="243"/>
      <c r="I15" s="243"/>
      <c r="J15" s="190">
        <f>J13+J14</f>
        <v>123333.34561559682</v>
      </c>
    </row>
    <row r="16" spans="1:12" s="2" customFormat="1" ht="15.65">
      <c r="A16" s="248"/>
      <c r="B16" s="248"/>
      <c r="C16" s="248"/>
      <c r="D16" s="248"/>
      <c r="E16" s="248"/>
      <c r="F16" s="248"/>
      <c r="G16" s="248"/>
      <c r="H16" s="248"/>
      <c r="I16" s="248"/>
      <c r="J16" s="248"/>
    </row>
    <row r="17" spans="1:10" s="2" customFormat="1" ht="14.95" customHeight="1">
      <c r="A17" s="246" t="s">
        <v>25</v>
      </c>
      <c r="B17" s="246"/>
      <c r="C17" s="246"/>
      <c r="D17" s="246"/>
      <c r="E17" s="246"/>
      <c r="F17" s="246"/>
      <c r="G17" s="246"/>
      <c r="H17" s="246"/>
      <c r="I17" s="246"/>
      <c r="J17" s="246"/>
    </row>
    <row r="18" spans="1:10" s="2" customFormat="1" ht="57.1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4.95" customHeight="1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 t="shared" ref="G19:G50" si="0">($J$13/$C$71)*(1+E19)</f>
        <v>2.1569032326091402</v>
      </c>
      <c r="H19" s="192">
        <f t="shared" ref="H19:H50" si="1">($J$14/$C$71)*(1+F19)</f>
        <v>0.56922937361192061</v>
      </c>
      <c r="I19" s="189">
        <f t="shared" ref="I19:I50" si="2">C19*G19</f>
        <v>5083.6483670011348</v>
      </c>
      <c r="J19" s="189">
        <f t="shared" ref="J19:J50" si="3">C19*H19</f>
        <v>1341.628095253408</v>
      </c>
    </row>
    <row r="20" spans="1:10" s="2" customFormat="1" ht="14.95" customHeight="1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si="0"/>
        <v>2.1569032326091402</v>
      </c>
      <c r="H20" s="192">
        <f t="shared" si="1"/>
        <v>0.56922937361192061</v>
      </c>
      <c r="I20" s="189">
        <f t="shared" si="2"/>
        <v>1414.3030186541394</v>
      </c>
      <c r="J20" s="189">
        <f t="shared" si="3"/>
        <v>373.24939257107246</v>
      </c>
    </row>
    <row r="21" spans="1:10" s="2" customFormat="1" ht="14.95" customHeight="1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0"/>
        <v>2.1569032326091402</v>
      </c>
      <c r="H21" s="192">
        <f t="shared" si="1"/>
        <v>0.56922937361192061</v>
      </c>
      <c r="I21" s="189">
        <f t="shared" si="2"/>
        <v>8540.4740398391514</v>
      </c>
      <c r="J21" s="189">
        <f t="shared" si="3"/>
        <v>2253.920627753761</v>
      </c>
    </row>
    <row r="22" spans="1:10" s="2" customFormat="1" ht="14.95" customHeight="1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0"/>
        <v>2.1569032326091402</v>
      </c>
      <c r="H22" s="192">
        <f t="shared" si="1"/>
        <v>0.56922937361192061</v>
      </c>
      <c r="I22" s="189">
        <f t="shared" si="2"/>
        <v>5609.1347015617002</v>
      </c>
      <c r="J22" s="189">
        <f t="shared" si="3"/>
        <v>1480.3094475464802</v>
      </c>
    </row>
    <row r="23" spans="1:10" s="2" customFormat="1" ht="14.95" customHeight="1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0"/>
        <v>2.1569032326091402</v>
      </c>
      <c r="H23" s="192">
        <f t="shared" si="1"/>
        <v>0.56922937361192061</v>
      </c>
      <c r="I23" s="189">
        <f t="shared" si="2"/>
        <v>2113.7651679569572</v>
      </c>
      <c r="J23" s="189">
        <f t="shared" si="3"/>
        <v>557.84478613968224</v>
      </c>
    </row>
    <row r="24" spans="1:10" s="2" customFormat="1" ht="14.95" customHeight="1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0"/>
        <v>2.2065728522432022</v>
      </c>
      <c r="H24" s="192">
        <f t="shared" si="1"/>
        <v>0.56922937361192061</v>
      </c>
      <c r="I24" s="189">
        <f t="shared" si="2"/>
        <v>1489.1277550648474</v>
      </c>
      <c r="J24" s="189">
        <f t="shared" si="3"/>
        <v>384.15013507574076</v>
      </c>
    </row>
    <row r="25" spans="1:10" s="2" customFormat="1" ht="14.95" customHeight="1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0"/>
        <v>2.2065728522432022</v>
      </c>
      <c r="H25" s="192">
        <f t="shared" si="1"/>
        <v>0.56922937361192061</v>
      </c>
      <c r="I25" s="189">
        <f t="shared" si="2"/>
        <v>9477.3627947556888</v>
      </c>
      <c r="J25" s="189">
        <f t="shared" si="3"/>
        <v>2444.874313425616</v>
      </c>
    </row>
    <row r="26" spans="1:10" s="2" customFormat="1" ht="14.95" customHeight="1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0"/>
        <v>2.2065728522432022</v>
      </c>
      <c r="H26" s="192">
        <f t="shared" si="1"/>
        <v>0.56922937361192061</v>
      </c>
      <c r="I26" s="189">
        <f t="shared" si="2"/>
        <v>473.75119137661551</v>
      </c>
      <c r="J26" s="189">
        <f t="shared" si="3"/>
        <v>122.21354651447935</v>
      </c>
    </row>
    <row r="27" spans="1:10" s="2" customFormat="1" ht="14.95" customHeight="1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0"/>
        <v>2.1328976318010255</v>
      </c>
      <c r="H27" s="192">
        <f t="shared" si="1"/>
        <v>0.56922937361192061</v>
      </c>
      <c r="I27" s="189">
        <f t="shared" si="2"/>
        <v>1746.5872127292239</v>
      </c>
      <c r="J27" s="189">
        <f t="shared" si="3"/>
        <v>466.13054946332954</v>
      </c>
    </row>
    <row r="28" spans="1:10" s="2" customFormat="1" ht="14.95" customHeight="1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0"/>
        <v>2.1328976318010255</v>
      </c>
      <c r="H28" s="192">
        <f t="shared" si="1"/>
        <v>0.56922937361192061</v>
      </c>
      <c r="I28" s="189">
        <f t="shared" si="2"/>
        <v>816.77181912188473</v>
      </c>
      <c r="J28" s="189">
        <f t="shared" si="3"/>
        <v>217.98069633094889</v>
      </c>
    </row>
    <row r="29" spans="1:10" s="2" customFormat="1" ht="14.95" customHeight="1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0"/>
        <v>2.2065728522432022</v>
      </c>
      <c r="H29" s="192">
        <f t="shared" si="1"/>
        <v>0.56922937361192061</v>
      </c>
      <c r="I29" s="189">
        <f t="shared" si="2"/>
        <v>752.00002804448332</v>
      </c>
      <c r="J29" s="189">
        <f t="shared" si="3"/>
        <v>193.99337052694256</v>
      </c>
    </row>
    <row r="30" spans="1:10" s="2" customFormat="1" ht="14.95" customHeight="1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0"/>
        <v>2.2065728522432022</v>
      </c>
      <c r="H30" s="192">
        <f t="shared" si="1"/>
        <v>0.56922937361192061</v>
      </c>
      <c r="I30" s="189">
        <f t="shared" si="2"/>
        <v>728.16904124025677</v>
      </c>
      <c r="J30" s="189">
        <f t="shared" si="3"/>
        <v>187.8456932919338</v>
      </c>
    </row>
    <row r="31" spans="1:10" s="2" customFormat="1" ht="14.95" customHeight="1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0"/>
        <v>2.2065728522432022</v>
      </c>
      <c r="H31" s="192">
        <f t="shared" si="1"/>
        <v>0.56922937361192061</v>
      </c>
      <c r="I31" s="189">
        <f t="shared" si="2"/>
        <v>481.4741963594667</v>
      </c>
      <c r="J31" s="189">
        <f t="shared" si="3"/>
        <v>124.20584932212107</v>
      </c>
    </row>
    <row r="32" spans="1:10" s="2" customFormat="1" ht="14.95" customHeight="1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0"/>
        <v>2.1569032326091402</v>
      </c>
      <c r="H32" s="192">
        <f t="shared" si="1"/>
        <v>0.56922937361192061</v>
      </c>
      <c r="I32" s="189">
        <f t="shared" si="2"/>
        <v>1234.913376798037</v>
      </c>
      <c r="J32" s="189">
        <f t="shared" si="3"/>
        <v>325.90658556776901</v>
      </c>
    </row>
    <row r="33" spans="1:12" s="2" customFormat="1" ht="14.95" customHeight="1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0"/>
        <v>2.2065728522432022</v>
      </c>
      <c r="H33" s="192">
        <f t="shared" si="1"/>
        <v>0.56922937361192061</v>
      </c>
      <c r="I33" s="189">
        <f t="shared" si="2"/>
        <v>6599.4622179460148</v>
      </c>
      <c r="J33" s="189">
        <f t="shared" si="3"/>
        <v>1702.4625951860046</v>
      </c>
    </row>
    <row r="34" spans="1:12" s="2" customFormat="1" ht="14.95" customHeight="1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0"/>
        <v>2.2065728522432022</v>
      </c>
      <c r="H34" s="192">
        <f t="shared" si="1"/>
        <v>0.56922937361192061</v>
      </c>
      <c r="I34" s="189">
        <f t="shared" si="2"/>
        <v>333.52348661656004</v>
      </c>
      <c r="J34" s="189">
        <f t="shared" si="3"/>
        <v>86.039019821441798</v>
      </c>
    </row>
    <row r="35" spans="1:12" s="2" customFormat="1" ht="14.95" customHeight="1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0"/>
        <v>2.1569032326091402</v>
      </c>
      <c r="H35" s="192">
        <f t="shared" si="1"/>
        <v>0.56922937361192061</v>
      </c>
      <c r="I35" s="189">
        <f t="shared" si="2"/>
        <v>588.23064959716476</v>
      </c>
      <c r="J35" s="189">
        <f t="shared" si="3"/>
        <v>155.240234771443</v>
      </c>
      <c r="L35" s="236" t="s">
        <v>1029</v>
      </c>
    </row>
    <row r="36" spans="1:12" s="2" customFormat="1" ht="14.95" customHeight="1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0"/>
        <v>2.1569032326091402</v>
      </c>
      <c r="H36" s="192">
        <f t="shared" si="1"/>
        <v>0.56922937361192061</v>
      </c>
      <c r="I36" s="189">
        <f t="shared" si="2"/>
        <v>1421.6364896450104</v>
      </c>
      <c r="J36" s="189">
        <f t="shared" si="3"/>
        <v>375.184772441353</v>
      </c>
      <c r="L36" s="234">
        <f>SUM(I19:J36)</f>
        <v>61697.515265311857</v>
      </c>
    </row>
    <row r="37" spans="1:12" s="2" customFormat="1" ht="14.95" customHeight="1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0"/>
        <v>2.2065728522432022</v>
      </c>
      <c r="H37" s="192">
        <f t="shared" si="1"/>
        <v>0.56922937361192061</v>
      </c>
      <c r="I37" s="189">
        <f t="shared" si="2"/>
        <v>17290.925527462958</v>
      </c>
      <c r="J37" s="189">
        <f t="shared" si="3"/>
        <v>4460.5382945603715</v>
      </c>
    </row>
    <row r="38" spans="1:12" s="2" customFormat="1" ht="14.95" customHeight="1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0"/>
        <v>2.2065728522432022</v>
      </c>
      <c r="H38" s="192">
        <f t="shared" si="1"/>
        <v>0.56922937361192061</v>
      </c>
      <c r="I38" s="189">
        <f t="shared" si="2"/>
        <v>899.64181758807592</v>
      </c>
      <c r="J38" s="189">
        <f t="shared" si="3"/>
        <v>232.08050791531613</v>
      </c>
    </row>
    <row r="39" spans="1:12" ht="14.95" customHeight="1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0"/>
        <v>2.2065728522432022</v>
      </c>
      <c r="H39" s="192">
        <f t="shared" si="1"/>
        <v>0.56922937361192061</v>
      </c>
      <c r="I39" s="189">
        <f t="shared" si="2"/>
        <v>1145.6967563417154</v>
      </c>
      <c r="J39" s="189">
        <f t="shared" si="3"/>
        <v>295.55527536678142</v>
      </c>
    </row>
    <row r="40" spans="1:12" ht="14.95" customHeight="1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0"/>
        <v>2.2065728522432022</v>
      </c>
      <c r="H40" s="192">
        <f t="shared" si="1"/>
        <v>0.56922937361192061</v>
      </c>
      <c r="I40" s="189">
        <f t="shared" si="2"/>
        <v>940.00003505560414</v>
      </c>
      <c r="J40" s="189">
        <f t="shared" si="3"/>
        <v>242.49171315867818</v>
      </c>
    </row>
    <row r="41" spans="1:12" ht="14.95" customHeight="1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0"/>
        <v>2.1814553468107238</v>
      </c>
      <c r="H41" s="192">
        <f t="shared" si="1"/>
        <v>0.56922937361192061</v>
      </c>
      <c r="I41" s="189">
        <f t="shared" si="2"/>
        <v>383.93614103868742</v>
      </c>
      <c r="J41" s="189">
        <f t="shared" si="3"/>
        <v>100.18436975569803</v>
      </c>
    </row>
    <row r="42" spans="1:12" ht="14.95" customHeight="1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0"/>
        <v>2.1569032326091402</v>
      </c>
      <c r="H42" s="192">
        <f t="shared" si="1"/>
        <v>0.56922937361192061</v>
      </c>
      <c r="I42" s="189">
        <f t="shared" si="2"/>
        <v>2784.8424707186396</v>
      </c>
      <c r="J42" s="189">
        <f t="shared" si="3"/>
        <v>734.9491211515591</v>
      </c>
    </row>
    <row r="43" spans="1:12" ht="14.95" customHeight="1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0"/>
        <v>2.2065728522432022</v>
      </c>
      <c r="H43" s="192">
        <f t="shared" si="1"/>
        <v>0.56922937361192061</v>
      </c>
      <c r="I43" s="189">
        <f t="shared" si="2"/>
        <v>1223.0812662698845</v>
      </c>
      <c r="J43" s="189">
        <f t="shared" si="3"/>
        <v>315.51814949935147</v>
      </c>
    </row>
    <row r="44" spans="1:12" ht="14.95" customHeight="1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0"/>
        <v>2.2065728522432022</v>
      </c>
      <c r="H44" s="192">
        <f t="shared" si="1"/>
        <v>0.56922937361192061</v>
      </c>
      <c r="I44" s="189">
        <f t="shared" si="2"/>
        <v>1487.2301024119183</v>
      </c>
      <c r="J44" s="189">
        <f t="shared" si="3"/>
        <v>383.66059781443448</v>
      </c>
    </row>
    <row r="45" spans="1:12" ht="14.95" customHeight="1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0"/>
        <v>2.2065728522432022</v>
      </c>
      <c r="H45" s="192">
        <f t="shared" si="1"/>
        <v>0.56922937361192061</v>
      </c>
      <c r="I45" s="189">
        <f t="shared" si="2"/>
        <v>13312.254017583238</v>
      </c>
      <c r="J45" s="189">
        <f t="shared" si="3"/>
        <v>3434.1608110007169</v>
      </c>
    </row>
    <row r="46" spans="1:12" ht="14.95" customHeight="1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0"/>
        <v>2.2065728522432022</v>
      </c>
      <c r="H46" s="192">
        <f t="shared" si="1"/>
        <v>0.56922937361192061</v>
      </c>
      <c r="I46" s="189">
        <f t="shared" si="2"/>
        <v>826.64838763587079</v>
      </c>
      <c r="J46" s="189">
        <f t="shared" si="3"/>
        <v>213.25040023623382</v>
      </c>
    </row>
    <row r="47" spans="1:12" ht="14.95" customHeight="1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0"/>
        <v>2.2065728522432022</v>
      </c>
      <c r="H47" s="192">
        <f t="shared" si="1"/>
        <v>0.56922937361192061</v>
      </c>
      <c r="I47" s="189">
        <f t="shared" si="2"/>
        <v>1382.3075632877542</v>
      </c>
      <c r="J47" s="189">
        <f t="shared" si="3"/>
        <v>356.5937410991877</v>
      </c>
    </row>
    <row r="48" spans="1:12" ht="14.95" customHeight="1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0"/>
        <v>2.2065728522432022</v>
      </c>
      <c r="H48" s="192">
        <f t="shared" si="1"/>
        <v>0.56922937361192061</v>
      </c>
      <c r="I48" s="189">
        <f t="shared" si="2"/>
        <v>1813.2512413308514</v>
      </c>
      <c r="J48" s="189">
        <f t="shared" si="3"/>
        <v>467.76423776559574</v>
      </c>
    </row>
    <row r="49" spans="1:12" ht="14.95" customHeight="1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0"/>
        <v>2.2065728522432022</v>
      </c>
      <c r="H49" s="192">
        <f t="shared" si="1"/>
        <v>0.56922937361192061</v>
      </c>
      <c r="I49" s="189">
        <f t="shared" si="2"/>
        <v>1900.7639206508168</v>
      </c>
      <c r="J49" s="189">
        <f t="shared" si="3"/>
        <v>490.33987472304449</v>
      </c>
    </row>
    <row r="50" spans="1:12" ht="14.95" customHeight="1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0"/>
        <v>2.1328976318010255</v>
      </c>
      <c r="H50" s="192">
        <f t="shared" si="1"/>
        <v>0.56922937361192061</v>
      </c>
      <c r="I50" s="189">
        <f t="shared" si="2"/>
        <v>703.85621849433846</v>
      </c>
      <c r="J50" s="189">
        <f t="shared" si="3"/>
        <v>187.8456932919338</v>
      </c>
      <c r="L50" s="237" t="s">
        <v>1030</v>
      </c>
    </row>
    <row r="51" spans="1:12" ht="14.95" customHeight="1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ref="G51:G70" si="4">($J$13/$C$71)*(1+E51)</f>
        <v>2.2065728522432022</v>
      </c>
      <c r="H51" s="192">
        <f t="shared" ref="H51:H70" si="5">($J$14/$C$71)*(1+F51)</f>
        <v>0.56922937361192061</v>
      </c>
      <c r="I51" s="189">
        <f t="shared" ref="I51:I70" si="6">C51*G51</f>
        <v>701.69016701333828</v>
      </c>
      <c r="J51" s="189">
        <f t="shared" ref="J51:J70" si="7">C51*H51</f>
        <v>181.01494080859075</v>
      </c>
      <c r="L51" s="235">
        <f>SUM(I37:J51)</f>
        <v>58892.07336103118</v>
      </c>
    </row>
    <row r="52" spans="1:12" ht="14.95" customHeight="1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4"/>
        <v>2.2065728522432022</v>
      </c>
      <c r="H52" s="192">
        <f t="shared" si="5"/>
        <v>0.56922937361192061</v>
      </c>
      <c r="I52" s="189">
        <f t="shared" si="6"/>
        <v>7541.0730511837564</v>
      </c>
      <c r="J52" s="189">
        <f t="shared" si="7"/>
        <v>1945.3698457874193</v>
      </c>
    </row>
    <row r="53" spans="1:12" ht="14.95" customHeight="1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4"/>
        <v>2.2065728522432022</v>
      </c>
      <c r="H53" s="192">
        <f t="shared" si="5"/>
        <v>0.56922937361192061</v>
      </c>
      <c r="I53" s="189">
        <f t="shared" si="6"/>
        <v>3146.5728872988066</v>
      </c>
      <c r="J53" s="189">
        <f t="shared" si="7"/>
        <v>811.72108677059873</v>
      </c>
    </row>
    <row r="54" spans="1:12" ht="14.95" customHeight="1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4"/>
        <v>2.2065728522432022</v>
      </c>
      <c r="H54" s="192">
        <f t="shared" si="5"/>
        <v>0.56922937361192061</v>
      </c>
      <c r="I54" s="189">
        <f t="shared" si="6"/>
        <v>300.09390790507553</v>
      </c>
      <c r="J54" s="189">
        <f t="shared" si="7"/>
        <v>77.415194811221198</v>
      </c>
    </row>
    <row r="55" spans="1:12" ht="14.95" customHeight="1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4"/>
        <v>2.1328976318010255</v>
      </c>
      <c r="H55" s="192">
        <f t="shared" si="5"/>
        <v>0.56922937361192061</v>
      </c>
      <c r="I55" s="189">
        <f t="shared" si="6"/>
        <v>511.89543163224613</v>
      </c>
      <c r="J55" s="189">
        <f t="shared" si="7"/>
        <v>136.61504966686095</v>
      </c>
    </row>
    <row r="56" spans="1:12" ht="14.95" customHeight="1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4"/>
        <v>2.1814553468107238</v>
      </c>
      <c r="H56" s="192">
        <f t="shared" si="5"/>
        <v>0.56922937361192061</v>
      </c>
      <c r="I56" s="189">
        <f t="shared" si="6"/>
        <v>521.36782788776304</v>
      </c>
      <c r="J56" s="189">
        <f t="shared" si="7"/>
        <v>136.04582029324902</v>
      </c>
    </row>
    <row r="57" spans="1:12" ht="14.95" customHeight="1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4"/>
        <v>2.1328976318010255</v>
      </c>
      <c r="H57" s="192">
        <f t="shared" si="5"/>
        <v>0.56922937361192061</v>
      </c>
      <c r="I57" s="189">
        <f t="shared" si="6"/>
        <v>319.93464477015385</v>
      </c>
      <c r="J57" s="189">
        <f t="shared" si="7"/>
        <v>85.384406041788097</v>
      </c>
    </row>
    <row r="58" spans="1:12" ht="14.95" customHeight="1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4"/>
        <v>2.2065728522432022</v>
      </c>
      <c r="H58" s="192">
        <f t="shared" si="5"/>
        <v>0.56922937361192061</v>
      </c>
      <c r="I58" s="189">
        <f t="shared" si="6"/>
        <v>2288.2160477762009</v>
      </c>
      <c r="J58" s="189">
        <f t="shared" si="7"/>
        <v>590.29086043556163</v>
      </c>
    </row>
    <row r="59" spans="1:12" ht="14.95" customHeight="1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4"/>
        <v>2.1569032326091402</v>
      </c>
      <c r="H59" s="192">
        <f t="shared" si="5"/>
        <v>0.56922937361192061</v>
      </c>
      <c r="I59" s="189">
        <f t="shared" si="6"/>
        <v>1130.2172938871895</v>
      </c>
      <c r="J59" s="189">
        <f t="shared" si="7"/>
        <v>298.27619177264637</v>
      </c>
    </row>
    <row r="60" spans="1:12" ht="14.95" customHeight="1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4"/>
        <v>2.1569032326091402</v>
      </c>
      <c r="H60" s="192">
        <f t="shared" si="5"/>
        <v>0.56922937361192061</v>
      </c>
      <c r="I60" s="189">
        <f t="shared" si="6"/>
        <v>381.77187217181779</v>
      </c>
      <c r="J60" s="189">
        <f t="shared" si="7"/>
        <v>100.75359912930995</v>
      </c>
    </row>
    <row r="61" spans="1:12" ht="14.95" customHeight="1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4"/>
        <v>2.2065728522432022</v>
      </c>
      <c r="H61" s="192">
        <f t="shared" si="5"/>
        <v>0.56922937361192061</v>
      </c>
      <c r="I61" s="189">
        <f t="shared" si="6"/>
        <v>229.48357663329304</v>
      </c>
      <c r="J61" s="189">
        <f t="shared" si="7"/>
        <v>59.199854855639742</v>
      </c>
    </row>
    <row r="62" spans="1:12" ht="14.95" customHeight="1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4"/>
        <v>2.1328976318010255</v>
      </c>
      <c r="H62" s="192">
        <f t="shared" si="5"/>
        <v>0.56922937361192061</v>
      </c>
      <c r="I62" s="189">
        <f t="shared" si="6"/>
        <v>921.41177693804298</v>
      </c>
      <c r="J62" s="189">
        <f t="shared" si="7"/>
        <v>245.90708940034969</v>
      </c>
    </row>
    <row r="63" spans="1:12" ht="14.95" customHeight="1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4"/>
        <v>2.1328976318010255</v>
      </c>
      <c r="H63" s="192">
        <f t="shared" si="5"/>
        <v>0.56922937361192061</v>
      </c>
      <c r="I63" s="189">
        <f t="shared" si="6"/>
        <v>1670.421438297609</v>
      </c>
      <c r="J63" s="189">
        <f t="shared" si="7"/>
        <v>445.80336853164783</v>
      </c>
    </row>
    <row r="64" spans="1:12" ht="14.95" customHeight="1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4"/>
        <v>2.1448332648832915</v>
      </c>
      <c r="H64" s="192">
        <f t="shared" si="5"/>
        <v>0.56922937361192061</v>
      </c>
      <c r="I64" s="189">
        <f t="shared" si="6"/>
        <v>223.06265954786232</v>
      </c>
      <c r="J64" s="189">
        <f t="shared" si="7"/>
        <v>59.199854855639742</v>
      </c>
    </row>
    <row r="65" spans="1:12" ht="14.95" customHeight="1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4"/>
        <v>2.2065728522432022</v>
      </c>
      <c r="H65" s="192">
        <f t="shared" si="5"/>
        <v>0.56922937361192061</v>
      </c>
      <c r="I65" s="189">
        <f t="shared" si="6"/>
        <v>953.23947216906333</v>
      </c>
      <c r="J65" s="189">
        <f t="shared" si="7"/>
        <v>245.90708940034969</v>
      </c>
    </row>
    <row r="66" spans="1:12" ht="14.95" customHeight="1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4"/>
        <v>2.1094204977140576</v>
      </c>
      <c r="H66" s="192">
        <f t="shared" si="5"/>
        <v>0.56922937361192061</v>
      </c>
      <c r="I66" s="189">
        <f t="shared" si="6"/>
        <v>5724.9672307959527</v>
      </c>
      <c r="J66" s="189">
        <f t="shared" si="7"/>
        <v>1544.8885199827525</v>
      </c>
    </row>
    <row r="67" spans="1:12" ht="14.95" customHeight="1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4"/>
        <v>2.2065728522432022</v>
      </c>
      <c r="H67" s="192">
        <f t="shared" si="5"/>
        <v>0.56922937361192061</v>
      </c>
      <c r="I67" s="189">
        <f t="shared" si="6"/>
        <v>1681.40851340932</v>
      </c>
      <c r="J67" s="189">
        <f t="shared" si="7"/>
        <v>433.75278269228352</v>
      </c>
    </row>
    <row r="68" spans="1:12" ht="14.95" customHeight="1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4"/>
        <v>2.2065728522432022</v>
      </c>
      <c r="H68" s="192">
        <f t="shared" si="5"/>
        <v>0.56922937361192061</v>
      </c>
      <c r="I68" s="189">
        <f t="shared" si="6"/>
        <v>218.45071237207702</v>
      </c>
      <c r="J68" s="189">
        <f t="shared" si="7"/>
        <v>56.353707987580137</v>
      </c>
    </row>
    <row r="69" spans="1:12" ht="14.95" customHeight="1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4"/>
        <v>2.1569032326091402</v>
      </c>
      <c r="H69" s="192">
        <f t="shared" si="5"/>
        <v>0.56922937361192061</v>
      </c>
      <c r="I69" s="189">
        <f t="shared" si="6"/>
        <v>6054.4273739338569</v>
      </c>
      <c r="J69" s="189">
        <f t="shared" si="7"/>
        <v>1597.826851728661</v>
      </c>
      <c r="L69" s="238" t="s">
        <v>1031</v>
      </c>
    </row>
    <row r="70" spans="1:12" ht="14.95" customHeight="1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4"/>
        <v>2.2065728522432022</v>
      </c>
      <c r="H70" s="192">
        <f t="shared" si="5"/>
        <v>0.56922937361192061</v>
      </c>
      <c r="I70" s="189">
        <f t="shared" si="6"/>
        <v>728.16904124025677</v>
      </c>
      <c r="J70" s="189">
        <f t="shared" si="7"/>
        <v>187.8456932919338</v>
      </c>
      <c r="L70" s="235">
        <f>SUM(I52:J70)</f>
        <v>43604.741627285839</v>
      </c>
    </row>
    <row r="71" spans="1:12" ht="14.95" customHeight="1">
      <c r="A71" s="243" t="s">
        <v>86</v>
      </c>
      <c r="B71" s="243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130246.64594704242</v>
      </c>
      <c r="J71" s="190">
        <f>SUM(J19:J70)</f>
        <v>33947.684306586518</v>
      </c>
    </row>
    <row r="72" spans="1:12" ht="14.95" customHeight="1">
      <c r="A72" s="243" t="s">
        <v>87</v>
      </c>
      <c r="B72" s="243"/>
      <c r="C72" s="243"/>
      <c r="D72" s="243"/>
      <c r="E72" s="243"/>
      <c r="F72" s="243"/>
      <c r="G72" s="243"/>
      <c r="H72" s="243"/>
      <c r="I72" s="244">
        <f>I71+J71</f>
        <v>164194.33025362893</v>
      </c>
      <c r="J72" s="244"/>
    </row>
    <row r="73" spans="1:12">
      <c r="A73" s="245"/>
      <c r="B73" s="245"/>
      <c r="C73" s="245"/>
      <c r="D73" s="245"/>
      <c r="E73" s="245"/>
      <c r="F73" s="245"/>
      <c r="G73" s="245"/>
      <c r="H73" s="245"/>
      <c r="I73" s="245"/>
      <c r="J73" s="245"/>
    </row>
    <row r="74" spans="1:12" ht="14.95" customHeight="1">
      <c r="A74" s="246" t="s">
        <v>88</v>
      </c>
      <c r="B74" s="246"/>
      <c r="C74" s="246"/>
      <c r="D74" s="246"/>
      <c r="E74" s="246"/>
      <c r="F74" s="246"/>
      <c r="G74" s="246"/>
      <c r="H74" s="246"/>
      <c r="I74" s="246"/>
      <c r="J74" s="246"/>
    </row>
    <row r="75" spans="1:12" ht="14.95" customHeight="1">
      <c r="A75" s="176" t="s">
        <v>2</v>
      </c>
      <c r="B75" s="247" t="s">
        <v>3</v>
      </c>
      <c r="C75" s="247"/>
      <c r="D75" s="247"/>
      <c r="E75" s="247"/>
      <c r="F75" s="247"/>
      <c r="G75" s="247"/>
      <c r="H75" s="247"/>
      <c r="I75" s="176" t="s">
        <v>4</v>
      </c>
      <c r="J75" s="176" t="s">
        <v>86</v>
      </c>
    </row>
    <row r="76" spans="1:12">
      <c r="A76" s="182" t="s">
        <v>89</v>
      </c>
      <c r="B76" s="242" t="s">
        <v>90</v>
      </c>
      <c r="C76" s="242"/>
      <c r="D76" s="242"/>
      <c r="E76" s="242"/>
      <c r="F76" s="242"/>
      <c r="G76" s="242"/>
      <c r="H76" s="242"/>
      <c r="I76" s="166" t="s">
        <v>91</v>
      </c>
      <c r="J76" s="198">
        <f>C71</f>
        <v>59637.97</v>
      </c>
    </row>
    <row r="77" spans="1:12">
      <c r="A77" s="182" t="s">
        <v>92</v>
      </c>
      <c r="B77" s="242" t="s">
        <v>93</v>
      </c>
      <c r="C77" s="242"/>
      <c r="D77" s="242"/>
      <c r="E77" s="242"/>
      <c r="F77" s="242"/>
      <c r="G77" s="242"/>
      <c r="H77" s="242"/>
      <c r="I77" s="182" t="s">
        <v>94</v>
      </c>
      <c r="J77" s="199">
        <f>I72/J76</f>
        <v>2.7531844268614263</v>
      </c>
    </row>
    <row r="78" spans="1:12" ht="14.3">
      <c r="A78" s="182" t="s">
        <v>95</v>
      </c>
      <c r="B78" s="242" t="s">
        <v>96</v>
      </c>
      <c r="C78" s="242"/>
      <c r="D78" s="242"/>
      <c r="E78" s="242"/>
      <c r="F78" s="242"/>
      <c r="G78" s="242"/>
      <c r="H78" s="242"/>
      <c r="I78" s="182" t="s">
        <v>97</v>
      </c>
      <c r="J78" s="200">
        <f>I72</f>
        <v>164194.33025362893</v>
      </c>
    </row>
    <row r="79" spans="1:12" ht="14.3">
      <c r="A79" s="182" t="s">
        <v>98</v>
      </c>
      <c r="B79" s="242" t="s">
        <v>99</v>
      </c>
      <c r="C79" s="242"/>
      <c r="D79" s="242"/>
      <c r="E79" s="242"/>
      <c r="F79" s="242"/>
      <c r="G79" s="242"/>
      <c r="H79" s="242"/>
      <c r="I79" s="182" t="s">
        <v>97</v>
      </c>
      <c r="J79" s="200">
        <f>J78*12-0.05</f>
        <v>1970331.9130435472</v>
      </c>
    </row>
  </sheetData>
  <mergeCells count="31">
    <mergeCell ref="A1:J1"/>
    <mergeCell ref="A2:J2"/>
    <mergeCell ref="B3:F3"/>
    <mergeCell ref="B4:F4"/>
    <mergeCell ref="B5:F5"/>
    <mergeCell ref="B6:F6"/>
    <mergeCell ref="B7:F7"/>
    <mergeCell ref="A8:J8"/>
    <mergeCell ref="A9:J9"/>
    <mergeCell ref="A10:C10"/>
    <mergeCell ref="D10:G10"/>
    <mergeCell ref="H10:J10"/>
    <mergeCell ref="A11:C11"/>
    <mergeCell ref="D11:G11"/>
    <mergeCell ref="H11:J11"/>
    <mergeCell ref="A12:J12"/>
    <mergeCell ref="B13:I13"/>
    <mergeCell ref="I72:J72"/>
    <mergeCell ref="A73:J73"/>
    <mergeCell ref="A74:J74"/>
    <mergeCell ref="B75:H75"/>
    <mergeCell ref="B14:I14"/>
    <mergeCell ref="A15:I15"/>
    <mergeCell ref="A16:J16"/>
    <mergeCell ref="A17:J17"/>
    <mergeCell ref="A71:B71"/>
    <mergeCell ref="B76:H76"/>
    <mergeCell ref="B77:H77"/>
    <mergeCell ref="B78:H78"/>
    <mergeCell ref="B79:H79"/>
    <mergeCell ref="A72:H7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S79"/>
  <sheetViews>
    <sheetView view="pageBreakPreview" topLeftCell="A61" zoomScale="90" zoomScaleNormal="100" zoomScalePageLayoutView="90" workbookViewId="0">
      <selection activeCell="M51" sqref="M51"/>
    </sheetView>
  </sheetViews>
  <sheetFormatPr defaultRowHeight="12.9"/>
  <cols>
    <col min="1" max="1" width="5.25" customWidth="1"/>
    <col min="2" max="2" width="7.375" customWidth="1"/>
    <col min="3" max="3" width="8.25" style="110" customWidth="1"/>
    <col min="4" max="4" width="103.875" style="111" customWidth="1"/>
    <col min="5" max="5" width="9.375" style="110" customWidth="1"/>
    <col min="6" max="6" width="12.75" style="110" customWidth="1"/>
    <col min="7" max="7" width="15" style="111" customWidth="1"/>
    <col min="8" max="8" width="12" style="111" customWidth="1"/>
    <col min="9" max="9" width="14.25" style="111" customWidth="1"/>
    <col min="10" max="238" width="11.125" style="111" customWidth="1"/>
    <col min="239" max="253" width="11.125" style="112" customWidth="1"/>
    <col min="254" max="1025" width="11.125" customWidth="1"/>
  </cols>
  <sheetData>
    <row r="1" spans="1:9" ht="20.25" customHeight="1">
      <c r="A1" s="309" t="s">
        <v>404</v>
      </c>
      <c r="B1" s="309"/>
      <c r="C1" s="309"/>
      <c r="D1" s="309"/>
      <c r="E1" s="309"/>
      <c r="F1" s="309"/>
      <c r="G1" s="309"/>
      <c r="H1" s="309"/>
      <c r="I1" s="309"/>
    </row>
    <row r="2" spans="1:9" ht="14.95" customHeight="1">
      <c r="A2" s="285" t="s">
        <v>2</v>
      </c>
      <c r="B2" s="285" t="s">
        <v>176</v>
      </c>
      <c r="C2" s="310" t="s">
        <v>177</v>
      </c>
      <c r="D2" s="310" t="s">
        <v>3</v>
      </c>
      <c r="E2" s="310" t="s">
        <v>4</v>
      </c>
      <c r="F2" s="310" t="s">
        <v>5</v>
      </c>
      <c r="G2" s="310" t="s">
        <v>405</v>
      </c>
      <c r="H2" s="310"/>
      <c r="I2" s="310" t="s">
        <v>406</v>
      </c>
    </row>
    <row r="3" spans="1:9" ht="14.3">
      <c r="A3" s="285"/>
      <c r="B3" s="285"/>
      <c r="C3" s="310"/>
      <c r="D3" s="310"/>
      <c r="E3" s="310"/>
      <c r="F3" s="310"/>
      <c r="G3" s="187" t="s">
        <v>407</v>
      </c>
      <c r="H3" s="187" t="s">
        <v>408</v>
      </c>
      <c r="I3" s="310"/>
    </row>
    <row r="4" spans="1:9" ht="14.3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6">
        <f>SUM(H5:H74)</f>
        <v>18497.247999999996</v>
      </c>
    </row>
    <row r="5" spans="1:9" ht="14.95" customHeight="1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119">
        <f t="shared" ref="H5:H36" si="0">G5*F5</f>
        <v>311.14</v>
      </c>
      <c r="I5" s="225"/>
    </row>
    <row r="6" spans="1:9" ht="14.95" customHeight="1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119">
        <f t="shared" si="0"/>
        <v>335.2</v>
      </c>
      <c r="I6" s="225"/>
    </row>
    <row r="7" spans="1:9" ht="14.95" customHeight="1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119">
        <f t="shared" si="0"/>
        <v>117.92</v>
      </c>
      <c r="I7" s="225"/>
    </row>
    <row r="8" spans="1:9" ht="14.95" customHeight="1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118">
        <v>4</v>
      </c>
      <c r="G8" s="224">
        <v>9.73</v>
      </c>
      <c r="H8" s="119">
        <f t="shared" si="0"/>
        <v>38.92</v>
      </c>
      <c r="I8" s="225"/>
    </row>
    <row r="9" spans="1:9" ht="14.95" customHeight="1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118">
        <v>2</v>
      </c>
      <c r="G9" s="224">
        <v>25.31</v>
      </c>
      <c r="H9" s="119">
        <f t="shared" si="0"/>
        <v>50.62</v>
      </c>
      <c r="I9" s="225"/>
    </row>
    <row r="10" spans="1:9" ht="14.95" customHeight="1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118">
        <v>2</v>
      </c>
      <c r="G10" s="224">
        <v>28.85</v>
      </c>
      <c r="H10" s="119">
        <f t="shared" si="0"/>
        <v>57.7</v>
      </c>
      <c r="I10" s="225"/>
    </row>
    <row r="11" spans="1:9" ht="14.95" customHeight="1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119">
        <f t="shared" si="0"/>
        <v>937.6</v>
      </c>
      <c r="I11" s="225"/>
    </row>
    <row r="12" spans="1:9" ht="14.95" customHeight="1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118">
        <v>1</v>
      </c>
      <c r="G12" s="224">
        <v>663.84</v>
      </c>
      <c r="H12" s="119">
        <f t="shared" si="0"/>
        <v>663.84</v>
      </c>
      <c r="I12" s="225"/>
    </row>
    <row r="13" spans="1:9" ht="13.6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118">
        <v>2</v>
      </c>
      <c r="G13" s="224">
        <v>12.6</v>
      </c>
      <c r="H13" s="119">
        <f t="shared" si="0"/>
        <v>25.2</v>
      </c>
      <c r="I13" s="225"/>
    </row>
    <row r="14" spans="1:9" ht="14.95" customHeight="1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118">
        <v>2</v>
      </c>
      <c r="G14" s="224">
        <v>12.6</v>
      </c>
      <c r="H14" s="119">
        <f t="shared" si="0"/>
        <v>25.2</v>
      </c>
      <c r="I14" s="225"/>
    </row>
    <row r="15" spans="1:9" ht="14.95" customHeight="1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119">
        <f t="shared" si="0"/>
        <v>29.24</v>
      </c>
      <c r="I15" s="225"/>
    </row>
    <row r="16" spans="1:9" ht="14.95" customHeight="1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118">
        <v>2</v>
      </c>
      <c r="G16" s="224">
        <v>12.59</v>
      </c>
      <c r="H16" s="119">
        <f t="shared" si="0"/>
        <v>25.18</v>
      </c>
      <c r="I16" s="225"/>
    </row>
    <row r="17" spans="1:9" ht="14.95" customHeight="1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119">
        <f t="shared" si="0"/>
        <v>11.36</v>
      </c>
      <c r="I17" s="225"/>
    </row>
    <row r="18" spans="1:9" ht="14.95" customHeight="1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118">
        <v>4</v>
      </c>
      <c r="G18" s="224">
        <v>25.5</v>
      </c>
      <c r="H18" s="119">
        <f t="shared" si="0"/>
        <v>102</v>
      </c>
      <c r="I18" s="225"/>
    </row>
    <row r="19" spans="1:9" ht="14.95" customHeight="1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118">
        <v>4</v>
      </c>
      <c r="G19" s="224">
        <v>11.5</v>
      </c>
      <c r="H19" s="119">
        <f t="shared" si="0"/>
        <v>46</v>
      </c>
      <c r="I19" s="225"/>
    </row>
    <row r="20" spans="1:9" ht="14.95" customHeight="1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119">
        <f t="shared" si="0"/>
        <v>23.968000000000004</v>
      </c>
      <c r="I20" s="225"/>
    </row>
    <row r="21" spans="1:9" ht="14.95" customHeight="1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118">
        <v>2</v>
      </c>
      <c r="G21" s="224">
        <v>31.19</v>
      </c>
      <c r="H21" s="119">
        <f t="shared" si="0"/>
        <v>62.38</v>
      </c>
      <c r="I21" s="225"/>
    </row>
    <row r="22" spans="1:9" ht="14.95" customHeight="1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118">
        <v>2</v>
      </c>
      <c r="G22" s="224">
        <v>33.86</v>
      </c>
      <c r="H22" s="119">
        <f t="shared" si="0"/>
        <v>67.72</v>
      </c>
      <c r="I22" s="225"/>
    </row>
    <row r="23" spans="1:9" ht="14.95" customHeight="1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118">
        <v>4</v>
      </c>
      <c r="G23" s="224">
        <v>42.5</v>
      </c>
      <c r="H23" s="119">
        <f t="shared" si="0"/>
        <v>170</v>
      </c>
      <c r="I23" s="225"/>
    </row>
    <row r="24" spans="1:9" ht="14.95" customHeight="1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118">
        <v>8</v>
      </c>
      <c r="G24" s="224">
        <v>27.16</v>
      </c>
      <c r="H24" s="119">
        <f t="shared" si="0"/>
        <v>217.28</v>
      </c>
      <c r="I24" s="225"/>
    </row>
    <row r="25" spans="1:9" ht="14.95" customHeight="1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119">
        <f t="shared" si="0"/>
        <v>62.88</v>
      </c>
      <c r="I25" s="225"/>
    </row>
    <row r="26" spans="1:9" ht="14.95" customHeight="1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118">
        <v>4</v>
      </c>
      <c r="G26" s="224">
        <v>26.99</v>
      </c>
      <c r="H26" s="119">
        <f t="shared" si="0"/>
        <v>107.96</v>
      </c>
      <c r="I26" s="225"/>
    </row>
    <row r="27" spans="1:9" ht="14.95" customHeight="1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119">
        <f t="shared" si="0"/>
        <v>55.36</v>
      </c>
      <c r="I27" s="225"/>
    </row>
    <row r="28" spans="1:9" ht="14.95" customHeight="1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119">
        <f t="shared" si="0"/>
        <v>43.92</v>
      </c>
      <c r="I28" s="225"/>
    </row>
    <row r="29" spans="1:9" ht="14.95" customHeight="1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118">
        <v>4</v>
      </c>
      <c r="G29" s="224">
        <v>11.93</v>
      </c>
      <c r="H29" s="119">
        <f t="shared" si="0"/>
        <v>47.72</v>
      </c>
      <c r="I29" s="225"/>
    </row>
    <row r="30" spans="1:9" ht="14.95" customHeight="1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119">
        <f t="shared" si="0"/>
        <v>359.6</v>
      </c>
      <c r="I30" s="225"/>
    </row>
    <row r="31" spans="1:9" ht="14.95" customHeight="1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118">
        <v>4</v>
      </c>
      <c r="G31" s="224">
        <v>495.8</v>
      </c>
      <c r="H31" s="119">
        <f t="shared" si="0"/>
        <v>1983.2</v>
      </c>
      <c r="I31" s="225"/>
    </row>
    <row r="32" spans="1:9" ht="14.95" customHeight="1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119">
        <f t="shared" si="0"/>
        <v>240.4</v>
      </c>
      <c r="I32" s="225"/>
    </row>
    <row r="33" spans="1:9" ht="14.95" customHeight="1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118">
        <v>4</v>
      </c>
      <c r="G33" s="224">
        <v>27.74</v>
      </c>
      <c r="H33" s="119">
        <f t="shared" si="0"/>
        <v>110.96</v>
      </c>
      <c r="I33" s="225"/>
    </row>
    <row r="34" spans="1:9" ht="14.95" customHeight="1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118">
        <v>4</v>
      </c>
      <c r="G34" s="224">
        <v>21.52</v>
      </c>
      <c r="H34" s="119">
        <f t="shared" si="0"/>
        <v>86.08</v>
      </c>
      <c r="I34" s="225"/>
    </row>
    <row r="35" spans="1:9" ht="14.95" customHeight="1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119">
        <f t="shared" si="0"/>
        <v>639.82000000000005</v>
      </c>
      <c r="I35" s="225"/>
    </row>
    <row r="36" spans="1:9" ht="14.95" customHeight="1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119">
        <f t="shared" si="0"/>
        <v>1233.5999999999999</v>
      </c>
      <c r="I36" s="225"/>
    </row>
    <row r="37" spans="1:9" ht="14.95" customHeight="1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119">
        <f t="shared" ref="H37:H68" si="1">G37*F37</f>
        <v>322.82</v>
      </c>
      <c r="I37" s="225"/>
    </row>
    <row r="38" spans="1:9" ht="14.95" customHeight="1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119">
        <f t="shared" si="1"/>
        <v>237.32</v>
      </c>
      <c r="I38" s="225"/>
    </row>
    <row r="39" spans="1:9" ht="14.95" customHeight="1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119">
        <f t="shared" si="1"/>
        <v>1394.36</v>
      </c>
      <c r="I39" s="225"/>
    </row>
    <row r="40" spans="1:9" ht="14.95" customHeight="1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118">
        <v>4</v>
      </c>
      <c r="G40" s="224">
        <v>16.899999999999999</v>
      </c>
      <c r="H40" s="119">
        <f t="shared" si="1"/>
        <v>67.599999999999994</v>
      </c>
      <c r="I40" s="225"/>
    </row>
    <row r="41" spans="1:9" ht="14.95" customHeight="1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118">
        <v>4</v>
      </c>
      <c r="G41" s="224">
        <v>5.9</v>
      </c>
      <c r="H41" s="119">
        <f t="shared" si="1"/>
        <v>23.6</v>
      </c>
      <c r="I41" s="225"/>
    </row>
    <row r="42" spans="1:9" ht="14.95" customHeight="1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118">
        <v>4</v>
      </c>
      <c r="G42" s="224">
        <v>33.9</v>
      </c>
      <c r="H42" s="119">
        <f t="shared" si="1"/>
        <v>135.6</v>
      </c>
      <c r="I42" s="225"/>
    </row>
    <row r="43" spans="1:9" ht="14.95" customHeight="1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119">
        <f t="shared" si="1"/>
        <v>158.36000000000001</v>
      </c>
      <c r="I43" s="225"/>
    </row>
    <row r="44" spans="1:9" ht="14.95" customHeight="1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119">
        <f t="shared" si="1"/>
        <v>19.8</v>
      </c>
      <c r="I44" s="225"/>
    </row>
    <row r="45" spans="1:9" ht="14.95" customHeight="1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118">
        <v>2</v>
      </c>
      <c r="G45" s="224">
        <v>52.9</v>
      </c>
      <c r="H45" s="119">
        <f t="shared" si="1"/>
        <v>105.8</v>
      </c>
      <c r="I45" s="225"/>
    </row>
    <row r="46" spans="1:9" ht="14.95" customHeight="1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118">
        <v>2</v>
      </c>
      <c r="G46" s="224">
        <v>64.989999999999995</v>
      </c>
      <c r="H46" s="119">
        <f t="shared" si="1"/>
        <v>129.97999999999999</v>
      </c>
      <c r="I46" s="225"/>
    </row>
    <row r="47" spans="1:9" ht="14.95" customHeight="1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118">
        <v>4</v>
      </c>
      <c r="G47" s="224">
        <v>24.9</v>
      </c>
      <c r="H47" s="119">
        <f t="shared" si="1"/>
        <v>99.6</v>
      </c>
      <c r="I47" s="225"/>
    </row>
    <row r="48" spans="1:9" ht="14.95" customHeight="1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118">
        <v>2</v>
      </c>
      <c r="G48" s="224">
        <v>15.81</v>
      </c>
      <c r="H48" s="119">
        <f t="shared" si="1"/>
        <v>31.62</v>
      </c>
      <c r="I48" s="225"/>
    </row>
    <row r="49" spans="1:9" ht="14.95" customHeight="1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119">
        <f t="shared" si="1"/>
        <v>154.6</v>
      </c>
      <c r="I49" s="225"/>
    </row>
    <row r="50" spans="1:9" ht="14.95" customHeight="1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119">
        <f t="shared" si="1"/>
        <v>93.52</v>
      </c>
      <c r="I50" s="225"/>
    </row>
    <row r="51" spans="1:9" ht="14.95" customHeight="1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119">
        <f t="shared" si="1"/>
        <v>310</v>
      </c>
      <c r="I51" s="225"/>
    </row>
    <row r="52" spans="1:9" ht="14.95" customHeight="1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119">
        <f t="shared" si="1"/>
        <v>272.16000000000003</v>
      </c>
      <c r="I52" s="225"/>
    </row>
    <row r="53" spans="1:9" ht="14.95" customHeight="1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119">
        <f t="shared" si="1"/>
        <v>439.96</v>
      </c>
      <c r="I53" s="225"/>
    </row>
    <row r="54" spans="1:9" ht="14.95" customHeight="1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118">
        <v>4</v>
      </c>
      <c r="G54" s="224">
        <v>61</v>
      </c>
      <c r="H54" s="119">
        <f t="shared" si="1"/>
        <v>244</v>
      </c>
      <c r="I54" s="225"/>
    </row>
    <row r="55" spans="1:9" ht="14.95" customHeight="1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118">
        <v>4</v>
      </c>
      <c r="G55" s="224">
        <v>53.99</v>
      </c>
      <c r="H55" s="119">
        <f t="shared" si="1"/>
        <v>215.96</v>
      </c>
      <c r="I55" s="225"/>
    </row>
    <row r="56" spans="1:9" ht="14.95" customHeight="1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118">
        <v>8</v>
      </c>
      <c r="G56" s="224">
        <v>32.68</v>
      </c>
      <c r="H56" s="119">
        <f t="shared" si="1"/>
        <v>261.44</v>
      </c>
      <c r="I56" s="225"/>
    </row>
    <row r="57" spans="1:9" ht="14.95" customHeight="1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118">
        <v>4</v>
      </c>
      <c r="G57" s="224">
        <v>34.950000000000003</v>
      </c>
      <c r="H57" s="119">
        <f t="shared" si="1"/>
        <v>139.80000000000001</v>
      </c>
      <c r="I57" s="225"/>
    </row>
    <row r="58" spans="1:9" ht="14.95" customHeight="1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118">
        <v>2</v>
      </c>
      <c r="G58" s="224">
        <v>46.75</v>
      </c>
      <c r="H58" s="119">
        <f t="shared" si="1"/>
        <v>93.5</v>
      </c>
      <c r="I58" s="225"/>
    </row>
    <row r="59" spans="1:9" ht="14.95" customHeight="1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118">
        <v>4</v>
      </c>
      <c r="G59" s="224">
        <v>54.35</v>
      </c>
      <c r="H59" s="119">
        <f t="shared" si="1"/>
        <v>217.4</v>
      </c>
      <c r="I59" s="225"/>
    </row>
    <row r="60" spans="1:9" ht="14.95" customHeight="1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118">
        <v>4</v>
      </c>
      <c r="G60" s="224">
        <v>21.9</v>
      </c>
      <c r="H60" s="119">
        <f t="shared" si="1"/>
        <v>87.6</v>
      </c>
      <c r="I60" s="225"/>
    </row>
    <row r="61" spans="1:9" ht="14.95" customHeight="1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118">
        <v>4</v>
      </c>
      <c r="G61" s="224">
        <v>56.49</v>
      </c>
      <c r="H61" s="119">
        <f t="shared" si="1"/>
        <v>225.96</v>
      </c>
      <c r="I61" s="225"/>
    </row>
    <row r="62" spans="1:9" ht="14.95" customHeight="1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119">
        <f t="shared" si="1"/>
        <v>76.400000000000006</v>
      </c>
      <c r="I62" s="225"/>
    </row>
    <row r="63" spans="1:9" ht="14.95" customHeight="1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118">
        <v>4</v>
      </c>
      <c r="G63" s="224">
        <v>22.77</v>
      </c>
      <c r="H63" s="119">
        <f t="shared" si="1"/>
        <v>91.08</v>
      </c>
      <c r="I63" s="225"/>
    </row>
    <row r="64" spans="1:9" ht="14.95" customHeight="1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118">
        <v>4</v>
      </c>
      <c r="G64" s="224">
        <v>75.88</v>
      </c>
      <c r="H64" s="119">
        <f t="shared" si="1"/>
        <v>303.52</v>
      </c>
      <c r="I64" s="225"/>
    </row>
    <row r="65" spans="1:253" ht="14.95" customHeight="1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119">
        <f t="shared" si="1"/>
        <v>54</v>
      </c>
      <c r="I65" s="225"/>
    </row>
    <row r="66" spans="1:253" ht="14.95" customHeight="1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118">
        <v>4</v>
      </c>
      <c r="G66" s="167">
        <v>8.6300000000000008</v>
      </c>
      <c r="H66" s="119">
        <f t="shared" si="1"/>
        <v>34.520000000000003</v>
      </c>
      <c r="I66" s="225"/>
    </row>
    <row r="67" spans="1:253" ht="14.95" customHeight="1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119">
        <f t="shared" si="1"/>
        <v>768</v>
      </c>
      <c r="I67" s="225"/>
    </row>
    <row r="68" spans="1:253" ht="14.95" customHeight="1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118">
        <v>4</v>
      </c>
      <c r="G68" s="166">
        <v>26</v>
      </c>
      <c r="H68" s="119">
        <f t="shared" si="1"/>
        <v>104</v>
      </c>
      <c r="I68" s="225"/>
    </row>
    <row r="69" spans="1:253" ht="13.6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118">
        <v>2</v>
      </c>
      <c r="G69" s="166">
        <v>219.9</v>
      </c>
      <c r="H69" s="119">
        <f t="shared" ref="H69:H74" si="2">G69*F69</f>
        <v>439.8</v>
      </c>
      <c r="I69" s="225"/>
    </row>
    <row r="70" spans="1:253" ht="14.95" customHeight="1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118">
        <v>4</v>
      </c>
      <c r="G70" s="166">
        <v>27.62</v>
      </c>
      <c r="H70" s="119">
        <f t="shared" si="2"/>
        <v>110.48</v>
      </c>
      <c r="I70" s="225"/>
    </row>
    <row r="71" spans="1:253" ht="14.95" customHeight="1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118">
        <v>4</v>
      </c>
      <c r="G71" s="166">
        <v>112.3</v>
      </c>
      <c r="H71" s="119">
        <f t="shared" si="2"/>
        <v>449.2</v>
      </c>
      <c r="I71" s="225"/>
    </row>
    <row r="72" spans="1:253" ht="14.95" customHeight="1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119">
        <f t="shared" si="2"/>
        <v>2199.98</v>
      </c>
      <c r="I72" s="225"/>
    </row>
    <row r="73" spans="1:253" ht="14.95" customHeight="1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119">
        <f t="shared" si="2"/>
        <v>17.940000000000001</v>
      </c>
      <c r="I73" s="225"/>
    </row>
    <row r="74" spans="1:253" ht="14.95" customHeight="1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118">
        <v>2</v>
      </c>
      <c r="G74" s="166">
        <v>38</v>
      </c>
      <c r="H74" s="119">
        <f t="shared" si="2"/>
        <v>76</v>
      </c>
      <c r="I74" s="225"/>
    </row>
    <row r="75" spans="1:253" s="111" customFormat="1">
      <c r="A75" s="305"/>
      <c r="B75" s="305"/>
      <c r="C75" s="305"/>
      <c r="D75" s="305"/>
      <c r="E75" s="305"/>
      <c r="F75" s="305"/>
      <c r="G75" s="305"/>
      <c r="H75" s="305"/>
      <c r="I75" s="305"/>
      <c r="IE75" s="112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</row>
    <row r="76" spans="1:253" s="111" customFormat="1">
      <c r="A76" s="306"/>
      <c r="B76" s="306"/>
      <c r="C76" s="306"/>
      <c r="D76" s="306"/>
      <c r="E76" s="306"/>
      <c r="F76" s="306"/>
      <c r="G76" s="306"/>
      <c r="H76" s="306"/>
      <c r="I76" s="306"/>
      <c r="IE76" s="112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</row>
    <row r="77" spans="1:253" s="111" customFormat="1" ht="14.3">
      <c r="A77" s="114">
        <v>2</v>
      </c>
      <c r="B77" s="307" t="s">
        <v>543</v>
      </c>
      <c r="C77" s="307"/>
      <c r="D77" s="307"/>
      <c r="E77" s="226"/>
      <c r="F77" s="226"/>
      <c r="G77" s="227">
        <f>H78+H79</f>
        <v>401.39028159999987</v>
      </c>
      <c r="H77" s="227"/>
      <c r="I77" s="114" t="s">
        <v>213</v>
      </c>
      <c r="IE77" s="112"/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</row>
    <row r="78" spans="1:253" s="111" customFormat="1" ht="41.95" customHeight="1">
      <c r="A78" s="182" t="s">
        <v>206</v>
      </c>
      <c r="B78" s="308" t="s">
        <v>544</v>
      </c>
      <c r="C78" s="308"/>
      <c r="D78" s="308"/>
      <c r="E78" s="182" t="s">
        <v>213</v>
      </c>
      <c r="F78" s="164">
        <v>5.0000000000000001E-3</v>
      </c>
      <c r="G78" s="228">
        <f>I4</f>
        <v>18497.247999999996</v>
      </c>
      <c r="H78" s="228">
        <f>F78*G78</f>
        <v>92.486239999999981</v>
      </c>
      <c r="I78" s="164">
        <f>H78/G77</f>
        <v>0.23041474654377883</v>
      </c>
      <c r="IE78" s="112"/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</row>
    <row r="79" spans="1:253" s="111" customFormat="1" ht="30.1" customHeight="1">
      <c r="A79" s="182" t="s">
        <v>208</v>
      </c>
      <c r="B79" s="308" t="s">
        <v>545</v>
      </c>
      <c r="C79" s="308"/>
      <c r="D79" s="308"/>
      <c r="E79" s="182" t="s">
        <v>213</v>
      </c>
      <c r="F79" s="164">
        <v>1.67E-2</v>
      </c>
      <c r="G79" s="228">
        <f>I4</f>
        <v>18497.247999999996</v>
      </c>
      <c r="H79" s="228">
        <f>F79*G79</f>
        <v>308.90404159999991</v>
      </c>
      <c r="I79" s="164">
        <f>H79/G77</f>
        <v>0.7695852534562212</v>
      </c>
      <c r="IE79" s="112"/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</row>
  </sheetData>
  <mergeCells count="14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75:I75"/>
    <mergeCell ref="A76:I76"/>
    <mergeCell ref="B77:D77"/>
    <mergeCell ref="B78:D78"/>
    <mergeCell ref="B79:D7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K194"/>
  <sheetViews>
    <sheetView view="pageBreakPreview" topLeftCell="A193" zoomScale="90" zoomScaleNormal="60" zoomScalePageLayoutView="90" workbookViewId="0">
      <selection activeCell="I19" sqref="I19"/>
    </sheetView>
  </sheetViews>
  <sheetFormatPr defaultRowHeight="12.9"/>
  <cols>
    <col min="1" max="2" width="7.375" style="123" customWidth="1"/>
    <col min="3" max="3" width="8.125" style="123" customWidth="1"/>
    <col min="4" max="4" width="155.25" style="123" customWidth="1"/>
    <col min="5" max="5" width="9.375" style="124" customWidth="1"/>
    <col min="6" max="6" width="11.75" style="124" customWidth="1"/>
    <col min="7" max="230" width="8.875" style="123" customWidth="1"/>
    <col min="231" max="1025" width="8.875" style="125" customWidth="1"/>
  </cols>
  <sheetData>
    <row r="1" spans="1:251" ht="20.25" customHeight="1">
      <c r="A1" s="311" t="s">
        <v>546</v>
      </c>
      <c r="B1" s="311"/>
      <c r="C1" s="311"/>
      <c r="D1" s="311"/>
      <c r="E1" s="311"/>
      <c r="F1" s="311"/>
    </row>
    <row r="2" spans="1:251" ht="28.55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</row>
    <row r="3" spans="1:251" ht="14.3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3.6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3.6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3.6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3.6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3.6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3.6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3.6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3.6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3.6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3.6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3.6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</row>
    <row r="15" spans="1:251" s="123" customFormat="1" ht="13.6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</row>
    <row r="16" spans="1:251" s="123" customFormat="1" ht="13.6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</row>
    <row r="17" spans="1:6" s="123" customFormat="1" ht="13.6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</row>
    <row r="18" spans="1:6" s="123" customFormat="1" ht="13.6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</row>
    <row r="19" spans="1:6" s="123" customFormat="1" ht="13.6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</row>
    <row r="20" spans="1:6" s="123" customFormat="1" ht="13.6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</row>
    <row r="21" spans="1:6" s="123" customFormat="1" ht="13.6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</row>
    <row r="22" spans="1:6" s="123" customFormat="1" ht="13.6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</row>
    <row r="23" spans="1:6" s="123" customFormat="1" ht="13.6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</row>
    <row r="24" spans="1:6" s="123" customFormat="1" ht="13.6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</row>
    <row r="25" spans="1:6" s="123" customFormat="1" ht="14.3">
      <c r="A25" s="4">
        <v>2</v>
      </c>
      <c r="B25" s="4"/>
      <c r="C25" s="4"/>
      <c r="D25" s="126" t="s">
        <v>572</v>
      </c>
      <c r="E25" s="127"/>
      <c r="F25" s="128"/>
    </row>
    <row r="26" spans="1:6" s="123" customFormat="1" ht="13.6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</row>
    <row r="27" spans="1:6" s="123" customFormat="1" ht="13.6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</row>
    <row r="28" spans="1:6" s="123" customFormat="1" ht="13.6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</row>
    <row r="29" spans="1:6" s="123" customFormat="1" ht="13.6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</row>
    <row r="30" spans="1:6" s="123" customFormat="1" ht="13.6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</row>
    <row r="31" spans="1:6" s="123" customFormat="1" ht="13.6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</row>
    <row r="32" spans="1:6" s="123" customFormat="1" ht="13.6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</row>
    <row r="33" spans="1:6" s="123" customFormat="1" ht="13.6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</row>
    <row r="34" spans="1:6" s="123" customFormat="1" ht="13.6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</row>
    <row r="35" spans="1:6" s="123" customFormat="1" ht="13.6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</row>
    <row r="36" spans="1:6" s="123" customFormat="1" ht="13.6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</row>
    <row r="37" spans="1:6" s="123" customFormat="1" ht="13.6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</row>
    <row r="38" spans="1:6" s="123" customFormat="1" ht="13.6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</row>
    <row r="39" spans="1:6" s="123" customFormat="1" ht="13.6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</row>
    <row r="40" spans="1:6" s="123" customFormat="1" ht="13.6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</row>
    <row r="41" spans="1:6" s="123" customFormat="1" ht="13.6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</row>
    <row r="42" spans="1:6" s="123" customFormat="1" ht="13.6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</row>
    <row r="43" spans="1:6" s="123" customFormat="1" ht="13.6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</row>
    <row r="44" spans="1:6" s="123" customFormat="1" ht="13.6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</row>
    <row r="45" spans="1:6" s="123" customFormat="1" ht="13.6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</row>
    <row r="46" spans="1:6" s="123" customFormat="1" ht="13.6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</row>
    <row r="47" spans="1:6" s="123" customFormat="1" ht="13.6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</row>
    <row r="48" spans="1:6" s="123" customFormat="1" ht="13.6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</row>
    <row r="49" spans="1:6" s="123" customFormat="1" ht="13.6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</row>
    <row r="50" spans="1:6" s="123" customFormat="1" ht="13.6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</row>
    <row r="51" spans="1:6" s="123" customFormat="1" ht="13.6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</row>
    <row r="52" spans="1:6" s="123" customFormat="1" ht="13.6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</row>
    <row r="53" spans="1:6" s="123" customFormat="1" ht="13.6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</row>
    <row r="54" spans="1:6" s="123" customFormat="1" ht="13.6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</row>
    <row r="55" spans="1:6" s="123" customFormat="1" ht="13.6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</row>
    <row r="56" spans="1:6" s="123" customFormat="1" ht="13.6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</row>
    <row r="57" spans="1:6" s="123" customFormat="1" ht="13.6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</row>
    <row r="58" spans="1:6" s="123" customFormat="1" ht="13.6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</row>
    <row r="59" spans="1:6" s="123" customFormat="1" ht="13.6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</row>
    <row r="60" spans="1:6" s="123" customFormat="1" ht="13.6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</row>
    <row r="61" spans="1:6" s="123" customFormat="1" ht="13.6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</row>
    <row r="62" spans="1:6" s="123" customFormat="1" ht="13.6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</row>
    <row r="63" spans="1:6" s="123" customFormat="1" ht="13.6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</row>
    <row r="64" spans="1:6" s="123" customFormat="1" ht="13.6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</row>
    <row r="65" spans="1:6" s="123" customFormat="1" ht="13.6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</row>
    <row r="66" spans="1:6" s="123" customFormat="1" ht="13.6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</row>
    <row r="67" spans="1:6" s="123" customFormat="1" ht="13.6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</row>
    <row r="68" spans="1:6" s="123" customFormat="1" ht="13.6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</row>
    <row r="69" spans="1:6" s="123" customFormat="1" ht="13.6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</row>
    <row r="70" spans="1:6" s="123" customFormat="1" ht="13.6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</row>
    <row r="71" spans="1:6" s="123" customFormat="1" ht="13.6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</row>
    <row r="72" spans="1:6" s="123" customFormat="1" ht="13.6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</row>
    <row r="73" spans="1:6" s="123" customFormat="1" ht="13.6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</row>
    <row r="74" spans="1:6" s="123" customFormat="1" ht="13.6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</row>
    <row r="75" spans="1:6" s="123" customFormat="1" ht="13.6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</row>
    <row r="76" spans="1:6" s="123" customFormat="1" ht="13.6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</row>
    <row r="77" spans="1:6" s="123" customFormat="1" ht="13.6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</row>
    <row r="78" spans="1:6" s="123" customFormat="1" ht="13.6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</row>
    <row r="79" spans="1:6" s="123" customFormat="1" ht="13.6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</row>
    <row r="80" spans="1:6" s="123" customFormat="1" ht="13.6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</row>
    <row r="81" spans="1:6" s="123" customFormat="1" ht="13.6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</row>
    <row r="82" spans="1:6" s="123" customFormat="1" ht="13.6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</row>
    <row r="83" spans="1:6" s="123" customFormat="1" ht="13.6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</row>
    <row r="84" spans="1:6" s="123" customFormat="1" ht="13.6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</row>
    <row r="85" spans="1:6" s="123" customFormat="1" ht="13.6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</row>
    <row r="86" spans="1:6" s="123" customFormat="1" ht="13.6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</row>
    <row r="87" spans="1:6" s="123" customFormat="1" ht="13.6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</row>
    <row r="88" spans="1:6" s="123" customFormat="1" ht="13.6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</row>
    <row r="89" spans="1:6" s="123" customFormat="1" ht="13.6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</row>
    <row r="90" spans="1:6" s="123" customFormat="1" ht="13.6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</row>
    <row r="91" spans="1:6" s="123" customFormat="1" ht="13.6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</row>
    <row r="92" spans="1:6" s="123" customFormat="1" ht="13.6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</row>
    <row r="93" spans="1:6" s="123" customFormat="1" ht="13.6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</row>
    <row r="94" spans="1:6" s="123" customFormat="1" ht="13.6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</row>
    <row r="95" spans="1:6" s="123" customFormat="1" ht="13.6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</row>
    <row r="96" spans="1:6" s="123" customFormat="1" ht="13.6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</row>
    <row r="97" spans="1:6" s="123" customFormat="1" ht="13.6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</row>
    <row r="98" spans="1:6" s="123" customFormat="1" ht="13.6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</row>
    <row r="99" spans="1:6" s="123" customFormat="1" ht="13.6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</row>
    <row r="100" spans="1:6" s="123" customFormat="1" ht="13.6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</row>
    <row r="101" spans="1:6" s="123" customFormat="1" ht="13.6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</row>
    <row r="102" spans="1:6" s="123" customFormat="1" ht="13.6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</row>
    <row r="103" spans="1:6" s="123" customFormat="1" ht="13.6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</row>
    <row r="104" spans="1:6" s="123" customFormat="1" ht="13.6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</row>
    <row r="105" spans="1:6" s="123" customFormat="1" ht="13.6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</row>
    <row r="106" spans="1:6" s="123" customFormat="1" ht="13.6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</row>
    <row r="107" spans="1:6" s="123" customFormat="1" ht="13.6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</row>
    <row r="108" spans="1:6" s="123" customFormat="1" ht="13.6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</row>
    <row r="109" spans="1:6" s="123" customFormat="1" ht="13.6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</row>
    <row r="110" spans="1:6" s="123" customFormat="1" ht="13.6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</row>
    <row r="111" spans="1:6" s="123" customFormat="1" ht="13.6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</row>
    <row r="112" spans="1:6" s="123" customFormat="1" ht="13.6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</row>
    <row r="113" spans="1:6" s="123" customFormat="1" ht="13.6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</row>
    <row r="114" spans="1:6" s="123" customFormat="1" ht="13.6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</row>
    <row r="115" spans="1:6" s="123" customFormat="1" ht="13.6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</row>
    <row r="116" spans="1:6" s="123" customFormat="1" ht="13.6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</row>
    <row r="117" spans="1:6" s="123" customFormat="1" ht="13.6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</row>
    <row r="118" spans="1:6" s="123" customFormat="1" ht="13.6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</row>
    <row r="119" spans="1:6" s="123" customFormat="1" ht="13.6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</row>
    <row r="120" spans="1:6" s="123" customFormat="1" ht="14.3">
      <c r="A120" s="4">
        <v>3</v>
      </c>
      <c r="B120" s="4"/>
      <c r="C120" s="4"/>
      <c r="D120" s="126" t="s">
        <v>760</v>
      </c>
      <c r="E120" s="127"/>
      <c r="F120" s="128"/>
    </row>
    <row r="121" spans="1:6" s="123" customFormat="1" ht="14.95" customHeight="1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</row>
    <row r="122" spans="1:6" s="123" customFormat="1" ht="14.95" customHeight="1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</row>
    <row r="123" spans="1:6" s="123" customFormat="1" ht="14.6" customHeight="1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</row>
    <row r="124" spans="1:6" s="123" customFormat="1" ht="14.6" customHeight="1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</row>
    <row r="125" spans="1:6" s="123" customFormat="1" ht="14.95" customHeight="1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</row>
    <row r="126" spans="1:6" s="123" customFormat="1" ht="14.95" customHeight="1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</row>
    <row r="127" spans="1:6" s="123" customFormat="1" ht="14.6" customHeight="1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</row>
    <row r="128" spans="1:6" s="123" customFormat="1" ht="14.6" customHeight="1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</row>
    <row r="129" spans="1:251" s="123" customFormat="1" ht="14.6" customHeight="1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</row>
    <row r="130" spans="1:251" s="123" customFormat="1" ht="14.6" customHeight="1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</row>
    <row r="131" spans="1:251" s="123" customFormat="1" ht="14.6" customHeight="1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</row>
    <row r="132" spans="1:251" ht="14.3">
      <c r="A132" s="4">
        <v>4</v>
      </c>
      <c r="B132" s="4"/>
      <c r="C132" s="4"/>
      <c r="D132" s="126" t="s">
        <v>784</v>
      </c>
      <c r="E132" s="127"/>
      <c r="F132" s="128"/>
    </row>
    <row r="133" spans="1:251" s="123" customFormat="1" ht="13.6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3.6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3.6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3.6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3.6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3.6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3.6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3.6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3.6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3.6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3.6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3.6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3.6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3.6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3.6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3.6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4.3">
      <c r="A149" s="4">
        <v>5</v>
      </c>
      <c r="B149" s="4"/>
      <c r="C149" s="4"/>
      <c r="D149" s="126" t="s">
        <v>815</v>
      </c>
      <c r="E149" s="127"/>
      <c r="F149" s="128"/>
    </row>
    <row r="150" spans="1:251" s="123" customFormat="1" ht="14.3" customHeight="1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3.6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3.6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3" customHeight="1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3" customHeight="1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3" customHeight="1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3" customHeight="1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3" customHeight="1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3.6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3.6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3.6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6" ht="13.6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</row>
    <row r="162" spans="1:6" ht="13.6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</row>
    <row r="163" spans="1:6" ht="13.6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</row>
    <row r="164" spans="1:6" ht="13.6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</row>
    <row r="165" spans="1:6" ht="13.6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</row>
    <row r="166" spans="1:6" ht="13.6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</row>
    <row r="167" spans="1:6" ht="13.6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</row>
    <row r="168" spans="1:6" ht="13.6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</row>
    <row r="169" spans="1:6" ht="13.6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</row>
    <row r="170" spans="1:6" ht="13.6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</row>
    <row r="171" spans="1:6" ht="27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</row>
    <row r="172" spans="1:6" ht="27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</row>
    <row r="173" spans="1:6" ht="27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</row>
    <row r="174" spans="1:6" ht="13.6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</row>
    <row r="175" spans="1:6" ht="13.6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</row>
    <row r="176" spans="1:6" ht="13.6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</row>
    <row r="177" spans="1:6" ht="13.6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</row>
    <row r="178" spans="1:6" ht="13.6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</row>
    <row r="179" spans="1:6" ht="13.6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</row>
    <row r="180" spans="1:6" ht="13.6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</row>
    <row r="181" spans="1:6" ht="13.6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</row>
    <row r="182" spans="1:6" ht="13.6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</row>
    <row r="183" spans="1:6" ht="13.6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</row>
    <row r="184" spans="1:6" ht="13.6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</row>
    <row r="185" spans="1:6" ht="13.6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</row>
    <row r="186" spans="1:6" ht="13.6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</row>
    <row r="187" spans="1:6" ht="13.6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</row>
    <row r="188" spans="1:6" ht="13.6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</row>
    <row r="189" spans="1:6" ht="13.6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</row>
    <row r="190" spans="1:6" ht="13.6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</row>
    <row r="191" spans="1:6" ht="13.6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</row>
    <row r="192" spans="1:6" ht="13.6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</row>
    <row r="193" spans="1:6" ht="13.6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</row>
    <row r="194" spans="1:6" ht="13.6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T12"/>
  <sheetViews>
    <sheetView view="pageBreakPreview" zoomScaleNormal="60" workbookViewId="0">
      <selection activeCell="I19" sqref="I19"/>
    </sheetView>
  </sheetViews>
  <sheetFormatPr defaultRowHeight="12.9"/>
  <cols>
    <col min="1" max="1" width="5.375" customWidth="1"/>
    <col min="2" max="2" width="7.375" customWidth="1"/>
    <col min="3" max="3" width="8.375" customWidth="1"/>
    <col min="4" max="4" width="60.125" style="111" customWidth="1"/>
    <col min="5" max="5" width="9.375" style="110" customWidth="1"/>
    <col min="6" max="6" width="12.875" style="110" customWidth="1"/>
    <col min="7" max="7" width="10.625" style="111" customWidth="1"/>
    <col min="8" max="8" width="12" style="111" customWidth="1"/>
    <col min="9" max="239" width="11.125" style="111" customWidth="1"/>
    <col min="240" max="254" width="11.125" style="112" customWidth="1"/>
    <col min="255" max="1025" width="11.125" customWidth="1"/>
  </cols>
  <sheetData>
    <row r="1" spans="1:8" ht="21.1">
      <c r="A1" s="312" t="s">
        <v>907</v>
      </c>
      <c r="B1" s="312"/>
      <c r="C1" s="312"/>
      <c r="D1" s="312"/>
      <c r="E1" s="312"/>
      <c r="F1" s="312"/>
      <c r="G1" s="312"/>
      <c r="H1" s="312"/>
    </row>
    <row r="2" spans="1:8" ht="28.55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113" t="s">
        <v>86</v>
      </c>
    </row>
    <row r="3" spans="1:8" ht="13.6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50">
        <f t="shared" ref="H3:H9" si="0">G3*F3</f>
        <v>159.72</v>
      </c>
    </row>
    <row r="4" spans="1:8" ht="27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50">
        <f t="shared" si="0"/>
        <v>139.12</v>
      </c>
    </row>
    <row r="5" spans="1:8" ht="27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50">
        <f t="shared" si="0"/>
        <v>52.8</v>
      </c>
    </row>
    <row r="6" spans="1:8" ht="13.6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50">
        <f t="shared" si="0"/>
        <v>8.58</v>
      </c>
    </row>
    <row r="7" spans="1:8" ht="13.6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50">
        <f t="shared" si="0"/>
        <v>19.8</v>
      </c>
    </row>
    <row r="8" spans="1:8" ht="13.6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50">
        <f t="shared" si="0"/>
        <v>11</v>
      </c>
    </row>
    <row r="9" spans="1:8" ht="13.6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50">
        <f t="shared" si="0"/>
        <v>3.65</v>
      </c>
    </row>
    <row r="10" spans="1:8" ht="14.95" customHeight="1">
      <c r="A10" s="313" t="s">
        <v>917</v>
      </c>
      <c r="B10" s="313"/>
      <c r="C10" s="313"/>
      <c r="D10" s="313"/>
      <c r="E10" s="313"/>
      <c r="F10" s="313"/>
      <c r="G10" s="313"/>
      <c r="H10" s="152">
        <f>SUM(H3:H9)</f>
        <v>394.67</v>
      </c>
    </row>
    <row r="11" spans="1:8" ht="14.95" customHeight="1">
      <c r="A11" s="313" t="s">
        <v>918</v>
      </c>
      <c r="B11" s="313"/>
      <c r="C11" s="313"/>
      <c r="D11" s="313"/>
      <c r="E11" s="313"/>
      <c r="F11" s="313"/>
      <c r="G11" s="313"/>
      <c r="H11" s="152">
        <f>H10/12</f>
        <v>32.889166666666668</v>
      </c>
    </row>
    <row r="12" spans="1:8" ht="17.5" customHeight="1"/>
  </sheetData>
  <mergeCells count="3">
    <mergeCell ref="A1:H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9"/>
  <cols>
    <col min="1" max="1" width="52.875" customWidth="1"/>
    <col min="2" max="2" width="47" customWidth="1"/>
    <col min="3" max="3" width="16.125" customWidth="1"/>
    <col min="4" max="4" width="20.125" customWidth="1"/>
    <col min="5" max="5" width="15.625" customWidth="1"/>
    <col min="6" max="6" width="16.125" customWidth="1"/>
    <col min="7" max="7" width="15.625" customWidth="1"/>
    <col min="8" max="1025" width="8.625" customWidth="1"/>
  </cols>
  <sheetData>
    <row r="1" spans="1:7" ht="21.1">
      <c r="A1" s="283" t="s">
        <v>919</v>
      </c>
      <c r="B1" s="283"/>
      <c r="C1" s="283"/>
      <c r="D1" s="283"/>
      <c r="E1" s="283"/>
      <c r="F1" s="283"/>
      <c r="G1" s="283"/>
    </row>
    <row r="2" spans="1:7" ht="28.55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5" customHeight="1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5057.0571235518937</v>
      </c>
      <c r="G3" s="104">
        <f t="shared" ref="G3:G34" si="2">E3*F3</f>
        <v>252.8528561775947</v>
      </c>
    </row>
    <row r="4" spans="1:7" ht="28.55" customHeight="1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2406.7184686809555</v>
      </c>
      <c r="G4" s="104">
        <f t="shared" si="2"/>
        <v>120.33592343404779</v>
      </c>
    </row>
    <row r="5" spans="1:7" ht="28.55" customHeight="1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3114.3199059337953</v>
      </c>
      <c r="G5" s="104">
        <f t="shared" si="2"/>
        <v>155.71599529668978</v>
      </c>
    </row>
    <row r="6" spans="1:7" ht="28.55" customHeight="1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297.01788724193278</v>
      </c>
      <c r="G6" s="104">
        <f t="shared" si="2"/>
        <v>14.850894362096639</v>
      </c>
    </row>
    <row r="7" spans="1:7" ht="28.55" customHeight="1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524.1492127798814</v>
      </c>
      <c r="G7" s="104">
        <f t="shared" si="2"/>
        <v>10.482984255597628</v>
      </c>
    </row>
    <row r="8" spans="1:7" ht="28.55" customHeight="1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521.96525772663188</v>
      </c>
      <c r="G8" s="104">
        <f t="shared" si="2"/>
        <v>20.878610309065277</v>
      </c>
    </row>
    <row r="9" spans="1:7" ht="28.55" customHeight="1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327.59325798742589</v>
      </c>
      <c r="G9" s="104">
        <f t="shared" si="2"/>
        <v>6.5518651597485178</v>
      </c>
    </row>
    <row r="10" spans="1:7" ht="28.55" customHeight="1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2264.7613902197372</v>
      </c>
      <c r="G10" s="104">
        <f t="shared" si="2"/>
        <v>113.23806951098686</v>
      </c>
    </row>
    <row r="11" spans="1:7" ht="28.55" customHeight="1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1144.3924479027412</v>
      </c>
      <c r="G11" s="104">
        <f t="shared" si="2"/>
        <v>34.331773437082234</v>
      </c>
    </row>
    <row r="12" spans="1:7" ht="28.55" customHeight="1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386.56004442516257</v>
      </c>
      <c r="G12" s="104">
        <f t="shared" si="2"/>
        <v>11.596801332754877</v>
      </c>
    </row>
    <row r="13" spans="1:7" ht="28.55" customHeight="1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227.13132553794861</v>
      </c>
      <c r="G13" s="104">
        <f t="shared" si="2"/>
        <v>11.356566276897432</v>
      </c>
    </row>
    <row r="14" spans="1:7" ht="28.55" customHeight="1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943.46858300378653</v>
      </c>
      <c r="G14" s="104">
        <f t="shared" si="2"/>
        <v>18.869371660075732</v>
      </c>
    </row>
    <row r="15" spans="1:7" ht="28.55" customHeight="1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1710.4080790534153</v>
      </c>
      <c r="G15" s="104">
        <f t="shared" si="2"/>
        <v>34.20816158106831</v>
      </c>
    </row>
    <row r="16" spans="1:7" ht="28.55" customHeight="1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227.13132553794861</v>
      </c>
      <c r="G16" s="104">
        <f t="shared" si="2"/>
        <v>5.678283138448716</v>
      </c>
    </row>
    <row r="17" spans="1:7" ht="28.55" customHeight="1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943.46858300378653</v>
      </c>
      <c r="G17" s="104">
        <f t="shared" si="2"/>
        <v>47.173429150189328</v>
      </c>
    </row>
    <row r="18" spans="1:7" ht="28.55" customHeight="1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5927.2540145191588</v>
      </c>
      <c r="G18" s="104">
        <f t="shared" si="2"/>
        <v>59.272540145191591</v>
      </c>
    </row>
    <row r="19" spans="1:7" ht="28.55" customHeight="1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1664.1737505761234</v>
      </c>
      <c r="G19" s="104">
        <f t="shared" si="2"/>
        <v>83.20868752880618</v>
      </c>
    </row>
    <row r="20" spans="1:7" ht="28.55" customHeight="1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216.21155027170107</v>
      </c>
      <c r="G20" s="104">
        <f t="shared" si="2"/>
        <v>10.810577513585054</v>
      </c>
    </row>
    <row r="21" spans="1:7" ht="28.55" customHeight="1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6130.3618344713623</v>
      </c>
      <c r="G21" s="104">
        <f t="shared" si="2"/>
        <v>306.51809172356815</v>
      </c>
    </row>
    <row r="22" spans="1:7" ht="28.55" customHeight="1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720.7051675723369</v>
      </c>
      <c r="G22" s="104">
        <f t="shared" si="2"/>
        <v>36.035258378616845</v>
      </c>
    </row>
    <row r="23" spans="1:7" ht="28.55" customHeight="1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17113.690192768452</v>
      </c>
      <c r="G23" s="104">
        <f t="shared" si="2"/>
        <v>855.6845096384227</v>
      </c>
    </row>
    <row r="24" spans="1:7" ht="28.55" customHeight="1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890.42031476035595</v>
      </c>
      <c r="G24" s="104">
        <f t="shared" si="2"/>
        <v>44.521015738017802</v>
      </c>
    </row>
    <row r="25" spans="1:7" ht="28.55" customHeight="1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1133.9531427482086</v>
      </c>
      <c r="G25" s="104">
        <f t="shared" si="2"/>
        <v>56.697657137410431</v>
      </c>
    </row>
    <row r="26" spans="1:7" ht="28.55" customHeight="1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930.36485268428953</v>
      </c>
      <c r="G26" s="104">
        <f t="shared" si="2"/>
        <v>46.518242634214481</v>
      </c>
    </row>
    <row r="27" spans="1:7" ht="28.55" customHeight="1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384.376089371913</v>
      </c>
      <c r="G27" s="104">
        <f t="shared" si="2"/>
        <v>15.37504357487652</v>
      </c>
    </row>
    <row r="28" spans="1:7" ht="28.55" customHeight="1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2819.7698879020345</v>
      </c>
      <c r="G28" s="104">
        <f t="shared" si="2"/>
        <v>84.593096637061038</v>
      </c>
    </row>
    <row r="29" spans="1:7" ht="28.55" customHeight="1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1210.5444464656687</v>
      </c>
      <c r="G29" s="104">
        <f t="shared" si="2"/>
        <v>60.527222323283439</v>
      </c>
    </row>
    <row r="30" spans="1:7" ht="28.55" customHeight="1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1471.9857058901669</v>
      </c>
      <c r="G30" s="104">
        <f t="shared" si="2"/>
        <v>73.599285294508348</v>
      </c>
    </row>
    <row r="31" spans="1:7" ht="28.55" customHeight="1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13175.80083625427</v>
      </c>
      <c r="G31" s="104">
        <f t="shared" si="2"/>
        <v>658.79004181271353</v>
      </c>
    </row>
    <row r="32" spans="1:7" ht="28.55" customHeight="1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818.17508159886233</v>
      </c>
      <c r="G32" s="104">
        <f t="shared" si="2"/>
        <v>40.908754079943122</v>
      </c>
    </row>
    <row r="33" spans="1:7" ht="28.55" customHeight="1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1368.138643108153</v>
      </c>
      <c r="G33" s="104">
        <f t="shared" si="2"/>
        <v>68.406932155407659</v>
      </c>
    </row>
    <row r="34" spans="1:7" ht="28.55" customHeight="1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1794.6650650077813</v>
      </c>
      <c r="G34" s="104">
        <f t="shared" si="2"/>
        <v>89.733253250389069</v>
      </c>
    </row>
    <row r="35" spans="1:7" ht="28.55" customHeight="1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1881.2807224196567</v>
      </c>
      <c r="G35" s="104">
        <f t="shared" ref="G35:G55" si="5">E35*F35</f>
        <v>94.064036120982848</v>
      </c>
    </row>
    <row r="36" spans="1:7" ht="28.55" customHeight="1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720.7051675723369</v>
      </c>
      <c r="G36" s="104">
        <f t="shared" si="5"/>
        <v>14.414103351446739</v>
      </c>
    </row>
    <row r="37" spans="1:7" ht="28.55" customHeight="1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694.4977069333429</v>
      </c>
      <c r="G37" s="104">
        <f t="shared" si="5"/>
        <v>34.724885346667143</v>
      </c>
    </row>
    <row r="38" spans="1:7" ht="28.55" customHeight="1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5147.4073441048258</v>
      </c>
      <c r="G38" s="104">
        <f t="shared" si="5"/>
        <v>154.42222032314476</v>
      </c>
    </row>
    <row r="39" spans="1:7" ht="28.55" customHeight="1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1432.0411679662334</v>
      </c>
      <c r="G39" s="104">
        <f t="shared" si="5"/>
        <v>42.961235038986999</v>
      </c>
    </row>
    <row r="40" spans="1:7" ht="28.55" customHeight="1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8647.5884288467423</v>
      </c>
      <c r="G40" s="104">
        <f t="shared" si="5"/>
        <v>259.42765286540225</v>
      </c>
    </row>
    <row r="41" spans="1:7" ht="28.55" customHeight="1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5679.4843137280022</v>
      </c>
      <c r="G41" s="104">
        <f t="shared" si="5"/>
        <v>170.38452941184005</v>
      </c>
    </row>
    <row r="42" spans="1:7" ht="28.55" customHeight="1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2140.2759521845155</v>
      </c>
      <c r="G42" s="104">
        <f t="shared" si="5"/>
        <v>64.208278565535466</v>
      </c>
    </row>
    <row r="43" spans="1:7" ht="28.55" customHeight="1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1473.8639072359615</v>
      </c>
      <c r="G43" s="104">
        <f t="shared" si="5"/>
        <v>73.693195361798075</v>
      </c>
    </row>
    <row r="44" spans="1:7" ht="28.55" customHeight="1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9380.2179910098221</v>
      </c>
      <c r="G44" s="104">
        <f t="shared" si="5"/>
        <v>469.0108995504911</v>
      </c>
    </row>
    <row r="45" spans="1:7" ht="28.55" customHeight="1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468.89514993266886</v>
      </c>
      <c r="G45" s="104">
        <f t="shared" si="5"/>
        <v>23.444757496633443</v>
      </c>
    </row>
    <row r="46" spans="1:7" ht="28.55" customHeight="1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1788.3971140049553</v>
      </c>
      <c r="G46" s="104">
        <f t="shared" si="5"/>
        <v>35.767942280099106</v>
      </c>
    </row>
    <row r="47" spans="1:7" ht="28.55" customHeight="1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836.3237480913657</v>
      </c>
      <c r="G47" s="104">
        <f t="shared" si="5"/>
        <v>16.726474961827314</v>
      </c>
    </row>
    <row r="48" spans="1:7" ht="28.55" customHeight="1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744.29188214743158</v>
      </c>
      <c r="G48" s="104">
        <f t="shared" si="5"/>
        <v>37.214594107371582</v>
      </c>
    </row>
    <row r="49" spans="1:7" ht="28.55" customHeight="1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720.7051675723369</v>
      </c>
      <c r="G49" s="104">
        <f t="shared" si="5"/>
        <v>36.035258378616845</v>
      </c>
    </row>
    <row r="50" spans="1:7" ht="28.55" customHeight="1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476.53899261904218</v>
      </c>
      <c r="G50" s="104">
        <f t="shared" si="5"/>
        <v>23.826949630952111</v>
      </c>
    </row>
    <row r="51" spans="1:7" ht="28.55" customHeight="1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1250.4016261874719</v>
      </c>
      <c r="G51" s="104">
        <f t="shared" si="5"/>
        <v>37.51204878562416</v>
      </c>
    </row>
    <row r="52" spans="1:7" ht="28.55" customHeight="1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6531.816452359687</v>
      </c>
      <c r="G52" s="104">
        <f t="shared" si="5"/>
        <v>326.59082261798437</v>
      </c>
    </row>
    <row r="53" spans="1:7" ht="28.55" customHeight="1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330.10480629866277</v>
      </c>
      <c r="G53" s="104">
        <f t="shared" si="5"/>
        <v>16.50524031493314</v>
      </c>
    </row>
    <row r="54" spans="1:7" ht="28.55" customHeight="1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595.60822212220523</v>
      </c>
      <c r="G54" s="104">
        <f t="shared" si="5"/>
        <v>17.868246663666156</v>
      </c>
    </row>
    <row r="55" spans="1:7" ht="28.55" customHeight="1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1439.4666151472818</v>
      </c>
      <c r="G55" s="104">
        <f t="shared" si="5"/>
        <v>43.18399845441845</v>
      </c>
    </row>
    <row r="56" spans="1:7" ht="14.3">
      <c r="A56" s="314" t="s">
        <v>171</v>
      </c>
      <c r="B56" s="314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130246.6459470424</v>
      </c>
      <c r="G56" s="158">
        <f>SUM(G3:G55)</f>
        <v>5441.3091642767813</v>
      </c>
    </row>
    <row r="57" spans="1:7" ht="28.55">
      <c r="A57" s="159" t="s">
        <v>977</v>
      </c>
      <c r="B57" s="160">
        <f>'II Plan Consolid'!I71</f>
        <v>130246.64594704242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95"/>
  <sheetViews>
    <sheetView view="pageBreakPreview" zoomScaleNormal="100" workbookViewId="0">
      <selection activeCell="C13" sqref="C13"/>
    </sheetView>
  </sheetViews>
  <sheetFormatPr defaultRowHeight="12.9"/>
  <cols>
    <col min="1" max="1" width="5.25" customWidth="1"/>
    <col min="2" max="2" width="58.75" customWidth="1"/>
    <col min="3" max="3" width="20" customWidth="1"/>
    <col min="4" max="1025" width="9.125" customWidth="1"/>
  </cols>
  <sheetData>
    <row r="1" spans="1:10" ht="21.1">
      <c r="A1" s="296" t="s">
        <v>978</v>
      </c>
      <c r="B1" s="296"/>
      <c r="C1" s="296"/>
      <c r="D1" s="1"/>
      <c r="E1" s="1"/>
      <c r="F1" s="1"/>
      <c r="G1" s="1"/>
      <c r="H1" s="1"/>
      <c r="I1" s="101"/>
    </row>
    <row r="2" spans="1:10" ht="13.6">
      <c r="A2" s="245"/>
      <c r="B2" s="245"/>
      <c r="C2" s="245"/>
      <c r="D2" s="1"/>
      <c r="E2" s="1"/>
      <c r="F2" s="1"/>
      <c r="G2" s="1"/>
      <c r="H2" s="1"/>
      <c r="I2" s="101"/>
    </row>
    <row r="3" spans="1:10" ht="14.95" customHeight="1">
      <c r="A3" s="317" t="s">
        <v>979</v>
      </c>
      <c r="B3" s="317"/>
      <c r="C3" s="317"/>
      <c r="D3" s="1"/>
      <c r="E3" s="1"/>
      <c r="F3" s="1"/>
      <c r="G3" s="1"/>
      <c r="H3" s="1"/>
      <c r="I3" s="101"/>
    </row>
    <row r="4" spans="1:10" ht="14.3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3.6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3.6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3.6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3.6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3.6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3.6">
      <c r="A10" s="182" t="s">
        <v>990</v>
      </c>
      <c r="B10" s="242" t="s">
        <v>991</v>
      </c>
      <c r="C10" s="242"/>
      <c r="D10" s="1"/>
      <c r="E10" s="1"/>
      <c r="F10" s="1"/>
      <c r="G10" s="1"/>
      <c r="H10" s="1"/>
      <c r="I10" s="101"/>
    </row>
    <row r="11" spans="1:10" ht="13.6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3.6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3.6">
      <c r="A13" s="229"/>
      <c r="B13" s="117" t="s">
        <v>27</v>
      </c>
      <c r="C13" s="240">
        <v>0</v>
      </c>
      <c r="D13" s="1"/>
      <c r="E13" s="1"/>
      <c r="F13" s="1"/>
      <c r="G13" s="1"/>
      <c r="H13" s="1"/>
      <c r="I13" s="101"/>
    </row>
    <row r="14" spans="1:10" ht="13.6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4.3">
      <c r="A15" s="243" t="s">
        <v>995</v>
      </c>
      <c r="B15" s="243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3.6">
      <c r="A16" s="245"/>
      <c r="B16" s="245"/>
      <c r="C16" s="245"/>
      <c r="D16" s="1"/>
      <c r="E16" s="1"/>
      <c r="F16" s="1"/>
      <c r="G16" s="1"/>
      <c r="H16" s="1"/>
      <c r="I16" s="101"/>
    </row>
    <row r="17" spans="1:3" ht="14.95" customHeight="1">
      <c r="A17" s="316" t="s">
        <v>996</v>
      </c>
      <c r="B17" s="316"/>
      <c r="C17" s="316"/>
    </row>
    <row r="18" spans="1:3" ht="14.3">
      <c r="A18" s="186">
        <v>2</v>
      </c>
      <c r="B18" s="186" t="s">
        <v>997</v>
      </c>
      <c r="C18" s="186" t="s">
        <v>322</v>
      </c>
    </row>
    <row r="19" spans="1:3" ht="13.6">
      <c r="A19" s="182" t="s">
        <v>981</v>
      </c>
      <c r="B19" s="117" t="s">
        <v>982</v>
      </c>
      <c r="C19" s="164">
        <v>5.5E-2</v>
      </c>
    </row>
    <row r="20" spans="1:3" ht="13.6">
      <c r="A20" s="182" t="s">
        <v>983</v>
      </c>
      <c r="B20" s="117" t="s">
        <v>984</v>
      </c>
      <c r="C20" s="164">
        <v>0.01</v>
      </c>
    </row>
    <row r="21" spans="1:3" ht="13.6">
      <c r="A21" s="182" t="s">
        <v>985</v>
      </c>
      <c r="B21" s="117" t="s">
        <v>986</v>
      </c>
      <c r="C21" s="164">
        <v>1.2699999999999999E-2</v>
      </c>
    </row>
    <row r="22" spans="1:3" ht="13.6">
      <c r="A22" s="182" t="s">
        <v>987</v>
      </c>
      <c r="B22" s="117" t="s">
        <v>988</v>
      </c>
      <c r="C22" s="164">
        <v>1.3899999999999999E-2</v>
      </c>
    </row>
    <row r="23" spans="1:3" ht="13.6">
      <c r="A23" s="182" t="s">
        <v>184</v>
      </c>
      <c r="B23" s="117" t="s">
        <v>989</v>
      </c>
      <c r="C23" s="164">
        <v>8.9599999999999999E-2</v>
      </c>
    </row>
    <row r="24" spans="1:3" ht="13.6">
      <c r="A24" s="182" t="s">
        <v>990</v>
      </c>
      <c r="B24" s="242" t="s">
        <v>991</v>
      </c>
      <c r="C24" s="242"/>
    </row>
    <row r="25" spans="1:3" ht="13.6">
      <c r="A25" s="229"/>
      <c r="B25" s="117" t="s">
        <v>992</v>
      </c>
      <c r="C25" s="164">
        <v>6.4999999999999997E-3</v>
      </c>
    </row>
    <row r="26" spans="1:3" ht="13.6">
      <c r="A26" s="229"/>
      <c r="B26" s="117" t="s">
        <v>993</v>
      </c>
      <c r="C26" s="164">
        <v>0.03</v>
      </c>
    </row>
    <row r="27" spans="1:3" ht="13.6">
      <c r="A27" s="229"/>
      <c r="B27" s="117" t="s">
        <v>27</v>
      </c>
      <c r="C27" s="239">
        <v>0.01</v>
      </c>
    </row>
    <row r="28" spans="1:3" ht="13.6">
      <c r="A28" s="229"/>
      <c r="B28" s="117" t="s">
        <v>994</v>
      </c>
      <c r="C28" s="164">
        <v>4.4999999999999998E-2</v>
      </c>
    </row>
    <row r="29" spans="1:3" ht="14.3">
      <c r="A29" s="243" t="s">
        <v>995</v>
      </c>
      <c r="B29" s="243"/>
      <c r="C29" s="208">
        <f>(((1+C19+C20+C21)*(1+C22)*(1+C23))/(1-(C25+C26+C27+C28)))-1</f>
        <v>0.310494398115575</v>
      </c>
    </row>
    <row r="30" spans="1:3">
      <c r="A30" s="315"/>
      <c r="B30" s="315"/>
      <c r="C30" s="315"/>
    </row>
    <row r="31" spans="1:3" ht="14.3">
      <c r="A31" s="186">
        <v>3</v>
      </c>
      <c r="B31" s="186" t="s">
        <v>998</v>
      </c>
      <c r="C31" s="186" t="s">
        <v>322</v>
      </c>
    </row>
    <row r="32" spans="1:3" ht="13.6">
      <c r="A32" s="182" t="s">
        <v>981</v>
      </c>
      <c r="B32" s="117" t="s">
        <v>982</v>
      </c>
      <c r="C32" s="164">
        <v>5.5E-2</v>
      </c>
    </row>
    <row r="33" spans="1:3" ht="13.6">
      <c r="A33" s="182" t="s">
        <v>983</v>
      </c>
      <c r="B33" s="117" t="s">
        <v>984</v>
      </c>
      <c r="C33" s="164">
        <v>0.01</v>
      </c>
    </row>
    <row r="34" spans="1:3" ht="13.6">
      <c r="A34" s="182" t="s">
        <v>985</v>
      </c>
      <c r="B34" s="117" t="s">
        <v>986</v>
      </c>
      <c r="C34" s="164">
        <v>1.2699999999999999E-2</v>
      </c>
    </row>
    <row r="35" spans="1:3" ht="13.6">
      <c r="A35" s="182" t="s">
        <v>987</v>
      </c>
      <c r="B35" s="117" t="s">
        <v>988</v>
      </c>
      <c r="C35" s="164">
        <v>1.3899999999999999E-2</v>
      </c>
    </row>
    <row r="36" spans="1:3" ht="13.6">
      <c r="A36" s="182" t="s">
        <v>184</v>
      </c>
      <c r="B36" s="117" t="s">
        <v>989</v>
      </c>
      <c r="C36" s="164">
        <v>8.9599999999999999E-2</v>
      </c>
    </row>
    <row r="37" spans="1:3" ht="13.6">
      <c r="A37" s="182" t="s">
        <v>990</v>
      </c>
      <c r="B37" s="242" t="s">
        <v>991</v>
      </c>
      <c r="C37" s="242"/>
    </row>
    <row r="38" spans="1:3" ht="13.6">
      <c r="A38" s="229"/>
      <c r="B38" s="117" t="s">
        <v>992</v>
      </c>
      <c r="C38" s="164">
        <v>6.4999999999999997E-3</v>
      </c>
    </row>
    <row r="39" spans="1:3" ht="13.6">
      <c r="A39" s="229"/>
      <c r="B39" s="117" t="s">
        <v>993</v>
      </c>
      <c r="C39" s="164">
        <v>0.03</v>
      </c>
    </row>
    <row r="40" spans="1:3" ht="13.6">
      <c r="A40" s="229"/>
      <c r="B40" s="117" t="s">
        <v>27</v>
      </c>
      <c r="C40" s="239">
        <v>0.02</v>
      </c>
    </row>
    <row r="41" spans="1:3" ht="13.6">
      <c r="A41" s="229"/>
      <c r="B41" s="117" t="s">
        <v>994</v>
      </c>
      <c r="C41" s="164">
        <v>4.4999999999999998E-2</v>
      </c>
    </row>
    <row r="42" spans="1:3" ht="14.3">
      <c r="A42" s="243" t="s">
        <v>995</v>
      </c>
      <c r="B42" s="243"/>
      <c r="C42" s="208">
        <f>(((1+C32+C33+C34)*(1+C35)*(1+C36))/(1-(C38+C39+C40+C41)))-1</f>
        <v>0.32507975591318861</v>
      </c>
    </row>
    <row r="43" spans="1:3">
      <c r="A43" s="315"/>
      <c r="B43" s="315"/>
      <c r="C43" s="315"/>
    </row>
    <row r="44" spans="1:3" ht="14.3">
      <c r="A44" s="186">
        <v>4</v>
      </c>
      <c r="B44" s="186" t="s">
        <v>999</v>
      </c>
      <c r="C44" s="186" t="s">
        <v>322</v>
      </c>
    </row>
    <row r="45" spans="1:3" ht="13.6">
      <c r="A45" s="182" t="s">
        <v>981</v>
      </c>
      <c r="B45" s="117" t="s">
        <v>982</v>
      </c>
      <c r="C45" s="164">
        <v>5.5E-2</v>
      </c>
    </row>
    <row r="46" spans="1:3" ht="13.6">
      <c r="A46" s="182" t="s">
        <v>983</v>
      </c>
      <c r="B46" s="117" t="s">
        <v>984</v>
      </c>
      <c r="C46" s="164">
        <v>0.01</v>
      </c>
    </row>
    <row r="47" spans="1:3" ht="13.6">
      <c r="A47" s="182" t="s">
        <v>985</v>
      </c>
      <c r="B47" s="117" t="s">
        <v>986</v>
      </c>
      <c r="C47" s="164">
        <v>1.2699999999999999E-2</v>
      </c>
    </row>
    <row r="48" spans="1:3" ht="13.6">
      <c r="A48" s="182" t="s">
        <v>987</v>
      </c>
      <c r="B48" s="117" t="s">
        <v>988</v>
      </c>
      <c r="C48" s="164">
        <v>1.3899999999999999E-2</v>
      </c>
    </row>
    <row r="49" spans="1:3" ht="13.6">
      <c r="A49" s="182" t="s">
        <v>184</v>
      </c>
      <c r="B49" s="117" t="s">
        <v>989</v>
      </c>
      <c r="C49" s="164">
        <v>8.9599999999999999E-2</v>
      </c>
    </row>
    <row r="50" spans="1:3" ht="13.6">
      <c r="A50" s="182" t="s">
        <v>990</v>
      </c>
      <c r="B50" s="242" t="s">
        <v>991</v>
      </c>
      <c r="C50" s="242"/>
    </row>
    <row r="51" spans="1:3" ht="13.6">
      <c r="A51" s="229"/>
      <c r="B51" s="117" t="s">
        <v>992</v>
      </c>
      <c r="C51" s="164">
        <v>6.4999999999999997E-3</v>
      </c>
    </row>
    <row r="52" spans="1:3" ht="13.6">
      <c r="A52" s="229"/>
      <c r="B52" s="117" t="s">
        <v>993</v>
      </c>
      <c r="C52" s="164">
        <v>0.03</v>
      </c>
    </row>
    <row r="53" spans="1:3" ht="13.6">
      <c r="A53" s="229"/>
      <c r="B53" s="117" t="s">
        <v>27</v>
      </c>
      <c r="C53" s="239">
        <v>2.5000000000000001E-2</v>
      </c>
    </row>
    <row r="54" spans="1:3" ht="13.6">
      <c r="A54" s="229"/>
      <c r="B54" s="117" t="s">
        <v>994</v>
      </c>
      <c r="C54" s="164">
        <v>4.4999999999999998E-2</v>
      </c>
    </row>
    <row r="55" spans="1:3" ht="14.3">
      <c r="A55" s="243" t="s">
        <v>995</v>
      </c>
      <c r="B55" s="243"/>
      <c r="C55" s="208">
        <f>(((1+C45+C46+C47)*(1+C48)*(1+C49))/(1-(C51+C52+C53+C54)))-1</f>
        <v>0.33249486366871839</v>
      </c>
    </row>
    <row r="56" spans="1:3">
      <c r="A56" s="315"/>
      <c r="B56" s="315"/>
      <c r="C56" s="315"/>
    </row>
    <row r="57" spans="1:3" ht="14.3">
      <c r="A57" s="186">
        <v>5</v>
      </c>
      <c r="B57" s="186" t="s">
        <v>1000</v>
      </c>
      <c r="C57" s="186" t="s">
        <v>322</v>
      </c>
    </row>
    <row r="58" spans="1:3" ht="13.6">
      <c r="A58" s="182" t="s">
        <v>981</v>
      </c>
      <c r="B58" s="117" t="s">
        <v>982</v>
      </c>
      <c r="C58" s="164">
        <v>5.5E-2</v>
      </c>
    </row>
    <row r="59" spans="1:3" ht="13.6">
      <c r="A59" s="182" t="s">
        <v>983</v>
      </c>
      <c r="B59" s="117" t="s">
        <v>984</v>
      </c>
      <c r="C59" s="164">
        <v>0.01</v>
      </c>
    </row>
    <row r="60" spans="1:3" ht="13.6">
      <c r="A60" s="182" t="s">
        <v>985</v>
      </c>
      <c r="B60" s="117" t="s">
        <v>986</v>
      </c>
      <c r="C60" s="164">
        <v>1.2699999999999999E-2</v>
      </c>
    </row>
    <row r="61" spans="1:3" ht="13.6">
      <c r="A61" s="182" t="s">
        <v>987</v>
      </c>
      <c r="B61" s="117" t="s">
        <v>988</v>
      </c>
      <c r="C61" s="164">
        <v>1.3899999999999999E-2</v>
      </c>
    </row>
    <row r="62" spans="1:3" ht="13.6">
      <c r="A62" s="182" t="s">
        <v>184</v>
      </c>
      <c r="B62" s="117" t="s">
        <v>989</v>
      </c>
      <c r="C62" s="164">
        <v>8.9599999999999999E-2</v>
      </c>
    </row>
    <row r="63" spans="1:3" ht="13.6">
      <c r="A63" s="182" t="s">
        <v>990</v>
      </c>
      <c r="B63" s="242" t="s">
        <v>991</v>
      </c>
      <c r="C63" s="242"/>
    </row>
    <row r="64" spans="1:3" ht="13.6">
      <c r="A64" s="229"/>
      <c r="B64" s="117" t="s">
        <v>992</v>
      </c>
      <c r="C64" s="164">
        <v>6.4999999999999997E-3</v>
      </c>
    </row>
    <row r="65" spans="1:3" ht="13.6">
      <c r="A65" s="229"/>
      <c r="B65" s="117" t="s">
        <v>993</v>
      </c>
      <c r="C65" s="164">
        <v>0.03</v>
      </c>
    </row>
    <row r="66" spans="1:3" ht="13.6">
      <c r="A66" s="229"/>
      <c r="B66" s="117" t="s">
        <v>27</v>
      </c>
      <c r="C66" s="239">
        <v>0.03</v>
      </c>
    </row>
    <row r="67" spans="1:3" ht="13.6">
      <c r="A67" s="229"/>
      <c r="B67" s="117" t="s">
        <v>994</v>
      </c>
      <c r="C67" s="164">
        <v>4.4999999999999998E-2</v>
      </c>
    </row>
    <row r="68" spans="1:3" ht="14.3">
      <c r="A68" s="243" t="s">
        <v>995</v>
      </c>
      <c r="B68" s="243"/>
      <c r="C68" s="208">
        <f>(((1+C58+C59+C60)*(1+C61)*(1+C62))/(1-(C64+C65+C66+C67)))-1</f>
        <v>0.33999342789870557</v>
      </c>
    </row>
    <row r="69" spans="1:3">
      <c r="A69" s="315"/>
      <c r="B69" s="315"/>
      <c r="C69" s="315"/>
    </row>
    <row r="70" spans="1:3" ht="14.3">
      <c r="A70" s="186">
        <v>6</v>
      </c>
      <c r="B70" s="186" t="s">
        <v>1001</v>
      </c>
      <c r="C70" s="186" t="s">
        <v>322</v>
      </c>
    </row>
    <row r="71" spans="1:3" ht="13.6">
      <c r="A71" s="182" t="s">
        <v>981</v>
      </c>
      <c r="B71" s="117" t="s">
        <v>982</v>
      </c>
      <c r="C71" s="164">
        <v>5.5E-2</v>
      </c>
    </row>
    <row r="72" spans="1:3" ht="13.6">
      <c r="A72" s="182" t="s">
        <v>983</v>
      </c>
      <c r="B72" s="117" t="s">
        <v>984</v>
      </c>
      <c r="C72" s="164">
        <v>0.01</v>
      </c>
    </row>
    <row r="73" spans="1:3" ht="13.6">
      <c r="A73" s="182" t="s">
        <v>985</v>
      </c>
      <c r="B73" s="117" t="s">
        <v>986</v>
      </c>
      <c r="C73" s="164">
        <v>1.2699999999999999E-2</v>
      </c>
    </row>
    <row r="74" spans="1:3" ht="13.6">
      <c r="A74" s="182" t="s">
        <v>987</v>
      </c>
      <c r="B74" s="117" t="s">
        <v>988</v>
      </c>
      <c r="C74" s="164">
        <v>1.3899999999999999E-2</v>
      </c>
    </row>
    <row r="75" spans="1:3" ht="13.6">
      <c r="A75" s="182" t="s">
        <v>184</v>
      </c>
      <c r="B75" s="117" t="s">
        <v>989</v>
      </c>
      <c r="C75" s="164">
        <v>8.9599999999999999E-2</v>
      </c>
    </row>
    <row r="76" spans="1:3" ht="13.6">
      <c r="A76" s="182" t="s">
        <v>990</v>
      </c>
      <c r="B76" s="242" t="s">
        <v>991</v>
      </c>
      <c r="C76" s="242"/>
    </row>
    <row r="77" spans="1:3" ht="13.6">
      <c r="A77" s="229"/>
      <c r="B77" s="117" t="s">
        <v>992</v>
      </c>
      <c r="C77" s="164">
        <v>6.4999999999999997E-3</v>
      </c>
    </row>
    <row r="78" spans="1:3" ht="13.6">
      <c r="A78" s="229"/>
      <c r="B78" s="117" t="s">
        <v>993</v>
      </c>
      <c r="C78" s="164">
        <v>0.03</v>
      </c>
    </row>
    <row r="79" spans="1:3" ht="13.6">
      <c r="A79" s="229"/>
      <c r="B79" s="117" t="s">
        <v>27</v>
      </c>
      <c r="C79" s="239">
        <v>0.04</v>
      </c>
    </row>
    <row r="80" spans="1:3" ht="13.6">
      <c r="A80" s="229"/>
      <c r="B80" s="117" t="s">
        <v>994</v>
      </c>
      <c r="C80" s="164">
        <v>4.4999999999999998E-2</v>
      </c>
    </row>
    <row r="81" spans="1:3" ht="14.3">
      <c r="A81" s="243" t="s">
        <v>995</v>
      </c>
      <c r="B81" s="243"/>
      <c r="C81" s="208">
        <f>(((1+C71+C72+C73)*(1+C74)*(1+C75))/(1-(C77+C78+C79+C80)))-1</f>
        <v>0.35524662571200882</v>
      </c>
    </row>
    <row r="82" spans="1:3">
      <c r="A82" s="315"/>
      <c r="B82" s="315"/>
      <c r="C82" s="315"/>
    </row>
    <row r="83" spans="1:3" ht="14.3">
      <c r="A83" s="186">
        <v>7</v>
      </c>
      <c r="B83" s="186" t="s">
        <v>1002</v>
      </c>
      <c r="C83" s="186" t="s">
        <v>322</v>
      </c>
    </row>
    <row r="84" spans="1:3" ht="13.6">
      <c r="A84" s="182" t="s">
        <v>981</v>
      </c>
      <c r="B84" s="117" t="s">
        <v>982</v>
      </c>
      <c r="C84" s="164">
        <v>5.5E-2</v>
      </c>
    </row>
    <row r="85" spans="1:3" ht="13.6">
      <c r="A85" s="182" t="s">
        <v>983</v>
      </c>
      <c r="B85" s="117" t="s">
        <v>984</v>
      </c>
      <c r="C85" s="164">
        <v>0.01</v>
      </c>
    </row>
    <row r="86" spans="1:3" ht="13.6">
      <c r="A86" s="182" t="s">
        <v>985</v>
      </c>
      <c r="B86" s="117" t="s">
        <v>986</v>
      </c>
      <c r="C86" s="164">
        <v>1.2699999999999999E-2</v>
      </c>
    </row>
    <row r="87" spans="1:3" ht="13.6">
      <c r="A87" s="182" t="s">
        <v>987</v>
      </c>
      <c r="B87" s="117" t="s">
        <v>988</v>
      </c>
      <c r="C87" s="164">
        <v>1.3899999999999999E-2</v>
      </c>
    </row>
    <row r="88" spans="1:3" ht="13.6">
      <c r="A88" s="182" t="s">
        <v>184</v>
      </c>
      <c r="B88" s="117" t="s">
        <v>989</v>
      </c>
      <c r="C88" s="164">
        <v>8.9599999999999999E-2</v>
      </c>
    </row>
    <row r="89" spans="1:3" ht="13.6">
      <c r="A89" s="182" t="s">
        <v>990</v>
      </c>
      <c r="B89" s="242" t="s">
        <v>991</v>
      </c>
      <c r="C89" s="242"/>
    </row>
    <row r="90" spans="1:3" ht="13.6">
      <c r="A90" s="229"/>
      <c r="B90" s="117" t="s">
        <v>992</v>
      </c>
      <c r="C90" s="164">
        <v>6.4999999999999997E-3</v>
      </c>
    </row>
    <row r="91" spans="1:3" ht="13.6">
      <c r="A91" s="229"/>
      <c r="B91" s="117" t="s">
        <v>993</v>
      </c>
      <c r="C91" s="164">
        <v>0.03</v>
      </c>
    </row>
    <row r="92" spans="1:3" ht="13.6">
      <c r="A92" s="229"/>
      <c r="B92" s="117" t="s">
        <v>27</v>
      </c>
      <c r="C92" s="239">
        <v>0.05</v>
      </c>
    </row>
    <row r="93" spans="1:3" ht="13.6">
      <c r="A93" s="229"/>
      <c r="B93" s="117" t="s">
        <v>994</v>
      </c>
      <c r="C93" s="164">
        <v>4.4999999999999998E-2</v>
      </c>
    </row>
    <row r="94" spans="1:3" ht="14.3">
      <c r="A94" s="243" t="s">
        <v>995</v>
      </c>
      <c r="B94" s="243"/>
      <c r="C94" s="208">
        <f>(((1+C84+C85+C86)*(1+C87)*(1+C88))/(1-(C90+C91+C92+C93)))-1</f>
        <v>0.37085107736096701</v>
      </c>
    </row>
    <row r="95" spans="1:3">
      <c r="A95" s="212"/>
      <c r="B95" s="212"/>
      <c r="C95" s="212"/>
    </row>
  </sheetData>
  <mergeCells count="24">
    <mergeCell ref="A1:C1"/>
    <mergeCell ref="A2:C2"/>
    <mergeCell ref="A3:C3"/>
    <mergeCell ref="B10:C10"/>
    <mergeCell ref="A15:B15"/>
    <mergeCell ref="A16:C16"/>
    <mergeCell ref="A17:C17"/>
    <mergeCell ref="B24:C24"/>
    <mergeCell ref="A29:B29"/>
    <mergeCell ref="A30:C30"/>
    <mergeCell ref="B37:C37"/>
    <mergeCell ref="A42:B42"/>
    <mergeCell ref="A43:C43"/>
    <mergeCell ref="B50:C50"/>
    <mergeCell ref="A55:B55"/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</mergeCells>
  <printOptions horizontalCentered="1"/>
  <pageMargins left="0.78740157480314965" right="0.78740157480314965" top="0.9055118110236221" bottom="0.9055118110236221" header="0.51181102362204722" footer="0.51181102362204722"/>
  <pageSetup paperSize="9" scale="5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IT20"/>
  <sheetViews>
    <sheetView view="pageBreakPreview" zoomScaleNormal="60" workbookViewId="0">
      <selection activeCell="A15" sqref="A15:H15"/>
    </sheetView>
  </sheetViews>
  <sheetFormatPr defaultRowHeight="12.9"/>
  <cols>
    <col min="1" max="1" width="15.125" customWidth="1"/>
    <col min="2" max="3" width="16.375" customWidth="1"/>
    <col min="4" max="4" width="16.375" style="111" customWidth="1"/>
    <col min="5" max="6" width="16.375" style="110" customWidth="1"/>
    <col min="7" max="14" width="16.375" style="111" customWidth="1"/>
    <col min="15" max="239" width="11.125" style="111" customWidth="1"/>
    <col min="240" max="254" width="11.125" style="112" customWidth="1"/>
    <col min="255" max="1025" width="11.125" customWidth="1"/>
  </cols>
  <sheetData>
    <row r="1" spans="1:254" ht="21.1">
      <c r="A1" s="312" t="s">
        <v>1003</v>
      </c>
      <c r="B1" s="312"/>
      <c r="C1" s="312"/>
      <c r="D1" s="312"/>
      <c r="E1" s="312"/>
      <c r="F1" s="312"/>
      <c r="G1" s="312"/>
      <c r="H1" s="312"/>
    </row>
    <row r="2" spans="1:254" s="111" customFormat="1" ht="14.3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4.3">
      <c r="A3" s="320"/>
      <c r="B3" s="320"/>
      <c r="C3" s="320"/>
      <c r="D3" s="320"/>
      <c r="E3" s="320"/>
      <c r="F3" s="320"/>
      <c r="G3" s="320"/>
      <c r="H3" s="320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28.55">
      <c r="A4" s="36" t="s">
        <v>1010</v>
      </c>
      <c r="B4" s="161">
        <f>'II Plan Consolid'!J78</f>
        <v>164194.33025362893</v>
      </c>
      <c r="C4" s="161">
        <f>B4</f>
        <v>164194.33025362893</v>
      </c>
      <c r="D4" s="161">
        <f>C4</f>
        <v>164194.33025362893</v>
      </c>
      <c r="E4" s="161">
        <f>D4</f>
        <v>164194.33025362893</v>
      </c>
      <c r="F4" s="161">
        <f>E4</f>
        <v>164194.33025362893</v>
      </c>
      <c r="G4" s="161">
        <f>F4</f>
        <v>164194.33025362893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4.3">
      <c r="A5" s="321"/>
      <c r="B5" s="321"/>
      <c r="C5" s="321"/>
      <c r="D5" s="321"/>
      <c r="E5" s="321"/>
      <c r="F5" s="321"/>
      <c r="G5" s="321"/>
      <c r="H5" s="321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28.55">
      <c r="A6" s="36" t="s">
        <v>1011</v>
      </c>
      <c r="B6" s="163">
        <f t="shared" ref="B6:G6" si="0">B4/$H$14</f>
        <v>8.3333335448036269E-2</v>
      </c>
      <c r="C6" s="163">
        <f t="shared" si="0"/>
        <v>8.3333335448036269E-2</v>
      </c>
      <c r="D6" s="163">
        <f t="shared" si="0"/>
        <v>8.3333335448036269E-2</v>
      </c>
      <c r="E6" s="163">
        <f t="shared" si="0"/>
        <v>8.3333335448036269E-2</v>
      </c>
      <c r="F6" s="163">
        <f t="shared" si="0"/>
        <v>8.3333335448036269E-2</v>
      </c>
      <c r="G6" s="163">
        <f t="shared" si="0"/>
        <v>8.3333335448036269E-2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4.3">
      <c r="A7" s="321"/>
      <c r="B7" s="321"/>
      <c r="C7" s="321"/>
      <c r="D7" s="321"/>
      <c r="E7" s="321"/>
      <c r="F7" s="321"/>
      <c r="G7" s="321"/>
      <c r="H7" s="321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1" customHeight="1">
      <c r="A8" s="36" t="s">
        <v>1012</v>
      </c>
      <c r="B8" s="161">
        <f>B4</f>
        <v>164194.33025362893</v>
      </c>
      <c r="C8" s="161">
        <f>B8+C4</f>
        <v>328388.66050725785</v>
      </c>
      <c r="D8" s="161">
        <f>C8+D4</f>
        <v>492582.99076088681</v>
      </c>
      <c r="E8" s="161">
        <f>D8+E4</f>
        <v>656777.32101451571</v>
      </c>
      <c r="F8" s="161">
        <f>E8+F4</f>
        <v>820971.6512681446</v>
      </c>
      <c r="G8" s="161">
        <f>F8+G4</f>
        <v>985165.9815217735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4.3">
      <c r="A9" s="321"/>
      <c r="B9" s="321"/>
      <c r="C9" s="321"/>
      <c r="D9" s="321"/>
      <c r="E9" s="321"/>
      <c r="F9" s="321"/>
      <c r="G9" s="321"/>
      <c r="H9" s="321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28.55">
      <c r="A10" s="36" t="s">
        <v>1013</v>
      </c>
      <c r="B10" s="164">
        <f>B6</f>
        <v>8.3333335448036269E-2</v>
      </c>
      <c r="C10" s="164">
        <f>B10+C6</f>
        <v>0.16666667089607254</v>
      </c>
      <c r="D10" s="164">
        <f>C10+D6</f>
        <v>0.25000000634410879</v>
      </c>
      <c r="E10" s="164">
        <f>D10+E6</f>
        <v>0.33333334179214508</v>
      </c>
      <c r="F10" s="164">
        <f>E10+F6</f>
        <v>0.41666667724018136</v>
      </c>
      <c r="G10" s="164">
        <f>F10+G6</f>
        <v>0.50000001268821759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4.95" customHeight="1">
      <c r="A11" s="318"/>
      <c r="B11" s="318"/>
      <c r="C11" s="318"/>
      <c r="D11" s="318"/>
      <c r="E11" s="318"/>
      <c r="F11" s="318"/>
      <c r="G11" s="318"/>
      <c r="H11" s="318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4.3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4.95" customHeight="1">
      <c r="A13" s="319"/>
      <c r="B13" s="319"/>
      <c r="C13" s="319"/>
      <c r="D13" s="319"/>
      <c r="E13" s="319"/>
      <c r="F13" s="319"/>
      <c r="G13" s="319"/>
      <c r="H13" s="319"/>
    </row>
    <row r="14" spans="1:254" ht="28.55">
      <c r="A14" s="36" t="s">
        <v>1010</v>
      </c>
      <c r="B14" s="161">
        <f>G4</f>
        <v>164194.33025362893</v>
      </c>
      <c r="C14" s="161">
        <f>B14</f>
        <v>164194.33025362893</v>
      </c>
      <c r="D14" s="161">
        <f>C14</f>
        <v>164194.33025362893</v>
      </c>
      <c r="E14" s="161">
        <f>D14</f>
        <v>164194.33025362893</v>
      </c>
      <c r="F14" s="161">
        <f>E14</f>
        <v>164194.33025362893</v>
      </c>
      <c r="G14" s="161">
        <f>F14</f>
        <v>164194.33025362893</v>
      </c>
      <c r="H14" s="161">
        <f>SUM(B4:G4)+SUM(B14:G14)-0.05</f>
        <v>1970331.913043547</v>
      </c>
    </row>
    <row r="15" spans="1:254" ht="14.95" customHeight="1">
      <c r="A15" s="319"/>
      <c r="B15" s="319"/>
      <c r="C15" s="319"/>
      <c r="D15" s="319"/>
      <c r="E15" s="319"/>
      <c r="F15" s="319"/>
      <c r="G15" s="319"/>
      <c r="H15" s="319"/>
    </row>
    <row r="16" spans="1:254" ht="28.55">
      <c r="A16" s="36" t="s">
        <v>1011</v>
      </c>
      <c r="B16" s="163">
        <f t="shared" ref="B16:G16" si="1">B14/$H$14</f>
        <v>8.3333335448036269E-2</v>
      </c>
      <c r="C16" s="163">
        <f t="shared" si="1"/>
        <v>8.3333335448036269E-2</v>
      </c>
      <c r="D16" s="163">
        <f t="shared" si="1"/>
        <v>8.3333335448036269E-2</v>
      </c>
      <c r="E16" s="163">
        <f t="shared" si="1"/>
        <v>8.3333335448036269E-2</v>
      </c>
      <c r="F16" s="163">
        <f t="shared" si="1"/>
        <v>8.3333335448036269E-2</v>
      </c>
      <c r="G16" s="163">
        <f t="shared" si="1"/>
        <v>8.3333335448036269E-2</v>
      </c>
      <c r="H16" s="165">
        <f>SUM(B6:G6)+SUM(B16:G16)</f>
        <v>1.0000000253764352</v>
      </c>
    </row>
    <row r="17" spans="1:8" ht="14.95" customHeight="1">
      <c r="A17" s="319"/>
      <c r="B17" s="319"/>
      <c r="C17" s="319"/>
      <c r="D17" s="319"/>
      <c r="E17" s="319"/>
      <c r="F17" s="319"/>
      <c r="G17" s="319"/>
      <c r="H17" s="319"/>
    </row>
    <row r="18" spans="1:8" ht="30.1" customHeight="1">
      <c r="A18" s="36" t="s">
        <v>1012</v>
      </c>
      <c r="B18" s="161">
        <f>G8+B14</f>
        <v>1149360.3117754024</v>
      </c>
      <c r="C18" s="161">
        <f>B18+C14</f>
        <v>1313554.6420290314</v>
      </c>
      <c r="D18" s="161">
        <f>C18+D14</f>
        <v>1477748.9722826604</v>
      </c>
      <c r="E18" s="161">
        <f>D18+E14</f>
        <v>1641943.3025362894</v>
      </c>
      <c r="F18" s="161">
        <f>E18+F14</f>
        <v>1806137.6327899185</v>
      </c>
      <c r="G18" s="161">
        <f>F18+G14</f>
        <v>1970331.9630435475</v>
      </c>
      <c r="H18" s="162"/>
    </row>
    <row r="19" spans="1:8" ht="14.95" customHeight="1">
      <c r="A19" s="319"/>
      <c r="B19" s="319"/>
      <c r="C19" s="319"/>
      <c r="D19" s="319"/>
      <c r="E19" s="319"/>
      <c r="F19" s="319"/>
      <c r="G19" s="319"/>
      <c r="H19" s="319"/>
    </row>
    <row r="20" spans="1:8" ht="28.55">
      <c r="A20" s="36" t="s">
        <v>1013</v>
      </c>
      <c r="B20" s="164">
        <f>G10+B16</f>
        <v>0.58333334813625382</v>
      </c>
      <c r="C20" s="164">
        <f>B20+C16</f>
        <v>0.66666668358429004</v>
      </c>
      <c r="D20" s="164">
        <f>C20+D16</f>
        <v>0.75000001903232627</v>
      </c>
      <c r="E20" s="164">
        <f>D20+E16</f>
        <v>0.8333333544803625</v>
      </c>
      <c r="F20" s="164">
        <f>E20+F16</f>
        <v>0.91666668992839873</v>
      </c>
      <c r="G20" s="164">
        <f>F20+G16</f>
        <v>1.000000025376435</v>
      </c>
      <c r="H20" s="162"/>
    </row>
  </sheetData>
  <mergeCells count="10">
    <mergeCell ref="A1:H1"/>
    <mergeCell ref="A3:H3"/>
    <mergeCell ref="A5:H5"/>
    <mergeCell ref="A7:H7"/>
    <mergeCell ref="A9:H9"/>
    <mergeCell ref="A11:H11"/>
    <mergeCell ref="A13:H13"/>
    <mergeCell ref="A15:H15"/>
    <mergeCell ref="A17:H17"/>
    <mergeCell ref="A19:H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MK65536"/>
  <sheetViews>
    <sheetView view="pageBreakPreview" topLeftCell="A102" zoomScale="85" zoomScaleNormal="100" zoomScalePageLayoutView="85" workbookViewId="0">
      <selection activeCell="F136" sqref="F136"/>
    </sheetView>
  </sheetViews>
  <sheetFormatPr defaultRowHeight="12.9"/>
  <cols>
    <col min="1" max="1" width="6.25" style="12" customWidth="1"/>
    <col min="2" max="2" width="9.125" style="12" customWidth="1"/>
    <col min="3" max="3" width="10" style="12" customWidth="1"/>
    <col min="4" max="4" width="52.875" style="12" customWidth="1"/>
    <col min="5" max="5" width="5.75" style="12" customWidth="1"/>
    <col min="6" max="6" width="14.875" style="12" customWidth="1"/>
    <col min="7" max="7" width="12.375" style="12" customWidth="1"/>
    <col min="8" max="8" width="15.625" style="12" customWidth="1"/>
    <col min="9" max="9" width="14.875" style="12" customWidth="1"/>
    <col min="10" max="10" width="17.875" style="12" customWidth="1"/>
    <col min="11" max="11" width="15.75" style="12" customWidth="1"/>
    <col min="12" max="12" width="16" style="12" customWidth="1"/>
    <col min="13" max="13" width="12.125" style="12" customWidth="1"/>
    <col min="14" max="1025" width="12.625" style="12" customWidth="1"/>
  </cols>
  <sheetData>
    <row r="1" spans="1:14" ht="20.25" customHeight="1">
      <c r="A1" s="270" t="s">
        <v>100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4" ht="14.95" customHeight="1">
      <c r="A2" s="246" t="s">
        <v>101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13"/>
    </row>
    <row r="3" spans="1:14" s="16" customFormat="1" ht="42.8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5" t="s">
        <v>112</v>
      </c>
      <c r="L3" s="14" t="s">
        <v>113</v>
      </c>
      <c r="M3" s="14" t="s">
        <v>114</v>
      </c>
    </row>
    <row r="4" spans="1:14" ht="13.6">
      <c r="A4" s="17">
        <v>1</v>
      </c>
      <c r="B4" s="269">
        <v>1</v>
      </c>
      <c r="C4" s="271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4">
        <f>'IV Caract. Imóveis e Equipes'!I24</f>
        <v>3</v>
      </c>
      <c r="L4" s="19">
        <v>0</v>
      </c>
      <c r="M4" s="25"/>
    </row>
    <row r="5" spans="1:14" ht="13.6">
      <c r="A5" s="17">
        <v>2</v>
      </c>
      <c r="B5" s="269"/>
      <c r="C5" s="271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4">
        <f>'IV Caract. Imóveis e Equipes'!I38</f>
        <v>1</v>
      </c>
      <c r="L5" s="19">
        <v>0</v>
      </c>
      <c r="M5" s="25"/>
    </row>
    <row r="6" spans="1:14" ht="13.6">
      <c r="A6" s="17">
        <v>3</v>
      </c>
      <c r="B6" s="269"/>
      <c r="C6" s="271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4">
        <f>'IV Caract. Imóveis e Equipes'!I36</f>
        <v>1</v>
      </c>
      <c r="L6" s="19">
        <v>0</v>
      </c>
      <c r="M6" s="25"/>
    </row>
    <row r="7" spans="1:14" ht="13.6">
      <c r="A7" s="17">
        <v>4</v>
      </c>
      <c r="B7" s="269"/>
      <c r="C7" s="271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4">
        <f>'IV Caract. Imóveis e Equipes'!I35</f>
        <v>1</v>
      </c>
      <c r="L7" s="19">
        <v>0</v>
      </c>
      <c r="M7" s="25"/>
    </row>
    <row r="8" spans="1:14" ht="13.6">
      <c r="A8" s="17">
        <v>5</v>
      </c>
      <c r="B8" s="269"/>
      <c r="C8" s="271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4">
        <f>'IV Caract. Imóveis e Equipes'!I25</f>
        <v>1</v>
      </c>
      <c r="L8" s="19">
        <v>0</v>
      </c>
      <c r="M8" s="25"/>
    </row>
    <row r="9" spans="1:14" ht="13.6">
      <c r="A9" s="17">
        <v>6</v>
      </c>
      <c r="B9" s="269"/>
      <c r="C9" s="268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4" t="s">
        <v>121</v>
      </c>
      <c r="L9" s="19">
        <v>0</v>
      </c>
      <c r="M9" s="25"/>
    </row>
    <row r="10" spans="1:14" ht="13.6">
      <c r="A10" s="17">
        <v>7</v>
      </c>
      <c r="B10" s="269"/>
      <c r="C10" s="268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4">
        <f>'IV Caract. Imóveis e Equipes'!I26</f>
        <v>1</v>
      </c>
      <c r="L10" s="19">
        <v>0</v>
      </c>
      <c r="M10" s="25"/>
    </row>
    <row r="11" spans="1:14" ht="13.6">
      <c r="A11" s="17">
        <v>8</v>
      </c>
      <c r="B11" s="269"/>
      <c r="C11" s="268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4">
        <f>'IV Caract. Imóveis e Equipes'!I29</f>
        <v>1</v>
      </c>
      <c r="L11" s="19">
        <v>0</v>
      </c>
      <c r="M11" s="25">
        <v>36.200000000000003</v>
      </c>
    </row>
    <row r="12" spans="1:14" ht="13.6">
      <c r="A12" s="17">
        <v>9</v>
      </c>
      <c r="B12" s="269"/>
      <c r="C12" s="268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4">
        <f>'IV Caract. Imóveis e Equipes'!I37</f>
        <v>1</v>
      </c>
      <c r="L12" s="19">
        <v>0</v>
      </c>
      <c r="M12" s="25">
        <v>36.200000000000003</v>
      </c>
    </row>
    <row r="13" spans="1:14" ht="13.6">
      <c r="A13" s="17">
        <v>10</v>
      </c>
      <c r="B13" s="269"/>
      <c r="C13" s="268"/>
      <c r="D13" s="26"/>
      <c r="E13" s="26">
        <v>10</v>
      </c>
      <c r="F13" s="20"/>
      <c r="G13" s="21"/>
      <c r="H13" s="21"/>
      <c r="I13" s="22"/>
      <c r="J13" s="27"/>
      <c r="K13" s="24"/>
      <c r="L13" s="19"/>
      <c r="M13" s="25"/>
    </row>
    <row r="14" spans="1:14" ht="13.6">
      <c r="A14" s="17">
        <v>11</v>
      </c>
      <c r="B14" s="269"/>
      <c r="C14" s="268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4">
        <f>'IV Caract. Imóveis e Equipes'!I32</f>
        <v>2</v>
      </c>
      <c r="L14" s="19">
        <v>0</v>
      </c>
      <c r="M14" s="25"/>
    </row>
    <row r="15" spans="1:14" ht="13.6">
      <c r="A15" s="17">
        <v>12</v>
      </c>
      <c r="B15" s="269"/>
      <c r="C15" s="268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4">
        <f>'IV Caract. Imóveis e Equipes'!I30</f>
        <v>1</v>
      </c>
      <c r="L15" s="19">
        <v>0</v>
      </c>
      <c r="M15" s="25"/>
    </row>
    <row r="16" spans="1:14" ht="13.6">
      <c r="A16" s="17">
        <v>13</v>
      </c>
      <c r="B16" s="269"/>
      <c r="C16" s="268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4">
        <f>'IV Caract. Imóveis e Equipes'!I31</f>
        <v>1</v>
      </c>
      <c r="L16" s="19">
        <v>0</v>
      </c>
      <c r="M16" s="25"/>
    </row>
    <row r="17" spans="1:13" ht="13.6">
      <c r="A17" s="17">
        <v>14</v>
      </c>
      <c r="B17" s="269"/>
      <c r="C17" s="268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4">
        <f>'IV Caract. Imóveis e Equipes'!I27</f>
        <v>1</v>
      </c>
      <c r="L17" s="19">
        <v>0</v>
      </c>
      <c r="M17" s="25"/>
    </row>
    <row r="18" spans="1:13" ht="13.6">
      <c r="A18" s="17">
        <v>15</v>
      </c>
      <c r="B18" s="269"/>
      <c r="C18" s="268"/>
      <c r="D18" s="26"/>
      <c r="E18" s="26">
        <v>15</v>
      </c>
      <c r="F18" s="20"/>
      <c r="G18" s="21"/>
      <c r="H18" s="21"/>
      <c r="I18" s="22"/>
      <c r="J18" s="28"/>
      <c r="K18" s="24"/>
      <c r="L18" s="19"/>
      <c r="M18" s="25"/>
    </row>
    <row r="19" spans="1:13" ht="13.6">
      <c r="A19" s="17">
        <v>16</v>
      </c>
      <c r="B19" s="269"/>
      <c r="C19" s="268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4" t="s">
        <v>121</v>
      </c>
      <c r="L19" s="19">
        <v>0</v>
      </c>
      <c r="M19" s="25"/>
    </row>
    <row r="20" spans="1:13" ht="13.6">
      <c r="A20" s="17">
        <v>17</v>
      </c>
      <c r="B20" s="269"/>
      <c r="C20" s="268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4">
        <f>'IV Caract. Imóveis e Equipes'!I34</f>
        <v>1</v>
      </c>
      <c r="L20" s="19">
        <v>0</v>
      </c>
      <c r="M20" s="25"/>
    </row>
    <row r="21" spans="1:13" ht="13.6">
      <c r="A21" s="17">
        <v>18</v>
      </c>
      <c r="B21" s="269"/>
      <c r="C21" s="268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4">
        <f>'IV Caract. Imóveis e Equipes'!I28</f>
        <v>1</v>
      </c>
      <c r="L21" s="19">
        <v>0</v>
      </c>
      <c r="M21" s="25"/>
    </row>
    <row r="22" spans="1:13" ht="13.6">
      <c r="A22" s="17">
        <v>19</v>
      </c>
      <c r="B22" s="269"/>
      <c r="C22" s="268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4">
        <f>'IV Caract. Imóveis e Equipes'!I33</f>
        <v>1</v>
      </c>
      <c r="L22" s="19">
        <v>0</v>
      </c>
      <c r="M22" s="25"/>
    </row>
    <row r="23" spans="1:13" ht="13.6">
      <c r="A23" s="17">
        <v>20</v>
      </c>
      <c r="B23" s="269"/>
      <c r="C23" s="268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4" t="s">
        <v>121</v>
      </c>
      <c r="L23" s="19">
        <v>0</v>
      </c>
      <c r="M23" s="25"/>
    </row>
    <row r="24" spans="1:13" ht="13.6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</row>
    <row r="25" spans="1:13" ht="13.6">
      <c r="A25" s="17">
        <v>21</v>
      </c>
      <c r="B25" s="269">
        <v>2</v>
      </c>
      <c r="C25" s="268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4">
        <f>'IV Caract. Imóveis e Equipes'!I41</f>
        <v>2</v>
      </c>
      <c r="L25" s="19">
        <v>0</v>
      </c>
      <c r="M25" s="25"/>
    </row>
    <row r="26" spans="1:13" ht="13.6">
      <c r="A26" s="17">
        <v>22</v>
      </c>
      <c r="B26" s="269"/>
      <c r="C26" s="268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4">
        <f>'IV Caract. Imóveis e Equipes'!I42</f>
        <v>2</v>
      </c>
      <c r="L26" s="19">
        <v>0</v>
      </c>
      <c r="M26" s="25"/>
    </row>
    <row r="27" spans="1:13" ht="13.6">
      <c r="A27" s="17">
        <v>23</v>
      </c>
      <c r="B27" s="269"/>
      <c r="C27" s="268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4">
        <f>'IV Caract. Imóveis e Equipes'!I43</f>
        <v>1</v>
      </c>
      <c r="L27" s="19">
        <v>0</v>
      </c>
      <c r="M27" s="25"/>
    </row>
    <row r="28" spans="1:13" ht="13.6">
      <c r="A28" s="17">
        <v>24</v>
      </c>
      <c r="B28" s="269"/>
      <c r="C28" s="268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4">
        <f>'IV Caract. Imóveis e Equipes'!I44</f>
        <v>1</v>
      </c>
      <c r="L28" s="19">
        <v>0</v>
      </c>
      <c r="M28" s="25"/>
    </row>
    <row r="29" spans="1:13" ht="13.6">
      <c r="A29" s="17">
        <v>25</v>
      </c>
      <c r="B29" s="269"/>
      <c r="C29" s="268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4">
        <f>'IV Caract. Imóveis e Equipes'!I45</f>
        <v>2</v>
      </c>
      <c r="L29" s="19">
        <v>0</v>
      </c>
      <c r="M29" s="25"/>
    </row>
    <row r="30" spans="1:13" ht="13.6">
      <c r="A30" s="17">
        <v>26</v>
      </c>
      <c r="B30" s="269"/>
      <c r="C30" s="268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4">
        <f>'IV Caract. Imóveis e Equipes'!I54</f>
        <v>1</v>
      </c>
      <c r="L30" s="19">
        <v>0</v>
      </c>
      <c r="M30" s="25">
        <v>24.8</v>
      </c>
    </row>
    <row r="31" spans="1:13" ht="13.6">
      <c r="A31" s="17">
        <v>27</v>
      </c>
      <c r="B31" s="269"/>
      <c r="C31" s="268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4">
        <f>'IV Caract. Imóveis e Equipes'!I53</f>
        <v>2</v>
      </c>
      <c r="L31" s="19">
        <v>0</v>
      </c>
      <c r="M31" s="25">
        <v>24.8</v>
      </c>
    </row>
    <row r="32" spans="1:13" ht="13.6">
      <c r="A32" s="17">
        <v>28</v>
      </c>
      <c r="B32" s="269"/>
      <c r="C32" s="268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4">
        <f>'IV Caract. Imóveis e Equipes'!I46</f>
        <v>1</v>
      </c>
      <c r="L32" s="19">
        <v>0</v>
      </c>
      <c r="M32" s="25"/>
    </row>
    <row r="33" spans="1:13" ht="13.6">
      <c r="A33" s="17">
        <v>29</v>
      </c>
      <c r="B33" s="269"/>
      <c r="C33" s="268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4">
        <f>'IV Caract. Imóveis e Equipes'!I47</f>
        <v>1</v>
      </c>
      <c r="L33" s="19">
        <v>0</v>
      </c>
      <c r="M33" s="25"/>
    </row>
    <row r="34" spans="1:13" ht="13.6">
      <c r="A34" s="17">
        <v>30</v>
      </c>
      <c r="B34" s="269"/>
      <c r="C34" s="268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4">
        <f>'IV Caract. Imóveis e Equipes'!I48</f>
        <v>1</v>
      </c>
      <c r="L34" s="19">
        <v>0</v>
      </c>
      <c r="M34" s="25"/>
    </row>
    <row r="35" spans="1:13" ht="13.6">
      <c r="A35" s="17">
        <v>31</v>
      </c>
      <c r="B35" s="269"/>
      <c r="C35" s="268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4">
        <f>'IV Caract. Imóveis e Equipes'!I56</f>
        <v>1</v>
      </c>
      <c r="L35" s="19">
        <v>0</v>
      </c>
      <c r="M35" s="25"/>
    </row>
    <row r="36" spans="1:13" ht="13.6">
      <c r="A36" s="17">
        <v>32</v>
      </c>
      <c r="B36" s="269"/>
      <c r="C36" s="268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4">
        <f>'IV Caract. Imóveis e Equipes'!I49</f>
        <v>1</v>
      </c>
      <c r="L36" s="19">
        <v>0</v>
      </c>
      <c r="M36" s="25"/>
    </row>
    <row r="37" spans="1:13" ht="13.6">
      <c r="A37" s="17">
        <v>33</v>
      </c>
      <c r="B37" s="269"/>
      <c r="C37" s="268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4" t="s">
        <v>121</v>
      </c>
      <c r="L37" s="19">
        <v>0</v>
      </c>
      <c r="M37" s="25"/>
    </row>
    <row r="38" spans="1:13" ht="13.6">
      <c r="A38" s="17">
        <v>34</v>
      </c>
      <c r="B38" s="269"/>
      <c r="C38" s="268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4" t="s">
        <v>121</v>
      </c>
      <c r="L38" s="19">
        <v>0</v>
      </c>
      <c r="M38" s="25"/>
    </row>
    <row r="39" spans="1:13" ht="13.6">
      <c r="A39" s="17">
        <v>35</v>
      </c>
      <c r="B39" s="269"/>
      <c r="C39" s="268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4" t="s">
        <v>121</v>
      </c>
      <c r="L39" s="19">
        <v>0</v>
      </c>
      <c r="M39" s="25"/>
    </row>
    <row r="40" spans="1:13" ht="13.6">
      <c r="A40" s="17">
        <v>36</v>
      </c>
      <c r="B40" s="269"/>
      <c r="C40" s="268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4">
        <f>'IV Caract. Imóveis e Equipes'!I50</f>
        <v>1</v>
      </c>
      <c r="L40" s="19">
        <v>0</v>
      </c>
      <c r="M40" s="25"/>
    </row>
    <row r="41" spans="1:13" ht="13.6">
      <c r="A41" s="17">
        <v>37</v>
      </c>
      <c r="B41" s="269"/>
      <c r="C41" s="268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4">
        <f>'IV Caract. Imóveis e Equipes'!I51</f>
        <v>1</v>
      </c>
      <c r="L41" s="19">
        <v>0</v>
      </c>
      <c r="M41" s="25">
        <v>24.8</v>
      </c>
    </row>
    <row r="42" spans="1:13" ht="13.6">
      <c r="A42" s="17">
        <v>38</v>
      </c>
      <c r="B42" s="269"/>
      <c r="C42" s="268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4">
        <f>'IV Caract. Imóveis e Equipes'!I52</f>
        <v>1</v>
      </c>
      <c r="L42" s="19">
        <v>0</v>
      </c>
      <c r="M42" s="25">
        <v>24.8</v>
      </c>
    </row>
    <row r="43" spans="1:13" ht="13.6">
      <c r="A43" s="17">
        <v>39</v>
      </c>
      <c r="B43" s="269"/>
      <c r="C43" s="268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4" t="s">
        <v>121</v>
      </c>
      <c r="L43" s="19">
        <v>0</v>
      </c>
      <c r="M43" s="25">
        <v>24.8</v>
      </c>
    </row>
    <row r="44" spans="1:13" ht="13.6">
      <c r="A44" s="17">
        <v>40</v>
      </c>
      <c r="B44" s="269"/>
      <c r="C44" s="268"/>
      <c r="D44" s="18"/>
      <c r="E44" s="26">
        <v>20</v>
      </c>
      <c r="F44" s="20"/>
      <c r="G44" s="21"/>
      <c r="H44" s="21"/>
      <c r="I44" s="22"/>
      <c r="J44" s="28"/>
      <c r="K44" s="24"/>
      <c r="L44" s="19"/>
      <c r="M44" s="25"/>
    </row>
    <row r="45" spans="1:13" ht="13.6">
      <c r="A45" s="266"/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</row>
    <row r="46" spans="1:13" ht="14.3" customHeight="1">
      <c r="A46" s="17">
        <v>41</v>
      </c>
      <c r="B46" s="269">
        <v>3</v>
      </c>
      <c r="C46" s="268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4">
        <f>'IV Caract. Imóveis e Equipes'!I6</f>
        <v>1</v>
      </c>
      <c r="L46" s="19">
        <v>0</v>
      </c>
      <c r="M46" s="25"/>
    </row>
    <row r="47" spans="1:13" ht="14.3" customHeight="1">
      <c r="A47" s="17">
        <v>42</v>
      </c>
      <c r="B47" s="269"/>
      <c r="C47" s="268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4">
        <f>'IV Caract. Imóveis e Equipes'!I21</f>
        <v>1</v>
      </c>
      <c r="L47" s="19">
        <v>0</v>
      </c>
      <c r="M47" s="25"/>
    </row>
    <row r="48" spans="1:13" ht="14.3" customHeight="1">
      <c r="A48" s="17">
        <v>43</v>
      </c>
      <c r="B48" s="269"/>
      <c r="C48" s="268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4">
        <f>'IV Caract. Imóveis e Equipes'!I16</f>
        <v>1</v>
      </c>
      <c r="L48" s="19">
        <v>0</v>
      </c>
      <c r="M48" s="25"/>
    </row>
    <row r="49" spans="1:13" ht="14.3" customHeight="1">
      <c r="A49" s="17">
        <v>44</v>
      </c>
      <c r="B49" s="269"/>
      <c r="C49" s="268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4">
        <f>'IV Caract. Imóveis e Equipes'!I7</f>
        <v>1</v>
      </c>
      <c r="L49" s="19">
        <v>0</v>
      </c>
      <c r="M49" s="25"/>
    </row>
    <row r="50" spans="1:13" ht="14.3" customHeight="1">
      <c r="A50" s="17">
        <v>45</v>
      </c>
      <c r="B50" s="269"/>
      <c r="C50" s="268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4">
        <f>'IV Caract. Imóveis e Equipes'!I9</f>
        <v>1</v>
      </c>
      <c r="L50" s="19">
        <v>0</v>
      </c>
      <c r="M50" s="25"/>
    </row>
    <row r="51" spans="1:13" ht="14.3" customHeight="1">
      <c r="A51" s="17">
        <v>46</v>
      </c>
      <c r="B51" s="269"/>
      <c r="C51" s="268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4">
        <f>'IV Caract. Imóveis e Equipes'!I8</f>
        <v>1</v>
      </c>
      <c r="L51" s="19">
        <v>0</v>
      </c>
      <c r="M51" s="25"/>
    </row>
    <row r="52" spans="1:13" ht="14.3" customHeight="1">
      <c r="A52" s="17">
        <v>47</v>
      </c>
      <c r="B52" s="269"/>
      <c r="C52" s="268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4">
        <f>'IV Caract. Imóveis e Equipes'!I10</f>
        <v>1</v>
      </c>
      <c r="L52" s="19">
        <v>0</v>
      </c>
      <c r="M52" s="25"/>
    </row>
    <row r="53" spans="1:13" ht="14.3" customHeight="1">
      <c r="A53" s="17">
        <v>48</v>
      </c>
      <c r="B53" s="269"/>
      <c r="C53" s="268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4">
        <f>'IV Caract. Imóveis e Equipes'!I22</f>
        <v>3</v>
      </c>
      <c r="L53" s="19">
        <v>0</v>
      </c>
      <c r="M53" s="25"/>
    </row>
    <row r="54" spans="1:13" ht="14.3" customHeight="1">
      <c r="A54" s="17">
        <v>49</v>
      </c>
      <c r="B54" s="269"/>
      <c r="C54" s="268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4">
        <f>'IV Caract. Imóveis e Equipes'!I11</f>
        <v>1</v>
      </c>
      <c r="L54" s="19">
        <v>0</v>
      </c>
      <c r="M54" s="25"/>
    </row>
    <row r="55" spans="1:13" ht="14.3" customHeight="1">
      <c r="A55" s="17">
        <v>50</v>
      </c>
      <c r="B55" s="269"/>
      <c r="C55" s="268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4">
        <f>'IV Caract. Imóveis e Equipes'!I13</f>
        <v>1</v>
      </c>
      <c r="L55" s="19">
        <v>0</v>
      </c>
      <c r="M55" s="25"/>
    </row>
    <row r="56" spans="1:13" ht="14.3" customHeight="1">
      <c r="A56" s="17">
        <v>51</v>
      </c>
      <c r="B56" s="269"/>
      <c r="C56" s="268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4">
        <f>'IV Caract. Imóveis e Equipes'!I17</f>
        <v>1</v>
      </c>
      <c r="L56" s="19">
        <v>0</v>
      </c>
      <c r="M56" s="25"/>
    </row>
    <row r="57" spans="1:13" ht="14.3" customHeight="1">
      <c r="A57" s="17">
        <v>52</v>
      </c>
      <c r="B57" s="269"/>
      <c r="C57" s="268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4">
        <f>'IV Caract. Imóveis e Equipes'!I19</f>
        <v>2</v>
      </c>
      <c r="L57" s="19">
        <v>0</v>
      </c>
      <c r="M57" s="25"/>
    </row>
    <row r="58" spans="1:13" ht="14.3" customHeight="1">
      <c r="A58" s="17">
        <v>53</v>
      </c>
      <c r="B58" s="269"/>
      <c r="C58" s="268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4">
        <f>'IV Caract. Imóveis e Equipes'!I18</f>
        <v>1</v>
      </c>
      <c r="L58" s="19">
        <v>0</v>
      </c>
      <c r="M58" s="25"/>
    </row>
    <row r="59" spans="1:13" ht="13.6">
      <c r="A59" s="17">
        <v>54</v>
      </c>
      <c r="B59" s="269"/>
      <c r="C59" s="268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4">
        <f>'IV Caract. Imóveis e Equipes'!I23</f>
        <v>1</v>
      </c>
      <c r="L59" s="19">
        <v>0</v>
      </c>
      <c r="M59" s="25"/>
    </row>
    <row r="60" spans="1:13" ht="14.3" customHeight="1">
      <c r="A60" s="17">
        <v>55</v>
      </c>
      <c r="B60" s="269"/>
      <c r="C60" s="268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4" t="s">
        <v>121</v>
      </c>
      <c r="L60" s="19">
        <v>0</v>
      </c>
      <c r="M60" s="25"/>
    </row>
    <row r="61" spans="1:13" ht="14.3" customHeight="1">
      <c r="A61" s="17">
        <v>56</v>
      </c>
      <c r="B61" s="269"/>
      <c r="C61" s="268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4" t="s">
        <v>121</v>
      </c>
      <c r="L61" s="19">
        <v>0</v>
      </c>
      <c r="M61" s="25"/>
    </row>
    <row r="62" spans="1:13" ht="14.3" customHeight="1">
      <c r="A62" s="17">
        <v>57</v>
      </c>
      <c r="B62" s="269"/>
      <c r="C62" s="268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4">
        <f>'IV Caract. Imóveis e Equipes'!I15</f>
        <v>1</v>
      </c>
      <c r="L62" s="19">
        <v>0</v>
      </c>
      <c r="M62" s="25"/>
    </row>
    <row r="63" spans="1:13" ht="14.3" customHeight="1">
      <c r="A63" s="17">
        <v>58</v>
      </c>
      <c r="B63" s="269"/>
      <c r="C63" s="268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4">
        <f>'IV Caract. Imóveis e Equipes'!I12</f>
        <v>1</v>
      </c>
      <c r="L63" s="19">
        <v>0</v>
      </c>
      <c r="M63" s="25"/>
    </row>
    <row r="64" spans="1:13" ht="14.3" customHeight="1">
      <c r="A64" s="17">
        <v>59</v>
      </c>
      <c r="B64" s="269"/>
      <c r="C64" s="268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4">
        <f>'IV Caract. Imóveis e Equipes'!I14</f>
        <v>1</v>
      </c>
      <c r="L64" s="19">
        <v>0</v>
      </c>
      <c r="M64" s="25"/>
    </row>
    <row r="65" spans="1:13" ht="14.3" customHeight="1">
      <c r="A65" s="17">
        <v>60</v>
      </c>
      <c r="B65" s="269"/>
      <c r="C65" s="268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4" t="s">
        <v>121</v>
      </c>
      <c r="L65" s="19">
        <v>0</v>
      </c>
      <c r="M65" s="25"/>
    </row>
    <row r="66" spans="1:13" ht="13.6">
      <c r="A66" s="266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</row>
    <row r="67" spans="1:13" ht="13.6">
      <c r="A67" s="17">
        <v>61</v>
      </c>
      <c r="B67" s="267">
        <v>4</v>
      </c>
      <c r="C67" s="268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24">
        <f>'IV Caract. Imóveis e Equipes'!I4</f>
        <v>5</v>
      </c>
      <c r="L67" s="19">
        <v>0</v>
      </c>
      <c r="M67" s="25"/>
    </row>
    <row r="68" spans="1:13" ht="13.6">
      <c r="A68" s="17">
        <v>62</v>
      </c>
      <c r="B68" s="267"/>
      <c r="C68" s="268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24" t="s">
        <v>121</v>
      </c>
      <c r="L68" s="19">
        <v>0</v>
      </c>
      <c r="M68" s="25"/>
    </row>
    <row r="69" spans="1:13" ht="13.6">
      <c r="A69" s="17">
        <v>63</v>
      </c>
      <c r="B69" s="267"/>
      <c r="C69" s="268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24">
        <f>'IV Caract. Imóveis e Equipes'!I5</f>
        <v>3</v>
      </c>
      <c r="L69" s="19">
        <v>0</v>
      </c>
      <c r="M69" s="25"/>
    </row>
    <row r="70" spans="1:13" ht="14.3" customHeight="1">
      <c r="A70" s="17">
        <v>64</v>
      </c>
      <c r="B70" s="267"/>
      <c r="C70" s="268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24">
        <f>'IV Caract. Imóveis e Equipes'!I20</f>
        <v>2</v>
      </c>
      <c r="L70" s="19">
        <v>0</v>
      </c>
      <c r="M70" s="25"/>
    </row>
    <row r="71" spans="1:13" ht="13.6">
      <c r="A71" s="17">
        <v>65</v>
      </c>
      <c r="B71" s="267"/>
      <c r="C71" s="268"/>
      <c r="D71" s="30"/>
      <c r="E71" s="26">
        <v>5</v>
      </c>
      <c r="F71" s="32"/>
      <c r="G71" s="21"/>
      <c r="H71" s="21"/>
      <c r="I71" s="22"/>
      <c r="J71" s="31"/>
      <c r="K71" s="24"/>
      <c r="L71" s="19"/>
      <c r="M71" s="25"/>
    </row>
    <row r="72" spans="1:13" ht="13.6">
      <c r="A72" s="17">
        <v>66</v>
      </c>
      <c r="B72" s="267"/>
      <c r="C72" s="268">
        <v>2</v>
      </c>
      <c r="D72" s="30"/>
      <c r="E72" s="26">
        <v>6</v>
      </c>
      <c r="F72" s="32"/>
      <c r="G72" s="21"/>
      <c r="H72" s="21"/>
      <c r="I72" s="22"/>
      <c r="J72" s="31"/>
      <c r="K72" s="24"/>
      <c r="L72" s="19"/>
      <c r="M72" s="25"/>
    </row>
    <row r="73" spans="1:13" ht="13.6">
      <c r="A73" s="17">
        <v>67</v>
      </c>
      <c r="B73" s="267"/>
      <c r="C73" s="268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24" t="s">
        <v>121</v>
      </c>
      <c r="L73" s="19">
        <v>0</v>
      </c>
      <c r="M73" s="25"/>
    </row>
    <row r="74" spans="1:13" ht="13.6">
      <c r="A74" s="17">
        <v>68</v>
      </c>
      <c r="B74" s="267"/>
      <c r="C74" s="268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24" t="s">
        <v>121</v>
      </c>
      <c r="L74" s="19">
        <v>0</v>
      </c>
      <c r="M74" s="25"/>
    </row>
    <row r="75" spans="1:13" ht="13.6">
      <c r="A75" s="17">
        <v>69</v>
      </c>
      <c r="B75" s="267"/>
      <c r="C75" s="268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24" t="s">
        <v>121</v>
      </c>
      <c r="L75" s="19">
        <v>0</v>
      </c>
      <c r="M75" s="25"/>
    </row>
    <row r="76" spans="1:13" ht="13.6">
      <c r="A76" s="17">
        <v>70</v>
      </c>
      <c r="B76" s="267"/>
      <c r="C76" s="268"/>
      <c r="D76" s="30"/>
      <c r="E76" s="26">
        <v>10</v>
      </c>
      <c r="F76" s="32"/>
      <c r="G76" s="21"/>
      <c r="H76" s="21"/>
      <c r="I76" s="22"/>
      <c r="J76" s="31"/>
      <c r="K76" s="24"/>
      <c r="L76" s="19"/>
      <c r="M76" s="25"/>
    </row>
    <row r="77" spans="1:13" ht="13.6">
      <c r="A77" s="17">
        <v>71</v>
      </c>
      <c r="B77" s="267"/>
      <c r="C77" s="268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24">
        <f>'IV Caract. Imóveis e Equipes'!I39</f>
        <v>3</v>
      </c>
      <c r="L77" s="19">
        <v>0</v>
      </c>
      <c r="M77" s="25">
        <v>24</v>
      </c>
    </row>
    <row r="78" spans="1:13" ht="13.6">
      <c r="A78" s="17">
        <v>72</v>
      </c>
      <c r="B78" s="267"/>
      <c r="C78" s="268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24" t="s">
        <v>121</v>
      </c>
      <c r="L78" s="19">
        <v>1</v>
      </c>
      <c r="M78" s="25"/>
    </row>
    <row r="79" spans="1:13" ht="13.6">
      <c r="A79" s="17">
        <v>73</v>
      </c>
      <c r="B79" s="267"/>
      <c r="C79" s="268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24" t="s">
        <v>121</v>
      </c>
      <c r="L79" s="19">
        <v>1</v>
      </c>
      <c r="M79" s="33"/>
    </row>
    <row r="80" spans="1:13" ht="13.6">
      <c r="A80" s="17">
        <v>74</v>
      </c>
      <c r="B80" s="267"/>
      <c r="C80" s="268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24">
        <f>'IV Caract. Imóveis e Equipes'!I40</f>
        <v>1</v>
      </c>
      <c r="L80" s="19">
        <v>1</v>
      </c>
      <c r="M80" s="33"/>
    </row>
    <row r="81" spans="1:13" ht="13.6">
      <c r="A81" s="17">
        <v>75</v>
      </c>
      <c r="B81" s="267"/>
      <c r="C81" s="268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24">
        <f>'IV Caract. Imóveis e Equipes'!I55</f>
        <v>1</v>
      </c>
      <c r="L81" s="19">
        <v>1</v>
      </c>
      <c r="M81" s="33">
        <v>18</v>
      </c>
    </row>
    <row r="82" spans="1:13" ht="13.6">
      <c r="A82" s="17">
        <v>76</v>
      </c>
      <c r="B82" s="267"/>
      <c r="C82" s="268">
        <v>4</v>
      </c>
      <c r="D82" s="30"/>
      <c r="E82" s="26">
        <v>16</v>
      </c>
      <c r="F82" s="34"/>
      <c r="G82" s="21"/>
      <c r="H82" s="21"/>
      <c r="I82" s="22"/>
      <c r="J82" s="31"/>
      <c r="K82" s="24"/>
      <c r="L82" s="19"/>
      <c r="M82" s="33"/>
    </row>
    <row r="83" spans="1:13" ht="14.3" customHeight="1">
      <c r="A83" s="17">
        <v>77</v>
      </c>
      <c r="B83" s="267"/>
      <c r="C83" s="268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24" t="s">
        <v>121</v>
      </c>
      <c r="L83" s="19">
        <v>0</v>
      </c>
      <c r="M83" s="33"/>
    </row>
    <row r="84" spans="1:13" ht="14.3" customHeight="1">
      <c r="A84" s="17">
        <v>78</v>
      </c>
      <c r="B84" s="267"/>
      <c r="C84" s="268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24" t="s">
        <v>121</v>
      </c>
      <c r="L84" s="19">
        <v>0</v>
      </c>
      <c r="M84" s="33"/>
    </row>
    <row r="85" spans="1:13" ht="13.6">
      <c r="A85" s="17">
        <v>79</v>
      </c>
      <c r="B85" s="267"/>
      <c r="C85" s="268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24" t="s">
        <v>121</v>
      </c>
      <c r="L85" s="19">
        <v>0</v>
      </c>
      <c r="M85" s="33"/>
    </row>
    <row r="86" spans="1:13" ht="13.6">
      <c r="A86" s="17">
        <v>80</v>
      </c>
      <c r="B86" s="267"/>
      <c r="C86" s="268"/>
      <c r="D86" s="30"/>
      <c r="E86" s="26">
        <v>20</v>
      </c>
      <c r="F86" s="34"/>
      <c r="G86" s="21"/>
      <c r="H86" s="35"/>
      <c r="I86" s="22"/>
      <c r="J86" s="31"/>
      <c r="K86" s="24"/>
      <c r="L86" s="19"/>
      <c r="M86" s="33"/>
    </row>
    <row r="87" spans="1:13" ht="14.95" customHeight="1">
      <c r="A87" s="263" t="s">
        <v>171</v>
      </c>
      <c r="B87" s="263"/>
      <c r="C87" s="263"/>
      <c r="D87" s="263"/>
      <c r="E87" s="263"/>
      <c r="F87" s="263"/>
      <c r="G87" s="37">
        <f t="shared" ref="G87:M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40">
        <f t="shared" si="3"/>
        <v>72</v>
      </c>
      <c r="L87" s="40">
        <f t="shared" si="3"/>
        <v>4</v>
      </c>
      <c r="M87" s="41">
        <f t="shared" si="3"/>
        <v>238.40000000000003</v>
      </c>
    </row>
    <row r="88" spans="1:13" ht="14.6" customHeight="1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</row>
    <row r="89" spans="1:13" ht="14.95" customHeight="1">
      <c r="A89" s="246" t="s">
        <v>172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</row>
    <row r="90" spans="1:13" ht="42.8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5" t="s">
        <v>173</v>
      </c>
      <c r="L90" s="14" t="s">
        <v>174</v>
      </c>
      <c r="M90" s="14" t="s">
        <v>175</v>
      </c>
    </row>
    <row r="91" spans="1:13" ht="14.6" customHeight="1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47">
        <f>K22</f>
        <v>1</v>
      </c>
      <c r="L91" s="19">
        <v>0</v>
      </c>
      <c r="M91" s="25">
        <f>M17</f>
        <v>0</v>
      </c>
    </row>
    <row r="92" spans="1:13" ht="14.6" customHeight="1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47">
        <f>K30</f>
        <v>1</v>
      </c>
      <c r="L92" s="19">
        <v>0</v>
      </c>
      <c r="M92" s="25">
        <f>M31</f>
        <v>24.8</v>
      </c>
    </row>
    <row r="93" spans="1:13" ht="13.6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47">
        <f>K58</f>
        <v>1</v>
      </c>
      <c r="L93" s="19">
        <v>0</v>
      </c>
      <c r="M93" s="25">
        <v>0</v>
      </c>
    </row>
    <row r="94" spans="1:13" ht="14.95" customHeight="1">
      <c r="A94" s="263" t="s">
        <v>171</v>
      </c>
      <c r="B94" s="263"/>
      <c r="C94" s="263"/>
      <c r="D94" s="263"/>
      <c r="E94" s="263"/>
      <c r="F94" s="263"/>
      <c r="G94" s="48">
        <f t="shared" ref="G94:M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50">
        <f t="shared" si="4"/>
        <v>3</v>
      </c>
      <c r="L94" s="50">
        <f t="shared" si="4"/>
        <v>0</v>
      </c>
      <c r="M94" s="51">
        <f t="shared" si="4"/>
        <v>24.8</v>
      </c>
    </row>
    <row r="95" spans="1:13" ht="14.3">
      <c r="A95" s="265"/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</row>
    <row r="96" spans="1:13" ht="14.95" customHeight="1">
      <c r="A96" s="52" t="s">
        <v>2</v>
      </c>
      <c r="B96" s="52" t="s">
        <v>176</v>
      </c>
      <c r="C96" s="52" t="s">
        <v>177</v>
      </c>
      <c r="D96" s="261" t="s">
        <v>3</v>
      </c>
      <c r="E96" s="261"/>
      <c r="F96" s="261"/>
      <c r="G96" s="261"/>
      <c r="H96" s="261"/>
      <c r="I96" s="261"/>
      <c r="J96" s="52" t="s">
        <v>4</v>
      </c>
      <c r="K96" s="52" t="s">
        <v>5</v>
      </c>
      <c r="L96" s="52" t="s">
        <v>6</v>
      </c>
      <c r="M96" s="52" t="s">
        <v>86</v>
      </c>
    </row>
    <row r="97" spans="1:13" ht="14.95" customHeight="1">
      <c r="A97" s="3">
        <v>1</v>
      </c>
      <c r="B97" s="53" t="s">
        <v>178</v>
      </c>
      <c r="C97" s="54">
        <v>14185</v>
      </c>
      <c r="D97" s="262" t="s">
        <v>179</v>
      </c>
      <c r="E97" s="262"/>
      <c r="F97" s="262"/>
      <c r="G97" s="262"/>
      <c r="H97" s="262"/>
      <c r="I97" s="262"/>
      <c r="J97" s="53" t="s">
        <v>180</v>
      </c>
      <c r="K97" s="55"/>
      <c r="L97" s="55"/>
      <c r="M97" s="56">
        <f>SUM(M98:M107)</f>
        <v>1.25583</v>
      </c>
    </row>
    <row r="98" spans="1:13" ht="14.3" customHeight="1">
      <c r="A98" s="180" t="s">
        <v>181</v>
      </c>
      <c r="B98" s="179" t="s">
        <v>182</v>
      </c>
      <c r="C98" s="178">
        <v>4222</v>
      </c>
      <c r="D98" s="260" t="s">
        <v>183</v>
      </c>
      <c r="E98" s="260"/>
      <c r="F98" s="260"/>
      <c r="G98" s="260"/>
      <c r="H98" s="260"/>
      <c r="I98" s="260"/>
      <c r="J98" s="178" t="s">
        <v>184</v>
      </c>
      <c r="K98" s="58">
        <v>0.11799999999999999</v>
      </c>
      <c r="L98" s="59">
        <v>4.59</v>
      </c>
      <c r="M98" s="59">
        <f t="shared" ref="M98:M107" si="5">K98*L98</f>
        <v>0.54161999999999999</v>
      </c>
    </row>
    <row r="99" spans="1:13" ht="14.3" customHeight="1">
      <c r="A99" s="180" t="s">
        <v>185</v>
      </c>
      <c r="B99" s="179" t="s">
        <v>178</v>
      </c>
      <c r="C99" s="178">
        <v>11090</v>
      </c>
      <c r="D99" s="260" t="s">
        <v>186</v>
      </c>
      <c r="E99" s="260"/>
      <c r="F99" s="260"/>
      <c r="G99" s="260"/>
      <c r="H99" s="260"/>
      <c r="I99" s="260"/>
      <c r="J99" s="180" t="s">
        <v>187</v>
      </c>
      <c r="K99" s="58">
        <v>0.125</v>
      </c>
      <c r="L99" s="59">
        <v>0.26</v>
      </c>
      <c r="M99" s="59">
        <f t="shared" si="5"/>
        <v>3.2500000000000001E-2</v>
      </c>
    </row>
    <row r="100" spans="1:13" ht="14.3" customHeight="1">
      <c r="A100" s="180" t="s">
        <v>188</v>
      </c>
      <c r="B100" s="179" t="s">
        <v>178</v>
      </c>
      <c r="C100" s="178">
        <v>30302</v>
      </c>
      <c r="D100" s="260" t="s">
        <v>189</v>
      </c>
      <c r="E100" s="260"/>
      <c r="F100" s="260"/>
      <c r="G100" s="260"/>
      <c r="H100" s="260"/>
      <c r="I100" s="260"/>
      <c r="J100" s="180" t="s">
        <v>190</v>
      </c>
      <c r="K100" s="58">
        <v>0.2</v>
      </c>
      <c r="L100" s="59">
        <v>0.11</v>
      </c>
      <c r="M100" s="59">
        <f t="shared" si="5"/>
        <v>2.2000000000000002E-2</v>
      </c>
    </row>
    <row r="101" spans="1:13" ht="14.3" customHeight="1">
      <c r="A101" s="180" t="s">
        <v>191</v>
      </c>
      <c r="B101" s="179" t="s">
        <v>178</v>
      </c>
      <c r="C101" s="178">
        <v>30311</v>
      </c>
      <c r="D101" s="260" t="s">
        <v>192</v>
      </c>
      <c r="E101" s="260"/>
      <c r="F101" s="260"/>
      <c r="G101" s="260"/>
      <c r="H101" s="260"/>
      <c r="I101" s="260"/>
      <c r="J101" s="180" t="s">
        <v>184</v>
      </c>
      <c r="K101" s="58">
        <v>0.1</v>
      </c>
      <c r="L101" s="59">
        <v>0.06</v>
      </c>
      <c r="M101" s="59">
        <f t="shared" si="5"/>
        <v>6.0000000000000001E-3</v>
      </c>
    </row>
    <row r="102" spans="1:13" ht="14.3" customHeight="1">
      <c r="A102" s="180" t="s">
        <v>193</v>
      </c>
      <c r="B102" s="179" t="s">
        <v>178</v>
      </c>
      <c r="C102" s="178">
        <v>30323</v>
      </c>
      <c r="D102" s="260" t="s">
        <v>194</v>
      </c>
      <c r="E102" s="260"/>
      <c r="F102" s="260"/>
      <c r="G102" s="260"/>
      <c r="H102" s="260"/>
      <c r="I102" s="260"/>
      <c r="J102" s="180" t="s">
        <v>187</v>
      </c>
      <c r="K102" s="58">
        <v>0.1</v>
      </c>
      <c r="L102" s="59">
        <v>0.43</v>
      </c>
      <c r="M102" s="59">
        <f t="shared" si="5"/>
        <v>4.3000000000000003E-2</v>
      </c>
    </row>
    <row r="103" spans="1:13" ht="14.3" customHeight="1">
      <c r="A103" s="180" t="s">
        <v>195</v>
      </c>
      <c r="B103" s="179" t="s">
        <v>178</v>
      </c>
      <c r="C103" s="178">
        <v>30333</v>
      </c>
      <c r="D103" s="260" t="s">
        <v>196</v>
      </c>
      <c r="E103" s="260"/>
      <c r="F103" s="260"/>
      <c r="G103" s="260"/>
      <c r="H103" s="260"/>
      <c r="I103" s="260"/>
      <c r="J103" s="180" t="s">
        <v>187</v>
      </c>
      <c r="K103" s="58">
        <v>0.08</v>
      </c>
      <c r="L103" s="59">
        <v>0.42</v>
      </c>
      <c r="M103" s="59">
        <f t="shared" si="5"/>
        <v>3.3599999999999998E-2</v>
      </c>
    </row>
    <row r="104" spans="1:13" ht="14.3" customHeight="1">
      <c r="A104" s="180" t="s">
        <v>197</v>
      </c>
      <c r="B104" s="179" t="s">
        <v>178</v>
      </c>
      <c r="C104" s="178">
        <v>30420</v>
      </c>
      <c r="D104" s="260" t="s">
        <v>198</v>
      </c>
      <c r="E104" s="260"/>
      <c r="F104" s="260"/>
      <c r="G104" s="260"/>
      <c r="H104" s="260"/>
      <c r="I104" s="260"/>
      <c r="J104" s="180" t="s">
        <v>187</v>
      </c>
      <c r="K104" s="58">
        <v>4.0000000000000001E-3</v>
      </c>
      <c r="L104" s="59">
        <v>1.49</v>
      </c>
      <c r="M104" s="59">
        <f t="shared" si="5"/>
        <v>5.96E-3</v>
      </c>
    </row>
    <row r="105" spans="1:13" ht="14.3" customHeight="1">
      <c r="A105" s="180" t="s">
        <v>199</v>
      </c>
      <c r="B105" s="179" t="s">
        <v>178</v>
      </c>
      <c r="C105" s="178">
        <v>30469</v>
      </c>
      <c r="D105" s="260" t="s">
        <v>200</v>
      </c>
      <c r="E105" s="260"/>
      <c r="F105" s="260"/>
      <c r="G105" s="260"/>
      <c r="H105" s="260"/>
      <c r="I105" s="260"/>
      <c r="J105" s="180" t="s">
        <v>187</v>
      </c>
      <c r="K105" s="58">
        <v>0.01</v>
      </c>
      <c r="L105" s="59">
        <v>49.9</v>
      </c>
      <c r="M105" s="59">
        <f t="shared" si="5"/>
        <v>0.499</v>
      </c>
    </row>
    <row r="106" spans="1:13" ht="14.3" customHeight="1">
      <c r="A106" s="180" t="s">
        <v>201</v>
      </c>
      <c r="B106" s="179" t="s">
        <v>178</v>
      </c>
      <c r="C106" s="178">
        <v>30620</v>
      </c>
      <c r="D106" s="260" t="s">
        <v>202</v>
      </c>
      <c r="E106" s="260"/>
      <c r="F106" s="260"/>
      <c r="G106" s="260"/>
      <c r="H106" s="260"/>
      <c r="I106" s="260"/>
      <c r="J106" s="180" t="s">
        <v>187</v>
      </c>
      <c r="K106" s="58">
        <v>1E-3</v>
      </c>
      <c r="L106" s="59">
        <v>6.49</v>
      </c>
      <c r="M106" s="59">
        <f t="shared" si="5"/>
        <v>6.4900000000000001E-3</v>
      </c>
    </row>
    <row r="107" spans="1:13" ht="14.3" customHeight="1">
      <c r="A107" s="180" t="s">
        <v>203</v>
      </c>
      <c r="B107" s="179" t="s">
        <v>178</v>
      </c>
      <c r="C107" s="178">
        <v>30725</v>
      </c>
      <c r="D107" s="260" t="s">
        <v>204</v>
      </c>
      <c r="E107" s="260"/>
      <c r="F107" s="260"/>
      <c r="G107" s="260"/>
      <c r="H107" s="260"/>
      <c r="I107" s="260"/>
      <c r="J107" s="180" t="s">
        <v>187</v>
      </c>
      <c r="K107" s="58">
        <v>4.9000000000000002E-2</v>
      </c>
      <c r="L107" s="59">
        <v>1.34</v>
      </c>
      <c r="M107" s="59">
        <f t="shared" si="5"/>
        <v>6.566000000000001E-2</v>
      </c>
    </row>
    <row r="108" spans="1:13" ht="14.95" customHeight="1">
      <c r="A108" s="175">
        <v>2</v>
      </c>
      <c r="B108" s="53"/>
      <c r="C108" s="175"/>
      <c r="D108" s="246" t="s">
        <v>205</v>
      </c>
      <c r="E108" s="246"/>
      <c r="F108" s="246"/>
      <c r="G108" s="246"/>
      <c r="H108" s="246"/>
      <c r="I108" s="246"/>
      <c r="J108" s="53" t="s">
        <v>97</v>
      </c>
      <c r="K108" s="55"/>
      <c r="L108" s="55"/>
      <c r="M108" s="56">
        <f>SUM(M109:M110)</f>
        <v>195</v>
      </c>
    </row>
    <row r="109" spans="1:13" ht="14.3" customHeight="1">
      <c r="A109" s="180" t="s">
        <v>206</v>
      </c>
      <c r="B109" s="179" t="s">
        <v>178</v>
      </c>
      <c r="C109" s="178">
        <v>19904</v>
      </c>
      <c r="D109" s="260" t="s">
        <v>207</v>
      </c>
      <c r="E109" s="260"/>
      <c r="F109" s="260"/>
      <c r="G109" s="260"/>
      <c r="H109" s="260"/>
      <c r="I109" s="260"/>
      <c r="J109" s="180" t="s">
        <v>187</v>
      </c>
      <c r="K109" s="58">
        <v>1</v>
      </c>
      <c r="L109" s="59">
        <v>120</v>
      </c>
      <c r="M109" s="59">
        <f>K109*L109</f>
        <v>120</v>
      </c>
    </row>
    <row r="110" spans="1:13" ht="14.3" customHeight="1">
      <c r="A110" s="180" t="s">
        <v>208</v>
      </c>
      <c r="B110" s="179" t="s">
        <v>178</v>
      </c>
      <c r="C110" s="178">
        <v>19907</v>
      </c>
      <c r="D110" s="260" t="s">
        <v>209</v>
      </c>
      <c r="E110" s="260"/>
      <c r="F110" s="260"/>
      <c r="G110" s="260"/>
      <c r="H110" s="260"/>
      <c r="I110" s="260"/>
      <c r="J110" s="180" t="s">
        <v>187</v>
      </c>
      <c r="K110" s="58">
        <v>1</v>
      </c>
      <c r="L110" s="59">
        <v>75</v>
      </c>
      <c r="M110" s="59">
        <f>K110*L110</f>
        <v>75</v>
      </c>
    </row>
    <row r="111" spans="1:13" s="61" customFormat="1" ht="13.6">
      <c r="A111" s="257"/>
      <c r="B111" s="257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</row>
    <row r="112" spans="1:13" ht="14.95" customHeight="1">
      <c r="A112" s="258" t="s">
        <v>210</v>
      </c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</row>
    <row r="113" spans="1:13" ht="14.95" customHeight="1">
      <c r="A113" s="181" t="s">
        <v>2</v>
      </c>
      <c r="B113" s="259" t="s">
        <v>3</v>
      </c>
      <c r="C113" s="259"/>
      <c r="D113" s="259"/>
      <c r="E113" s="259"/>
      <c r="F113" s="259"/>
      <c r="G113" s="259"/>
      <c r="H113" s="259"/>
      <c r="I113" s="259"/>
      <c r="J113" s="175" t="s">
        <v>6</v>
      </c>
      <c r="K113" s="175" t="s">
        <v>211</v>
      </c>
      <c r="L113" s="63" t="s">
        <v>212</v>
      </c>
      <c r="M113" s="63" t="s">
        <v>213</v>
      </c>
    </row>
    <row r="114" spans="1:13" ht="14.3" customHeight="1">
      <c r="A114" s="17">
        <v>1</v>
      </c>
      <c r="B114" s="255" t="s">
        <v>214</v>
      </c>
      <c r="C114" s="255"/>
      <c r="D114" s="255"/>
      <c r="E114" s="255"/>
      <c r="F114" s="255"/>
      <c r="G114" s="255"/>
      <c r="H114" s="255"/>
      <c r="I114" s="255"/>
      <c r="J114" s="59">
        <f>M97</f>
        <v>1.25583</v>
      </c>
      <c r="K114" s="25">
        <f>J114*I87</f>
        <v>8939.1235230000002</v>
      </c>
      <c r="L114" s="25">
        <f t="shared" ref="L114:L119" si="6">12*K114</f>
        <v>107269.482276</v>
      </c>
      <c r="M114" s="64">
        <f>L114/L120</f>
        <v>0.63457021603196817</v>
      </c>
    </row>
    <row r="115" spans="1:13" ht="14.3" customHeight="1">
      <c r="A115" s="17">
        <v>2</v>
      </c>
      <c r="B115" s="254" t="s">
        <v>215</v>
      </c>
      <c r="C115" s="254"/>
      <c r="D115" s="254"/>
      <c r="E115" s="254"/>
      <c r="F115" s="254"/>
      <c r="G115" s="254"/>
      <c r="H115" s="254"/>
      <c r="I115" s="254"/>
      <c r="J115" s="59">
        <v>1</v>
      </c>
      <c r="K115" s="25">
        <f>J115*M87</f>
        <v>238.40000000000003</v>
      </c>
      <c r="L115" s="25">
        <f t="shared" si="6"/>
        <v>2860.8</v>
      </c>
      <c r="M115" s="64">
        <f>L115/L120</f>
        <v>1.6923531609422331E-2</v>
      </c>
    </row>
    <row r="116" spans="1:13" ht="14.3" customHeight="1">
      <c r="A116" s="17">
        <v>3</v>
      </c>
      <c r="B116" s="254" t="s">
        <v>216</v>
      </c>
      <c r="C116" s="254"/>
      <c r="D116" s="254"/>
      <c r="E116" s="254"/>
      <c r="F116" s="254"/>
      <c r="G116" s="254"/>
      <c r="H116" s="254"/>
      <c r="I116" s="254"/>
      <c r="J116" s="59">
        <f>M108*5</f>
        <v>975</v>
      </c>
      <c r="K116" s="25">
        <f>J116*L87</f>
        <v>3900</v>
      </c>
      <c r="L116" s="25">
        <f t="shared" si="6"/>
        <v>46800</v>
      </c>
      <c r="M116" s="64">
        <f>L116/L120</f>
        <v>0.2768530758252814</v>
      </c>
    </row>
    <row r="117" spans="1:13" ht="14.3" customHeight="1">
      <c r="A117" s="17">
        <v>4</v>
      </c>
      <c r="B117" s="255" t="s">
        <v>217</v>
      </c>
      <c r="C117" s="255"/>
      <c r="D117" s="255"/>
      <c r="E117" s="255"/>
      <c r="F117" s="255"/>
      <c r="G117" s="255"/>
      <c r="H117" s="255"/>
      <c r="I117" s="255"/>
      <c r="J117" s="59">
        <f>M97</f>
        <v>1.25583</v>
      </c>
      <c r="K117" s="25">
        <f>J117*I94</f>
        <v>984.57072000000005</v>
      </c>
      <c r="L117" s="25">
        <f t="shared" si="6"/>
        <v>11814.84864</v>
      </c>
      <c r="M117" s="64">
        <f>L117/L120</f>
        <v>6.9892674922951772E-2</v>
      </c>
    </row>
    <row r="118" spans="1:13" ht="14.3" customHeight="1">
      <c r="A118" s="17">
        <v>5</v>
      </c>
      <c r="B118" s="254" t="s">
        <v>218</v>
      </c>
      <c r="C118" s="254"/>
      <c r="D118" s="254"/>
      <c r="E118" s="254"/>
      <c r="F118" s="254"/>
      <c r="G118" s="254"/>
      <c r="H118" s="254"/>
      <c r="I118" s="254"/>
      <c r="J118" s="59">
        <v>1</v>
      </c>
      <c r="K118" s="25">
        <f>J118*M94</f>
        <v>24.8</v>
      </c>
      <c r="L118" s="25">
        <f t="shared" si="6"/>
        <v>297.60000000000002</v>
      </c>
      <c r="M118" s="64">
        <f>L118/L120</f>
        <v>1.7605016103761487E-3</v>
      </c>
    </row>
    <row r="119" spans="1:13" ht="14.3" customHeight="1">
      <c r="A119" s="17">
        <v>6</v>
      </c>
      <c r="B119" s="254" t="s">
        <v>219</v>
      </c>
      <c r="C119" s="254"/>
      <c r="D119" s="254"/>
      <c r="E119" s="254"/>
      <c r="F119" s="254"/>
      <c r="G119" s="254"/>
      <c r="H119" s="254"/>
      <c r="I119" s="254"/>
      <c r="J119" s="59">
        <f>M108*5</f>
        <v>975</v>
      </c>
      <c r="K119" s="25">
        <f>J119*L94</f>
        <v>0</v>
      </c>
      <c r="L119" s="25">
        <f t="shared" si="6"/>
        <v>0</v>
      </c>
      <c r="M119" s="64">
        <f>L119/L120</f>
        <v>0</v>
      </c>
    </row>
    <row r="120" spans="1:13" ht="14.95" customHeight="1">
      <c r="A120" s="256" t="s">
        <v>171</v>
      </c>
      <c r="B120" s="256"/>
      <c r="C120" s="256"/>
      <c r="D120" s="256"/>
      <c r="E120" s="256"/>
      <c r="F120" s="256"/>
      <c r="G120" s="256"/>
      <c r="H120" s="256"/>
      <c r="I120" s="256"/>
      <c r="K120" s="201">
        <f>SUM(K114:K119)</f>
        <v>14086.894242999999</v>
      </c>
      <c r="L120" s="201">
        <f>SUM(L114:L119)</f>
        <v>169042.73091600003</v>
      </c>
      <c r="M120" s="65">
        <f>SUM(M114:M119)</f>
        <v>0.99999999999999978</v>
      </c>
    </row>
    <row r="65536" ht="14.6" customHeight="1"/>
  </sheetData>
  <mergeCells count="55">
    <mergeCell ref="A1:M1"/>
    <mergeCell ref="A2:M2"/>
    <mergeCell ref="B4:B23"/>
    <mergeCell ref="C4:C8"/>
    <mergeCell ref="C9:C13"/>
    <mergeCell ref="C14:C18"/>
    <mergeCell ref="C19:C23"/>
    <mergeCell ref="A24:M24"/>
    <mergeCell ref="B25:B44"/>
    <mergeCell ref="C25:C29"/>
    <mergeCell ref="C30:C34"/>
    <mergeCell ref="C35:C39"/>
    <mergeCell ref="C40:C44"/>
    <mergeCell ref="A45:M45"/>
    <mergeCell ref="B46:B65"/>
    <mergeCell ref="C46:C50"/>
    <mergeCell ref="C51:C55"/>
    <mergeCell ref="C56:C60"/>
    <mergeCell ref="C61:C65"/>
    <mergeCell ref="A66:M66"/>
    <mergeCell ref="B67:B86"/>
    <mergeCell ref="C67:C71"/>
    <mergeCell ref="C72:C76"/>
    <mergeCell ref="C77:C81"/>
    <mergeCell ref="C82:C86"/>
    <mergeCell ref="A87:F87"/>
    <mergeCell ref="A88:M88"/>
    <mergeCell ref="A89:M89"/>
    <mergeCell ref="A94:F94"/>
    <mergeCell ref="A95:M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A111:M111"/>
    <mergeCell ref="A112:M112"/>
    <mergeCell ref="B113:I113"/>
    <mergeCell ref="B114:I114"/>
    <mergeCell ref="B115:I115"/>
    <mergeCell ref="B116:I116"/>
    <mergeCell ref="B117:I117"/>
    <mergeCell ref="B118:I118"/>
    <mergeCell ref="B119:I119"/>
    <mergeCell ref="A120:I120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Y78"/>
  <sheetViews>
    <sheetView view="pageBreakPreview" zoomScale="90" zoomScaleNormal="60" zoomScalePageLayoutView="90" workbookViewId="0">
      <selection activeCell="B4" sqref="B4:B23"/>
    </sheetView>
  </sheetViews>
  <sheetFormatPr defaultRowHeight="13.6"/>
  <cols>
    <col min="1" max="1" width="6.25" style="66" customWidth="1"/>
    <col min="2" max="2" width="52.875" style="66" customWidth="1"/>
    <col min="3" max="3" width="18" style="66" customWidth="1"/>
    <col min="4" max="4" width="14.625" style="66" customWidth="1"/>
    <col min="5" max="5" width="10.125" style="66" customWidth="1"/>
    <col min="6" max="6" width="18.125" style="66" customWidth="1"/>
    <col min="7" max="7" width="18.625" style="66" customWidth="1"/>
    <col min="8" max="8" width="18.375" style="66" customWidth="1"/>
    <col min="9" max="9" width="12.625" style="66" customWidth="1"/>
    <col min="10" max="10" width="11.875" style="66" customWidth="1"/>
    <col min="11" max="11" width="8.125" style="66" customWidth="1"/>
    <col min="12" max="233" width="8.75" style="66" customWidth="1"/>
    <col min="234" max="1025" width="8.75" customWidth="1"/>
  </cols>
  <sheetData>
    <row r="1" spans="1:11" ht="20.25" customHeight="1">
      <c r="A1" s="281" t="s">
        <v>220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5.8" customHeight="1">
      <c r="A2" s="274" t="s">
        <v>2</v>
      </c>
      <c r="B2" s="274" t="s">
        <v>4</v>
      </c>
      <c r="C2" s="274" t="s">
        <v>221</v>
      </c>
      <c r="D2" s="274"/>
      <c r="E2" s="274"/>
      <c r="F2" s="274"/>
      <c r="G2" s="274"/>
      <c r="H2" s="274"/>
      <c r="I2" s="282" t="s">
        <v>222</v>
      </c>
      <c r="J2" s="282"/>
      <c r="K2" s="282"/>
    </row>
    <row r="3" spans="1:11" ht="57.1">
      <c r="A3" s="274"/>
      <c r="B3" s="274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4.3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280">
        <v>4</v>
      </c>
    </row>
    <row r="5" spans="1:11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280"/>
    </row>
    <row r="6" spans="1:11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279">
        <f>SUM(I6:I19)</f>
        <v>15</v>
      </c>
      <c r="K6" s="280">
        <v>3</v>
      </c>
    </row>
    <row r="7" spans="1:11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279"/>
      <c r="K7" s="280"/>
    </row>
    <row r="8" spans="1:11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279"/>
      <c r="K8" s="280"/>
    </row>
    <row r="9" spans="1:11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279"/>
      <c r="K9" s="280"/>
    </row>
    <row r="10" spans="1:11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279"/>
      <c r="K10" s="280"/>
    </row>
    <row r="11" spans="1:11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279"/>
      <c r="K11" s="280"/>
    </row>
    <row r="12" spans="1:11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279"/>
      <c r="K12" s="280"/>
    </row>
    <row r="13" spans="1:11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279"/>
      <c r="K13" s="280"/>
    </row>
    <row r="14" spans="1:11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279"/>
      <c r="K14" s="280"/>
    </row>
    <row r="15" spans="1:11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279"/>
      <c r="K15" s="280"/>
    </row>
    <row r="16" spans="1:11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279"/>
      <c r="K16" s="280"/>
    </row>
    <row r="17" spans="1:11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279"/>
      <c r="K17" s="280"/>
    </row>
    <row r="18" spans="1:11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279"/>
      <c r="K18" s="280"/>
    </row>
    <row r="19" spans="1:11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279"/>
      <c r="K19" s="280"/>
    </row>
    <row r="20" spans="1:11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279">
        <f>SUM(I21:I23)</f>
        <v>5</v>
      </c>
      <c r="K21" s="280">
        <v>3</v>
      </c>
    </row>
    <row r="22" spans="1:11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279"/>
      <c r="K22" s="280"/>
    </row>
    <row r="23" spans="1:11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279"/>
      <c r="K23" s="280"/>
    </row>
    <row r="24" spans="1:11" ht="14.3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279">
        <f>SUM(I24:I38)</f>
        <v>18</v>
      </c>
      <c r="K24" s="280">
        <v>1</v>
      </c>
    </row>
    <row r="25" spans="1:11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279"/>
      <c r="K25" s="280"/>
    </row>
    <row r="26" spans="1:11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279"/>
      <c r="K26" s="280"/>
    </row>
    <row r="27" spans="1:11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279"/>
      <c r="K27" s="280"/>
    </row>
    <row r="28" spans="1:11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279"/>
      <c r="K28" s="280"/>
    </row>
    <row r="29" spans="1:11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279"/>
      <c r="K29" s="280"/>
    </row>
    <row r="30" spans="1:11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279"/>
      <c r="K30" s="280"/>
    </row>
    <row r="31" spans="1:11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279"/>
      <c r="K31" s="280"/>
    </row>
    <row r="32" spans="1:11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279"/>
      <c r="K32" s="280"/>
    </row>
    <row r="33" spans="1:11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279"/>
      <c r="K33" s="280"/>
    </row>
    <row r="34" spans="1:11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279"/>
      <c r="K34" s="280"/>
    </row>
    <row r="35" spans="1:11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279"/>
      <c r="K35" s="280"/>
    </row>
    <row r="36" spans="1:11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279"/>
      <c r="K36" s="280"/>
    </row>
    <row r="37" spans="1:11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279"/>
      <c r="K37" s="280"/>
    </row>
    <row r="38" spans="1:11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279"/>
      <c r="K38" s="280"/>
    </row>
    <row r="39" spans="1:11" ht="14.3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279">
        <v>4</v>
      </c>
    </row>
    <row r="40" spans="1:11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279"/>
    </row>
    <row r="41" spans="1:11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279">
        <f>SUM(I41:I54)</f>
        <v>18</v>
      </c>
      <c r="K41" s="279">
        <v>2</v>
      </c>
    </row>
    <row r="42" spans="1:11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279"/>
      <c r="K42" s="279"/>
    </row>
    <row r="43" spans="1:11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279"/>
      <c r="K43" s="279"/>
    </row>
    <row r="44" spans="1:11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279"/>
      <c r="K44" s="279"/>
    </row>
    <row r="45" spans="1:11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279"/>
      <c r="K45" s="279"/>
    </row>
    <row r="46" spans="1:11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279"/>
      <c r="K46" s="279"/>
    </row>
    <row r="47" spans="1:11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279"/>
      <c r="K47" s="279"/>
    </row>
    <row r="48" spans="1:11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279"/>
      <c r="K48" s="279"/>
    </row>
    <row r="49" spans="1:11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279"/>
      <c r="K49" s="279"/>
    </row>
    <row r="50" spans="1:11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279"/>
      <c r="K50" s="279"/>
    </row>
    <row r="51" spans="1:11" ht="14.95" customHeight="1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279"/>
      <c r="K51" s="279"/>
    </row>
    <row r="52" spans="1:11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279"/>
      <c r="K52" s="279"/>
    </row>
    <row r="53" spans="1:11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279"/>
      <c r="K53" s="279"/>
    </row>
    <row r="54" spans="1:11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279"/>
      <c r="K54" s="279"/>
    </row>
    <row r="55" spans="1:11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4.3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275"/>
      <c r="F57" s="275"/>
      <c r="G57" s="275"/>
      <c r="H57" s="275"/>
      <c r="I57" s="89">
        <f>SUM(I4:I56)</f>
        <v>72</v>
      </c>
      <c r="J57" s="89">
        <f>SUM(J4:J56)</f>
        <v>72</v>
      </c>
      <c r="K57" s="88"/>
    </row>
    <row r="58" spans="1:11">
      <c r="A58" s="276"/>
      <c r="B58" s="276"/>
      <c r="C58" s="276"/>
      <c r="D58" s="276"/>
      <c r="E58" s="276"/>
      <c r="F58" s="276"/>
      <c r="G58" s="276"/>
      <c r="H58" s="276"/>
      <c r="I58" s="276"/>
      <c r="J58" s="276"/>
      <c r="K58" s="276"/>
    </row>
    <row r="59" spans="1:11" ht="34.5" customHeight="1">
      <c r="A59" s="90"/>
      <c r="C59" s="277" t="s">
        <v>237</v>
      </c>
      <c r="D59" s="277"/>
      <c r="E59" s="277"/>
      <c r="F59" s="277"/>
      <c r="G59" s="91">
        <f>SUM(I4:I56)/20</f>
        <v>3.6</v>
      </c>
      <c r="H59" s="90"/>
      <c r="I59" s="90"/>
    </row>
    <row r="60" spans="1:11" ht="23.95" customHeight="1">
      <c r="A60" s="92"/>
      <c r="C60" s="277" t="s">
        <v>238</v>
      </c>
      <c r="D60" s="277"/>
      <c r="E60" s="277"/>
      <c r="F60" s="93">
        <f>G59</f>
        <v>3.6</v>
      </c>
      <c r="G60" s="94" t="s">
        <v>239</v>
      </c>
      <c r="H60" s="90"/>
      <c r="I60" s="95"/>
    </row>
    <row r="61" spans="1:11">
      <c r="A61" s="278"/>
      <c r="B61" s="278"/>
      <c r="C61" s="278"/>
      <c r="D61" s="278"/>
      <c r="E61" s="278"/>
      <c r="F61" s="278"/>
      <c r="G61" s="278"/>
      <c r="H61" s="278"/>
      <c r="I61" s="278"/>
      <c r="J61" s="278"/>
      <c r="K61" s="278"/>
    </row>
    <row r="62" spans="1:11" ht="20.25" customHeight="1">
      <c r="A62" s="273" t="s">
        <v>240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</row>
    <row r="63" spans="1:11" ht="14.95" customHeight="1">
      <c r="A63" s="96" t="s">
        <v>102</v>
      </c>
      <c r="B63" s="67" t="s">
        <v>241</v>
      </c>
      <c r="C63" s="67" t="s">
        <v>242</v>
      </c>
      <c r="D63" s="274" t="s">
        <v>243</v>
      </c>
      <c r="E63" s="274"/>
      <c r="F63" s="274"/>
      <c r="G63" s="274"/>
      <c r="H63" s="274"/>
      <c r="I63" s="274"/>
      <c r="J63" s="274"/>
      <c r="K63" s="274"/>
    </row>
    <row r="64" spans="1:11" ht="48.1" customHeight="1">
      <c r="A64" s="97" t="s">
        <v>236</v>
      </c>
      <c r="B64" s="98" t="s">
        <v>244</v>
      </c>
      <c r="C64" s="99">
        <v>0</v>
      </c>
      <c r="D64" s="272" t="s">
        <v>245</v>
      </c>
      <c r="E64" s="272"/>
      <c r="F64" s="272"/>
      <c r="G64" s="272"/>
      <c r="H64" s="272"/>
      <c r="I64" s="272"/>
      <c r="J64" s="272"/>
      <c r="K64" s="272"/>
    </row>
    <row r="65" spans="1:11" ht="48.1" customHeight="1">
      <c r="A65" s="97" t="s">
        <v>246</v>
      </c>
      <c r="B65" s="98" t="s">
        <v>247</v>
      </c>
      <c r="C65" s="99">
        <v>3.2000000000000002E-3</v>
      </c>
      <c r="D65" s="272" t="s">
        <v>248</v>
      </c>
      <c r="E65" s="272"/>
      <c r="F65" s="272"/>
      <c r="G65" s="272"/>
      <c r="H65" s="272"/>
      <c r="I65" s="272"/>
      <c r="J65" s="272"/>
      <c r="K65" s="272"/>
    </row>
    <row r="66" spans="1:11" ht="48.1" customHeight="1">
      <c r="A66" s="97" t="s">
        <v>235</v>
      </c>
      <c r="B66" s="98" t="s">
        <v>249</v>
      </c>
      <c r="C66" s="99">
        <v>2.52E-2</v>
      </c>
      <c r="D66" s="272" t="s">
        <v>250</v>
      </c>
      <c r="E66" s="272"/>
      <c r="F66" s="272"/>
      <c r="G66" s="272"/>
      <c r="H66" s="272"/>
      <c r="I66" s="272"/>
      <c r="J66" s="272"/>
      <c r="K66" s="272"/>
    </row>
    <row r="67" spans="1:11" ht="48.1" customHeight="1">
      <c r="A67" s="97" t="s">
        <v>251</v>
      </c>
      <c r="B67" s="98" t="s">
        <v>252</v>
      </c>
      <c r="C67" s="99">
        <v>8.09E-2</v>
      </c>
      <c r="D67" s="272" t="s">
        <v>253</v>
      </c>
      <c r="E67" s="272"/>
      <c r="F67" s="272"/>
      <c r="G67" s="272"/>
      <c r="H67" s="272"/>
      <c r="I67" s="272"/>
      <c r="J67" s="272"/>
      <c r="K67" s="272"/>
    </row>
    <row r="68" spans="1:11" ht="48.1" customHeight="1">
      <c r="A68" s="97" t="s">
        <v>233</v>
      </c>
      <c r="B68" s="98" t="s">
        <v>254</v>
      </c>
      <c r="C68" s="99">
        <v>0.18099999999999999</v>
      </c>
      <c r="D68" s="272" t="s">
        <v>255</v>
      </c>
      <c r="E68" s="272"/>
      <c r="F68" s="272"/>
      <c r="G68" s="272"/>
      <c r="H68" s="272"/>
      <c r="I68" s="272"/>
      <c r="J68" s="272"/>
      <c r="K68" s="272"/>
    </row>
    <row r="69" spans="1:11" ht="48.1" customHeight="1">
      <c r="A69" s="97" t="s">
        <v>234</v>
      </c>
      <c r="B69" s="98" t="s">
        <v>256</v>
      </c>
      <c r="C69" s="99">
        <v>0.33200000000000002</v>
      </c>
      <c r="D69" s="272" t="s">
        <v>257</v>
      </c>
      <c r="E69" s="272"/>
      <c r="F69" s="272"/>
      <c r="G69" s="272"/>
      <c r="H69" s="272"/>
      <c r="I69" s="272"/>
      <c r="J69" s="272"/>
      <c r="K69" s="272"/>
    </row>
    <row r="70" spans="1:11" ht="48.1" customHeight="1">
      <c r="A70" s="97" t="s">
        <v>258</v>
      </c>
      <c r="B70" s="98" t="s">
        <v>259</v>
      </c>
      <c r="C70" s="99">
        <v>0.52600000000000002</v>
      </c>
      <c r="D70" s="272" t="s">
        <v>260</v>
      </c>
      <c r="E70" s="272"/>
      <c r="F70" s="272"/>
      <c r="G70" s="272"/>
      <c r="H70" s="272"/>
      <c r="I70" s="272"/>
      <c r="J70" s="272"/>
      <c r="K70" s="272"/>
    </row>
    <row r="71" spans="1:11" ht="48.1" customHeight="1">
      <c r="A71" s="97" t="s">
        <v>232</v>
      </c>
      <c r="B71" s="98" t="s">
        <v>261</v>
      </c>
      <c r="C71" s="99">
        <v>0.752</v>
      </c>
      <c r="D71" s="272" t="s">
        <v>262</v>
      </c>
      <c r="E71" s="272"/>
      <c r="F71" s="272"/>
      <c r="G71" s="272"/>
      <c r="H71" s="272"/>
      <c r="I71" s="272"/>
      <c r="J71" s="272"/>
      <c r="K71" s="272"/>
    </row>
    <row r="72" spans="1:11" ht="48.1" customHeight="1">
      <c r="A72" s="97" t="s">
        <v>263</v>
      </c>
      <c r="B72" s="100" t="s">
        <v>264</v>
      </c>
      <c r="C72" s="99">
        <v>1</v>
      </c>
      <c r="D72" s="272" t="s">
        <v>265</v>
      </c>
      <c r="E72" s="272"/>
      <c r="F72" s="272"/>
      <c r="G72" s="272"/>
      <c r="H72" s="272"/>
      <c r="I72" s="272"/>
      <c r="J72" s="272"/>
      <c r="K72" s="272"/>
    </row>
    <row r="74" spans="1:11" ht="14.95" customHeight="1"/>
    <row r="78" spans="1:11" ht="15.8" customHeight="1"/>
  </sheetData>
  <mergeCells count="31">
    <mergeCell ref="A1:K1"/>
    <mergeCell ref="A2:A3"/>
    <mergeCell ref="B2:B3"/>
    <mergeCell ref="C2:H2"/>
    <mergeCell ref="I2:K2"/>
    <mergeCell ref="K4:K5"/>
    <mergeCell ref="J6:J19"/>
    <mergeCell ref="K6:K19"/>
    <mergeCell ref="J21:J23"/>
    <mergeCell ref="K21:K23"/>
    <mergeCell ref="J24:J38"/>
    <mergeCell ref="K24:K38"/>
    <mergeCell ref="K39:K40"/>
    <mergeCell ref="J41:J54"/>
    <mergeCell ref="K41:K54"/>
    <mergeCell ref="E57:H57"/>
    <mergeCell ref="A58:K58"/>
    <mergeCell ref="C59:F59"/>
    <mergeCell ref="C60:E60"/>
    <mergeCell ref="A61:K61"/>
    <mergeCell ref="A62:K62"/>
    <mergeCell ref="D63:K63"/>
    <mergeCell ref="D64:K64"/>
    <mergeCell ref="D65:K65"/>
    <mergeCell ref="D66:K66"/>
    <mergeCell ref="D72:K72"/>
    <mergeCell ref="D67:K67"/>
    <mergeCell ref="D68:K68"/>
    <mergeCell ref="D69:K69"/>
    <mergeCell ref="D70:K70"/>
    <mergeCell ref="D71:K7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"/>
  <sheetViews>
    <sheetView view="pageBreakPreview" zoomScaleNormal="100" workbookViewId="0">
      <selection activeCell="F17" sqref="F17"/>
    </sheetView>
  </sheetViews>
  <sheetFormatPr defaultRowHeight="12.9"/>
  <cols>
    <col min="1" max="1" width="5.25" customWidth="1"/>
    <col min="2" max="2" width="62.625" customWidth="1"/>
    <col min="3" max="3" width="19.875" customWidth="1"/>
    <col min="4" max="4" width="9.375" customWidth="1"/>
    <col min="5" max="5" width="12.75" customWidth="1"/>
    <col min="6" max="6" width="14.875" customWidth="1"/>
    <col min="7" max="7" width="16.625" customWidth="1"/>
    <col min="8" max="1025" width="9.125" customWidth="1"/>
  </cols>
  <sheetData>
    <row r="1" spans="1:10" ht="21.1">
      <c r="A1" s="283" t="s">
        <v>266</v>
      </c>
      <c r="B1" s="283"/>
      <c r="C1" s="283"/>
      <c r="D1" s="283"/>
      <c r="E1" s="283"/>
      <c r="F1" s="283"/>
      <c r="G1" s="283"/>
      <c r="H1" s="1"/>
      <c r="I1" s="1"/>
      <c r="J1" s="101"/>
    </row>
    <row r="2" spans="1:10" ht="14.3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3.6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9715.929860000002</v>
      </c>
      <c r="G3" s="8">
        <f t="shared" ref="G3:G17" si="0">E3*F3</f>
        <v>9715.929860000002</v>
      </c>
    </row>
    <row r="4" spans="1:10" ht="13.6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9715.929860000002</v>
      </c>
      <c r="G4" s="8">
        <f t="shared" si="0"/>
        <v>971.59298600000022</v>
      </c>
    </row>
    <row r="5" spans="1:10" ht="13.6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5202.7378937956664</v>
      </c>
      <c r="G5" s="8">
        <f t="shared" si="0"/>
        <v>5202.7378937956664</v>
      </c>
    </row>
    <row r="6" spans="1:10" ht="13.6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4142.1249600668662</v>
      </c>
      <c r="G6" s="8">
        <f t="shared" si="0"/>
        <v>4142.1249600668662</v>
      </c>
    </row>
    <row r="7" spans="1:10" ht="13.6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4140.0269600668662</v>
      </c>
      <c r="G7" s="8">
        <f t="shared" si="0"/>
        <v>4140.0269600668662</v>
      </c>
    </row>
    <row r="8" spans="1:10" ht="13.6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4087.5769600668668</v>
      </c>
      <c r="G8" s="8">
        <f t="shared" si="0"/>
        <v>8175.1539201337337</v>
      </c>
    </row>
    <row r="9" spans="1:10" ht="13.6">
      <c r="A9" s="5" t="s">
        <v>279</v>
      </c>
      <c r="B9" s="6" t="s">
        <v>280</v>
      </c>
      <c r="C9" s="103" t="s">
        <v>281</v>
      </c>
      <c r="D9" s="103" t="s">
        <v>10</v>
      </c>
      <c r="E9" s="11">
        <v>2</v>
      </c>
      <c r="F9" s="202">
        <f>'V GEXNIT'!F115</f>
        <v>3293.4109308206666</v>
      </c>
      <c r="G9" s="8">
        <f t="shared" si="0"/>
        <v>6586.8218616413333</v>
      </c>
    </row>
    <row r="10" spans="1:10" ht="13.6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3291.3129308206667</v>
      </c>
      <c r="G10" s="8">
        <f t="shared" si="0"/>
        <v>6582.6258616413334</v>
      </c>
    </row>
    <row r="11" spans="1:10" ht="13.6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3238.8629308206669</v>
      </c>
      <c r="G11" s="8">
        <f t="shared" si="0"/>
        <v>12955.451723282667</v>
      </c>
    </row>
    <row r="12" spans="1:10" ht="13.6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3345.038556438667</v>
      </c>
      <c r="G12" s="8">
        <f t="shared" si="0"/>
        <v>3345.038556438667</v>
      </c>
    </row>
    <row r="13" spans="1:10" ht="13.6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3342.940556438667</v>
      </c>
      <c r="G13" s="8">
        <f t="shared" si="0"/>
        <v>3342.940556438667</v>
      </c>
    </row>
    <row r="14" spans="1:10" ht="13.6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3292.6597564386666</v>
      </c>
      <c r="G14" s="8">
        <f t="shared" si="0"/>
        <v>6585.3195128773332</v>
      </c>
    </row>
    <row r="15" spans="1:10" ht="13.6">
      <c r="A15" s="5" t="s">
        <v>290</v>
      </c>
      <c r="B15" s="6" t="s">
        <v>291</v>
      </c>
      <c r="C15" s="104" t="s">
        <v>292</v>
      </c>
      <c r="D15" s="103" t="s">
        <v>10</v>
      </c>
      <c r="E15" s="11">
        <v>1</v>
      </c>
      <c r="F15" s="202">
        <f>'V GEXNIT'!G115</f>
        <v>2568.507129018667</v>
      </c>
      <c r="G15" s="8">
        <f t="shared" si="0"/>
        <v>2568.507129018667</v>
      </c>
    </row>
    <row r="16" spans="1:10" ht="13.6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2566.4091290186666</v>
      </c>
      <c r="G16" s="8">
        <f t="shared" si="0"/>
        <v>2566.4091290186666</v>
      </c>
    </row>
    <row r="17" spans="1:7" ht="13.6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2513.9591290186668</v>
      </c>
      <c r="G17" s="8">
        <f t="shared" si="0"/>
        <v>5027.9182580373335</v>
      </c>
    </row>
    <row r="18" spans="1:7" ht="14.3">
      <c r="A18" s="284" t="s">
        <v>297</v>
      </c>
      <c r="B18" s="284"/>
      <c r="C18" s="284"/>
      <c r="D18" s="284"/>
      <c r="E18" s="284"/>
      <c r="F18" s="284"/>
      <c r="G18" s="105">
        <f>SUM(G3:G17)</f>
        <v>81908.599168457789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1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1"/>
  <sheetViews>
    <sheetView showGridLines="0" view="pageBreakPreview" topLeftCell="A65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96" t="s">
        <v>298</v>
      </c>
      <c r="B1" s="296"/>
      <c r="C1" s="296"/>
      <c r="D1" s="296"/>
      <c r="E1" s="1"/>
      <c r="F1" s="1"/>
      <c r="G1" s="1"/>
      <c r="H1" s="1"/>
      <c r="I1" s="1"/>
      <c r="J1" s="101"/>
    </row>
    <row r="2" spans="1:10" ht="13.6">
      <c r="A2" s="245"/>
      <c r="B2" s="245"/>
      <c r="C2" s="245"/>
      <c r="D2" s="245"/>
      <c r="E2" s="1"/>
      <c r="F2" s="1"/>
      <c r="G2" s="1"/>
      <c r="H2" s="1"/>
      <c r="I2" s="1"/>
      <c r="J2" s="101"/>
    </row>
    <row r="3" spans="1:10" ht="13.6">
      <c r="A3" s="242" t="s">
        <v>1023</v>
      </c>
      <c r="B3" s="242"/>
      <c r="C3" s="294" t="s">
        <v>1032</v>
      </c>
      <c r="D3" s="294"/>
      <c r="E3" s="1"/>
      <c r="F3" s="1"/>
      <c r="G3" s="1"/>
      <c r="H3" s="1"/>
      <c r="I3" s="1"/>
      <c r="J3" s="101"/>
    </row>
    <row r="4" spans="1:10" ht="13.6">
      <c r="A4" s="242" t="s">
        <v>1024</v>
      </c>
      <c r="B4" s="242"/>
      <c r="C4" s="297">
        <v>1100</v>
      </c>
      <c r="D4" s="297"/>
      <c r="E4" s="1"/>
      <c r="F4" s="1"/>
      <c r="G4" s="1"/>
      <c r="H4" s="1"/>
      <c r="I4" s="1"/>
      <c r="J4" s="101"/>
    </row>
    <row r="5" spans="1:10" ht="13.6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3.6">
      <c r="A6" s="295" t="s">
        <v>1025</v>
      </c>
      <c r="B6" s="295"/>
      <c r="C6" s="203"/>
      <c r="D6" s="203"/>
      <c r="E6" s="1"/>
      <c r="F6" s="1"/>
      <c r="G6" s="1"/>
      <c r="H6" s="1"/>
      <c r="I6" s="1"/>
      <c r="J6" s="101"/>
    </row>
    <row r="7" spans="1:10" ht="13.6">
      <c r="A7" s="245"/>
      <c r="B7" s="245"/>
      <c r="C7" s="245"/>
      <c r="D7" s="245"/>
      <c r="E7" s="1"/>
      <c r="F7" s="1"/>
      <c r="G7" s="1"/>
      <c r="H7" s="1"/>
      <c r="I7" s="1"/>
      <c r="J7" s="101"/>
    </row>
    <row r="8" spans="1:10" ht="14.3">
      <c r="A8" s="248" t="s">
        <v>299</v>
      </c>
      <c r="B8" s="248"/>
      <c r="C8" s="248"/>
      <c r="D8" s="248"/>
      <c r="E8" s="1"/>
      <c r="F8" s="1"/>
      <c r="G8" s="1"/>
      <c r="H8" s="1"/>
      <c r="I8" s="1"/>
      <c r="J8" s="101"/>
    </row>
    <row r="9" spans="1:10" ht="13.6">
      <c r="A9" s="245"/>
      <c r="B9" s="245"/>
      <c r="C9" s="245"/>
      <c r="D9" s="245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94"/>
      <c r="D10" s="294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94" t="s">
        <v>302</v>
      </c>
      <c r="D11" s="294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94" t="s">
        <v>304</v>
      </c>
      <c r="D12" s="294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94">
        <v>12</v>
      </c>
      <c r="D13" s="294"/>
      <c r="E13" s="1"/>
      <c r="F13" s="1"/>
      <c r="G13" s="1"/>
      <c r="H13" s="1"/>
      <c r="I13" s="1"/>
      <c r="J13" s="101"/>
    </row>
    <row r="14" spans="1:10" ht="13.6">
      <c r="A14" s="245"/>
      <c r="B14" s="245"/>
      <c r="C14" s="245"/>
      <c r="D14" s="245"/>
      <c r="E14" s="1"/>
      <c r="F14" s="1"/>
      <c r="G14" s="1"/>
      <c r="H14" s="1"/>
      <c r="I14" s="1"/>
      <c r="J14" s="101"/>
    </row>
    <row r="15" spans="1:10" ht="14.3">
      <c r="A15" s="248" t="s">
        <v>306</v>
      </c>
      <c r="B15" s="248"/>
      <c r="C15" s="248"/>
      <c r="D15" s="248"/>
      <c r="E15" s="1"/>
      <c r="F15" s="1"/>
      <c r="G15" s="1"/>
      <c r="H15" s="1"/>
      <c r="I15" s="1"/>
      <c r="J15" s="101"/>
    </row>
    <row r="16" spans="1:10" ht="13.6">
      <c r="A16" s="293"/>
      <c r="B16" s="293"/>
      <c r="C16" s="293"/>
      <c r="D16" s="293"/>
      <c r="E16" s="1"/>
      <c r="F16" s="1"/>
      <c r="G16" s="1"/>
      <c r="H16" s="1"/>
      <c r="I16" s="1"/>
      <c r="J16" s="101"/>
    </row>
    <row r="17" spans="1:10" ht="30.1" customHeight="1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3.6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3.6">
      <c r="A19" s="289"/>
      <c r="B19" s="289"/>
      <c r="C19" s="289"/>
      <c r="D19" s="289"/>
      <c r="E19" s="1"/>
      <c r="F19" s="1"/>
      <c r="G19" s="1"/>
      <c r="H19" s="1"/>
      <c r="I19" s="1"/>
      <c r="J19" s="101"/>
    </row>
    <row r="20" spans="1:10" ht="14.3">
      <c r="A20" s="285" t="s">
        <v>312</v>
      </c>
      <c r="B20" s="285"/>
      <c r="C20" s="285"/>
      <c r="D20" s="285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2" t="s">
        <v>310</v>
      </c>
      <c r="D21" s="242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2" t="s">
        <v>315</v>
      </c>
      <c r="D22" s="242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0">
        <v>6600</v>
      </c>
      <c r="D23" s="290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1" t="s">
        <v>318</v>
      </c>
      <c r="D24" s="291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2">
        <v>44197</v>
      </c>
      <c r="D25" s="292"/>
      <c r="E25" s="101"/>
      <c r="F25" s="101"/>
      <c r="G25" s="101"/>
      <c r="H25" s="101"/>
      <c r="I25" s="101"/>
      <c r="J25" s="101"/>
    </row>
    <row r="26" spans="1:10" ht="13.6">
      <c r="A26" s="245"/>
      <c r="B26" s="245"/>
      <c r="C26" s="245"/>
      <c r="D26" s="245"/>
      <c r="E26" s="101"/>
      <c r="F26" s="101"/>
      <c r="G26" s="101"/>
      <c r="H26" s="101"/>
      <c r="I26" s="101"/>
      <c r="J26" s="101"/>
    </row>
    <row r="27" spans="1:10" ht="13.6">
      <c r="A27" s="245"/>
      <c r="B27" s="245"/>
      <c r="C27" s="245"/>
      <c r="D27" s="245"/>
      <c r="E27" s="101"/>
      <c r="F27" s="101"/>
      <c r="G27" s="101"/>
      <c r="H27" s="101"/>
      <c r="I27" s="101"/>
      <c r="J27" s="101"/>
    </row>
    <row r="28" spans="1:10" ht="14.3">
      <c r="A28" s="287" t="s">
        <v>320</v>
      </c>
      <c r="B28" s="287"/>
      <c r="C28" s="287"/>
      <c r="D28" s="287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6600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43" t="s">
        <v>330</v>
      </c>
      <c r="B36" s="243"/>
      <c r="C36" s="208">
        <f>SUM(C30:C35)</f>
        <v>0</v>
      </c>
      <c r="D36" s="209">
        <f>SUM(D30:D35)</f>
        <v>6600</v>
      </c>
      <c r="E36" s="101"/>
      <c r="F36" s="101"/>
      <c r="G36" s="101"/>
      <c r="H36" s="101"/>
      <c r="I36" s="101"/>
      <c r="J36" s="101"/>
    </row>
    <row r="37" spans="1:10" ht="13.6">
      <c r="A37" s="245"/>
      <c r="B37" s="245"/>
      <c r="C37" s="245"/>
      <c r="D37" s="245"/>
      <c r="E37" s="101"/>
      <c r="F37" s="101"/>
      <c r="G37" s="101"/>
      <c r="H37" s="101"/>
      <c r="I37" s="101"/>
      <c r="J37" s="101"/>
    </row>
    <row r="38" spans="1:10" ht="14.3">
      <c r="A38" s="287" t="s">
        <v>331</v>
      </c>
      <c r="B38" s="287"/>
      <c r="C38" s="287"/>
      <c r="D38" s="287"/>
      <c r="E38" s="101"/>
      <c r="F38" s="101"/>
      <c r="G38" s="101"/>
      <c r="H38" s="101"/>
      <c r="I38" s="101"/>
      <c r="J38" s="101"/>
    </row>
    <row r="39" spans="1:10" ht="14.3">
      <c r="A39" s="287" t="s">
        <v>332</v>
      </c>
      <c r="B39" s="287"/>
      <c r="C39" s="287"/>
      <c r="D39" s="287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549.78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798.6</v>
      </c>
      <c r="E42" s="101"/>
      <c r="F42" s="101"/>
      <c r="G42" s="101"/>
      <c r="H42" s="101"/>
      <c r="I42" s="101"/>
      <c r="J42" s="101"/>
    </row>
    <row r="43" spans="1:10" ht="14.3">
      <c r="A43" s="243" t="s">
        <v>330</v>
      </c>
      <c r="B43" s="243"/>
      <c r="C43" s="208">
        <f>SUM(C41:C42)</f>
        <v>0.20429999999999998</v>
      </c>
      <c r="D43" s="190">
        <f>SUM(D41:D42)</f>
        <v>1348.38</v>
      </c>
      <c r="E43" s="101"/>
      <c r="F43" s="101"/>
      <c r="G43" s="101"/>
      <c r="H43" s="101"/>
      <c r="I43" s="101"/>
      <c r="J43" s="101"/>
    </row>
    <row r="44" spans="1:10" ht="13.6">
      <c r="A44" s="245"/>
      <c r="B44" s="245"/>
      <c r="C44" s="245"/>
      <c r="D44" s="245"/>
      <c r="E44" s="101"/>
      <c r="F44" s="101"/>
      <c r="G44" s="101"/>
      <c r="H44" s="101"/>
      <c r="I44" s="101"/>
      <c r="J44" s="101"/>
    </row>
    <row r="45" spans="1:10" ht="28.05" customHeight="1">
      <c r="A45" s="286" t="s">
        <v>336</v>
      </c>
      <c r="B45" s="286"/>
      <c r="C45" s="286"/>
      <c r="D45" s="286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198.70950000000002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119.2257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119.2257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79.483800000000002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47.690280000000001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15.89676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635.87040000000002</v>
      </c>
    </row>
    <row r="55" spans="1:10" ht="14.3">
      <c r="A55" s="243" t="s">
        <v>330</v>
      </c>
      <c r="B55" s="243"/>
      <c r="C55" s="208">
        <f>SUM(C47:C54)</f>
        <v>0.15300000000000002</v>
      </c>
      <c r="D55" s="209">
        <f>SUM(D47:D54)</f>
        <v>1216.10214</v>
      </c>
    </row>
    <row r="56" spans="1:10" ht="13.6">
      <c r="A56" s="245"/>
      <c r="B56" s="245"/>
      <c r="C56" s="245"/>
      <c r="D56" s="245"/>
    </row>
    <row r="57" spans="1:10" ht="14.3">
      <c r="A57" s="287" t="s">
        <v>345</v>
      </c>
      <c r="B57" s="287"/>
      <c r="C57" s="287"/>
      <c r="D57" s="287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17"/>
      <c r="D59" s="189">
        <v>0</v>
      </c>
    </row>
    <row r="60" spans="1:10" ht="13.6">
      <c r="A60" s="182" t="s">
        <v>11</v>
      </c>
      <c r="B60" s="117" t="s">
        <v>349</v>
      </c>
      <c r="C60" s="117"/>
      <c r="D60" s="189">
        <v>0</v>
      </c>
    </row>
    <row r="61" spans="1:10" ht="13.6">
      <c r="A61" s="182" t="s">
        <v>13</v>
      </c>
      <c r="B61" s="117" t="s">
        <v>350</v>
      </c>
      <c r="C61" s="117"/>
      <c r="D61" s="189">
        <v>0</v>
      </c>
    </row>
    <row r="62" spans="1:10" ht="13.6">
      <c r="A62" s="182" t="s">
        <v>15</v>
      </c>
      <c r="B62" s="169" t="s">
        <v>1021</v>
      </c>
      <c r="C62" s="117"/>
      <c r="D62" s="189">
        <v>4.9400000000000004</v>
      </c>
    </row>
    <row r="63" spans="1:10" ht="14.3">
      <c r="A63" s="243" t="s">
        <v>330</v>
      </c>
      <c r="B63" s="243"/>
      <c r="C63" s="243"/>
      <c r="D63" s="190">
        <f>SUM(D59:D62)</f>
        <v>4.9400000000000004</v>
      </c>
    </row>
    <row r="64" spans="1:10" ht="13.6">
      <c r="A64" s="245"/>
      <c r="B64" s="245"/>
      <c r="C64" s="245"/>
      <c r="D64" s="245"/>
    </row>
    <row r="65" spans="1:4" ht="14.3">
      <c r="A65" s="287" t="s">
        <v>351</v>
      </c>
      <c r="B65" s="287"/>
      <c r="C65" s="287"/>
      <c r="D65" s="287"/>
    </row>
    <row r="66" spans="1:4" ht="14.3">
      <c r="A66" s="186">
        <v>2</v>
      </c>
      <c r="B66" s="288" t="s">
        <v>352</v>
      </c>
      <c r="C66" s="288"/>
      <c r="D66" s="186" t="s">
        <v>323</v>
      </c>
    </row>
    <row r="67" spans="1:4" ht="13.6">
      <c r="A67" s="182" t="s">
        <v>206</v>
      </c>
      <c r="B67" s="242" t="s">
        <v>333</v>
      </c>
      <c r="C67" s="242"/>
      <c r="D67" s="189">
        <f>D43</f>
        <v>1348.38</v>
      </c>
    </row>
    <row r="68" spans="1:4" ht="13.6">
      <c r="A68" s="182" t="s">
        <v>208</v>
      </c>
      <c r="B68" s="242" t="s">
        <v>337</v>
      </c>
      <c r="C68" s="242"/>
      <c r="D68" s="189">
        <f>D55</f>
        <v>1216.10214</v>
      </c>
    </row>
    <row r="69" spans="1:4" ht="13.6">
      <c r="A69" s="182" t="s">
        <v>346</v>
      </c>
      <c r="B69" s="242" t="s">
        <v>347</v>
      </c>
      <c r="C69" s="242"/>
      <c r="D69" s="189">
        <f>D63</f>
        <v>4.9400000000000004</v>
      </c>
    </row>
    <row r="70" spans="1:4" ht="14.3">
      <c r="A70" s="243" t="s">
        <v>330</v>
      </c>
      <c r="B70" s="243"/>
      <c r="C70" s="243"/>
      <c r="D70" s="190">
        <f>SUM(D67:D69)</f>
        <v>2569.4221400000001</v>
      </c>
    </row>
    <row r="71" spans="1:4" ht="13.6">
      <c r="A71" s="289"/>
      <c r="B71" s="289"/>
      <c r="C71" s="289"/>
      <c r="D71" s="289"/>
    </row>
    <row r="72" spans="1:4" ht="14.95" customHeight="1">
      <c r="A72" s="286" t="s">
        <v>353</v>
      </c>
      <c r="B72" s="286"/>
      <c r="C72" s="286"/>
      <c r="D72" s="286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27.72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2.2176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132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128.04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19.590120000000006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132</v>
      </c>
    </row>
    <row r="80" spans="1:4" ht="14.3">
      <c r="A80" s="243" t="s">
        <v>330</v>
      </c>
      <c r="B80" s="243"/>
      <c r="C80" s="208">
        <f>SUM(C74:C79)</f>
        <v>6.6904200000000011E-2</v>
      </c>
      <c r="D80" s="190">
        <f>SUM(D74:D79)</f>
        <v>441.56772000000001</v>
      </c>
    </row>
    <row r="81" spans="1:4" ht="13.6">
      <c r="A81" s="245"/>
      <c r="B81" s="245"/>
      <c r="C81" s="245"/>
      <c r="D81" s="245"/>
    </row>
    <row r="82" spans="1:4" ht="14.3">
      <c r="A82" s="287" t="s">
        <v>361</v>
      </c>
      <c r="B82" s="287"/>
      <c r="C82" s="287"/>
      <c r="D82" s="287"/>
    </row>
    <row r="83" spans="1:4" ht="14.3">
      <c r="A83" s="287" t="s">
        <v>362</v>
      </c>
      <c r="B83" s="287"/>
      <c r="C83" s="287"/>
      <c r="D83" s="287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61.379999999999995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18.48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5.28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17.82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1.9799999999999998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43" t="s">
        <v>330</v>
      </c>
      <c r="B91" s="243"/>
      <c r="C91" s="208">
        <f>SUM(C85:C90)</f>
        <v>1.5900000000000001E-2</v>
      </c>
      <c r="D91" s="190">
        <f>SUM(D85:D90)</f>
        <v>104.94000000000001</v>
      </c>
    </row>
    <row r="92" spans="1:4" ht="13.6">
      <c r="A92" s="245"/>
      <c r="B92" s="245"/>
      <c r="C92" s="245"/>
      <c r="D92" s="245"/>
    </row>
    <row r="93" spans="1:4" ht="14.3">
      <c r="A93" s="287" t="s">
        <v>371</v>
      </c>
      <c r="B93" s="287"/>
      <c r="C93" s="287"/>
      <c r="D93" s="287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43" t="s">
        <v>330</v>
      </c>
      <c r="B96" s="243"/>
      <c r="C96" s="208">
        <f>C95</f>
        <v>0</v>
      </c>
      <c r="D96" s="190">
        <f>D95</f>
        <v>0</v>
      </c>
    </row>
    <row r="97" spans="1:4" ht="13.6">
      <c r="A97" s="245"/>
      <c r="B97" s="245"/>
      <c r="C97" s="245"/>
      <c r="D97" s="245"/>
    </row>
    <row r="98" spans="1:4" ht="14.3">
      <c r="A98" s="287" t="s">
        <v>375</v>
      </c>
      <c r="B98" s="287"/>
      <c r="C98" s="287"/>
      <c r="D98" s="287"/>
    </row>
    <row r="99" spans="1:4" ht="14.3">
      <c r="A99" s="186">
        <v>4</v>
      </c>
      <c r="B99" s="288" t="s">
        <v>376</v>
      </c>
      <c r="C99" s="288"/>
      <c r="D99" s="186" t="s">
        <v>323</v>
      </c>
    </row>
    <row r="100" spans="1:4" ht="13.6">
      <c r="A100" s="182" t="s">
        <v>363</v>
      </c>
      <c r="B100" s="242" t="s">
        <v>364</v>
      </c>
      <c r="C100" s="242"/>
      <c r="D100" s="189">
        <f>D91</f>
        <v>104.94000000000001</v>
      </c>
    </row>
    <row r="101" spans="1:4" ht="13.6">
      <c r="A101" s="182" t="s">
        <v>372</v>
      </c>
      <c r="B101" s="242" t="s">
        <v>373</v>
      </c>
      <c r="C101" s="242"/>
      <c r="D101" s="189">
        <f>D96</f>
        <v>0</v>
      </c>
    </row>
    <row r="102" spans="1:4" ht="14.3">
      <c r="A102" s="243" t="s">
        <v>330</v>
      </c>
      <c r="B102" s="243"/>
      <c r="C102" s="243"/>
      <c r="D102" s="190">
        <f>SUM(D100:D101)</f>
        <v>104.94000000000001</v>
      </c>
    </row>
    <row r="103" spans="1:4" ht="13.6">
      <c r="A103" s="245"/>
      <c r="B103" s="245"/>
      <c r="C103" s="245"/>
      <c r="D103" s="245"/>
    </row>
    <row r="104" spans="1:4" ht="14.95" customHeight="1">
      <c r="A104" s="286" t="s">
        <v>377</v>
      </c>
      <c r="B104" s="286"/>
      <c r="C104" s="286"/>
      <c r="D104" s="286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189">
        <v>0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43" t="s">
        <v>330</v>
      </c>
      <c r="B110" s="243"/>
      <c r="C110" s="243"/>
      <c r="D110" s="190">
        <f>SUM(D106:D109)</f>
        <v>0</v>
      </c>
    </row>
    <row r="111" spans="1:4" ht="13.6">
      <c r="A111" s="245"/>
      <c r="B111" s="245"/>
      <c r="C111" s="245"/>
      <c r="D111" s="245"/>
    </row>
    <row r="112" spans="1:4" ht="14.3">
      <c r="A112" s="248"/>
      <c r="B112" s="248"/>
      <c r="C112" s="248"/>
      <c r="D112" s="248"/>
    </row>
    <row r="113" spans="1:4" ht="13.6">
      <c r="A113" s="245"/>
      <c r="B113" s="245"/>
      <c r="C113" s="245"/>
      <c r="D113" s="245"/>
    </row>
    <row r="114" spans="1:4" ht="14.3">
      <c r="A114" s="186"/>
      <c r="B114" s="285" t="s">
        <v>381</v>
      </c>
      <c r="C114" s="285"/>
      <c r="D114" s="186" t="s">
        <v>323</v>
      </c>
    </row>
    <row r="115" spans="1:4" ht="13.6">
      <c r="A115" s="182" t="s">
        <v>8</v>
      </c>
      <c r="B115" s="242" t="s">
        <v>320</v>
      </c>
      <c r="C115" s="242"/>
      <c r="D115" s="189">
        <f>D36</f>
        <v>6600</v>
      </c>
    </row>
    <row r="116" spans="1:4" ht="13.6">
      <c r="A116" s="182" t="s">
        <v>11</v>
      </c>
      <c r="B116" s="242" t="s">
        <v>331</v>
      </c>
      <c r="C116" s="242"/>
      <c r="D116" s="189">
        <f>D70</f>
        <v>2569.4221400000001</v>
      </c>
    </row>
    <row r="117" spans="1:4" ht="13.6">
      <c r="A117" s="182" t="s">
        <v>13</v>
      </c>
      <c r="B117" s="242" t="s">
        <v>353</v>
      </c>
      <c r="C117" s="242"/>
      <c r="D117" s="189">
        <f>D80</f>
        <v>441.56772000000001</v>
      </c>
    </row>
    <row r="118" spans="1:4" ht="13.6">
      <c r="A118" s="182" t="s">
        <v>15</v>
      </c>
      <c r="B118" s="242" t="s">
        <v>361</v>
      </c>
      <c r="C118" s="242"/>
      <c r="D118" s="189">
        <f>D102</f>
        <v>104.94000000000001</v>
      </c>
    </row>
    <row r="119" spans="1:4" ht="13.6">
      <c r="A119" s="182" t="s">
        <v>20</v>
      </c>
      <c r="B119" s="242" t="s">
        <v>377</v>
      </c>
      <c r="C119" s="242"/>
      <c r="D119" s="189">
        <f>D110</f>
        <v>0</v>
      </c>
    </row>
    <row r="120" spans="1:4" ht="14.3">
      <c r="A120" s="243" t="s">
        <v>382</v>
      </c>
      <c r="B120" s="243"/>
      <c r="C120" s="243"/>
      <c r="D120" s="190">
        <f>SUM(D115:D119)</f>
        <v>9715.929860000002</v>
      </c>
    </row>
    <row r="121" spans="1:4">
      <c r="A121" s="212"/>
      <c r="B121" s="212"/>
      <c r="C121" s="212"/>
      <c r="D121" s="212"/>
    </row>
  </sheetData>
  <mergeCells count="74">
    <mergeCell ref="A1:D1"/>
    <mergeCell ref="A2:D2"/>
    <mergeCell ref="A3:B3"/>
    <mergeCell ref="C3:D3"/>
    <mergeCell ref="A4:B4"/>
    <mergeCell ref="C4:D4"/>
    <mergeCell ref="A6:B6"/>
    <mergeCell ref="A7:D7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B118:C118"/>
    <mergeCell ref="B119:C119"/>
    <mergeCell ref="A120:C120"/>
    <mergeCell ref="A113:D113"/>
    <mergeCell ref="B114:C114"/>
    <mergeCell ref="B115:C115"/>
    <mergeCell ref="B116:C116"/>
    <mergeCell ref="B117:C117"/>
  </mergeCells>
  <printOptions horizontalCentered="1"/>
  <pageMargins left="0.78740157480314965" right="0.78740157480314965" top="0.9055118110236221" bottom="0.9055118110236221" header="0.51181102362204722" footer="0.51181102362204722"/>
  <pageSetup paperSize="9" scale="4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0"/>
  <sheetViews>
    <sheetView showGridLines="0" view="pageBreakPreview" topLeftCell="A61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96" t="s">
        <v>298</v>
      </c>
      <c r="B1" s="296"/>
      <c r="C1" s="296"/>
      <c r="D1" s="296"/>
      <c r="E1" s="1"/>
      <c r="F1" s="1"/>
      <c r="G1" s="1"/>
      <c r="H1" s="1"/>
      <c r="I1" s="1"/>
      <c r="J1" s="101"/>
    </row>
    <row r="2" spans="1:10" ht="13.6">
      <c r="A2" s="245"/>
      <c r="B2" s="245"/>
      <c r="C2" s="245"/>
      <c r="D2" s="245"/>
      <c r="E2" s="1"/>
      <c r="F2" s="1"/>
      <c r="G2" s="1"/>
      <c r="H2" s="1"/>
      <c r="I2" s="1"/>
      <c r="J2" s="101"/>
    </row>
    <row r="3" spans="1:10" ht="13.6">
      <c r="A3" s="242" t="s">
        <v>1023</v>
      </c>
      <c r="B3" s="242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3.6">
      <c r="A4" s="242" t="s">
        <v>1024</v>
      </c>
      <c r="B4" s="242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3.6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3.6">
      <c r="A6" s="295" t="s">
        <v>1025</v>
      </c>
      <c r="B6" s="295"/>
      <c r="C6" s="203"/>
      <c r="D6" s="203"/>
      <c r="E6" s="1"/>
      <c r="F6" s="1"/>
      <c r="G6" s="1"/>
      <c r="H6" s="1"/>
      <c r="I6" s="1"/>
      <c r="J6" s="101"/>
    </row>
    <row r="7" spans="1:10" ht="13.6">
      <c r="A7" s="245"/>
      <c r="B7" s="245"/>
      <c r="C7" s="245"/>
      <c r="D7" s="245"/>
      <c r="E7" s="1"/>
      <c r="F7" s="1"/>
      <c r="G7" s="1"/>
      <c r="H7" s="1"/>
      <c r="I7" s="1"/>
      <c r="J7" s="101"/>
    </row>
    <row r="8" spans="1:10" ht="14.3">
      <c r="A8" s="248" t="s">
        <v>299</v>
      </c>
      <c r="B8" s="248"/>
      <c r="C8" s="248"/>
      <c r="D8" s="248"/>
      <c r="E8" s="1"/>
      <c r="F8" s="1"/>
      <c r="G8" s="1"/>
      <c r="H8" s="1"/>
      <c r="I8" s="1"/>
      <c r="J8" s="101"/>
    </row>
    <row r="9" spans="1:10" ht="13.6">
      <c r="A9" s="245"/>
      <c r="B9" s="245"/>
      <c r="C9" s="245"/>
      <c r="D9" s="245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98">
        <v>44187</v>
      </c>
      <c r="D10" s="294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94" t="s">
        <v>386</v>
      </c>
      <c r="D11" s="294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94">
        <v>2021</v>
      </c>
      <c r="D12" s="294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94">
        <v>12</v>
      </c>
      <c r="D13" s="294"/>
      <c r="E13" s="1"/>
      <c r="F13" s="1"/>
      <c r="G13" s="1"/>
      <c r="H13" s="1"/>
      <c r="I13" s="1"/>
      <c r="J13" s="101"/>
    </row>
    <row r="14" spans="1:10" ht="13.6">
      <c r="A14" s="245"/>
      <c r="B14" s="245"/>
      <c r="C14" s="245"/>
      <c r="D14" s="245"/>
      <c r="E14" s="1"/>
      <c r="F14" s="1"/>
      <c r="G14" s="1"/>
      <c r="H14" s="1"/>
      <c r="I14" s="1"/>
      <c r="J14" s="101"/>
    </row>
    <row r="15" spans="1:10" ht="14.3">
      <c r="A15" s="248" t="s">
        <v>306</v>
      </c>
      <c r="B15" s="248"/>
      <c r="C15" s="248"/>
      <c r="D15" s="248"/>
      <c r="E15" s="1"/>
      <c r="F15" s="1"/>
      <c r="G15" s="1"/>
      <c r="H15" s="1"/>
      <c r="I15" s="1"/>
      <c r="J15" s="101"/>
    </row>
    <row r="16" spans="1:10" ht="13.6">
      <c r="A16" s="293"/>
      <c r="B16" s="293"/>
      <c r="C16" s="293"/>
      <c r="D16" s="293"/>
      <c r="E16" s="1"/>
      <c r="F16" s="1"/>
      <c r="G16" s="1"/>
      <c r="H16" s="1"/>
      <c r="I16" s="1"/>
      <c r="J16" s="101"/>
    </row>
    <row r="17" spans="1:10" ht="30.1" customHeight="1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4.95" customHeight="1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3.6">
      <c r="A19" s="289"/>
      <c r="B19" s="289"/>
      <c r="C19" s="289"/>
      <c r="D19" s="289"/>
      <c r="E19" s="1"/>
      <c r="F19" s="1"/>
      <c r="G19" s="1"/>
      <c r="H19" s="1"/>
      <c r="I19" s="1"/>
      <c r="J19" s="101"/>
    </row>
    <row r="20" spans="1:10" ht="14.3">
      <c r="A20" s="285" t="s">
        <v>312</v>
      </c>
      <c r="B20" s="285"/>
      <c r="C20" s="285"/>
      <c r="D20" s="285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2" t="s">
        <v>310</v>
      </c>
      <c r="D21" s="242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2" t="s">
        <v>274</v>
      </c>
      <c r="D22" s="242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0">
        <v>3257.49</v>
      </c>
      <c r="D23" s="290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1" t="s">
        <v>387</v>
      </c>
      <c r="D24" s="291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2">
        <v>44256</v>
      </c>
      <c r="D25" s="292"/>
      <c r="E25" s="101"/>
      <c r="F25" s="101"/>
      <c r="G25" s="101"/>
      <c r="H25" s="101"/>
      <c r="I25" s="101"/>
      <c r="J25" s="101"/>
    </row>
    <row r="26" spans="1:10" ht="13.6">
      <c r="A26" s="245"/>
      <c r="B26" s="245"/>
      <c r="C26" s="245"/>
      <c r="D26" s="245"/>
      <c r="E26" s="101"/>
      <c r="F26" s="101"/>
      <c r="G26" s="101"/>
      <c r="H26" s="101"/>
      <c r="I26" s="101"/>
      <c r="J26" s="101"/>
    </row>
    <row r="27" spans="1:10" ht="13.6">
      <c r="A27" s="245"/>
      <c r="B27" s="245"/>
      <c r="C27" s="245"/>
      <c r="D27" s="245"/>
      <c r="E27" s="101"/>
      <c r="F27" s="101"/>
      <c r="G27" s="101"/>
      <c r="H27" s="101"/>
      <c r="I27" s="101"/>
      <c r="J27" s="101"/>
    </row>
    <row r="28" spans="1:10" ht="14.3">
      <c r="A28" s="287" t="s">
        <v>320</v>
      </c>
      <c r="B28" s="287"/>
      <c r="C28" s="287"/>
      <c r="D28" s="287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3257.49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43" t="s">
        <v>330</v>
      </c>
      <c r="B36" s="243"/>
      <c r="C36" s="208">
        <f>SUM(C30:C35)</f>
        <v>0</v>
      </c>
      <c r="D36" s="209">
        <f>SUM(D30:D35)</f>
        <v>3257.49</v>
      </c>
      <c r="E36" s="101"/>
      <c r="F36" s="101"/>
      <c r="G36" s="101"/>
      <c r="H36" s="101"/>
      <c r="I36" s="101"/>
      <c r="J36" s="101"/>
    </row>
    <row r="37" spans="1:10" ht="13.6">
      <c r="A37" s="245"/>
      <c r="B37" s="245"/>
      <c r="C37" s="245"/>
      <c r="D37" s="245"/>
      <c r="E37" s="101"/>
      <c r="F37" s="101"/>
      <c r="G37" s="101"/>
      <c r="H37" s="101"/>
      <c r="I37" s="101"/>
      <c r="J37" s="101"/>
    </row>
    <row r="38" spans="1:10" ht="14.3">
      <c r="A38" s="287" t="s">
        <v>331</v>
      </c>
      <c r="B38" s="287"/>
      <c r="C38" s="287"/>
      <c r="D38" s="287"/>
      <c r="E38" s="101"/>
      <c r="F38" s="101"/>
      <c r="G38" s="101"/>
      <c r="H38" s="101"/>
      <c r="I38" s="101"/>
      <c r="J38" s="101"/>
    </row>
    <row r="39" spans="1:10" ht="14.3">
      <c r="A39" s="287" t="s">
        <v>332</v>
      </c>
      <c r="B39" s="287"/>
      <c r="C39" s="287"/>
      <c r="D39" s="287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271.34891699999997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394.15628999999996</v>
      </c>
      <c r="E42" s="101"/>
      <c r="F42" s="101"/>
      <c r="G42" s="101"/>
      <c r="H42" s="101"/>
      <c r="I42" s="101"/>
      <c r="J42" s="101"/>
    </row>
    <row r="43" spans="1:10" ht="14.3">
      <c r="A43" s="243" t="s">
        <v>330</v>
      </c>
      <c r="B43" s="243"/>
      <c r="C43" s="208">
        <f>SUM(C41:C42)</f>
        <v>0.20429999999999998</v>
      </c>
      <c r="D43" s="190">
        <f>SUM(D41:D42)</f>
        <v>665.50520699999993</v>
      </c>
      <c r="E43" s="101"/>
      <c r="F43" s="101"/>
      <c r="G43" s="101"/>
      <c r="H43" s="101"/>
      <c r="I43" s="101"/>
      <c r="J43" s="101"/>
    </row>
    <row r="44" spans="1:10" ht="13.6">
      <c r="A44" s="245"/>
      <c r="B44" s="245"/>
      <c r="C44" s="245"/>
      <c r="D44" s="245"/>
      <c r="E44" s="101"/>
      <c r="F44" s="101"/>
      <c r="G44" s="101"/>
      <c r="H44" s="101"/>
      <c r="I44" s="101"/>
      <c r="J44" s="101"/>
    </row>
    <row r="45" spans="1:10" ht="28.05" customHeight="1">
      <c r="A45" s="286" t="s">
        <v>336</v>
      </c>
      <c r="B45" s="286"/>
      <c r="C45" s="286"/>
      <c r="D45" s="286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98.074880175000004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58.844928104999994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58.844928104999994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39.229952070000003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23.537971242000001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7.8459904140000001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313.83961656000002</v>
      </c>
    </row>
    <row r="55" spans="1:10" ht="14.3">
      <c r="A55" s="243" t="s">
        <v>330</v>
      </c>
      <c r="B55" s="243"/>
      <c r="C55" s="208">
        <f>SUM(C47:C54)</f>
        <v>0.15300000000000002</v>
      </c>
      <c r="D55" s="209">
        <f>SUM(D47:D54)</f>
        <v>600.21826667100004</v>
      </c>
    </row>
    <row r="56" spans="1:10" ht="13.6">
      <c r="A56" s="245"/>
      <c r="B56" s="245"/>
      <c r="C56" s="245"/>
      <c r="D56" s="245"/>
    </row>
    <row r="57" spans="1:10" ht="14.3">
      <c r="A57" s="287" t="s">
        <v>345</v>
      </c>
      <c r="B57" s="287"/>
      <c r="C57" s="287"/>
      <c r="D57" s="287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3.6">
      <c r="A60" s="182" t="s">
        <v>11</v>
      </c>
      <c r="B60" s="117" t="s">
        <v>1027</v>
      </c>
      <c r="C60" s="104">
        <f>300 + (3.43*20.98)</f>
        <v>371.96140000000003</v>
      </c>
      <c r="D60" s="189">
        <f>C60</f>
        <v>371.96140000000003</v>
      </c>
    </row>
    <row r="61" spans="1:10" ht="13.6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3.6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4.3">
      <c r="A63" s="243" t="s">
        <v>330</v>
      </c>
      <c r="B63" s="243"/>
      <c r="C63" s="243"/>
      <c r="D63" s="190">
        <f>SUM(D59:D62)</f>
        <v>376.90140000000002</v>
      </c>
    </row>
    <row r="64" spans="1:10" ht="13.6">
      <c r="A64" s="245"/>
      <c r="B64" s="245"/>
      <c r="C64" s="245"/>
      <c r="D64" s="245"/>
    </row>
    <row r="65" spans="1:4" ht="14.3">
      <c r="A65" s="287" t="s">
        <v>351</v>
      </c>
      <c r="B65" s="287"/>
      <c r="C65" s="287"/>
      <c r="D65" s="287"/>
    </row>
    <row r="66" spans="1:4" ht="14.3">
      <c r="A66" s="186">
        <v>2</v>
      </c>
      <c r="B66" s="288" t="s">
        <v>352</v>
      </c>
      <c r="C66" s="288"/>
      <c r="D66" s="186" t="s">
        <v>323</v>
      </c>
    </row>
    <row r="67" spans="1:4" ht="13.6">
      <c r="A67" s="182" t="s">
        <v>206</v>
      </c>
      <c r="B67" s="242" t="s">
        <v>333</v>
      </c>
      <c r="C67" s="242"/>
      <c r="D67" s="189">
        <f>D43</f>
        <v>665.50520699999993</v>
      </c>
    </row>
    <row r="68" spans="1:4" ht="13.6">
      <c r="A68" s="182" t="s">
        <v>208</v>
      </c>
      <c r="B68" s="242" t="s">
        <v>337</v>
      </c>
      <c r="C68" s="242"/>
      <c r="D68" s="189">
        <f>D55</f>
        <v>600.21826667100004</v>
      </c>
    </row>
    <row r="69" spans="1:4" ht="13.6">
      <c r="A69" s="182" t="s">
        <v>346</v>
      </c>
      <c r="B69" s="242" t="s">
        <v>347</v>
      </c>
      <c r="C69" s="242"/>
      <c r="D69" s="189">
        <f>D63</f>
        <v>376.90140000000002</v>
      </c>
    </row>
    <row r="70" spans="1:4" ht="14.3">
      <c r="A70" s="243" t="s">
        <v>330</v>
      </c>
      <c r="B70" s="243"/>
      <c r="C70" s="243"/>
      <c r="D70" s="190">
        <f>SUM(D67:D69)</f>
        <v>1642.6248736709999</v>
      </c>
    </row>
    <row r="71" spans="1:4" ht="13.6">
      <c r="A71" s="245"/>
      <c r="B71" s="245"/>
      <c r="C71" s="245"/>
      <c r="D71" s="245"/>
    </row>
    <row r="72" spans="1:4" ht="14.95" customHeight="1">
      <c r="A72" s="286" t="s">
        <v>353</v>
      </c>
      <c r="B72" s="286"/>
      <c r="C72" s="286"/>
      <c r="D72" s="286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13.681457999999997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1.0945166399999999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65.149799999999999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63.195305999999995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9.6688818180000009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65.149799999999999</v>
      </c>
    </row>
    <row r="80" spans="1:4" ht="14.3">
      <c r="A80" s="243" t="s">
        <v>330</v>
      </c>
      <c r="B80" s="243"/>
      <c r="C80" s="208">
        <f>SUM(C74:C79)</f>
        <v>6.6904200000000011E-2</v>
      </c>
      <c r="D80" s="190">
        <f>SUM(D74:D79)</f>
        <v>217.93976245799999</v>
      </c>
    </row>
    <row r="81" spans="1:4" ht="13.6">
      <c r="A81" s="245"/>
      <c r="B81" s="245"/>
      <c r="C81" s="245"/>
      <c r="D81" s="245"/>
    </row>
    <row r="82" spans="1:4" ht="14.3">
      <c r="A82" s="287" t="s">
        <v>361</v>
      </c>
      <c r="B82" s="287"/>
      <c r="C82" s="287"/>
      <c r="D82" s="287"/>
    </row>
    <row r="83" spans="1:4" ht="14.3">
      <c r="A83" s="287" t="s">
        <v>362</v>
      </c>
      <c r="B83" s="287"/>
      <c r="C83" s="287"/>
      <c r="D83" s="287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30.294656999999994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9.1209720000000001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2.6059920000000001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8.795223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0.97724699999999987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43" t="s">
        <v>330</v>
      </c>
      <c r="B91" s="243"/>
      <c r="C91" s="208">
        <f>SUM(C85:C90)</f>
        <v>1.5900000000000001E-2</v>
      </c>
      <c r="D91" s="190">
        <f>SUM(D85:D90)</f>
        <v>51.794090999999995</v>
      </c>
    </row>
    <row r="92" spans="1:4" ht="13.6">
      <c r="A92" s="245"/>
      <c r="B92" s="245"/>
      <c r="C92" s="245"/>
      <c r="D92" s="245"/>
    </row>
    <row r="93" spans="1:4" ht="14.3">
      <c r="A93" s="287" t="s">
        <v>371</v>
      </c>
      <c r="B93" s="287"/>
      <c r="C93" s="287"/>
      <c r="D93" s="287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43" t="s">
        <v>330</v>
      </c>
      <c r="B96" s="243"/>
      <c r="C96" s="208">
        <f>C95</f>
        <v>0</v>
      </c>
      <c r="D96" s="190">
        <f>D95</f>
        <v>0</v>
      </c>
    </row>
    <row r="97" spans="1:4" ht="13.6">
      <c r="A97" s="245"/>
      <c r="B97" s="245"/>
      <c r="C97" s="245"/>
      <c r="D97" s="245"/>
    </row>
    <row r="98" spans="1:4" ht="14.3">
      <c r="A98" s="287" t="s">
        <v>375</v>
      </c>
      <c r="B98" s="287"/>
      <c r="C98" s="287"/>
      <c r="D98" s="287"/>
    </row>
    <row r="99" spans="1:4" ht="14.3">
      <c r="A99" s="186">
        <v>4</v>
      </c>
      <c r="B99" s="288" t="s">
        <v>376</v>
      </c>
      <c r="C99" s="288"/>
      <c r="D99" s="186" t="s">
        <v>323</v>
      </c>
    </row>
    <row r="100" spans="1:4" ht="13.6">
      <c r="A100" s="182" t="s">
        <v>363</v>
      </c>
      <c r="B100" s="242" t="s">
        <v>364</v>
      </c>
      <c r="C100" s="242"/>
      <c r="D100" s="189">
        <f>D91</f>
        <v>51.794090999999995</v>
      </c>
    </row>
    <row r="101" spans="1:4" ht="13.6">
      <c r="A101" s="182" t="s">
        <v>372</v>
      </c>
      <c r="B101" s="242" t="s">
        <v>373</v>
      </c>
      <c r="C101" s="242"/>
      <c r="D101" s="189">
        <f>D96</f>
        <v>0</v>
      </c>
    </row>
    <row r="102" spans="1:4" ht="14.3">
      <c r="A102" s="243" t="s">
        <v>330</v>
      </c>
      <c r="B102" s="243"/>
      <c r="C102" s="243"/>
      <c r="D102" s="190">
        <f>SUM(D100:D101)</f>
        <v>51.794090999999995</v>
      </c>
    </row>
    <row r="103" spans="1:4" ht="13.6">
      <c r="A103" s="245"/>
      <c r="B103" s="245"/>
      <c r="C103" s="245"/>
      <c r="D103" s="245"/>
    </row>
    <row r="104" spans="1:4" ht="14.95" customHeight="1">
      <c r="A104" s="286" t="s">
        <v>377</v>
      </c>
      <c r="B104" s="286"/>
      <c r="C104" s="286"/>
      <c r="D104" s="286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214">
        <f>'VIII Uniformes e EPI''s'!H11</f>
        <v>32.889166666666668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43" t="s">
        <v>330</v>
      </c>
      <c r="B110" s="243"/>
      <c r="C110" s="243"/>
      <c r="D110" s="190">
        <f>SUM(D106:D109)</f>
        <v>32.889166666666668</v>
      </c>
    </row>
    <row r="111" spans="1:4" ht="13.6">
      <c r="A111" s="245"/>
      <c r="B111" s="245"/>
      <c r="C111" s="245"/>
      <c r="D111" s="245"/>
    </row>
    <row r="112" spans="1:4" ht="14.3">
      <c r="A112" s="248"/>
      <c r="B112" s="248"/>
      <c r="C112" s="248"/>
      <c r="D112" s="248"/>
    </row>
    <row r="113" spans="1:4" ht="13.6">
      <c r="A113" s="245"/>
      <c r="B113" s="245"/>
      <c r="C113" s="245"/>
      <c r="D113" s="245"/>
    </row>
    <row r="114" spans="1:4" ht="14.3">
      <c r="A114" s="186"/>
      <c r="B114" s="285" t="s">
        <v>381</v>
      </c>
      <c r="C114" s="285"/>
      <c r="D114" s="186" t="s">
        <v>323</v>
      </c>
    </row>
    <row r="115" spans="1:4" ht="14.3">
      <c r="A115" s="213" t="s">
        <v>8</v>
      </c>
      <c r="B115" s="242" t="s">
        <v>320</v>
      </c>
      <c r="C115" s="242"/>
      <c r="D115" s="189">
        <f>D36</f>
        <v>3257.49</v>
      </c>
    </row>
    <row r="116" spans="1:4" ht="14.3">
      <c r="A116" s="213" t="s">
        <v>11</v>
      </c>
      <c r="B116" s="242" t="s">
        <v>331</v>
      </c>
      <c r="C116" s="242"/>
      <c r="D116" s="189">
        <f>D70</f>
        <v>1642.6248736709999</v>
      </c>
    </row>
    <row r="117" spans="1:4" ht="14.3">
      <c r="A117" s="213" t="s">
        <v>13</v>
      </c>
      <c r="B117" s="242" t="s">
        <v>353</v>
      </c>
      <c r="C117" s="242"/>
      <c r="D117" s="189">
        <f>D80</f>
        <v>217.93976245799999</v>
      </c>
    </row>
    <row r="118" spans="1:4" ht="14.3">
      <c r="A118" s="213" t="s">
        <v>15</v>
      </c>
      <c r="B118" s="242" t="s">
        <v>361</v>
      </c>
      <c r="C118" s="242"/>
      <c r="D118" s="189">
        <f>D102</f>
        <v>51.794090999999995</v>
      </c>
    </row>
    <row r="119" spans="1:4" ht="14.3">
      <c r="A119" s="213" t="s">
        <v>20</v>
      </c>
      <c r="B119" s="242" t="s">
        <v>377</v>
      </c>
      <c r="C119" s="242"/>
      <c r="D119" s="189">
        <f>D110</f>
        <v>32.889166666666668</v>
      </c>
    </row>
    <row r="120" spans="1:4" ht="14.3">
      <c r="A120" s="243" t="s">
        <v>382</v>
      </c>
      <c r="B120" s="243"/>
      <c r="C120" s="243"/>
      <c r="D120" s="190">
        <f>SUM(D115:D119)</f>
        <v>5202.7378937956664</v>
      </c>
    </row>
  </sheetData>
  <mergeCells count="72">
    <mergeCell ref="A1:D1"/>
    <mergeCell ref="A2:D2"/>
    <mergeCell ref="A3:B3"/>
    <mergeCell ref="A4:B4"/>
    <mergeCell ref="A7:D7"/>
    <mergeCell ref="A6:B6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A113:D113"/>
    <mergeCell ref="B114:C114"/>
    <mergeCell ref="A120:C120"/>
    <mergeCell ref="B115:C115"/>
    <mergeCell ref="B116:C116"/>
    <mergeCell ref="B117:C117"/>
    <mergeCell ref="B118:C118"/>
    <mergeCell ref="B119:C1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7"/>
  <sheetViews>
    <sheetView showGridLines="0" view="pageBreakPreview" topLeftCell="A57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96" t="s">
        <v>298</v>
      </c>
      <c r="B1" s="296"/>
      <c r="C1" s="296"/>
      <c r="D1" s="296"/>
      <c r="E1" s="296"/>
      <c r="F1" s="296"/>
      <c r="G1" s="296"/>
      <c r="H1" s="1"/>
      <c r="I1" s="1"/>
      <c r="J1" s="101"/>
    </row>
    <row r="2" spans="1:10" ht="13.6">
      <c r="A2" s="294"/>
      <c r="B2" s="294"/>
      <c r="C2" s="294"/>
      <c r="D2" s="294"/>
      <c r="E2" s="294"/>
      <c r="F2" s="294"/>
      <c r="G2" s="294"/>
      <c r="H2" s="1"/>
      <c r="I2" s="1"/>
      <c r="J2" s="101"/>
    </row>
    <row r="3" spans="1:10" ht="13.6">
      <c r="A3" s="242" t="s">
        <v>1023</v>
      </c>
      <c r="B3" s="242"/>
      <c r="C3" s="304" t="s">
        <v>1022</v>
      </c>
      <c r="D3" s="304"/>
      <c r="E3" s="304"/>
      <c r="F3" s="215" t="s">
        <v>389</v>
      </c>
      <c r="G3" s="216">
        <v>20.98</v>
      </c>
      <c r="H3" s="1"/>
      <c r="I3" s="1"/>
      <c r="J3" s="101"/>
    </row>
    <row r="4" spans="1:10" ht="13.6">
      <c r="A4" s="242" t="s">
        <v>1024</v>
      </c>
      <c r="B4" s="242"/>
      <c r="C4" s="303" t="s">
        <v>390</v>
      </c>
      <c r="D4" s="303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303" t="s">
        <v>392</v>
      </c>
      <c r="D5" s="303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95" t="s">
        <v>1025</v>
      </c>
      <c r="B6" s="295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48" t="s">
        <v>394</v>
      </c>
      <c r="B8" s="248"/>
      <c r="C8" s="248"/>
      <c r="D8" s="248"/>
      <c r="E8" s="248"/>
      <c r="F8" s="248"/>
      <c r="G8" s="248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94" t="s">
        <v>395</v>
      </c>
      <c r="G10" s="294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294" t="s">
        <v>397</v>
      </c>
      <c r="G11" s="294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2">
        <v>59637.97</v>
      </c>
      <c r="G12" s="302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85" t="s">
        <v>312</v>
      </c>
      <c r="B16" s="285"/>
      <c r="C16" s="285"/>
      <c r="D16" s="285"/>
      <c r="E16" s="285"/>
      <c r="F16" s="285"/>
      <c r="G16" s="285"/>
      <c r="H16" s="1"/>
      <c r="I16" s="1"/>
      <c r="J16" s="101"/>
    </row>
    <row r="17" spans="1:10" ht="28.55" customHeight="1">
      <c r="A17" s="216">
        <v>1</v>
      </c>
      <c r="B17" s="242" t="s">
        <v>317</v>
      </c>
      <c r="C17" s="242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2" t="s">
        <v>314</v>
      </c>
      <c r="C18" s="242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2" t="s">
        <v>316</v>
      </c>
      <c r="C19" s="242"/>
      <c r="D19" s="104">
        <v>1922.74</v>
      </c>
      <c r="E19" s="222">
        <v>1959.32</v>
      </c>
      <c r="F19" s="104">
        <v>1922.74</v>
      </c>
      <c r="G19" s="104">
        <v>1409.12</v>
      </c>
      <c r="H19" s="1"/>
      <c r="I19" s="1"/>
      <c r="J19" s="101"/>
    </row>
    <row r="20" spans="1:10" ht="13.6">
      <c r="A20" s="182">
        <v>4</v>
      </c>
      <c r="B20" s="242" t="s">
        <v>319</v>
      </c>
      <c r="C20" s="242"/>
      <c r="D20" s="109">
        <v>44440</v>
      </c>
      <c r="E20" s="109">
        <v>44440</v>
      </c>
      <c r="F20" s="109">
        <v>44440</v>
      </c>
      <c r="G20" s="109">
        <v>44440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0" t="s">
        <v>320</v>
      </c>
      <c r="B23" s="300"/>
      <c r="C23" s="300"/>
      <c r="D23" s="300"/>
      <c r="E23" s="300"/>
      <c r="F23" s="300"/>
      <c r="G23" s="300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1" t="s">
        <v>330</v>
      </c>
      <c r="B31" s="30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87" t="s">
        <v>331</v>
      </c>
      <c r="B33" s="287"/>
      <c r="C33" s="287"/>
      <c r="D33" s="287"/>
      <c r="E33" s="287"/>
      <c r="F33" s="287"/>
      <c r="G33" s="287"/>
      <c r="H33" s="101"/>
      <c r="I33" s="101"/>
      <c r="J33" s="101"/>
    </row>
    <row r="34" spans="1:10" ht="14.3">
      <c r="A34" s="300" t="s">
        <v>332</v>
      </c>
      <c r="B34" s="300"/>
      <c r="C34" s="300"/>
      <c r="D34" s="300"/>
      <c r="E34" s="300"/>
      <c r="F34" s="300"/>
      <c r="G34" s="300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4.3">
      <c r="A38" s="243" t="s">
        <v>330</v>
      </c>
      <c r="B38" s="243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299" t="s">
        <v>336</v>
      </c>
      <c r="B40" s="299"/>
      <c r="C40" s="299"/>
      <c r="D40" s="299"/>
      <c r="E40" s="299"/>
      <c r="F40" s="299"/>
      <c r="G40" s="299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4.3">
      <c r="A50" s="243" t="s">
        <v>330</v>
      </c>
      <c r="B50" s="243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87" t="s">
        <v>345</v>
      </c>
      <c r="B52" s="287"/>
      <c r="C52" s="287"/>
      <c r="D52" s="287"/>
      <c r="E52" s="287"/>
      <c r="F52" s="287"/>
      <c r="G52" s="287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54.573599999999999</v>
      </c>
      <c r="E54" s="189">
        <f>IF(((2*C54*G3)-(G4*E25))&gt;0,(2*C54*G3)-(G4*E25),0)</f>
        <v>52.378799999999998</v>
      </c>
      <c r="F54" s="189">
        <f>IF(((2*C54*G3)-(G4*F25))&gt;0,(2*C54*G3)-(G4*F25),0)</f>
        <v>54.573599999999999</v>
      </c>
      <c r="G54" s="189">
        <f>IF(((2*C54*G3)-(G4*G25))&gt;0,(2*C54*G3)-(G4*G25),0)</f>
        <v>85.390799999999999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43" t="s">
        <v>330</v>
      </c>
      <c r="B58" s="243"/>
      <c r="C58" s="243"/>
      <c r="D58" s="190">
        <f>SUM(D54:D57)</f>
        <v>431.47500000000002</v>
      </c>
      <c r="E58" s="190">
        <f>SUM(E54:E57)</f>
        <v>429.28020000000004</v>
      </c>
      <c r="F58" s="190">
        <f>SUM(F54:F57)</f>
        <v>431.47500000000002</v>
      </c>
      <c r="G58" s="190">
        <f>SUM(G54:G57)</f>
        <v>462.29220000000004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87" t="s">
        <v>351</v>
      </c>
      <c r="B60" s="287"/>
      <c r="C60" s="287"/>
      <c r="D60" s="287"/>
      <c r="E60" s="287"/>
      <c r="F60" s="287"/>
      <c r="G60" s="287"/>
    </row>
    <row r="61" spans="1:7" ht="14.3">
      <c r="A61" s="186">
        <v>2</v>
      </c>
      <c r="B61" s="288" t="s">
        <v>352</v>
      </c>
      <c r="C61" s="28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2" t="s">
        <v>333</v>
      </c>
      <c r="C62" s="242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3.6">
      <c r="A63" s="182" t="s">
        <v>208</v>
      </c>
      <c r="B63" s="242" t="s">
        <v>337</v>
      </c>
      <c r="C63" s="242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3.6">
      <c r="A64" s="182" t="s">
        <v>346</v>
      </c>
      <c r="B64" s="242" t="s">
        <v>347</v>
      </c>
      <c r="C64" s="242"/>
      <c r="D64" s="189">
        <f>D58</f>
        <v>431.47500000000002</v>
      </c>
      <c r="E64" s="189">
        <f>E58</f>
        <v>429.28020000000004</v>
      </c>
      <c r="F64" s="189">
        <f>F58</f>
        <v>431.47500000000002</v>
      </c>
      <c r="G64" s="189">
        <f>G58</f>
        <v>462.29220000000004</v>
      </c>
    </row>
    <row r="65" spans="1:7" ht="14.3">
      <c r="A65" s="243" t="s">
        <v>330</v>
      </c>
      <c r="B65" s="243"/>
      <c r="C65" s="243"/>
      <c r="D65" s="190">
        <f>SUM(D62:D64)</f>
        <v>1402.6995616397999</v>
      </c>
      <c r="E65" s="190">
        <f>SUM(E62:E64)</f>
        <v>1190.5894646279999</v>
      </c>
      <c r="F65" s="190">
        <f>SUM(F62:F64)</f>
        <v>1178.5708166459999</v>
      </c>
      <c r="G65" s="190">
        <f>SUM(G62:G64)</f>
        <v>1009.816908048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299" t="s">
        <v>353</v>
      </c>
      <c r="B67" s="299"/>
      <c r="C67" s="299"/>
      <c r="D67" s="299"/>
      <c r="E67" s="299"/>
      <c r="F67" s="299"/>
      <c r="G67" s="299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10.4981604</v>
      </c>
      <c r="E69" s="189">
        <f t="shared" ref="E69:E74" si="6">C69*$E$31</f>
        <v>8.2291439999999998</v>
      </c>
      <c r="F69" s="189">
        <f t="shared" ref="F69:F74" si="7">C69*$F$31</f>
        <v>8.0755079999999992</v>
      </c>
      <c r="G69" s="189">
        <f t="shared" ref="G69:G74" si="8">C69*$G$31</f>
        <v>5.9183039999999991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0.83985283199999994</v>
      </c>
      <c r="E70" s="189">
        <f t="shared" si="6"/>
        <v>0.65833151999999995</v>
      </c>
      <c r="F70" s="189">
        <f t="shared" si="7"/>
        <v>0.64604063999999994</v>
      </c>
      <c r="G70" s="189">
        <f t="shared" si="8"/>
        <v>0.47346431999999994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48.491502799999999</v>
      </c>
      <c r="E72" s="189">
        <f t="shared" si="6"/>
        <v>38.010807999999997</v>
      </c>
      <c r="F72" s="189">
        <f t="shared" si="7"/>
        <v>37.301155999999999</v>
      </c>
      <c r="G72" s="189">
        <f t="shared" si="8"/>
        <v>27.336928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7.4191999284000012</v>
      </c>
      <c r="E73" s="189">
        <f t="shared" si="6"/>
        <v>5.8156536240000012</v>
      </c>
      <c r="F73" s="189">
        <f t="shared" si="7"/>
        <v>5.7070768680000015</v>
      </c>
      <c r="G73" s="189">
        <f t="shared" si="8"/>
        <v>4.1825499840000004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4.3">
      <c r="A75" s="243" t="s">
        <v>330</v>
      </c>
      <c r="B75" s="243"/>
      <c r="C75" s="208">
        <f>SUM(C69:C74)</f>
        <v>6.6904200000000011E-2</v>
      </c>
      <c r="D75" s="190">
        <f>SUM(D69:D74)</f>
        <v>167.23119596039999</v>
      </c>
      <c r="E75" s="190">
        <f>SUM(E69:E74)</f>
        <v>131.08673714400001</v>
      </c>
      <c r="F75" s="190">
        <f>SUM(F69:F74)</f>
        <v>128.63938150800001</v>
      </c>
      <c r="G75" s="190">
        <f>SUM(G69:G74)</f>
        <v>94.276046304000005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87" t="s">
        <v>361</v>
      </c>
      <c r="B77" s="287"/>
      <c r="C77" s="287"/>
      <c r="D77" s="287"/>
      <c r="E77" s="287"/>
      <c r="F77" s="287"/>
      <c r="G77" s="287"/>
    </row>
    <row r="78" spans="1:7" ht="14.3">
      <c r="A78" s="287" t="s">
        <v>362</v>
      </c>
      <c r="B78" s="287"/>
      <c r="C78" s="287"/>
      <c r="D78" s="287"/>
      <c r="E78" s="287"/>
      <c r="F78" s="287"/>
      <c r="G78" s="287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43" t="s">
        <v>330</v>
      </c>
      <c r="B86" s="243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87" t="s">
        <v>371</v>
      </c>
      <c r="B88" s="287"/>
      <c r="C88" s="287"/>
      <c r="D88" s="287"/>
      <c r="E88" s="287"/>
      <c r="F88" s="287"/>
      <c r="G88" s="287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43" t="s">
        <v>330</v>
      </c>
      <c r="B91" s="243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87" t="s">
        <v>375</v>
      </c>
      <c r="B93" s="287"/>
      <c r="C93" s="287"/>
      <c r="D93" s="287"/>
      <c r="E93" s="287"/>
      <c r="F93" s="287"/>
      <c r="G93" s="287"/>
    </row>
    <row r="94" spans="1:7" ht="14.3">
      <c r="A94" s="186">
        <v>4</v>
      </c>
      <c r="B94" s="288" t="s">
        <v>376</v>
      </c>
      <c r="C94" s="28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2" t="s">
        <v>364</v>
      </c>
      <c r="C95" s="242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3.6">
      <c r="A96" s="182" t="s">
        <v>372</v>
      </c>
      <c r="B96" s="242" t="s">
        <v>373</v>
      </c>
      <c r="C96" s="242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43" t="s">
        <v>330</v>
      </c>
      <c r="B97" s="243"/>
      <c r="C97" s="243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299" t="s">
        <v>377</v>
      </c>
      <c r="B99" s="299"/>
      <c r="C99" s="299"/>
      <c r="D99" s="299"/>
      <c r="E99" s="299"/>
      <c r="F99" s="299"/>
      <c r="G99" s="299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4.3">
      <c r="A105" s="243" t="s">
        <v>330</v>
      </c>
      <c r="B105" s="243"/>
      <c r="C105" s="243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48"/>
      <c r="B107" s="248"/>
      <c r="C107" s="248"/>
      <c r="D107" s="248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85" t="s">
        <v>381</v>
      </c>
      <c r="C109" s="28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2" t="s">
        <v>320</v>
      </c>
      <c r="C110" s="242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4.3">
      <c r="A111" s="213" t="s">
        <v>11</v>
      </c>
      <c r="B111" s="242" t="s">
        <v>331</v>
      </c>
      <c r="C111" s="242"/>
      <c r="D111" s="189">
        <f>D65</f>
        <v>1402.6995616397999</v>
      </c>
      <c r="E111" s="189">
        <f>E65</f>
        <v>1190.5894646279999</v>
      </c>
      <c r="F111" s="189">
        <f>F65</f>
        <v>1178.5708166459999</v>
      </c>
      <c r="G111" s="189">
        <f>G65</f>
        <v>1009.816908048</v>
      </c>
    </row>
    <row r="112" spans="1:7" ht="14.3">
      <c r="A112" s="213" t="s">
        <v>13</v>
      </c>
      <c r="B112" s="242" t="s">
        <v>353</v>
      </c>
      <c r="C112" s="242"/>
      <c r="D112" s="189">
        <f>D75</f>
        <v>167.23119596039999</v>
      </c>
      <c r="E112" s="189">
        <f>E75</f>
        <v>131.08673714400001</v>
      </c>
      <c r="F112" s="189">
        <f>F75</f>
        <v>128.63938150800001</v>
      </c>
      <c r="G112" s="189">
        <f>G75</f>
        <v>94.276046304000005</v>
      </c>
    </row>
    <row r="113" spans="1:7" ht="14.3">
      <c r="A113" s="213" t="s">
        <v>15</v>
      </c>
      <c r="B113" s="242" t="s">
        <v>361</v>
      </c>
      <c r="C113" s="242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4.3">
      <c r="A114" s="213" t="s">
        <v>20</v>
      </c>
      <c r="B114" s="242" t="s">
        <v>377</v>
      </c>
      <c r="C114" s="242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43" t="s">
        <v>382</v>
      </c>
      <c r="B115" s="243"/>
      <c r="C115" s="243"/>
      <c r="D115" s="190">
        <f>SUM(D110:D114)</f>
        <v>4142.1249600668662</v>
      </c>
      <c r="E115" s="190">
        <f>SUM(E110:E114)</f>
        <v>3345.038556438667</v>
      </c>
      <c r="F115" s="190">
        <f>SUM(F110:F114)</f>
        <v>3293.4109308206666</v>
      </c>
      <c r="G115" s="190">
        <f>SUM(G110:G114)</f>
        <v>2568.507129018667</v>
      </c>
    </row>
    <row r="116" spans="1:7">
      <c r="A116" s="212"/>
      <c r="B116" s="212"/>
      <c r="C116" s="212"/>
      <c r="D116" s="212"/>
      <c r="E116" s="212"/>
      <c r="F116" s="212"/>
      <c r="G116" s="212"/>
    </row>
    <row r="117" spans="1:7">
      <c r="A117" s="212"/>
      <c r="B117" s="212"/>
      <c r="C117" s="212"/>
      <c r="D117" s="212"/>
      <c r="E117" s="212"/>
      <c r="F117" s="212"/>
      <c r="G117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5"/>
  <sheetViews>
    <sheetView showGridLines="0" view="pageBreakPreview" topLeftCell="A57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96" t="s">
        <v>298</v>
      </c>
      <c r="B1" s="296"/>
      <c r="C1" s="296"/>
      <c r="D1" s="296"/>
      <c r="E1" s="296"/>
      <c r="F1" s="296"/>
      <c r="G1" s="296"/>
      <c r="H1" s="1"/>
      <c r="I1" s="1"/>
      <c r="J1" s="101"/>
    </row>
    <row r="2" spans="1:10" ht="13.6">
      <c r="A2" s="294"/>
      <c r="B2" s="294"/>
      <c r="C2" s="294"/>
      <c r="D2" s="294"/>
      <c r="E2" s="294"/>
      <c r="F2" s="294"/>
      <c r="G2" s="294"/>
      <c r="H2" s="1"/>
      <c r="I2" s="1"/>
      <c r="J2" s="101"/>
    </row>
    <row r="3" spans="1:10" ht="13.6">
      <c r="A3" s="242" t="s">
        <v>1023</v>
      </c>
      <c r="B3" s="242"/>
      <c r="C3" s="304" t="s">
        <v>402</v>
      </c>
      <c r="D3" s="304"/>
      <c r="E3" s="304"/>
      <c r="F3" s="215" t="s">
        <v>389</v>
      </c>
      <c r="G3" s="216">
        <v>20.98</v>
      </c>
      <c r="H3" s="1"/>
      <c r="I3" s="1"/>
      <c r="J3" s="101"/>
    </row>
    <row r="4" spans="1:10" ht="13.6">
      <c r="A4" s="242" t="s">
        <v>1024</v>
      </c>
      <c r="B4" s="242"/>
      <c r="C4" s="303" t="s">
        <v>390</v>
      </c>
      <c r="D4" s="303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303" t="s">
        <v>392</v>
      </c>
      <c r="D5" s="303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95" t="s">
        <v>1025</v>
      </c>
      <c r="B6" s="295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48" t="s">
        <v>394</v>
      </c>
      <c r="B8" s="248"/>
      <c r="C8" s="248"/>
      <c r="D8" s="248"/>
      <c r="E8" s="248"/>
      <c r="F8" s="248"/>
      <c r="G8" s="248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94" t="s">
        <v>395</v>
      </c>
      <c r="G10" s="294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294" t="s">
        <v>397</v>
      </c>
      <c r="G11" s="294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2">
        <v>59637.97</v>
      </c>
      <c r="G12" s="302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85" t="s">
        <v>312</v>
      </c>
      <c r="B16" s="285"/>
      <c r="C16" s="285"/>
      <c r="D16" s="285"/>
      <c r="E16" s="285"/>
      <c r="F16" s="285"/>
      <c r="G16" s="285"/>
      <c r="H16" s="1"/>
      <c r="I16" s="1"/>
      <c r="J16" s="101"/>
    </row>
    <row r="17" spans="1:10" ht="28.55" customHeight="1">
      <c r="A17" s="216">
        <v>1</v>
      </c>
      <c r="B17" s="242" t="s">
        <v>317</v>
      </c>
      <c r="C17" s="242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2" t="s">
        <v>314</v>
      </c>
      <c r="C18" s="242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2" t="s">
        <v>316</v>
      </c>
      <c r="C19" s="242"/>
      <c r="D19" s="241">
        <v>1922.74</v>
      </c>
      <c r="E19" s="222">
        <v>1959.32</v>
      </c>
      <c r="F19" s="241">
        <v>1922.74</v>
      </c>
      <c r="G19" s="241">
        <v>1409.12</v>
      </c>
      <c r="H19" s="1"/>
      <c r="I19" s="1"/>
      <c r="J19" s="101"/>
    </row>
    <row r="20" spans="1:10" ht="13.6">
      <c r="A20" s="182">
        <v>4</v>
      </c>
      <c r="B20" s="242" t="s">
        <v>319</v>
      </c>
      <c r="C20" s="242"/>
      <c r="D20" s="109">
        <v>44440</v>
      </c>
      <c r="E20" s="109">
        <v>44440</v>
      </c>
      <c r="F20" s="109">
        <v>44440</v>
      </c>
      <c r="G20" s="109">
        <v>44440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0" t="s">
        <v>320</v>
      </c>
      <c r="B23" s="300"/>
      <c r="C23" s="300"/>
      <c r="D23" s="300"/>
      <c r="E23" s="300"/>
      <c r="F23" s="300"/>
      <c r="G23" s="300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1" t="s">
        <v>330</v>
      </c>
      <c r="B31" s="30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87" t="s">
        <v>331</v>
      </c>
      <c r="B33" s="287"/>
      <c r="C33" s="287"/>
      <c r="D33" s="287"/>
      <c r="E33" s="287"/>
      <c r="F33" s="287"/>
      <c r="G33" s="287"/>
      <c r="H33" s="101"/>
      <c r="I33" s="101"/>
      <c r="J33" s="101"/>
    </row>
    <row r="34" spans="1:10" ht="14.3">
      <c r="A34" s="300" t="s">
        <v>332</v>
      </c>
      <c r="B34" s="300"/>
      <c r="C34" s="300"/>
      <c r="D34" s="300"/>
      <c r="E34" s="300"/>
      <c r="F34" s="300"/>
      <c r="G34" s="300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4.3">
      <c r="A38" s="243" t="s">
        <v>330</v>
      </c>
      <c r="B38" s="243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299" t="s">
        <v>336</v>
      </c>
      <c r="B40" s="299"/>
      <c r="C40" s="299"/>
      <c r="D40" s="299"/>
      <c r="E40" s="299"/>
      <c r="F40" s="299"/>
      <c r="G40" s="299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4.3">
      <c r="A50" s="243" t="s">
        <v>330</v>
      </c>
      <c r="B50" s="243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87" t="s">
        <v>345</v>
      </c>
      <c r="B52" s="287"/>
      <c r="C52" s="287"/>
      <c r="D52" s="287"/>
      <c r="E52" s="287"/>
      <c r="F52" s="287"/>
      <c r="G52" s="287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52.475600000000014</v>
      </c>
      <c r="E54" s="189">
        <f>IF(((2*C54*G3)-(G4*E25))&gt;0,(2*C54*G3)-(G4*E25),0)</f>
        <v>50.280800000000013</v>
      </c>
      <c r="F54" s="189">
        <f>IF(((2*C54*G3)-(G4*F25))&gt;0,(2*C54*G3)-(G4*F25),0)</f>
        <v>52.475600000000014</v>
      </c>
      <c r="G54" s="189">
        <f>IF(((2*C54*G3)-(G4*G25))&gt;0,(2*C54*G3)-(G4*G25),0)</f>
        <v>83.292800000000014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43" t="s">
        <v>330</v>
      </c>
      <c r="B58" s="243"/>
      <c r="C58" s="243"/>
      <c r="D58" s="190">
        <f>SUM(D54:D57)</f>
        <v>429.37700000000001</v>
      </c>
      <c r="E58" s="190">
        <f>SUM(E54:E57)</f>
        <v>427.18220000000002</v>
      </c>
      <c r="F58" s="190">
        <f>SUM(F54:F57)</f>
        <v>429.37700000000001</v>
      </c>
      <c r="G58" s="190">
        <f>SUM(G54:G57)</f>
        <v>460.19420000000002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87" t="s">
        <v>351</v>
      </c>
      <c r="B60" s="287"/>
      <c r="C60" s="287"/>
      <c r="D60" s="287"/>
      <c r="E60" s="287"/>
      <c r="F60" s="287"/>
      <c r="G60" s="287"/>
    </row>
    <row r="61" spans="1:7" ht="14.3">
      <c r="A61" s="186">
        <v>2</v>
      </c>
      <c r="B61" s="288" t="s">
        <v>352</v>
      </c>
      <c r="C61" s="28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2" t="s">
        <v>333</v>
      </c>
      <c r="C62" s="242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3.6">
      <c r="A63" s="182" t="s">
        <v>208</v>
      </c>
      <c r="B63" s="242" t="s">
        <v>337</v>
      </c>
      <c r="C63" s="242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3.6">
      <c r="A64" s="182" t="s">
        <v>346</v>
      </c>
      <c r="B64" s="242" t="s">
        <v>347</v>
      </c>
      <c r="C64" s="242"/>
      <c r="D64" s="189">
        <f>D58</f>
        <v>429.37700000000001</v>
      </c>
      <c r="E64" s="189">
        <f>E58</f>
        <v>427.18220000000002</v>
      </c>
      <c r="F64" s="189">
        <f>F58</f>
        <v>429.37700000000001</v>
      </c>
      <c r="G64" s="189">
        <f>G58</f>
        <v>460.19420000000002</v>
      </c>
    </row>
    <row r="65" spans="1:7" ht="14.3">
      <c r="A65" s="243" t="s">
        <v>330</v>
      </c>
      <c r="B65" s="243"/>
      <c r="C65" s="243"/>
      <c r="D65" s="190">
        <f>SUM(D62:D64)</f>
        <v>1400.6015616397999</v>
      </c>
      <c r="E65" s="190">
        <f>SUM(E62:E64)</f>
        <v>1188.4914646279999</v>
      </c>
      <c r="F65" s="190">
        <f>SUM(F62:F64)</f>
        <v>1176.472816646</v>
      </c>
      <c r="G65" s="190">
        <f>SUM(G62:G64)</f>
        <v>1007.7189080479999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299" t="s">
        <v>353</v>
      </c>
      <c r="B67" s="299"/>
      <c r="C67" s="299"/>
      <c r="D67" s="299"/>
      <c r="E67" s="299"/>
      <c r="F67" s="299"/>
      <c r="G67" s="299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10.4981604</v>
      </c>
      <c r="E69" s="189">
        <f t="shared" ref="E69:E74" si="6">C69*$E$31</f>
        <v>8.2291439999999998</v>
      </c>
      <c r="F69" s="189">
        <f t="shared" ref="F69:F74" si="7">C69*$F$31</f>
        <v>8.0755079999999992</v>
      </c>
      <c r="G69" s="189">
        <f t="shared" ref="G69:G74" si="8">C69*$G$31</f>
        <v>5.9183039999999991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0.83985283199999994</v>
      </c>
      <c r="E70" s="189">
        <f t="shared" si="6"/>
        <v>0.65833151999999995</v>
      </c>
      <c r="F70" s="189">
        <f t="shared" si="7"/>
        <v>0.64604063999999994</v>
      </c>
      <c r="G70" s="189">
        <f t="shared" si="8"/>
        <v>0.47346431999999994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48.491502799999999</v>
      </c>
      <c r="E72" s="189">
        <f t="shared" si="6"/>
        <v>38.010807999999997</v>
      </c>
      <c r="F72" s="189">
        <f t="shared" si="7"/>
        <v>37.301155999999999</v>
      </c>
      <c r="G72" s="189">
        <f t="shared" si="8"/>
        <v>27.336928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7.4191999284000012</v>
      </c>
      <c r="E73" s="189">
        <f t="shared" si="6"/>
        <v>5.8156536240000012</v>
      </c>
      <c r="F73" s="189">
        <f t="shared" si="7"/>
        <v>5.7070768680000015</v>
      </c>
      <c r="G73" s="189">
        <f t="shared" si="8"/>
        <v>4.1825499840000004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4.3">
      <c r="A75" s="243" t="s">
        <v>330</v>
      </c>
      <c r="B75" s="243"/>
      <c r="C75" s="208">
        <f>SUM(C69:C74)</f>
        <v>6.6904200000000011E-2</v>
      </c>
      <c r="D75" s="190">
        <f>SUM(D69:D74)</f>
        <v>167.23119596039999</v>
      </c>
      <c r="E75" s="190">
        <f>SUM(E69:E74)</f>
        <v>131.08673714400001</v>
      </c>
      <c r="F75" s="190">
        <f>SUM(F69:F74)</f>
        <v>128.63938150800001</v>
      </c>
      <c r="G75" s="190">
        <f>SUM(G69:G74)</f>
        <v>94.276046304000005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87" t="s">
        <v>361</v>
      </c>
      <c r="B77" s="287"/>
      <c r="C77" s="287"/>
      <c r="D77" s="287"/>
      <c r="E77" s="287"/>
      <c r="F77" s="287"/>
      <c r="G77" s="287"/>
    </row>
    <row r="78" spans="1:7" ht="14.3">
      <c r="A78" s="287" t="s">
        <v>362</v>
      </c>
      <c r="B78" s="287"/>
      <c r="C78" s="287"/>
      <c r="D78" s="287"/>
      <c r="E78" s="287"/>
      <c r="F78" s="287"/>
      <c r="G78" s="287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43" t="s">
        <v>330</v>
      </c>
      <c r="B86" s="243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87" t="s">
        <v>371</v>
      </c>
      <c r="B88" s="287"/>
      <c r="C88" s="287"/>
      <c r="D88" s="287"/>
      <c r="E88" s="287"/>
      <c r="F88" s="287"/>
      <c r="G88" s="287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43" t="s">
        <v>330</v>
      </c>
      <c r="B91" s="243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87" t="s">
        <v>375</v>
      </c>
      <c r="B93" s="287"/>
      <c r="C93" s="287"/>
      <c r="D93" s="287"/>
      <c r="E93" s="287"/>
      <c r="F93" s="287"/>
      <c r="G93" s="287"/>
    </row>
    <row r="94" spans="1:7" ht="14.3">
      <c r="A94" s="186">
        <v>4</v>
      </c>
      <c r="B94" s="288" t="s">
        <v>376</v>
      </c>
      <c r="C94" s="28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2" t="s">
        <v>364</v>
      </c>
      <c r="C95" s="242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3.6">
      <c r="A96" s="182" t="s">
        <v>372</v>
      </c>
      <c r="B96" s="242" t="s">
        <v>373</v>
      </c>
      <c r="C96" s="242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43" t="s">
        <v>330</v>
      </c>
      <c r="B97" s="243"/>
      <c r="C97" s="243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299" t="s">
        <v>377</v>
      </c>
      <c r="B99" s="299"/>
      <c r="C99" s="299"/>
      <c r="D99" s="299"/>
      <c r="E99" s="299"/>
      <c r="F99" s="299"/>
      <c r="G99" s="299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43" t="s">
        <v>330</v>
      </c>
      <c r="B105" s="243"/>
      <c r="C105" s="243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48"/>
      <c r="B107" s="248"/>
      <c r="C107" s="248"/>
      <c r="D107" s="248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85" t="s">
        <v>381</v>
      </c>
      <c r="C109" s="28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2" t="s">
        <v>320</v>
      </c>
      <c r="C110" s="242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4.3">
      <c r="A111" s="213" t="s">
        <v>11</v>
      </c>
      <c r="B111" s="242" t="s">
        <v>331</v>
      </c>
      <c r="C111" s="242"/>
      <c r="D111" s="189">
        <f>D65</f>
        <v>1400.6015616397999</v>
      </c>
      <c r="E111" s="189">
        <f>E65</f>
        <v>1188.4914646279999</v>
      </c>
      <c r="F111" s="189">
        <f>F65</f>
        <v>1176.472816646</v>
      </c>
      <c r="G111" s="189">
        <f>G65</f>
        <v>1007.7189080479999</v>
      </c>
    </row>
    <row r="112" spans="1:7" ht="14.3">
      <c r="A112" s="213" t="s">
        <v>13</v>
      </c>
      <c r="B112" s="242" t="s">
        <v>353</v>
      </c>
      <c r="C112" s="242"/>
      <c r="D112" s="189">
        <f>D75</f>
        <v>167.23119596039999</v>
      </c>
      <c r="E112" s="189">
        <f>E75</f>
        <v>131.08673714400001</v>
      </c>
      <c r="F112" s="189">
        <f>F75</f>
        <v>128.63938150800001</v>
      </c>
      <c r="G112" s="189">
        <f>G75</f>
        <v>94.276046304000005</v>
      </c>
    </row>
    <row r="113" spans="1:7" ht="14.3">
      <c r="A113" s="213" t="s">
        <v>15</v>
      </c>
      <c r="B113" s="242" t="s">
        <v>361</v>
      </c>
      <c r="C113" s="242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4.3">
      <c r="A114" s="213" t="s">
        <v>20</v>
      </c>
      <c r="B114" s="242" t="s">
        <v>377</v>
      </c>
      <c r="C114" s="242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43" t="s">
        <v>382</v>
      </c>
      <c r="B115" s="243"/>
      <c r="C115" s="243"/>
      <c r="D115" s="190">
        <f>SUM(D110:D114)</f>
        <v>4140.0269600668662</v>
      </c>
      <c r="E115" s="190">
        <f>SUM(E110:E114)</f>
        <v>3342.940556438667</v>
      </c>
      <c r="F115" s="190">
        <f>SUM(F110:F114)</f>
        <v>3291.3129308206667</v>
      </c>
      <c r="G115" s="190">
        <f>SUM(G110:G114)</f>
        <v>2566.4091290186666</v>
      </c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6"/>
  <sheetViews>
    <sheetView showGridLines="0" view="pageBreakPreview" topLeftCell="A53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96" t="s">
        <v>298</v>
      </c>
      <c r="B1" s="296"/>
      <c r="C1" s="296"/>
      <c r="D1" s="296"/>
      <c r="E1" s="296"/>
      <c r="F1" s="296"/>
      <c r="G1" s="296"/>
      <c r="H1" s="1"/>
      <c r="I1" s="1"/>
      <c r="J1" s="101"/>
    </row>
    <row r="2" spans="1:10" ht="13.6">
      <c r="A2" s="294"/>
      <c r="B2" s="294"/>
      <c r="C2" s="294"/>
      <c r="D2" s="294"/>
      <c r="E2" s="294"/>
      <c r="F2" s="294"/>
      <c r="G2" s="294"/>
      <c r="H2" s="1"/>
      <c r="I2" s="1"/>
      <c r="J2" s="101"/>
    </row>
    <row r="3" spans="1:10" ht="13.6">
      <c r="A3" s="242" t="s">
        <v>1023</v>
      </c>
      <c r="B3" s="242"/>
      <c r="C3" s="304" t="s">
        <v>388</v>
      </c>
      <c r="D3" s="304"/>
      <c r="E3" s="304"/>
      <c r="F3" s="215" t="s">
        <v>389</v>
      </c>
      <c r="G3" s="216">
        <v>20.98</v>
      </c>
      <c r="H3" s="1"/>
      <c r="I3" s="1"/>
      <c r="J3" s="101"/>
    </row>
    <row r="4" spans="1:10" ht="13.6">
      <c r="A4" s="242" t="s">
        <v>1024</v>
      </c>
      <c r="B4" s="242"/>
      <c r="C4" s="303" t="s">
        <v>390</v>
      </c>
      <c r="D4" s="303"/>
      <c r="E4" s="177" t="s">
        <v>1033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303" t="s">
        <v>392</v>
      </c>
      <c r="D5" s="303"/>
      <c r="E5" s="183" t="s">
        <v>1034</v>
      </c>
      <c r="F5" s="117" t="s">
        <v>393</v>
      </c>
      <c r="G5" s="164">
        <v>0</v>
      </c>
      <c r="H5" s="1"/>
      <c r="I5" s="1"/>
      <c r="J5" s="101"/>
    </row>
    <row r="6" spans="1:10" ht="13.6">
      <c r="A6" s="295" t="s">
        <v>1025</v>
      </c>
      <c r="B6" s="295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48" t="s">
        <v>394</v>
      </c>
      <c r="B8" s="248"/>
      <c r="C8" s="248"/>
      <c r="D8" s="248"/>
      <c r="E8" s="248"/>
      <c r="F8" s="248"/>
      <c r="G8" s="248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1026</v>
      </c>
      <c r="D10" s="217"/>
      <c r="E10" s="218" t="s">
        <v>307</v>
      </c>
      <c r="F10" s="294" t="s">
        <v>395</v>
      </c>
      <c r="G10" s="294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294" t="s">
        <v>397</v>
      </c>
      <c r="G11" s="294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2021</v>
      </c>
      <c r="D12" s="217"/>
      <c r="E12" s="218" t="s">
        <v>309</v>
      </c>
      <c r="F12" s="302">
        <v>59637.97</v>
      </c>
      <c r="G12" s="302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85" t="s">
        <v>312</v>
      </c>
      <c r="B16" s="285"/>
      <c r="C16" s="285"/>
      <c r="D16" s="285"/>
      <c r="E16" s="285"/>
      <c r="F16" s="285"/>
      <c r="G16" s="285"/>
      <c r="H16" s="1"/>
      <c r="I16" s="1"/>
      <c r="J16" s="101"/>
    </row>
    <row r="17" spans="1:10" ht="28.55" customHeight="1">
      <c r="A17" s="216">
        <v>1</v>
      </c>
      <c r="B17" s="242" t="s">
        <v>317</v>
      </c>
      <c r="C17" s="242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2" t="s">
        <v>314</v>
      </c>
      <c r="C18" s="242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2" t="s">
        <v>316</v>
      </c>
      <c r="C19" s="242"/>
      <c r="D19" s="241">
        <v>1922.74</v>
      </c>
      <c r="E19" s="222">
        <v>1959.32</v>
      </c>
      <c r="F19" s="241">
        <v>1922.74</v>
      </c>
      <c r="G19" s="241">
        <v>1409.12</v>
      </c>
      <c r="H19" s="1"/>
      <c r="I19" s="1"/>
      <c r="J19" s="101"/>
    </row>
    <row r="20" spans="1:10" ht="13.6">
      <c r="A20" s="182">
        <v>4</v>
      </c>
      <c r="B20" s="242" t="s">
        <v>319</v>
      </c>
      <c r="C20" s="242"/>
      <c r="D20" s="109">
        <v>44440</v>
      </c>
      <c r="E20" s="109">
        <v>44440</v>
      </c>
      <c r="F20" s="109">
        <v>44440</v>
      </c>
      <c r="G20" s="109">
        <v>44440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0" t="s">
        <v>320</v>
      </c>
      <c r="B23" s="300"/>
      <c r="C23" s="300"/>
      <c r="D23" s="300"/>
      <c r="E23" s="300"/>
      <c r="F23" s="300"/>
      <c r="G23" s="300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1" t="s">
        <v>330</v>
      </c>
      <c r="B31" s="301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87" t="s">
        <v>331</v>
      </c>
      <c r="B33" s="287"/>
      <c r="C33" s="287"/>
      <c r="D33" s="287"/>
      <c r="E33" s="287"/>
      <c r="F33" s="287"/>
      <c r="G33" s="287"/>
      <c r="H33" s="101"/>
      <c r="I33" s="101"/>
      <c r="J33" s="101"/>
    </row>
    <row r="34" spans="1:10" ht="14.3">
      <c r="A34" s="300" t="s">
        <v>332</v>
      </c>
      <c r="B34" s="300"/>
      <c r="C34" s="300"/>
      <c r="D34" s="300"/>
      <c r="E34" s="300"/>
      <c r="F34" s="300"/>
      <c r="G34" s="300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4.3">
      <c r="A38" s="243" t="s">
        <v>330</v>
      </c>
      <c r="B38" s="243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299" t="s">
        <v>336</v>
      </c>
      <c r="B40" s="299"/>
      <c r="C40" s="299"/>
      <c r="D40" s="299"/>
      <c r="E40" s="299"/>
      <c r="F40" s="299"/>
      <c r="G40" s="299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4.3">
      <c r="A50" s="243" t="s">
        <v>330</v>
      </c>
      <c r="B50" s="243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87" t="s">
        <v>345</v>
      </c>
      <c r="B52" s="287"/>
      <c r="C52" s="287"/>
      <c r="D52" s="287"/>
      <c r="E52" s="287"/>
      <c r="F52" s="287"/>
      <c r="G52" s="287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2.5600000000011391E-2</v>
      </c>
      <c r="E54" s="189">
        <f>IF(((2*C54*G3)-(G4*E25))&gt;0,(2*C54*G3)-(G4*E25),0)</f>
        <v>0</v>
      </c>
      <c r="F54" s="189">
        <f>IF(((2*C54*G3)-(G4*F25))&gt;0,(2*C54*G3)-(G4*F25),0)</f>
        <v>2.5600000000011391E-2</v>
      </c>
      <c r="G54" s="189">
        <f>IF(((2*C54*G3)-(G4*G25))&gt;0,(2*C54*G3)-(G4*G25),0)</f>
        <v>30.842800000000011</v>
      </c>
    </row>
    <row r="55" spans="1:7" ht="13.6">
      <c r="A55" s="182" t="s">
        <v>11</v>
      </c>
      <c r="B55" s="117" t="s">
        <v>1027</v>
      </c>
      <c r="C55" s="104">
        <f>300 + (3.43*20.98)</f>
        <v>371.96140000000003</v>
      </c>
      <c r="D55" s="104">
        <f>300 + (3.43*20.98)</f>
        <v>371.96140000000003</v>
      </c>
      <c r="E55" s="104">
        <f>300 + (3.43*20.98)</f>
        <v>371.96140000000003</v>
      </c>
      <c r="F55" s="104">
        <f>300 + (3.43*20.98)</f>
        <v>371.96140000000003</v>
      </c>
      <c r="G55" s="104">
        <f>300 + (3.43*20.98)</f>
        <v>371.96140000000003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43" t="s">
        <v>330</v>
      </c>
      <c r="B58" s="243"/>
      <c r="C58" s="243"/>
      <c r="D58" s="190">
        <f>SUM(D54:D57)</f>
        <v>376.92700000000002</v>
      </c>
      <c r="E58" s="190">
        <f>SUM(E54:E57)</f>
        <v>376.90140000000002</v>
      </c>
      <c r="F58" s="190">
        <f>SUM(F54:F57)</f>
        <v>376.92700000000002</v>
      </c>
      <c r="G58" s="190">
        <f>SUM(G54:G57)</f>
        <v>407.74420000000003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87" t="s">
        <v>351</v>
      </c>
      <c r="B60" s="287"/>
      <c r="C60" s="287"/>
      <c r="D60" s="287"/>
      <c r="E60" s="287"/>
      <c r="F60" s="287"/>
      <c r="G60" s="287"/>
    </row>
    <row r="61" spans="1:7" ht="14.3">
      <c r="A61" s="186">
        <v>2</v>
      </c>
      <c r="B61" s="288" t="s">
        <v>352</v>
      </c>
      <c r="C61" s="288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2" t="s">
        <v>333</v>
      </c>
      <c r="C62" s="242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3.6">
      <c r="A63" s="182" t="s">
        <v>208</v>
      </c>
      <c r="B63" s="242" t="s">
        <v>337</v>
      </c>
      <c r="C63" s="242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3.6">
      <c r="A64" s="182" t="s">
        <v>346</v>
      </c>
      <c r="B64" s="242" t="s">
        <v>347</v>
      </c>
      <c r="C64" s="242"/>
      <c r="D64" s="189">
        <f>D58</f>
        <v>376.92700000000002</v>
      </c>
      <c r="E64" s="189">
        <f>E58</f>
        <v>376.90140000000002</v>
      </c>
      <c r="F64" s="189">
        <f>F58</f>
        <v>376.92700000000002</v>
      </c>
      <c r="G64" s="189">
        <f>G58</f>
        <v>407.74420000000003</v>
      </c>
    </row>
    <row r="65" spans="1:7" ht="14.3">
      <c r="A65" s="243" t="s">
        <v>330</v>
      </c>
      <c r="B65" s="243"/>
      <c r="C65" s="243"/>
      <c r="D65" s="190">
        <f>SUM(D62:D64)</f>
        <v>1348.1515616398001</v>
      </c>
      <c r="E65" s="190">
        <f>SUM(E62:E64)</f>
        <v>1138.2106646279999</v>
      </c>
      <c r="F65" s="190">
        <f>SUM(F62:F64)</f>
        <v>1124.0228166460001</v>
      </c>
      <c r="G65" s="190">
        <f>SUM(G62:G64)</f>
        <v>955.26890804799996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299" t="s">
        <v>353</v>
      </c>
      <c r="B67" s="299"/>
      <c r="C67" s="299"/>
      <c r="D67" s="299"/>
      <c r="E67" s="299"/>
      <c r="F67" s="299"/>
      <c r="G67" s="299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4">C69*$D$31</f>
        <v>10.4981604</v>
      </c>
      <c r="E69" s="189">
        <f t="shared" ref="E69:E74" si="5">C69*$E$31</f>
        <v>8.2291439999999998</v>
      </c>
      <c r="F69" s="189">
        <f t="shared" ref="F69:F74" si="6">C69*$F$31</f>
        <v>8.0755079999999992</v>
      </c>
      <c r="G69" s="189">
        <f t="shared" ref="G69:G74" si="7">C69*$G$31</f>
        <v>5.9183039999999991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4"/>
        <v>0.83985283199999994</v>
      </c>
      <c r="E70" s="189">
        <f t="shared" si="5"/>
        <v>0.65833151999999995</v>
      </c>
      <c r="F70" s="189">
        <f t="shared" si="6"/>
        <v>0.64604063999999994</v>
      </c>
      <c r="G70" s="189">
        <f t="shared" si="7"/>
        <v>0.47346431999999994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4"/>
        <v>49.991239999999998</v>
      </c>
      <c r="E71" s="189">
        <f t="shared" si="5"/>
        <v>39.186399999999999</v>
      </c>
      <c r="F71" s="189">
        <f t="shared" si="6"/>
        <v>38.454799999999999</v>
      </c>
      <c r="G71" s="189">
        <f t="shared" si="7"/>
        <v>28.182399999999998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4"/>
        <v>48.491502799999999</v>
      </c>
      <c r="E72" s="189">
        <f t="shared" si="5"/>
        <v>38.010807999999997</v>
      </c>
      <c r="F72" s="189">
        <f t="shared" si="6"/>
        <v>37.301155999999999</v>
      </c>
      <c r="G72" s="189">
        <f t="shared" si="7"/>
        <v>27.336928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4"/>
        <v>7.4191999284000012</v>
      </c>
      <c r="E73" s="189">
        <f t="shared" si="5"/>
        <v>5.8156536240000012</v>
      </c>
      <c r="F73" s="189">
        <f t="shared" si="6"/>
        <v>5.7070768680000015</v>
      </c>
      <c r="G73" s="189">
        <f t="shared" si="7"/>
        <v>4.1825499840000004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4"/>
        <v>49.991239999999998</v>
      </c>
      <c r="E74" s="189">
        <f t="shared" si="5"/>
        <v>39.186399999999999</v>
      </c>
      <c r="F74" s="189">
        <f t="shared" si="6"/>
        <v>38.454799999999999</v>
      </c>
      <c r="G74" s="189">
        <f t="shared" si="7"/>
        <v>28.182399999999998</v>
      </c>
    </row>
    <row r="75" spans="1:7" ht="14.3">
      <c r="A75" s="243" t="s">
        <v>330</v>
      </c>
      <c r="B75" s="243"/>
      <c r="C75" s="208">
        <f>SUM(C69:C74)</f>
        <v>6.6904200000000011E-2</v>
      </c>
      <c r="D75" s="190">
        <f>SUM(D69:D74)</f>
        <v>167.23119596039999</v>
      </c>
      <c r="E75" s="190">
        <f>SUM(E69:E74)</f>
        <v>131.08673714400001</v>
      </c>
      <c r="F75" s="190">
        <f>SUM(F69:F74)</f>
        <v>128.63938150800001</v>
      </c>
      <c r="G75" s="190">
        <f>SUM(G69:G74)</f>
        <v>94.276046304000005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87" t="s">
        <v>361</v>
      </c>
      <c r="B77" s="287"/>
      <c r="C77" s="287"/>
      <c r="D77" s="287"/>
      <c r="E77" s="287"/>
      <c r="F77" s="287"/>
      <c r="G77" s="287"/>
    </row>
    <row r="78" spans="1:7" ht="14.3">
      <c r="A78" s="287" t="s">
        <v>362</v>
      </c>
      <c r="B78" s="287"/>
      <c r="C78" s="287"/>
      <c r="D78" s="287"/>
      <c r="E78" s="287"/>
      <c r="F78" s="287"/>
      <c r="G78" s="287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43" t="s">
        <v>330</v>
      </c>
      <c r="B86" s="243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87" t="s">
        <v>371</v>
      </c>
      <c r="B88" s="287"/>
      <c r="C88" s="287"/>
      <c r="D88" s="287"/>
      <c r="E88" s="287"/>
      <c r="F88" s="287"/>
      <c r="G88" s="287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43" t="s">
        <v>330</v>
      </c>
      <c r="B91" s="243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87" t="s">
        <v>375</v>
      </c>
      <c r="B93" s="287"/>
      <c r="C93" s="287"/>
      <c r="D93" s="287"/>
      <c r="E93" s="287"/>
      <c r="F93" s="287"/>
      <c r="G93" s="287"/>
    </row>
    <row r="94" spans="1:7" ht="14.3">
      <c r="A94" s="186">
        <v>4</v>
      </c>
      <c r="B94" s="288" t="s">
        <v>376</v>
      </c>
      <c r="C94" s="288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2" t="s">
        <v>364</v>
      </c>
      <c r="C95" s="242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3.6">
      <c r="A96" s="182" t="s">
        <v>372</v>
      </c>
      <c r="B96" s="242" t="s">
        <v>373</v>
      </c>
      <c r="C96" s="242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43" t="s">
        <v>330</v>
      </c>
      <c r="B97" s="243"/>
      <c r="C97" s="243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299" t="s">
        <v>377</v>
      </c>
      <c r="B99" s="299"/>
      <c r="C99" s="299"/>
      <c r="D99" s="299"/>
      <c r="E99" s="299"/>
      <c r="F99" s="299"/>
      <c r="G99" s="299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189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43" t="s">
        <v>330</v>
      </c>
      <c r="B105" s="243"/>
      <c r="C105" s="243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48"/>
      <c r="B107" s="248"/>
      <c r="C107" s="248"/>
      <c r="D107" s="248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85" t="s">
        <v>381</v>
      </c>
      <c r="C109" s="285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2" t="s">
        <v>320</v>
      </c>
      <c r="C110" s="242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4.3">
      <c r="A111" s="213" t="s">
        <v>11</v>
      </c>
      <c r="B111" s="242" t="s">
        <v>331</v>
      </c>
      <c r="C111" s="242"/>
      <c r="D111" s="189">
        <f>D65</f>
        <v>1348.1515616398001</v>
      </c>
      <c r="E111" s="189">
        <f>E65</f>
        <v>1138.2106646279999</v>
      </c>
      <c r="F111" s="189">
        <f>F65</f>
        <v>1124.0228166460001</v>
      </c>
      <c r="G111" s="189">
        <f>G65</f>
        <v>955.26890804799996</v>
      </c>
    </row>
    <row r="112" spans="1:7" ht="14.3">
      <c r="A112" s="213" t="s">
        <v>13</v>
      </c>
      <c r="B112" s="242" t="s">
        <v>353</v>
      </c>
      <c r="C112" s="242"/>
      <c r="D112" s="189">
        <f>D75</f>
        <v>167.23119596039999</v>
      </c>
      <c r="E112" s="189">
        <f>E75</f>
        <v>131.08673714400001</v>
      </c>
      <c r="F112" s="189">
        <f>F75</f>
        <v>128.63938150800001</v>
      </c>
      <c r="G112" s="189">
        <f>G75</f>
        <v>94.276046304000005</v>
      </c>
    </row>
    <row r="113" spans="1:7" ht="14.3">
      <c r="A113" s="213" t="s">
        <v>15</v>
      </c>
      <c r="B113" s="242" t="s">
        <v>361</v>
      </c>
      <c r="C113" s="242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4.3">
      <c r="A114" s="213" t="s">
        <v>20</v>
      </c>
      <c r="B114" s="242" t="s">
        <v>377</v>
      </c>
      <c r="C114" s="242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43" t="s">
        <v>382</v>
      </c>
      <c r="B115" s="243"/>
      <c r="C115" s="243"/>
      <c r="D115" s="190">
        <f>SUM(D110:D114)</f>
        <v>4087.5769600668668</v>
      </c>
      <c r="E115" s="190">
        <f>SUM(E110:E114)</f>
        <v>3292.6597564386666</v>
      </c>
      <c r="F115" s="190">
        <f>SUM(F110:F114)</f>
        <v>3238.8629308206669</v>
      </c>
      <c r="G115" s="190">
        <f>SUM(G110:G114)</f>
        <v>2513.9591290186668</v>
      </c>
    </row>
    <row r="116" spans="1:7">
      <c r="A116" s="212"/>
      <c r="B116" s="212"/>
      <c r="C116" s="212"/>
      <c r="D116" s="212"/>
      <c r="E116" s="212"/>
      <c r="F116" s="212"/>
      <c r="G116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13</vt:i4>
      </vt:variant>
    </vt:vector>
  </HeadingPairs>
  <TitlesOfParts>
    <vt:vector size="28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Claudio Arruda</cp:lastModifiedBy>
  <cp:revision>10</cp:revision>
  <cp:lastPrinted>2020-12-21T13:54:54Z</cp:lastPrinted>
  <dcterms:created xsi:type="dcterms:W3CDTF">2020-04-21T14:56:25Z</dcterms:created>
  <dcterms:modified xsi:type="dcterms:W3CDTF">2022-04-19T13:46:13Z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