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_rels/sheet7.xml.rels" ContentType="application/vnd.openxmlformats-package.relationships+xml"/>
  <Override PartName="/xl/comments7.xml" ContentType="application/vnd.openxmlformats-officedocument.spreadsheetml.comment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Resumo" sheetId="1" state="visible" r:id="rId3"/>
    <sheet name="Resumo Polo V" sheetId="2" state="visible" r:id="rId4"/>
    <sheet name="Resumo Polo VI" sheetId="3" state="visible" r:id="rId5"/>
    <sheet name="Planilha de Custos" sheetId="4" state="visible" r:id="rId6"/>
    <sheet name="Hora Extra Sábado" sheetId="5" state="visible" r:id="rId7"/>
    <sheet name="Hora Extra Dom e Fer" sheetId="6" state="visible" r:id="rId8"/>
    <sheet name=" Memória de Cálculo 1" sheetId="7" state="visible" r:id="rId9"/>
    <sheet name="Memória de Cálculo 2 (Insumos)" sheetId="8" state="visible" r:id="rId10"/>
    <sheet name="Memória de Cálculo 3" sheetId="9" state="visible" r:id="rId11"/>
  </sheets>
  <definedNames>
    <definedName function="false" hidden="false" localSheetId="6" name="_xlnm.Print_Area" vbProcedure="false">' Memória de Cálculo 1'!$A$1:$G$68</definedName>
    <definedName function="false" hidden="false" localSheetId="5" name="_xlnm.Print_Area" vbProcedure="false">'Hora Extra Dom e Fer'!$A$1:$E$161</definedName>
    <definedName function="false" hidden="false" localSheetId="4" name="_xlnm.Print_Area" vbProcedure="false">'Hora Extra Sábado'!$A$1:$E$161</definedName>
    <definedName function="false" hidden="false" localSheetId="3" name="_xlnm.Print_Area" vbProcedure="false">'Planilha de Custos'!$A$1:$E$161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7.xml><?xml version="1.0" encoding="utf-8"?>
<comments xmlns="http://schemas.openxmlformats.org/spreadsheetml/2006/main" xmlns:xdr="http://schemas.openxmlformats.org/drawingml/2006/spreadsheetDrawing">
  <authors>
    <author>Autor desconhecido</author>
  </authors>
  <commentList>
    <comment ref="E7" authorId="0">
      <text>
        <r>
          <rPr>
            <sz val="10"/>
            <rFont val="Arial"/>
            <family val="2"/>
          </rPr>
          <t xml:space="preserve">valor da tarifa = média ponderada dos valores das tarifas das cidades tendo como peso o quantitativo de vigilantes das unidade</t>
        </r>
      </text>
    </comment>
  </commentList>
</comments>
</file>

<file path=xl/sharedStrings.xml><?xml version="1.0" encoding="utf-8"?>
<sst xmlns="http://schemas.openxmlformats.org/spreadsheetml/2006/main" count="1094" uniqueCount="395">
  <si>
    <t xml:space="preserve">GRUPO (POLO)</t>
  </si>
  <si>
    <t xml:space="preserve">ITEM</t>
  </si>
  <si>
    <t xml:space="preserve">ESPECIFICAÇÃO</t>
  </si>
  <si>
    <t xml:space="preserve">CATSER</t>
  </si>
  <si>
    <t xml:space="preserve">UNIDADE DE MEDIDA</t>
  </si>
  <si>
    <t xml:space="preserve">QUANTIDADE</t>
  </si>
  <si>
    <t xml:space="preserve">VALOR MENSAL (R$)</t>
  </si>
  <si>
    <t xml:space="preserve">VALOR GLOBAL 12 MESES (R$)</t>
  </si>
  <si>
    <t xml:space="preserve">1
(POLO V)</t>
  </si>
  <si>
    <t xml:space="preserve">Posto de vigilância diurno, escala 44 horas semanais de segunda a sexta-feira envolvendo 1 vigilante, para Gerências Executivas Araçatuba, Bauru, Marília, Sorocaba e Presidente Prudente, e unidades subordinadas</t>
  </si>
  <si>
    <t xml:space="preserve">SERVIÇO</t>
  </si>
  <si>
    <t xml:space="preserve">Posto de vigilância diurno, escala 12x36 horas de segunda-feira a domingo envolvendo 2 vigilantes, para Gerências Executivas Araçatuba, Bauru, Marília, Sorocaba e Presidente Prudente, e unidades subordinadas</t>
  </si>
  <si>
    <t xml:space="preserve">Posto de vigilância noturno, escala 12x36 horas de segunda-feira a domingo envolvendo 2 vigilantes, para Gerências Executivas Araçatuba, Bauru, Marília, Sorocaba e Presidente Prudente, e unidades subordinadas</t>
  </si>
  <si>
    <t xml:space="preserve">2
(POLO VI)</t>
  </si>
  <si>
    <t xml:space="preserve">Posto de vigilância diurno,  escala 44 horas semanais de segunda a sexta-feira envolvendo 1 vigilante, para Gerências Executivas Araraquara, Piracicaba, Ribeirão Preto, São José do Rio Preto e São João da Boa Vista, e unidades subordinadas</t>
  </si>
  <si>
    <t xml:space="preserve">Posto de vigilância diurno, escala 12x36 horas de segunda-feira a domingo envolvendo 2 vigilantes, para Gerências Executivas Araraquara, Piracicaba, Ribeirão Preto, São José do Rio Preto e São João da Boa Vista, e unidades subordinadas</t>
  </si>
  <si>
    <t xml:space="preserve">Posto de vigilância noturno, escala 12x36 horas de segunda-feira a domingo envolvendo 2 vigilantes, para Gerências Executivas Araraquara, Piracicaba, Ribeirão Preto, São José do Rio Preto e São João da Boa Vista, e unidades subordinadas</t>
  </si>
  <si>
    <t xml:space="preserve">GRUPO 01 / POLO V</t>
  </si>
  <si>
    <t xml:space="preserve">VALOR MENSAL</t>
  </si>
  <si>
    <t xml:space="preserve">VALOR 12 MESES</t>
  </si>
  <si>
    <t xml:space="preserve">VALOR TOTAL MENSAL</t>
  </si>
  <si>
    <t xml:space="preserve">VALOR TOTAL GLOBAL 12 MESES</t>
  </si>
  <si>
    <t xml:space="preserve">DIVISÃO POR GERÊNCIAS POLO V</t>
  </si>
  <si>
    <t xml:space="preserve">GERÊNCIA EXECUTIVA</t>
  </si>
  <si>
    <t xml:space="preserve">ESCALA DE TRABALHO</t>
  </si>
  <si>
    <t xml:space="preserve">QUANTIDADE DE POSTOS</t>
  </si>
  <si>
    <t xml:space="preserve">GERÊNCIA EXECUTIVA ARAÇATUBA</t>
  </si>
  <si>
    <t xml:space="preserve">44 horas semanais de segunda a sexta-feira</t>
  </si>
  <si>
    <t xml:space="preserve">GERÊNCIA EXECUTIVA BAURU</t>
  </si>
  <si>
    <t xml:space="preserve">12x36 horas diurnas de segunda-feira a domingo</t>
  </si>
  <si>
    <t xml:space="preserve">GERÊNCIA EXECUTIVA MARÍLIA</t>
  </si>
  <si>
    <t xml:space="preserve">12x36 horas noturnas de segunda-feira a domingo</t>
  </si>
  <si>
    <t xml:space="preserve">GERÊNCIA EXECUTIVA PRESIDENTE PRUDENTE</t>
  </si>
  <si>
    <t xml:space="preserve">GERÊNCIA EXECUTIVA SOROCABA</t>
  </si>
  <si>
    <t xml:space="preserve">VALOR GLOBAL MENSAL</t>
  </si>
  <si>
    <t xml:space="preserve">VALOR GLOBAL 12 MESES</t>
  </si>
  <si>
    <t xml:space="preserve">UNIDADES</t>
  </si>
  <si>
    <t xml:space="preserve">ISS%</t>
  </si>
  <si>
    <t xml:space="preserve">44 HORAS </t>
  </si>
  <si>
    <t xml:space="preserve">12 x 36 DIURNO</t>
  </si>
  <si>
    <t xml:space="preserve">12 x 36 NOTURNO</t>
  </si>
  <si>
    <t xml:space="preserve">QUANT.</t>
  </si>
  <si>
    <t xml:space="preserve"> VALOR UNIT. MENSAL</t>
  </si>
  <si>
    <t xml:space="preserve"> VALOR  MENSAL</t>
  </si>
  <si>
    <t xml:space="preserve">AGÊNCIA DA PREVIDÊNCIA SOCIAL ANDRADINA</t>
  </si>
  <si>
    <t xml:space="preserve">AGÊNCIA DA PREVIDÊNCIA SOCIAL ARAÇATUBA</t>
  </si>
  <si>
    <t xml:space="preserve">AGÊNCIA DA PREVIDÊNCIA SOCIAL BIRIGÜI</t>
  </si>
  <si>
    <t xml:space="preserve">AGÊNCIA DA PREVIDÊNCIA SOCIAL GUARARAPES</t>
  </si>
  <si>
    <t xml:space="preserve">AGÊNCIA DA PREVIDÊNCIA SOCIAL ILHA SOLTEIRA</t>
  </si>
  <si>
    <t xml:space="preserve">AGÊNCIA DA PREVIDÊNCIA SOCIAL LINS</t>
  </si>
  <si>
    <t xml:space="preserve">AGÊNCIA DA PREVIDÊNCIA SOCIAL MIRANDÓPOLIS</t>
  </si>
  <si>
    <t xml:space="preserve">AGÊNCIA DA PREVIDÊNCIA SOCIAL PENÁPOLIS</t>
  </si>
  <si>
    <t xml:space="preserve">AGÊNCIA DA PREVIDÊNCIA SOCIAL PEREIRA BARRETO</t>
  </si>
  <si>
    <t xml:space="preserve">AGÊNCIA DA PREVIDÊNCIA SOCIAL PIRAJUÍ</t>
  </si>
  <si>
    <t xml:space="preserve">AGÊNCIA DA PREVIDÊNCIA SOCIAL PROMISSÃO</t>
  </si>
  <si>
    <t xml:space="preserve">AGÊNCIA DA PREVIDÊNCIA SOCIAL VALPARAÍSO</t>
  </si>
  <si>
    <t xml:space="preserve">VALOR GLOBAL</t>
  </si>
  <si>
    <t xml:space="preserve">AGÊNCIA DA PREVIDÊNCIA SOCIAL AGUDOS</t>
  </si>
  <si>
    <t xml:space="preserve">AGÊNCIA DA PREVIDÊNCIA SOCIAL AVARÉ</t>
  </si>
  <si>
    <t xml:space="preserve">AGÊNCIA DA PREVIDÊNCIA SOCIAL BARIRI</t>
  </si>
  <si>
    <t xml:space="preserve">AGÊNCIA DA PREVIDÊNCIA SOCIAL BARRA BONITA</t>
  </si>
  <si>
    <t xml:space="preserve">AGÊNCIA DA PREVIDÊNCIA SOCIAL BAURU</t>
  </si>
  <si>
    <t xml:space="preserve">AGÊNCIA DA PREVIDÊNCIA SOCIAL BOTUCATU</t>
  </si>
  <si>
    <t xml:space="preserve">AGÊNCIA DA PREVIDÊNCIA SOCIAL BROTAS</t>
  </si>
  <si>
    <t xml:space="preserve">AGÊNCIA DA PREVIDÊNCIA SOCIAL DOIS CÓRREGOS</t>
  </si>
  <si>
    <t xml:space="preserve">AGÊNCIA DA PREVIDÊNCIA SOCIAL IGARAÇU DO TIETÊ</t>
  </si>
  <si>
    <t xml:space="preserve">AGÊNCIA DA PREVIDÊNCIA SOCIAL ITAÍ</t>
  </si>
  <si>
    <t xml:space="preserve">AGÊNCIA DA PREVIDÊNCIA SOCIAL JAÚ</t>
  </si>
  <si>
    <t xml:space="preserve">AGÊNCIA DA PREVIDÊNCIA SOCIAL LENCÓIS PAULISTA</t>
  </si>
  <si>
    <t xml:space="preserve">AGÊNCIA DA PREVIDÊNCIA SOCIAL PEDERNEIRAS</t>
  </si>
  <si>
    <t xml:space="preserve">AGÊNCIA DA PREVIDÊNCIA SOCIAL SÃO MANUEL</t>
  </si>
  <si>
    <t xml:space="preserve">AGÊNCIA DA PREVIDÊNCIA SOCIAL TAQUARITUBA</t>
  </si>
  <si>
    <t xml:space="preserve">GERÊNCIA EXECUTIVA BAURU - N OPERACIONAL - R AZARIAS LEITE 1-75</t>
  </si>
  <si>
    <t xml:space="preserve">AGÊNCIA DA PREVIDÊNCIA SOCIAL ASSIS</t>
  </si>
  <si>
    <t xml:space="preserve">AGÊNCIA DA PREVIDÊNCIA SOCIAL BASTOS</t>
  </si>
  <si>
    <t xml:space="preserve">AGÊNCIA DA PREVIDÊNCIA SOCIAL CÂNDIDO MOTA</t>
  </si>
  <si>
    <t xml:space="preserve">AGÊNCIA DA PREVIDÊNCIA SOCIAL GARÇA</t>
  </si>
  <si>
    <t xml:space="preserve">AGÊNCIA DA PREVIDÊNCIA SOCIAL MARÍLIA</t>
  </si>
  <si>
    <t xml:space="preserve">AGÊNCIA DA PREVIDÊNCIA SOCIAL OSVALDO CRUZ</t>
  </si>
  <si>
    <t xml:space="preserve">AGÊNCIA DA PREVIDÊNCIA SOCIAL OURINHOS</t>
  </si>
  <si>
    <t xml:space="preserve">AGÊNCIA DA PREVIDÊNCIA SOCIAL PALMITAL</t>
  </si>
  <si>
    <t xml:space="preserve">AGÊNCIA DA PREVIDÊNCIA SOCIAL PARAGUAÇU PAULISTA</t>
  </si>
  <si>
    <t xml:space="preserve">AGÊNCIA DA PREVIDÊNCIA SOCIAL PIRAJU</t>
  </si>
  <si>
    <t xml:space="preserve">AGÊNCIA DA PREVIDÊNCIA SOCIAL SANTA CRUZ DO RIO PARDO</t>
  </si>
  <si>
    <t xml:space="preserve">AGÊNCIA DA PREVIDÊNCIA SOCIAL TUPÃ</t>
  </si>
  <si>
    <t xml:space="preserve">AGÊNCIA DA PREVIDÊNCIA SOCIAL ADAMANTINA</t>
  </si>
  <si>
    <t xml:space="preserve">AGÊNCIA DA PREVIDÊNCIA SOCIAL ÁLVARES MACHADO</t>
  </si>
  <si>
    <t xml:space="preserve">AGÊNCIA DA PREVIDÊNCIA SOCIAL DRACENA</t>
  </si>
  <si>
    <t xml:space="preserve">AGÊNCIA DA PREVIDÊNCIA SOCIAL MARTINOPÓLIS</t>
  </si>
  <si>
    <t xml:space="preserve">AGÊNCIA DA PREVIDÊNCIA SOCIAL PRESIDENTE EPITÁCIO</t>
  </si>
  <si>
    <t xml:space="preserve">AGÊNCIA DA PREVIDÊNCIA SOCIAL PRESIDENTE PRUDENTE</t>
  </si>
  <si>
    <t xml:space="preserve">AGÊNCIA DA PREVIDÊNCIA SOCIAL PRESIDENTE VENCESLAU</t>
  </si>
  <si>
    <t xml:space="preserve">AGÊNCIA DA PREVIDÊNCIA SOCIAL RANCHARIA</t>
  </si>
  <si>
    <t xml:space="preserve">AGÊNCIA DA PREVIDÊNCIA SOCIAL ROSANA</t>
  </si>
  <si>
    <t xml:space="preserve">AGÊNCIA DA PREVIDÊNCIA SOCIAL SANTO ANASTÁCIO</t>
  </si>
  <si>
    <t xml:space="preserve">AGÊNCIA DA PREVIDÊNCIA SOCIAL TEODORO SAMPAIO</t>
  </si>
  <si>
    <t xml:space="preserve">AGÊNCIA DA PREVIDÊNCIA SOCIAL APIAÍ</t>
  </si>
  <si>
    <t xml:space="preserve">AGÊNCIA DA PREVIDÊNCIA SOCIAL BOITUVA</t>
  </si>
  <si>
    <t xml:space="preserve">AGÊNCIA DA PREVIDÊNCIA SOCIAL CABREÚVA</t>
  </si>
  <si>
    <t xml:space="preserve">AGÊNCIA DA PREVIDÊNCIA SOCIAL CAPÃO BONITO</t>
  </si>
  <si>
    <t xml:space="preserve">AGÊNCIA DA PREVIDÊNCIA SOCIAL GUAPIARA</t>
  </si>
  <si>
    <t xml:space="preserve">AGÊNCIA DA PREVIDÊNCIA SOCIAL ITAPETININGA</t>
  </si>
  <si>
    <t xml:space="preserve">AGÊNCIA DA PREVIDÊNCIA SOCIAL ITAPEVA</t>
  </si>
  <si>
    <t xml:space="preserve">AGÊNCIA DA PREVIDÊNCIA SOCIAL ITARARÉ</t>
  </si>
  <si>
    <t xml:space="preserve">AGÊNCIA DA PREVIDÊNCIA SOCIAL ITU</t>
  </si>
  <si>
    <t xml:space="preserve">AGÊNCIA DA PREVIDÊNCIA SOCIAL PIEDADE</t>
  </si>
  <si>
    <t xml:space="preserve">AGÊNCIA DA PREVIDÊNCIA SOCIAL PILAR DO SUL</t>
  </si>
  <si>
    <t xml:space="preserve">AGÊNCIA DA PREVIDÊNCIA SOCIAL PORTO FELIZ</t>
  </si>
  <si>
    <t xml:space="preserve">AGÊNCIA DA PREVIDÊNCIA SOCIAL SALTO</t>
  </si>
  <si>
    <t xml:space="preserve">AGÊNCIA DA PREVIDÊNCIA SOCIAL SALTO DE PIRAPORA</t>
  </si>
  <si>
    <t xml:space="preserve">AGÊNCIA DA PREVIDÊNCIA SOCIAL SÃO MIGUEL ARCANJO</t>
  </si>
  <si>
    <t xml:space="preserve">AGÊNCIA DA PREVIDÊNCIA SOCIAL SÃO ROQUE</t>
  </si>
  <si>
    <t xml:space="preserve">AGÊNCIA DA PREVIDÊNCIA SOCIAL SOROCABA</t>
  </si>
  <si>
    <t xml:space="preserve">AGÊNCIA DA PREVIDÊNCIA SOCIAL SOROCABA - ZONA NORTE</t>
  </si>
  <si>
    <t xml:space="preserve">AGÊNCIA DA PREVIDÊNCIA SOCIAL TATUÍ</t>
  </si>
  <si>
    <t xml:space="preserve">AGÊNCIA DA PREVIDÊNCIA SOCIAL VOTORANTIM</t>
  </si>
  <si>
    <t xml:space="preserve">GRUPO 02 / POLO VI</t>
  </si>
  <si>
    <t xml:space="preserve">DIVISÃO POR GERÊNCIAS POLO VI</t>
  </si>
  <si>
    <t xml:space="preserve">GERÊNCIA EXECUTIVA ARARAQUARA</t>
  </si>
  <si>
    <t xml:space="preserve">GERÊNCIA EXECUTIVA PIRACICABA</t>
  </si>
  <si>
    <t xml:space="preserve">GERÊNCIA EXECUTIVA RIBEIRÃO PRETO</t>
  </si>
  <si>
    <t xml:space="preserve">GERÊNCIA EXECUTIVA SÃO JOÃO DA BOA VISTA</t>
  </si>
  <si>
    <t xml:space="preserve">GERÊNCIA EXECUTIVA SÃO JOSÉ DO RIO PRETO</t>
  </si>
  <si>
    <t xml:space="preserve">AGÊNCIA DA PREVIDÊNCIA SOCIAL AMÉRICO BRASILIENSE</t>
  </si>
  <si>
    <t xml:space="preserve">AGÊNCIA DA PREVIDÊNCIA SOCIAL ARARAQUARA</t>
  </si>
  <si>
    <t xml:space="preserve">AGÊNCIA DA PREVIDÊNCIA SOCIAL BEBEDOURO</t>
  </si>
  <si>
    <t xml:space="preserve">AGÊNCIA DA PREVIDÊNCIA SOCIAL DESCALVADO</t>
  </si>
  <si>
    <t xml:space="preserve">AGÊNCIA DA PREVIDÊNCIA SOCIAL GUARIBA</t>
  </si>
  <si>
    <t xml:space="preserve">AGÊNCIA DA PREVIDÊNCIA SOCIAL IBATÉ</t>
  </si>
  <si>
    <t xml:space="preserve">AGÊNCIA DA PREVIDÊNCIA SOCIAL IBITINGA</t>
  </si>
  <si>
    <t xml:space="preserve">AGÊNCIA DA PREVIDÊNCIA SOCIAL ITÁPOLIS</t>
  </si>
  <si>
    <t xml:space="preserve">AGÊNCIA DA PREVIDÊNCIA SOCIAL JABOTICABAL</t>
  </si>
  <si>
    <t xml:space="preserve">AGÊNCIA DA PREVIDÊNCIA SOCIAL MATÃO</t>
  </si>
  <si>
    <t xml:space="preserve">AGÊNCIA DA PREVIDÊNCIA SOCIAL MONTE ALTO</t>
  </si>
  <si>
    <t xml:space="preserve">AGÊNCIA DA PREVIDÊNCIA SOCIAL PITANGUEIRAS</t>
  </si>
  <si>
    <t xml:space="preserve">AGÊNCIA DA PREVIDÊNCIA SOCIAL SÃO CARLOS</t>
  </si>
  <si>
    <t xml:space="preserve">OBRA SÃO CARLOS/SP R MAJOR JOSE INACIO 2626</t>
  </si>
  <si>
    <t xml:space="preserve">AGÊNCIA DA PREVIDÊNCIA SOCIAL TAQUARITINGA</t>
  </si>
  <si>
    <t xml:space="preserve">GERÊNCIA EXECUTIVA ARARAQUARA - CEDOC R 9 DE JULHO 2794</t>
  </si>
  <si>
    <t xml:space="preserve">AGÊNCIA DA PREVIDÊNCIA SOCIAL ARARAS</t>
  </si>
  <si>
    <t xml:space="preserve">AGÊNCIA DA PREVIDÊNCIA SOCIAL ARTUR NOGUEIRA</t>
  </si>
  <si>
    <t xml:space="preserve">AGÊNCIA DA PREVIDÊNCIA SOCIAL CAPIVARI</t>
  </si>
  <si>
    <t xml:space="preserve">AGÊNCIA DA PREVIDÊNCIA SOCIAL CERQUILHO</t>
  </si>
  <si>
    <t xml:space="preserve">AGÊNCIA DA PREVIDÊNCIA SOCIAL CONCHAL</t>
  </si>
  <si>
    <t xml:space="preserve">AGÊNCIA DA PREVIDÊNCIA SOCIAL LARANJAL PAULISTA</t>
  </si>
  <si>
    <t xml:space="preserve">AGÊNCIA DA PREVIDÊNCIA SOCIAL LIMEIRA</t>
  </si>
  <si>
    <t xml:space="preserve">AGÊNCIA DA PREVIDÊNCIA SOCIAL PIRACICABA</t>
  </si>
  <si>
    <t xml:space="preserve">AGÊNCIA DA PREVIDÊNCIA SOCIAL RIO CLARO</t>
  </si>
  <si>
    <t xml:space="preserve">AGÊNCIA DA PREVIDÊNCIA SOCIAL RIO DAS PEDRAS</t>
  </si>
  <si>
    <t xml:space="preserve">AGÊNCIA DA PREVIDÊNCIA SOCIAL SÃO PEDRO</t>
  </si>
  <si>
    <t xml:space="preserve">AGÊNCIA DA PREVIDÊNCIA SOCIAL TIETÊ</t>
  </si>
  <si>
    <t xml:space="preserve">AGÊNCIA DA PREVIDÊNCIA SOCIAL BATATAIS</t>
  </si>
  <si>
    <t xml:space="preserve">AGÊNCIA DA PREVIDÊNCIA SOCIAL CAJURU</t>
  </si>
  <si>
    <t xml:space="preserve">AGÊNCIA DA PREVIDÊNCIA SOCIAL CRAVINHOS</t>
  </si>
  <si>
    <t xml:space="preserve">AGÊNCIA DA PREVIDÊNCIA SOCIAL FRANCA</t>
  </si>
  <si>
    <t xml:space="preserve">AGÊNCIA DA PREVIDÊNCIA SOCIAL ITUVERAVA</t>
  </si>
  <si>
    <t xml:space="preserve">AGÊNCIA DA PREVIDÊNCIA SOCIAL MORRO AGUDO</t>
  </si>
  <si>
    <t xml:space="preserve">AGÊNCIA DA PREVIDÊNCIA SOCIAL ORLÂNDIA</t>
  </si>
  <si>
    <t xml:space="preserve">AGÊNCIA DA PREVIDÊNCIA SOCIAL RIBEIRÃO PRETO</t>
  </si>
  <si>
    <t xml:space="preserve">AGÊNCIA DA PREVIDÊNCIA SOCIAL RIBEIRÃO PRETO - AMADOR BUENO</t>
  </si>
  <si>
    <t xml:space="preserve">AGÊNCIA DA PREVIDÊNCIA SOCIAL SÃO JOAQUIM DA BARRA</t>
  </si>
  <si>
    <t xml:space="preserve">AGÊNCIA DA PREVIDÊNCIA SOCIAL SÃO SIMÃO</t>
  </si>
  <si>
    <t xml:space="preserve">AGÊNCIA DA PREVIDÊNCIA SOCIAL SERRANA</t>
  </si>
  <si>
    <t xml:space="preserve">AGÊNCIA DA PREVIDÊNCIA SOCIAL SERTÃOZINHO</t>
  </si>
  <si>
    <t xml:space="preserve">GERÊNCIA EXECUTIVA RIBEIRÃO PRETO - ARQUIVO LAFAYETE 668</t>
  </si>
  <si>
    <t xml:space="preserve">GERÊNCIA EXECUTIVA RIBEIRÃO PRETO - ARQUIVO AMADOR BUENO </t>
  </si>
  <si>
    <t xml:space="preserve">AGÊNCIA DA PREVIDÊNCIA SOCIAL AGUAÍ</t>
  </si>
  <si>
    <t xml:space="preserve">AGÊNCIA DA PREVIDÊNCIA SOCIAL CASA BRANCA</t>
  </si>
  <si>
    <t xml:space="preserve">AGÊNCIA DA PREVIDÊNCIA SOCIAL ESPIRITO SANTO DO PINHAL </t>
  </si>
  <si>
    <t xml:space="preserve">AGÊNCIA DA PREVIDÊNCIA SOCIAL ITAPIRA</t>
  </si>
  <si>
    <t xml:space="preserve">AGÊNCIA DA PREVIDÊNCIA SOCIAL LEME</t>
  </si>
  <si>
    <t xml:space="preserve">AGÊNCIA DA PREVIDÊNCIA SOCIAL MOCOCA</t>
  </si>
  <si>
    <t xml:space="preserve">AGÊNCIA DA PREVIDÊNCIA SOCIAL MOGI-GUAÇU</t>
  </si>
  <si>
    <t xml:space="preserve">AGÊNCIA DA PREVIDÊNCIA SOCIAL MOGI-MIRIM</t>
  </si>
  <si>
    <t xml:space="preserve">AGÊNCIA DA PREVIDÊNCIA SOCIAL PIRASSUNUNGA</t>
  </si>
  <si>
    <t xml:space="preserve">AGÊNCIA DA PREVIDÊNCIA SOCIAL PORTO FERREIRA</t>
  </si>
  <si>
    <t xml:space="preserve">AGÊNCIA DA PREVIDÊNCIA SOCIAL SANTA CRUZ DAS PALMEIRAS</t>
  </si>
  <si>
    <t xml:space="preserve">AGÊNCIA DA PREVIDÊNCIA SOCIAL SÃO JOÃO DA BOA VISTA</t>
  </si>
  <si>
    <t xml:space="preserve">AGÊNCIA DA PREVIDÊNCIA SOCIAL SÃO JOSÉ DO RIO PARDO</t>
  </si>
  <si>
    <t xml:space="preserve">AGÊNCIA DA PREVIDÊNCIA SOCIAL TAMBAÚ</t>
  </si>
  <si>
    <t xml:space="preserve">GERÊNCIA EXECUTIVA SÃO JOÃO DA BOA VISTA – CEDOC</t>
  </si>
  <si>
    <t xml:space="preserve">AGÊNCIA DA PREVIDêNCIA SOCIAL BARRETOS</t>
  </si>
  <si>
    <t xml:space="preserve">AGÊNCIA DA PREVIDÊNCIA SOCIAL CATANDUVA</t>
  </si>
  <si>
    <t xml:space="preserve">AGÊNCIA DA PREVIDÊNCIA SOCIAL FERNANDÓPOLIS</t>
  </si>
  <si>
    <t xml:space="preserve">AGÊNCIA DA PREVIDÊNCIA SOCIAL GENERAL SALGADO</t>
  </si>
  <si>
    <t xml:space="preserve">AGÊNCIA DA PREVIDÊNCIA SOCIAL GUAÍRA</t>
  </si>
  <si>
    <t xml:space="preserve">AGÊNCIA DA PREVIDÊNCIA SOCIAL JALES</t>
  </si>
  <si>
    <t xml:space="preserve">AGÊNCIA DA PREVIDÊNCIA SOCIAL JOSÉ BONIFÁCIO</t>
  </si>
  <si>
    <t xml:space="preserve">AGÊNCIA DA PREVIDÊNCIA SOCIAL MIRASSOL</t>
  </si>
  <si>
    <t xml:space="preserve">AGÊNCIA DA PREVIDÊNCIA SOCIAL MONTE APRAZÍVEL</t>
  </si>
  <si>
    <t xml:space="preserve">AGÊNCIA DA PREVIDÊNCIA SOCIAL NHANDEARA</t>
  </si>
  <si>
    <t xml:space="preserve">AGÊNCIA DA PREVIDÊNCIA SOCIAL NOVO HORIZONTE</t>
  </si>
  <si>
    <t xml:space="preserve">AGÊNCIA DA PREVIDÊNCIA SOCIAL OLÍMPIA</t>
  </si>
  <si>
    <t xml:space="preserve">AGÊNCIA DA PREVIDÊNCIA SOCIAL SANTA FÉ DO SUL</t>
  </si>
  <si>
    <t xml:space="preserve">AGÊNCIA DA PREVIDÊNCIA SOCIAL SÃO JOSÉ DO RIO PRETO - DEL PINTO TOLEDO</t>
  </si>
  <si>
    <t xml:space="preserve">AGÊNCIA DA PREVIDÊNCIA SOCIAL SÃO JOSÉ DO RIO PRETO - BOA VISTA</t>
  </si>
  <si>
    <t xml:space="preserve">AGÊNCIA DA PREVIDÊNCIA SOCIAL TANABI</t>
  </si>
  <si>
    <t xml:space="preserve">AGÊNCIA DA PREVIDÊNCIA SOCIAL VOTUPORANGA</t>
  </si>
  <si>
    <t xml:space="preserve">PLANILHA ESTIMATIVA</t>
  </si>
  <si>
    <t xml:space="preserve">Planilha Estimativa de Custos e Formação de Preços para Serviços de Vigilância</t>
  </si>
  <si>
    <t xml:space="preserve">Salário Normativo da Categoria:</t>
  </si>
  <si>
    <t xml:space="preserve">Data base da Categoria:</t>
  </si>
  <si>
    <t xml:space="preserve">Convenção Coletiva:</t>
  </si>
  <si>
    <t xml:space="preserve">SP000101/2024</t>
  </si>
  <si>
    <t xml:space="preserve">CBO/MTE:</t>
  </si>
  <si>
    <t xml:space="preserve">5173-30</t>
  </si>
  <si>
    <t xml:space="preserve">CUSTOS</t>
  </si>
  <si>
    <t xml:space="preserve">Percentuais e Valores de Referência</t>
  </si>
  <si>
    <t xml:space="preserve">44 horas semanais diurnas</t>
  </si>
  <si>
    <t xml:space="preserve">12 x 36 diurnas</t>
  </si>
  <si>
    <t xml:space="preserve">12 x 36 noturnas</t>
  </si>
  <si>
    <t xml:space="preserve">MÓDULO 1: COMPOSIÇÃO DA REMUNERAÇÃO</t>
  </si>
  <si>
    <t xml:space="preserve">1 - Composição da Remuneração </t>
  </si>
  <si>
    <t xml:space="preserve">Valores/Percentuais</t>
  </si>
  <si>
    <t xml:space="preserve">Valor (R$) </t>
  </si>
  <si>
    <t xml:space="preserve">    A - Salário-Base</t>
  </si>
  <si>
    <t xml:space="preserve">    B - Adicional de Periculosidade</t>
  </si>
  <si>
    <t xml:space="preserve">    C - Adicional de Insalubridade</t>
  </si>
  <si>
    <t xml:space="preserve">    D - Adicional Noturno</t>
  </si>
  <si>
    <t xml:space="preserve">    E - Adicional de Hora Noturna Reduzida</t>
  </si>
  <si>
    <t xml:space="preserve">    F - Outros (especificar)</t>
  </si>
  <si>
    <t xml:space="preserve">Total</t>
  </si>
  <si>
    <t xml:space="preserve">MÓDULO 2: ENCARGOS E BENEFÍCIOS ANUAIS, MENSAIS E DIÁRIOS</t>
  </si>
  <si>
    <t xml:space="preserve">2.1 - 13º Salário, Férias e Adicional de Férias</t>
  </si>
  <si>
    <t xml:space="preserve">Percentuais</t>
  </si>
  <si>
    <t xml:space="preserve">    A - 13º salário</t>
  </si>
  <si>
    <t xml:space="preserve">    B - Férias e Adicional de Férias</t>
  </si>
  <si>
    <r>
      <rPr>
        <b val="true"/>
        <sz val="10"/>
        <rFont val="Arial"/>
        <family val="2"/>
        <charset val="1"/>
      </rPr>
      <t xml:space="preserve">2.2 - GPS, FGTS e outras contribuições </t>
    </r>
    <r>
      <rPr>
        <b val="true"/>
        <sz val="10"/>
        <color rgb="FFFF0000"/>
        <rFont val="Arial"/>
        <family val="2"/>
        <charset val="1"/>
      </rPr>
      <t xml:space="preserve">(Incide sobre os Módulos 1 e 2.1)</t>
    </r>
  </si>
  <si>
    <t xml:space="preserve">    A - INSS</t>
  </si>
  <si>
    <t xml:space="preserve">    B - Salário Educação</t>
  </si>
  <si>
    <t xml:space="preserve">    C - SAT</t>
  </si>
  <si>
    <t xml:space="preserve">    D - SESI ou SESC</t>
  </si>
  <si>
    <t xml:space="preserve">    E - SENAI ou SENAC</t>
  </si>
  <si>
    <t xml:space="preserve">    F - SEBRAE</t>
  </si>
  <si>
    <t xml:space="preserve">    G - INCRA</t>
  </si>
  <si>
    <t xml:space="preserve">    F - FGTS</t>
  </si>
  <si>
    <t xml:space="preserve">Total </t>
  </si>
  <si>
    <t xml:space="preserve">2.3 - Benefícios Mensais e Diários</t>
  </si>
  <si>
    <t xml:space="preserve">    A - Transporte</t>
  </si>
  <si>
    <t xml:space="preserve">    B - Auxílio-Refeição/Alimentação</t>
  </si>
  <si>
    <t xml:space="preserve">    C - Assistência Médica e Familiar ou Cesta Básica Suplementar</t>
  </si>
  <si>
    <t xml:space="preserve">    D – Auxílio Funeral</t>
  </si>
  <si>
    <t xml:space="preserve">    E – Seguro de Vida</t>
  </si>
  <si>
    <t xml:space="preserve">    F – Outros</t>
  </si>
  <si>
    <t xml:space="preserve">2 - Encargos e Benefícios Anuais, Mensais e Diários</t>
  </si>
  <si>
    <t xml:space="preserve">    2.1 - 13º Salário, Férias e Adicional de Férias</t>
  </si>
  <si>
    <t xml:space="preserve">    2.2 - GPS, FGTS e outras contribuições</t>
  </si>
  <si>
    <t xml:space="preserve">    2.3 - Benefícios Mensais e Diários</t>
  </si>
  <si>
    <t xml:space="preserve">MÓDULO 3: PROVISÃO PARA RESCISÃO</t>
  </si>
  <si>
    <t xml:space="preserve">3 - Provisão para Rescisão</t>
  </si>
  <si>
    <t xml:space="preserve">    A - Aviso Prévio Indenizado </t>
  </si>
  <si>
    <t xml:space="preserve">    B - Incidência do FGTS sobre Aviso Prévio Indenizado</t>
  </si>
  <si>
    <t xml:space="preserve">    C - Multa do FGTS e Contribuições Sociais sobre o Aviso Prévio Indenizado</t>
  </si>
  <si>
    <t xml:space="preserve">    D - Aviso Prévio Trabalhado</t>
  </si>
  <si>
    <t xml:space="preserve">    E - Incidência do GPS, FGTS e outras contribuições sobre o Aviso PrévioTrabalhado</t>
  </si>
  <si>
    <t xml:space="preserve">    F - Multa do FGTS e contribuição social nas rescisões sem justa causa</t>
  </si>
  <si>
    <t xml:space="preserve">MÓDULO 4: CUSTO DE REPOSIÇÃO DO PROFISSIONAL AUSENTE</t>
  </si>
  <si>
    <t xml:space="preserve">4.1 - Substituto nas Ausências Legais</t>
  </si>
  <si>
    <t xml:space="preserve">    A - Substituto na cobertura de Férias</t>
  </si>
  <si>
    <t xml:space="preserve">    B - Substituto na cobertura de Ausências Legais</t>
  </si>
  <si>
    <t xml:space="preserve">    C - Substituto na cobertura de Licença-Paternidade</t>
  </si>
  <si>
    <t xml:space="preserve">    D - Substituto na cobertura de Ausências por Acidente de Trabalho</t>
  </si>
  <si>
    <t xml:space="preserve">    E - Outros</t>
  </si>
  <si>
    <t xml:space="preserve">4.2 - Substituto na Intrajornada</t>
  </si>
  <si>
    <t xml:space="preserve">    A - Substituto na Cobertura de Intervalo para Repouso ou Alimentação</t>
  </si>
  <si>
    <t xml:space="preserve">4.3 - Afastamento Maternidade</t>
  </si>
  <si>
    <t xml:space="preserve">    A - Afastamento Maternidade </t>
  </si>
  <si>
    <t xml:space="preserve">4.4 - Intrajornada Indenizada</t>
  </si>
  <si>
    <t xml:space="preserve">    A - Intrajornada Indenizada</t>
  </si>
  <si>
    <t xml:space="preserve">4 - Custo de Reposição do Profissional Ausente</t>
  </si>
  <si>
    <t xml:space="preserve">   4.1 - Substituto nas Ausências Legais</t>
  </si>
  <si>
    <t xml:space="preserve">   4.2 - Substituto na Intrajornada</t>
  </si>
  <si>
    <t xml:space="preserve">   4.3 - Afastamento Maternidade</t>
  </si>
  <si>
    <t xml:space="preserve">   4.4 - Intrajornada Indenizada</t>
  </si>
  <si>
    <t xml:space="preserve">MÓDULO 5: INSUMOS DIVERSOS</t>
  </si>
  <si>
    <t xml:space="preserve">5 - Insumos Diversos</t>
  </si>
  <si>
    <t xml:space="preserve">    A - Uniformes</t>
  </si>
  <si>
    <t xml:space="preserve">    B - Materiais</t>
  </si>
  <si>
    <t xml:space="preserve">    C - Equipamentos</t>
  </si>
  <si>
    <t xml:space="preserve">    D - Outros (especificar)</t>
  </si>
  <si>
    <t xml:space="preserve">MÓDULO 6: CUSTOS INDIRETOS, TRIBUTOS E LUCRO</t>
  </si>
  <si>
    <t xml:space="preserve">6 - Custos Indiretos, Tributos e Lucro</t>
  </si>
  <si>
    <t xml:space="preserve">    A - Custos Indiretos</t>
  </si>
  <si>
    <t xml:space="preserve">    B - Lucro</t>
  </si>
  <si>
    <t xml:space="preserve">    C – Tributos (ISS 2,00 %)</t>
  </si>
  <si>
    <t xml:space="preserve">        C.1 - Tributos Federais (PIS e COFINS)</t>
  </si>
  <si>
    <t xml:space="preserve">        C.2 - Tributos Estaduais (especificar)</t>
  </si>
  <si>
    <t xml:space="preserve">        C.3 - Tributos Municipais (especificar)</t>
  </si>
  <si>
    <t xml:space="preserve">        C.4 - Outros Tributos (especificar)</t>
  </si>
  <si>
    <t xml:space="preserve">    C – Tributos (ISS 2,50 %)</t>
  </si>
  <si>
    <t xml:space="preserve">    C – Tributos (ISS 3,00 %)</t>
  </si>
  <si>
    <t xml:space="preserve">    C – Tributos (ISS 3,50 %)</t>
  </si>
  <si>
    <t xml:space="preserve">    C – Tributos (ISS 4,00 %)</t>
  </si>
  <si>
    <t xml:space="preserve">    C – Tributos (ISS 4,50 %)</t>
  </si>
  <si>
    <t xml:space="preserve">    C – Tributos (ISS 5,00 %)</t>
  </si>
  <si>
    <t xml:space="preserve">QUADRO RESUMO DO CUSTO POR POSTO DE SERVIÇO</t>
  </si>
  <si>
    <t xml:space="preserve">Mão-de-obra vinculada à execução contratual (valor por Posto)</t>
  </si>
  <si>
    <t xml:space="preserve">    A - Módulo 1 - Composição da Remuneração</t>
  </si>
  <si>
    <t xml:space="preserve">    B - Módulo 2 - Encargos e Benefícios Anuais, Mensais e Diários</t>
  </si>
  <si>
    <t xml:space="preserve">    C - Módulo 3 - Provisão para Rescisão</t>
  </si>
  <si>
    <t xml:space="preserve">    D - Módulo 4 - Custos de Reposição do Profissional Ausente</t>
  </si>
  <si>
    <t xml:space="preserve">    E - Módulo 5 - Insumos Diversos</t>
  </si>
  <si>
    <t xml:space="preserve">Subtotal (A + B + C + D + E)</t>
  </si>
  <si>
    <t xml:space="preserve">    F - Módulo 6 - Custos Indiretos, Tributos e Lucro</t>
  </si>
  <si>
    <t xml:space="preserve">VALOR TOTAL POR POSTO  </t>
  </si>
  <si>
    <t xml:space="preserve">    C - Assistência Médica e Familiar</t>
  </si>
  <si>
    <t xml:space="preserve">    D - Outros (Fundo Social e Odontológico)</t>
  </si>
  <si>
    <t xml:space="preserve">    E - Outros (Fundo para Indenização)</t>
  </si>
  <si>
    <t xml:space="preserve">    F - Outros (Seguro de Vida)</t>
  </si>
  <si>
    <t xml:space="preserve">Memória de Cálculo</t>
  </si>
  <si>
    <t xml:space="preserve">Salário base mensal Vigilante</t>
  </si>
  <si>
    <t xml:space="preserve">VALE TRANSPORTE (12x36)</t>
  </si>
  <si>
    <t xml:space="preserve">BILHETES</t>
  </si>
  <si>
    <t xml:space="preserve">DIAS</t>
  </si>
  <si>
    <t xml:space="preserve">VALOR DA TARIFA</t>
  </si>
  <si>
    <t xml:space="preserve">Quantidade de viagens/mês (2 bilhetes * 22 dias)</t>
  </si>
  <si>
    <t xml:space="preserve">Parcela do empregado (6% salário base mensal)</t>
  </si>
  <si>
    <t xml:space="preserve">Custo Mensal para 1 Vigilante (12x36)</t>
  </si>
  <si>
    <t xml:space="preserve">Custo Total Mensal para 2 Vigilantes (12x36)</t>
  </si>
  <si>
    <t xml:space="preserve">VALE TRANSPORTE (44hs)</t>
  </si>
  <si>
    <t xml:space="preserve">Custo Total Mensal (44hs)</t>
  </si>
  <si>
    <t xml:space="preserve">VALE REFEIÇÃO (12x36)</t>
  </si>
  <si>
    <t xml:space="preserve">QTD DE TICKETS</t>
  </si>
  <si>
    <t xml:space="preserve">VALOR UNITÁRIO</t>
  </si>
  <si>
    <t xml:space="preserve">EMPREGADO (ESTIPULADO NA CCT)</t>
  </si>
  <si>
    <t xml:space="preserve">CUSTO TOTAL MENSAL</t>
  </si>
  <si>
    <t xml:space="preserve">VALE REFEIÇÃO (30 e 44 hs)</t>
  </si>
  <si>
    <t xml:space="preserve">Seguro de Vida (cláusula 21 e Caderno Técnico de Vigilância, 2014)</t>
  </si>
  <si>
    <t xml:space="preserve">A - Salário Normativo</t>
  </si>
  <si>
    <t xml:space="preserve">B - Adicional de Periculosidade (30%)</t>
  </si>
  <si>
    <t xml:space="preserve">C - Base de cálculo (A + B) X 52</t>
  </si>
  <si>
    <t xml:space="preserve">D - Alíquota FIA (ver Cadterc disponível em comprasgov)</t>
  </si>
  <si>
    <t xml:space="preserve">E - Total mensal (por funcionário): C X D</t>
  </si>
  <si>
    <t xml:space="preserve">Média de faltas anuais por  motivos legais</t>
  </si>
  <si>
    <t xml:space="preserve">Ausência justificada </t>
  </si>
  <si>
    <t xml:space="preserve">Afastamento por doença </t>
  </si>
  <si>
    <t xml:space="preserve">Consulta médica filho </t>
  </si>
  <si>
    <t xml:space="preserve">Curso de reciclagem</t>
  </si>
  <si>
    <t xml:space="preserve">Óbitos na família </t>
  </si>
  <si>
    <t xml:space="preserve">Casamento </t>
  </si>
  <si>
    <t xml:space="preserve">Doação de sangue </t>
  </si>
  <si>
    <t xml:space="preserve">Testemunho </t>
  </si>
  <si>
    <t xml:space="preserve">Consulta pré-natal </t>
  </si>
  <si>
    <t xml:space="preserve">(Fonte: SEGES – Caderno Técnico – Vigilância – São Paulo) </t>
  </si>
  <si>
    <t xml:space="preserve">Licença Paternidade</t>
  </si>
  <si>
    <t xml:space="preserve">Expectativa anual de nascimento de filhos dos trabalhadores (IBGE): </t>
  </si>
  <si>
    <t xml:space="preserve">Percentual de homens no serviço de vigilância:</t>
  </si>
  <si>
    <t xml:space="preserve">Duração da Licença Paternidade (em dias)</t>
  </si>
  <si>
    <t xml:space="preserve">(Fonte: CADTERC e IBGE)  </t>
  </si>
  <si>
    <t xml:space="preserve">Ausências por acidente de trabalho</t>
  </si>
  <si>
    <t xml:space="preserve">Média de faltas anuais por  acidente de trabalho: </t>
  </si>
  <si>
    <t xml:space="preserve">(Fonte: CADTERC)  </t>
  </si>
  <si>
    <t xml:space="preserve">Afastamento Maternidade</t>
  </si>
  <si>
    <t xml:space="preserve">Discriminação do Item</t>
  </si>
  <si>
    <t xml:space="preserve">44hs - Valor (R$)</t>
  </si>
  <si>
    <t xml:space="preserve">Diurnas - Valor (R$) </t>
  </si>
  <si>
    <t xml:space="preserve">Noturnas - Valor (R$) </t>
  </si>
  <si>
    <t xml:space="preserve">13º Salário + Férias + Adicional Férias</t>
  </si>
  <si>
    <t xml:space="preserve">Submódulo 2.2</t>
  </si>
  <si>
    <t xml:space="preserve">Benefícios Mensais ( - VT e VR)</t>
  </si>
  <si>
    <t xml:space="preserve">Base de Cálculo</t>
  </si>
  <si>
    <t xml:space="preserve">Percentual de Mulheres: </t>
  </si>
  <si>
    <t xml:space="preserve">Expectativa mensal Afastastamento Maternidade(Censo IBGE):</t>
  </si>
  <si>
    <t xml:space="preserve">Auxílio-Funeral</t>
  </si>
  <si>
    <t xml:space="preserve">Piso Salarial x 1,5</t>
  </si>
  <si>
    <t xml:space="preserve">Taxa média de incidência de ocorrência</t>
  </si>
  <si>
    <t xml:space="preserve">Total mensal</t>
  </si>
  <si>
    <t xml:space="preserve">Memória de Cálculo 2</t>
  </si>
  <si>
    <t xml:space="preserve">ESTIMATIVA ANUAL DE UNIFORMES POR VIGILANTE</t>
  </si>
  <si>
    <t xml:space="preserve">DISCRIMINAÇÃO</t>
  </si>
  <si>
    <t xml:space="preserve">UNIDADE</t>
  </si>
  <si>
    <t xml:space="preserve">VALOR MÉDIO</t>
  </si>
  <si>
    <t xml:space="preserve">Calça</t>
  </si>
  <si>
    <t xml:space="preserve">un</t>
  </si>
  <si>
    <t xml:space="preserve">Camisa de mangas curtas </t>
  </si>
  <si>
    <t xml:space="preserve">Camisa de mangas compridas</t>
  </si>
  <si>
    <r>
      <rPr>
        <sz val="8"/>
        <rFont val="Arial"/>
        <family val="2"/>
        <charset val="1"/>
      </rPr>
      <t xml:space="preserve">Cinto de </t>
    </r>
    <r>
      <rPr>
        <i val="true"/>
        <sz val="8"/>
        <rFont val="Arial"/>
        <family val="2"/>
        <charset val="1"/>
      </rPr>
      <t xml:space="preserve">Nylon</t>
    </r>
  </si>
  <si>
    <t xml:space="preserve">Sapatos ou Coturnos</t>
  </si>
  <si>
    <t xml:space="preserve">par</t>
  </si>
  <si>
    <t xml:space="preserve">Boné ou Quepe com emblema</t>
  </si>
  <si>
    <t xml:space="preserve">Jaqueta de frio ou japona</t>
  </si>
  <si>
    <t xml:space="preserve">Capa de chuva</t>
  </si>
  <si>
    <t xml:space="preserve">CUSTO MENSAL DE UNIFORMES</t>
  </si>
  <si>
    <t xml:space="preserve"> MATERIAIS E EQUIPAMENTOS POR VIGILANTE</t>
  </si>
  <si>
    <t xml:space="preserve">VIDA ÚTIL (Meses)</t>
  </si>
  <si>
    <t xml:space="preserve">Cassetete</t>
  </si>
  <si>
    <t xml:space="preserve">Porta cassetete</t>
  </si>
  <si>
    <t xml:space="preserve">Apito c/ cordão</t>
  </si>
  <si>
    <t xml:space="preserve">Rádio Comunicação</t>
  </si>
  <si>
    <t xml:space="preserve">Livro de ocorrência </t>
  </si>
  <si>
    <t xml:space="preserve">Crachá</t>
  </si>
  <si>
    <t xml:space="preserve">CUSTO MENSAL </t>
  </si>
  <si>
    <t xml:space="preserve">Lanterna recarregável acima de 12 LEDs</t>
  </si>
  <si>
    <t xml:space="preserve">(Fonte: CADTERC)</t>
  </si>
  <si>
    <t xml:space="preserve">CUSTO MENSAL PARA O POSTO NOTURNO 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</si>
</sst>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[$R$-416]\ #,##0.00;[RED]\-[$R$-416]\ #,##0.00"/>
    <numFmt numFmtId="166" formatCode="_(* #,##0.00_);_(* \(#,##0.00\);_(* \-??_);_(@_)"/>
    <numFmt numFmtId="167" formatCode="General"/>
    <numFmt numFmtId="168" formatCode="0%"/>
    <numFmt numFmtId="169" formatCode="0.00%"/>
    <numFmt numFmtId="170" formatCode="_-* #,##0.00_-;\-* #,##0.00_-;_-* \-??_-;_-@_-"/>
    <numFmt numFmtId="171" formatCode="#,##0.00"/>
    <numFmt numFmtId="172" formatCode="[$-416]#,##0.00_);\(#,##0.00\)"/>
    <numFmt numFmtId="173" formatCode="[$-416]dd/mm/yy"/>
    <numFmt numFmtId="174" formatCode="[$-416]d/m/yyyy"/>
    <numFmt numFmtId="175" formatCode="&quot;R$ &quot;#,##0.00"/>
    <numFmt numFmtId="176" formatCode="&quot;R$ &quot;#,##0.00_);[RED]&quot;(R$ &quot;#,##0.00\)"/>
    <numFmt numFmtId="177" formatCode="_(* #,##0.0000_);_(* \(#,##0.0000\);_(* \-??_);_(@_)"/>
    <numFmt numFmtId="178" formatCode="_-&quot;R$ &quot;* #,##0.00_-;&quot;-R$ &quot;* #,##0.00_-;_-&quot;R$ &quot;* \-??_-;_-@_-"/>
    <numFmt numFmtId="179" formatCode="[$-416]#,##0_);\(#,##0\)"/>
    <numFmt numFmtId="180" formatCode="0.0000"/>
    <numFmt numFmtId="181" formatCode="0.0000%"/>
    <numFmt numFmtId="182" formatCode="0.00"/>
    <numFmt numFmtId="183" formatCode="0.000%"/>
  </numFmts>
  <fonts count="36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sz val="10"/>
      <name val="Times New Roman"/>
      <family val="1"/>
      <charset val="1"/>
    </font>
    <font>
      <b val="true"/>
      <sz val="18"/>
      <name val="Arial"/>
      <family val="2"/>
      <charset val="1"/>
    </font>
    <font>
      <b val="true"/>
      <sz val="14"/>
      <name val="Arial"/>
      <family val="2"/>
      <charset val="1"/>
    </font>
    <font>
      <sz val="11"/>
      <name val="Arial"/>
      <family val="2"/>
      <charset val="1"/>
    </font>
    <font>
      <b val="true"/>
      <sz val="8"/>
      <name val="Arial"/>
      <family val="2"/>
      <charset val="1"/>
    </font>
    <font>
      <b val="true"/>
      <sz val="11"/>
      <name val="Arial"/>
      <family val="2"/>
      <charset val="1"/>
    </font>
    <font>
      <sz val="11"/>
      <color rgb="FF000080"/>
      <name val="Arial"/>
      <family val="2"/>
      <charset val="1"/>
    </font>
    <font>
      <sz val="11"/>
      <color rgb="FF339966"/>
      <name val="Arial"/>
      <family val="2"/>
      <charset val="1"/>
    </font>
    <font>
      <sz val="8"/>
      <name val="Arial"/>
      <family val="2"/>
      <charset val="1"/>
    </font>
    <font>
      <b val="true"/>
      <sz val="11"/>
      <color rgb="FF00008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b val="true"/>
      <sz val="11"/>
      <color rgb="FF339966"/>
      <name val="Arial"/>
      <family val="2"/>
      <charset val="1"/>
    </font>
    <font>
      <sz val="10"/>
      <color rgb="FFC9211E"/>
      <name val="Arial"/>
      <family val="2"/>
      <charset val="1"/>
    </font>
    <font>
      <b val="true"/>
      <sz val="11"/>
      <color rgb="FF4F81BD"/>
      <name val="Arial"/>
      <family val="2"/>
      <charset val="1"/>
    </font>
    <font>
      <b val="true"/>
      <sz val="11"/>
      <color rgb="FF254061"/>
      <name val="Arial"/>
      <family val="2"/>
      <charset val="1"/>
    </font>
    <font>
      <sz val="8"/>
      <color rgb="FFC9211E"/>
      <name val="Arial"/>
      <family val="2"/>
      <charset val="1"/>
    </font>
    <font>
      <sz val="10"/>
      <color rgb="FF333333"/>
      <name val="Arial"/>
      <family val="2"/>
      <charset val="1"/>
    </font>
    <font>
      <sz val="11"/>
      <color rgb="FF808080"/>
      <name val="Arial"/>
      <family val="2"/>
      <charset val="1"/>
    </font>
    <font>
      <b val="true"/>
      <sz val="11"/>
      <color rgb="FFA6A6A6"/>
      <name val="Arial"/>
      <family val="2"/>
      <charset val="1"/>
    </font>
    <font>
      <b val="true"/>
      <sz val="11"/>
      <color rgb="FF808080"/>
      <name val="Arial"/>
      <family val="2"/>
      <charset val="1"/>
    </font>
    <font>
      <sz val="10"/>
      <name val="Arial"/>
      <family val="0"/>
      <charset val="1"/>
    </font>
    <font>
      <sz val="10"/>
      <name val="Arial"/>
      <family val="2"/>
    </font>
    <font>
      <sz val="8"/>
      <name val="Verdana"/>
      <family val="2"/>
      <charset val="1"/>
    </font>
    <font>
      <b val="true"/>
      <sz val="6"/>
      <name val="Arial"/>
      <family val="2"/>
      <charset val="1"/>
    </font>
    <font>
      <i val="true"/>
      <sz val="8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color rgb="FF000000"/>
      <name val="Arial"/>
      <family val="2"/>
      <charset val="1"/>
    </font>
  </fonts>
  <fills count="19">
    <fill>
      <patternFill patternType="none"/>
    </fill>
    <fill>
      <patternFill patternType="gray125"/>
    </fill>
    <fill>
      <patternFill patternType="solid">
        <fgColor rgb="FFD3D3D3"/>
        <bgColor rgb="FFD9D9D9"/>
      </patternFill>
    </fill>
    <fill>
      <patternFill patternType="solid">
        <fgColor rgb="FFDEE6EF"/>
        <bgColor rgb="FFD9D9D9"/>
      </patternFill>
    </fill>
    <fill>
      <patternFill patternType="solid">
        <fgColor rgb="FFFFDBB6"/>
        <bgColor rgb="FFD9D9D9"/>
      </patternFill>
    </fill>
    <fill>
      <patternFill patternType="solid">
        <fgColor rgb="FFD9D9D9"/>
        <bgColor rgb="FFD3D3D3"/>
      </patternFill>
    </fill>
    <fill>
      <patternFill patternType="solid">
        <fgColor rgb="FF808080"/>
        <bgColor rgb="FF4F81BD"/>
      </patternFill>
    </fill>
    <fill>
      <patternFill patternType="solid">
        <fgColor rgb="FFFFFFFF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CC99FF"/>
        <bgColor rgb="FF9999FF"/>
      </patternFill>
    </fill>
    <fill>
      <patternFill patternType="solid">
        <fgColor rgb="FF00CCFF"/>
        <bgColor rgb="FF33CCCC"/>
      </patternFill>
    </fill>
    <fill>
      <patternFill patternType="solid">
        <fgColor rgb="FF00FF00"/>
        <bgColor rgb="FF33CCCC"/>
      </patternFill>
    </fill>
    <fill>
      <patternFill patternType="solid">
        <fgColor rgb="FFC0C0C0"/>
        <bgColor rgb="FFD3D3D3"/>
      </patternFill>
    </fill>
    <fill>
      <patternFill patternType="solid">
        <fgColor rgb="FFCCCCFF"/>
        <bgColor rgb="FFD3D3D3"/>
      </patternFill>
    </fill>
    <fill>
      <patternFill patternType="solid">
        <fgColor rgb="FFFF6600"/>
        <bgColor rgb="FFFF9900"/>
      </patternFill>
    </fill>
    <fill>
      <patternFill patternType="solid">
        <fgColor rgb="FFFFCC00"/>
        <bgColor rgb="FFFFFF00"/>
      </patternFill>
    </fill>
    <fill>
      <patternFill patternType="solid">
        <fgColor rgb="FF99CCFF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DEE6EF"/>
      </patternFill>
    </fill>
  </fills>
  <borders count="6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dashed"/>
      <bottom/>
      <diagonal/>
    </border>
    <border diagonalUp="false" diagonalDown="false">
      <left style="medium"/>
      <right style="medium"/>
      <top style="dashed"/>
      <bottom/>
      <diagonal/>
    </border>
    <border diagonalUp="false" diagonalDown="false">
      <left/>
      <right style="medium"/>
      <top style="dashed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178" fontId="29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168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4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5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3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0" fillId="3" borderId="2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3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2" borderId="2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9" fontId="9" fillId="0" borderId="2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0" borderId="2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0" borderId="2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6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6" fillId="0" borderId="2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6" fillId="0" borderId="2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4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4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0" fillId="4" borderId="2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6" fillId="4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6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0" fillId="7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7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7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0" fillId="7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7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7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72" fontId="12" fillId="8" borderId="1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3" fontId="0" fillId="8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74" fontId="0" fillId="8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4" fontId="0" fillId="7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3" fillId="7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9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10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11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4" fillId="11" borderId="5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7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75" fontId="15" fillId="7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7" borderId="8" xfId="15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15" fillId="7" borderId="9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7" borderId="9" xfId="15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5" fillId="7" borderId="9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7" borderId="9" xfId="15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6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16" fillId="7" borderId="9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12" borderId="1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6" fillId="12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14" fillId="12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7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6" fillId="7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14" fillId="7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5" fillId="1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13" borderId="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4" fillId="13" borderId="5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4" fillId="13" borderId="11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15" fillId="7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7" borderId="9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15" fillId="7" borderId="12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7" borderId="1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18" fillId="7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4" fillId="7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13" borderId="1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9" fontId="15" fillId="7" borderId="4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7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6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15" fillId="7" borderId="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13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20" fillId="13" borderId="5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6" fontId="15" fillId="7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6" fontId="15" fillId="0" borderId="9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7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11" borderId="1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11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14" fillId="11" borderId="1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4" fillId="11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4" fillId="11" borderId="12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7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9" fontId="15" fillId="7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7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4" fillId="7" borderId="12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6" fillId="11" borderId="5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11" borderId="13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22" fillId="7" borderId="9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3" fillId="12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14" fillId="12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24" fillId="6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9" fontId="17" fillId="6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14" fillId="7" borderId="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7" borderId="13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7" borderId="5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7" borderId="5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7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7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6" fillId="11" borderId="10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14" fillId="12" borderId="5" xfId="15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18" fillId="7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14" fillId="11" borderId="8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6" fontId="15" fillId="7" borderId="9" xfId="19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6" fillId="12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4" fillId="12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0" fillId="6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11" borderId="14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7" fontId="0" fillId="6" borderId="0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7" borderId="1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9" fontId="15" fillId="7" borderId="16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7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5" fillId="7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9" fontId="26" fillId="7" borderId="9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7" fillId="7" borderId="13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7" fillId="7" borderId="9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6" fillId="12" borderId="1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4" fillId="12" borderId="19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6" fillId="12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4" fillId="12" borderId="21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6" fillId="12" borderId="2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4" fillId="12" borderId="23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14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15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4" fillId="15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4" fillId="15" borderId="13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7" borderId="1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4" fillId="7" borderId="1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7" borderId="2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4" fillId="7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7" borderId="2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28" fillId="7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7" borderId="2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9" fontId="6" fillId="7" borderId="2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9" fontId="6" fillId="7" borderId="2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6" fillId="9" borderId="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9" fontId="6" fillId="9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14" fillId="9" borderId="1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6" fillId="9" borderId="2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14" fillId="9" borderId="2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6" fillId="9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14" fillId="9" borderId="2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2" fillId="8" borderId="1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16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5" fontId="6" fillId="0" borderId="5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9" fontId="0" fillId="7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71" fontId="6" fillId="7" borderId="0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75" fontId="0" fillId="0" borderId="0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17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3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3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8" fontId="6" fillId="0" borderId="32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7" borderId="3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7" borderId="3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75" fontId="0" fillId="7" borderId="31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5" fontId="0" fillId="0" borderId="32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3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3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5" fontId="0" fillId="0" borderId="35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5" fontId="6" fillId="18" borderId="5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8" fontId="6" fillId="0" borderId="36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7" borderId="33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76" fontId="0" fillId="7" borderId="3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3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3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5" fontId="6" fillId="18" borderId="32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3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3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8" fontId="6" fillId="0" borderId="39" xfId="1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8" fontId="6" fillId="0" borderId="40" xfId="1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4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5" fontId="6" fillId="0" borderId="42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8" fontId="6" fillId="0" borderId="35" xfId="17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7" borderId="37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75" fontId="0" fillId="7" borderId="39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5" fontId="0" fillId="0" borderId="40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1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7" borderId="4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80" fontId="0" fillId="7" borderId="44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80" fontId="0" fillId="7" borderId="45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80" fontId="0" fillId="7" borderId="2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80" fontId="0" fillId="7" borderId="46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80" fontId="0" fillId="7" borderId="25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7" borderId="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80" fontId="0" fillId="7" borderId="47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7" borderId="2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81" fontId="0" fillId="7" borderId="25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7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80" fontId="6" fillId="7" borderId="4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82" fontId="6" fillId="7" borderId="2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7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7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7" borderId="4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0" fillId="7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7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7" borderId="2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7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7" borderId="4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7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6" fillId="7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7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5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5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7" borderId="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7" borderId="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7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3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12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7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7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6" fillId="7" borderId="5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6" fillId="7" borderId="4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7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0" fillId="7" borderId="1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7" borderId="5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0" fillId="7" borderId="5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7" borderId="3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6" fillId="7" borderId="31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7" borderId="1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7" borderId="42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7" borderId="11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9" fontId="0" fillId="7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5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0" fillId="0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3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18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18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12" borderId="6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12" borderId="6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12" borderId="6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2" fillId="12" borderId="3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7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7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3" fillId="12" borderId="5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13" fillId="12" borderId="4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2" fillId="12" borderId="5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12" borderId="6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12" borderId="6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32" fillId="12" borderId="4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7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3" fillId="12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3" fillId="12" borderId="2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12" borderId="5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3" fillId="12" borderId="2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34" fillId="5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35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EE6EF"/>
      <rgbColor rgb="FFD9D9D9"/>
      <rgbColor rgb="FFFFFF99"/>
      <rgbColor rgb="FF99CCFF"/>
      <rgbColor rgb="FFD3D3D3"/>
      <rgbColor rgb="FFCC99FF"/>
      <rgbColor rgb="FFFFDBB6"/>
      <rgbColor rgb="FF3366FF"/>
      <rgbColor rgb="FF33CCCC"/>
      <rgbColor rgb="FF99CC00"/>
      <rgbColor rgb="FFFFCC00"/>
      <rgbColor rgb="FFFF9900"/>
      <rgbColor rgb="FFFF6600"/>
      <rgbColor rgb="FF4F81BD"/>
      <rgbColor rgb="FFA6A6A6"/>
      <rgbColor rgb="FF003366"/>
      <rgbColor rgb="FF339966"/>
      <rgbColor rgb="FF003300"/>
      <rgbColor rgb="FF333300"/>
      <rgbColor rgb="FFC9211E"/>
      <rgbColor rgb="FF993366"/>
      <rgbColor rgb="FF254061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314280</xdr:colOff>
      <xdr:row>62</xdr:row>
      <xdr:rowOff>41760</xdr:rowOff>
    </xdr:from>
    <xdr:to>
      <xdr:col>4</xdr:col>
      <xdr:colOff>674280</xdr:colOff>
      <xdr:row>64</xdr:row>
      <xdr:rowOff>55080</xdr:rowOff>
    </xdr:to>
    <xdr:sp>
      <xdr:nvSpPr>
        <xdr:cNvPr id="0" name="Line 1"/>
        <xdr:cNvSpPr/>
      </xdr:nvSpPr>
      <xdr:spPr>
        <a:xfrm flipV="1">
          <a:off x="5137920" y="11600640"/>
          <a:ext cx="360000" cy="334800"/>
        </a:xfrm>
        <a:prstGeom prst="line">
          <a:avLst/>
        </a:prstGeom>
        <a:ln w="0">
          <a:solidFill>
            <a:srgbClr val="0000ff"/>
          </a:solidFill>
          <a:headEnd len="med" type="triangle" w="med"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1" activeCellId="0" sqref="C11"/>
    </sheetView>
  </sheetViews>
  <sheetFormatPr defaultColWidth="11.5703125" defaultRowHeight="15" zeroHeight="false" outlineLevelRow="0" outlineLevelCol="0"/>
  <cols>
    <col collapsed="false" customWidth="false" hidden="false" outlineLevel="0" max="2" min="1" style="1" width="11.57"/>
    <col collapsed="false" customWidth="true" hidden="false" outlineLevel="0" max="3" min="3" style="1" width="97.57"/>
    <col collapsed="false" customWidth="false" hidden="false" outlineLevel="0" max="5" min="4" style="1" width="11.57"/>
    <col collapsed="false" customWidth="true" hidden="false" outlineLevel="0" max="6" min="6" style="1" width="15.71"/>
    <col collapsed="false" customWidth="true" hidden="false" outlineLevel="0" max="7" min="7" style="1" width="18"/>
    <col collapsed="false" customWidth="true" hidden="false" outlineLevel="0" max="8" min="8" style="1" width="19.29"/>
    <col collapsed="false" customWidth="false" hidden="false" outlineLevel="0" max="16384" min="9" style="1" width="11.57"/>
  </cols>
  <sheetData>
    <row r="1" customFormat="false" ht="40.95" hidden="false" customHeight="false" outlineLevel="0" collapsed="false">
      <c r="A1" s="2" t="s">
        <v>0</v>
      </c>
      <c r="B1" s="3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customFormat="false" ht="39" hidden="false" customHeight="true" outlineLevel="0" collapsed="false">
      <c r="A2" s="4" t="s">
        <v>8</v>
      </c>
      <c r="B2" s="5" t="n">
        <v>1</v>
      </c>
      <c r="C2" s="6" t="s">
        <v>9</v>
      </c>
      <c r="D2" s="7" t="n">
        <v>23507</v>
      </c>
      <c r="E2" s="7" t="s">
        <v>10</v>
      </c>
      <c r="F2" s="7" t="n">
        <v>1</v>
      </c>
      <c r="G2" s="8" t="n">
        <f aca="false">'Resumo Polo V'!N5</f>
        <v>1079454.35393732</v>
      </c>
      <c r="H2" s="9" t="n">
        <f aca="false">'Resumo Polo V'!P5</f>
        <v>12953452.2472479</v>
      </c>
    </row>
    <row r="3" customFormat="false" ht="40.95" hidden="false" customHeight="false" outlineLevel="0" collapsed="false">
      <c r="A3" s="4"/>
      <c r="B3" s="5" t="n">
        <v>2</v>
      </c>
      <c r="C3" s="6" t="s">
        <v>11</v>
      </c>
      <c r="D3" s="7" t="n">
        <v>23647</v>
      </c>
      <c r="E3" s="7" t="s">
        <v>10</v>
      </c>
      <c r="F3" s="7" t="n">
        <v>1</v>
      </c>
      <c r="G3" s="8" t="n">
        <f aca="false">'Resumo Polo V'!N6</f>
        <v>119509.526461542</v>
      </c>
      <c r="H3" s="9" t="n">
        <f aca="false">'Resumo Polo V'!P6</f>
        <v>1434114.31753851</v>
      </c>
    </row>
    <row r="4" customFormat="false" ht="40.95" hidden="false" customHeight="false" outlineLevel="0" collapsed="false">
      <c r="A4" s="4"/>
      <c r="B4" s="5" t="n">
        <v>3</v>
      </c>
      <c r="C4" s="6" t="s">
        <v>12</v>
      </c>
      <c r="D4" s="7" t="n">
        <v>23957</v>
      </c>
      <c r="E4" s="7" t="s">
        <v>10</v>
      </c>
      <c r="F4" s="7" t="n">
        <v>1</v>
      </c>
      <c r="G4" s="8" t="n">
        <f aca="false">'Resumo Polo V'!N7</f>
        <v>70366.4632898541</v>
      </c>
      <c r="H4" s="9" t="n">
        <f aca="false">'Resumo Polo V'!P7</f>
        <v>844397.55947825</v>
      </c>
    </row>
    <row r="5" customFormat="false" ht="39" hidden="false" customHeight="true" outlineLevel="0" collapsed="false">
      <c r="A5" s="10" t="s">
        <v>13</v>
      </c>
      <c r="B5" s="11" t="n">
        <v>4</v>
      </c>
      <c r="C5" s="12" t="s">
        <v>14</v>
      </c>
      <c r="D5" s="13" t="n">
        <v>23507</v>
      </c>
      <c r="E5" s="13" t="s">
        <v>10</v>
      </c>
      <c r="F5" s="13" t="n">
        <v>1</v>
      </c>
      <c r="G5" s="14" t="n">
        <f aca="false">'Resumo Polo VI'!N5</f>
        <v>1228177.8449844</v>
      </c>
      <c r="H5" s="15" t="n">
        <f aca="false">'Resumo Polo VI'!P5</f>
        <v>14738134.1398128</v>
      </c>
    </row>
    <row r="6" customFormat="false" ht="40.95" hidden="false" customHeight="false" outlineLevel="0" collapsed="false">
      <c r="A6" s="10"/>
      <c r="B6" s="11" t="n">
        <v>5</v>
      </c>
      <c r="C6" s="12" t="s">
        <v>15</v>
      </c>
      <c r="D6" s="13" t="n">
        <v>23647</v>
      </c>
      <c r="E6" s="13" t="s">
        <v>10</v>
      </c>
      <c r="F6" s="13" t="n">
        <v>1</v>
      </c>
      <c r="G6" s="14" t="n">
        <f aca="false">'Resumo Polo VI'!N6</f>
        <v>164636.31725471</v>
      </c>
      <c r="H6" s="15" t="n">
        <f aca="false">'Resumo Polo VI'!P6</f>
        <v>1975635.80705652</v>
      </c>
    </row>
    <row r="7" customFormat="false" ht="40.95" hidden="false" customHeight="false" outlineLevel="0" collapsed="false">
      <c r="A7" s="10"/>
      <c r="B7" s="11" t="n">
        <v>6</v>
      </c>
      <c r="C7" s="12" t="s">
        <v>16</v>
      </c>
      <c r="D7" s="13" t="n">
        <v>23957</v>
      </c>
      <c r="E7" s="13" t="s">
        <v>10</v>
      </c>
      <c r="F7" s="13" t="n">
        <v>1</v>
      </c>
      <c r="G7" s="14" t="n">
        <f aca="false">'Resumo Polo VI'!N7</f>
        <v>106305.526950576</v>
      </c>
      <c r="H7" s="15" t="n">
        <f aca="false">'Resumo Polo VI'!P7</f>
        <v>1275666.32340691</v>
      </c>
    </row>
  </sheetData>
  <mergeCells count="2">
    <mergeCell ref="A2:A4"/>
    <mergeCell ref="A5:A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Z1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3" ySplit="0" topLeftCell="D1" activePane="topRight" state="frozen"/>
      <selection pane="topLeft" activeCell="A1" activeCellId="0" sqref="A1"/>
      <selection pane="topRight" activeCell="R8" activeCellId="0" sqref="R8"/>
    </sheetView>
  </sheetViews>
  <sheetFormatPr defaultColWidth="11.5703125" defaultRowHeight="12.75" zeroHeight="false" outlineLevelRow="0" outlineLevelCol="0"/>
  <cols>
    <col collapsed="false" customWidth="true" hidden="false" outlineLevel="0" max="1" min="1" style="0" width="7.15"/>
    <col collapsed="false" customWidth="true" hidden="false" outlineLevel="0" max="2" min="2" style="0" width="43.57"/>
    <col collapsed="false" customWidth="true" hidden="false" outlineLevel="0" max="3" min="3" style="0" width="6.29"/>
    <col collapsed="false" customWidth="true" hidden="false" outlineLevel="0" max="13" min="13" style="0" width="13.15"/>
    <col collapsed="false" customWidth="true" hidden="false" outlineLevel="0" max="16" min="16" style="0" width="11.85"/>
    <col collapsed="false" customWidth="true" hidden="false" outlineLevel="0" max="18" min="18" style="0" width="16.43"/>
    <col collapsed="false" customWidth="true" hidden="false" outlineLevel="0" max="19" min="19" style="0" width="13.15"/>
    <col collapsed="false" customWidth="true" hidden="false" outlineLevel="0" max="20" min="20" style="0" width="7.86"/>
    <col collapsed="false" customWidth="true" hidden="false" outlineLevel="0" max="21" min="21" style="0" width="8.71"/>
    <col collapsed="false" customWidth="true" hidden="false" outlineLevel="0" max="22" min="22" style="0" width="13.15"/>
    <col collapsed="false" customWidth="false" hidden="false" outlineLevel="0" max="23" min="23" style="16" width="11.57"/>
  </cols>
  <sheetData>
    <row r="1" customFormat="false" ht="15" hidden="false" customHeight="false" outlineLevel="0" collapsed="false">
      <c r="B1" s="17" t="s">
        <v>17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</row>
    <row r="2" customFormat="false" ht="15" hidden="false" customHeight="false" outlineLevel="0" collapsed="false"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</row>
    <row r="3" customFormat="false" ht="15" hidden="false" customHeight="false" outlineLevel="0" collapsed="false">
      <c r="B3" s="18"/>
      <c r="C3" s="18"/>
      <c r="D3" s="18"/>
      <c r="E3" s="18"/>
      <c r="F3" s="18"/>
      <c r="G3" s="19" t="s">
        <v>17</v>
      </c>
      <c r="H3" s="19"/>
      <c r="I3" s="19"/>
      <c r="J3" s="19"/>
      <c r="K3" s="19"/>
      <c r="L3" s="19"/>
      <c r="M3" s="19"/>
      <c r="N3" s="19"/>
      <c r="O3" s="19"/>
      <c r="P3" s="19"/>
      <c r="Q3" s="19"/>
      <c r="R3" s="18"/>
      <c r="S3" s="18"/>
      <c r="T3" s="18"/>
      <c r="U3" s="18"/>
      <c r="V3" s="18"/>
    </row>
    <row r="4" customFormat="false" ht="15" hidden="false" customHeight="true" outlineLevel="0" collapsed="false">
      <c r="B4" s="18"/>
      <c r="C4" s="18"/>
      <c r="D4" s="18"/>
      <c r="E4" s="18"/>
      <c r="F4" s="18"/>
      <c r="G4" s="20" t="s">
        <v>1</v>
      </c>
      <c r="H4" s="20" t="s">
        <v>3</v>
      </c>
      <c r="I4" s="21" t="s">
        <v>2</v>
      </c>
      <c r="J4" s="21"/>
      <c r="K4" s="21"/>
      <c r="L4" s="21"/>
      <c r="M4" s="21"/>
      <c r="N4" s="22" t="s">
        <v>18</v>
      </c>
      <c r="O4" s="22"/>
      <c r="P4" s="22" t="s">
        <v>19</v>
      </c>
      <c r="Q4" s="22"/>
      <c r="R4" s="18"/>
      <c r="S4" s="18"/>
      <c r="T4" s="18"/>
      <c r="U4" s="18"/>
      <c r="V4" s="18"/>
      <c r="W4" s="18"/>
      <c r="X4" s="18"/>
      <c r="Y4" s="18"/>
      <c r="Z4" s="16"/>
    </row>
    <row r="5" customFormat="false" ht="45.75" hidden="false" customHeight="true" outlineLevel="0" collapsed="false">
      <c r="B5" s="18"/>
      <c r="C5" s="18"/>
      <c r="D5" s="18"/>
      <c r="E5" s="18"/>
      <c r="F5" s="18"/>
      <c r="G5" s="23" t="n">
        <v>1</v>
      </c>
      <c r="H5" s="23" t="n">
        <v>23507</v>
      </c>
      <c r="I5" s="24" t="s">
        <v>9</v>
      </c>
      <c r="J5" s="24"/>
      <c r="K5" s="24"/>
      <c r="L5" s="24"/>
      <c r="M5" s="24"/>
      <c r="N5" s="25" t="n">
        <f aca="false">F40+F63+F82+F100+F127</f>
        <v>1079454.35393732</v>
      </c>
      <c r="O5" s="25"/>
      <c r="P5" s="26" t="n">
        <f aca="false">N5*12</f>
        <v>12953452.2472479</v>
      </c>
      <c r="Q5" s="26"/>
      <c r="R5" s="18"/>
      <c r="S5" s="18"/>
      <c r="T5" s="18"/>
      <c r="U5" s="18"/>
      <c r="V5" s="18"/>
      <c r="W5" s="18"/>
      <c r="X5" s="18"/>
      <c r="Y5" s="18"/>
      <c r="Z5" s="16"/>
    </row>
    <row r="6" customFormat="false" ht="45.75" hidden="false" customHeight="true" outlineLevel="0" collapsed="false">
      <c r="B6" s="18"/>
      <c r="C6" s="18"/>
      <c r="D6" s="18"/>
      <c r="E6" s="18"/>
      <c r="F6" s="18"/>
      <c r="G6" s="23" t="n">
        <v>2</v>
      </c>
      <c r="H6" s="23" t="n">
        <v>23647</v>
      </c>
      <c r="I6" s="24" t="s">
        <v>11</v>
      </c>
      <c r="J6" s="24"/>
      <c r="K6" s="24"/>
      <c r="L6" s="24"/>
      <c r="M6" s="24"/>
      <c r="N6" s="25" t="n">
        <f aca="false">I40+I63+I82+I100+I127</f>
        <v>119509.526461542</v>
      </c>
      <c r="O6" s="25"/>
      <c r="P6" s="26" t="n">
        <f aca="false">N6*12</f>
        <v>1434114.31753851</v>
      </c>
      <c r="Q6" s="26"/>
      <c r="R6" s="18"/>
      <c r="S6" s="18"/>
      <c r="T6" s="18"/>
      <c r="U6" s="18"/>
      <c r="V6" s="18"/>
      <c r="W6" s="18"/>
      <c r="X6" s="18"/>
      <c r="Y6" s="18"/>
      <c r="Z6" s="16"/>
    </row>
    <row r="7" customFormat="false" ht="45.75" hidden="false" customHeight="true" outlineLevel="0" collapsed="false">
      <c r="B7" s="18"/>
      <c r="C7" s="18"/>
      <c r="D7" s="18"/>
      <c r="E7" s="18"/>
      <c r="F7" s="18"/>
      <c r="G7" s="23" t="n">
        <v>3</v>
      </c>
      <c r="H7" s="23" t="n">
        <v>23957</v>
      </c>
      <c r="I7" s="24" t="s">
        <v>12</v>
      </c>
      <c r="J7" s="24"/>
      <c r="K7" s="24"/>
      <c r="L7" s="24"/>
      <c r="M7" s="24"/>
      <c r="N7" s="25" t="n">
        <f aca="false">L40+L63+L82+L100+L127</f>
        <v>70366.4632898541</v>
      </c>
      <c r="O7" s="25"/>
      <c r="P7" s="26" t="n">
        <f aca="false">N7*12</f>
        <v>844397.55947825</v>
      </c>
      <c r="Q7" s="26"/>
      <c r="R7" s="18"/>
      <c r="S7" s="18"/>
      <c r="T7" s="18"/>
      <c r="U7" s="18"/>
      <c r="V7" s="18"/>
      <c r="W7" s="18"/>
      <c r="X7" s="18"/>
      <c r="Y7" s="18"/>
      <c r="Z7" s="16"/>
    </row>
    <row r="8" customFormat="false" ht="15" hidden="false" customHeight="false" outlineLevel="0" collapsed="false">
      <c r="B8" s="18"/>
      <c r="C8" s="18"/>
      <c r="D8" s="18"/>
      <c r="E8" s="18"/>
      <c r="F8" s="18"/>
      <c r="G8" s="21" t="s">
        <v>20</v>
      </c>
      <c r="H8" s="21"/>
      <c r="I8" s="21"/>
      <c r="J8" s="21"/>
      <c r="K8" s="21"/>
      <c r="L8" s="21"/>
      <c r="M8" s="21"/>
      <c r="N8" s="27" t="n">
        <f aca="false">SUM(N5:N7)</f>
        <v>1269330.34368872</v>
      </c>
      <c r="O8" s="27"/>
      <c r="P8" s="27"/>
      <c r="Q8" s="27"/>
      <c r="R8" s="28"/>
      <c r="S8" s="18"/>
      <c r="T8" s="18"/>
      <c r="U8" s="18"/>
      <c r="V8" s="18"/>
      <c r="W8" s="18"/>
      <c r="X8" s="18"/>
      <c r="Y8" s="18"/>
      <c r="Z8" s="16"/>
    </row>
    <row r="9" customFormat="false" ht="15" hidden="false" customHeight="false" outlineLevel="0" collapsed="false">
      <c r="B9" s="18"/>
      <c r="C9" s="18"/>
      <c r="D9" s="18"/>
      <c r="E9" s="18"/>
      <c r="F9" s="18"/>
      <c r="G9" s="29" t="s">
        <v>21</v>
      </c>
      <c r="H9" s="29"/>
      <c r="I9" s="29"/>
      <c r="J9" s="29"/>
      <c r="K9" s="29"/>
      <c r="L9" s="29"/>
      <c r="M9" s="29"/>
      <c r="N9" s="30" t="n">
        <f aca="false">SUM(P5:Q7)</f>
        <v>15231964.1242647</v>
      </c>
      <c r="O9" s="30"/>
      <c r="P9" s="30"/>
      <c r="Q9" s="30"/>
      <c r="R9" s="18"/>
      <c r="S9" s="18"/>
      <c r="T9" s="18"/>
      <c r="U9" s="18"/>
      <c r="V9" s="18"/>
      <c r="W9" s="18"/>
      <c r="X9" s="18"/>
      <c r="Y9" s="18"/>
      <c r="Z9" s="16"/>
    </row>
    <row r="10" customFormat="false" ht="15" hidden="false" customHeight="false" outlineLevel="0" collapsed="false"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</row>
    <row r="11" customFormat="false" ht="15" hidden="false" customHeight="false" outlineLevel="0" collapsed="false">
      <c r="B11" s="18"/>
    </row>
    <row r="12" customFormat="false" ht="12.75" hidden="false" customHeight="false" outlineLevel="0" collapsed="false">
      <c r="G12" s="19" t="s">
        <v>22</v>
      </c>
      <c r="H12" s="19"/>
      <c r="I12" s="19"/>
      <c r="J12" s="19"/>
      <c r="K12" s="19"/>
      <c r="V12" s="16"/>
    </row>
    <row r="13" customFormat="false" ht="23.25" hidden="false" customHeight="true" outlineLevel="0" collapsed="false">
      <c r="G13" s="19" t="s">
        <v>23</v>
      </c>
      <c r="H13" s="19"/>
      <c r="I13" s="19"/>
      <c r="J13" s="22" t="s">
        <v>18</v>
      </c>
      <c r="K13" s="22"/>
      <c r="N13" s="31" t="s">
        <v>24</v>
      </c>
      <c r="O13" s="31"/>
      <c r="P13" s="31"/>
      <c r="Q13" s="31"/>
      <c r="R13" s="31" t="s">
        <v>25</v>
      </c>
      <c r="V13" s="16"/>
    </row>
    <row r="14" customFormat="false" ht="12.75" hidden="false" customHeight="true" outlineLevel="0" collapsed="false">
      <c r="G14" s="32" t="s">
        <v>26</v>
      </c>
      <c r="H14" s="32"/>
      <c r="I14" s="32"/>
      <c r="J14" s="33" t="n">
        <f aca="false">M40</f>
        <v>194743.766525849</v>
      </c>
      <c r="K14" s="33"/>
      <c r="N14" s="34" t="s">
        <v>27</v>
      </c>
      <c r="O14" s="34"/>
      <c r="P14" s="34"/>
      <c r="Q14" s="34"/>
      <c r="R14" s="35" t="n">
        <f aca="false">D40+D63+D82+D100+D127</f>
        <v>144</v>
      </c>
      <c r="V14" s="16"/>
    </row>
    <row r="15" customFormat="false" ht="12.75" hidden="false" customHeight="true" outlineLevel="0" collapsed="false">
      <c r="G15" s="32" t="s">
        <v>28</v>
      </c>
      <c r="H15" s="32"/>
      <c r="I15" s="32"/>
      <c r="J15" s="33" t="n">
        <f aca="false">M63</f>
        <v>316632.187005085</v>
      </c>
      <c r="K15" s="33"/>
      <c r="N15" s="34" t="s">
        <v>29</v>
      </c>
      <c r="O15" s="34"/>
      <c r="P15" s="34"/>
      <c r="Q15" s="34"/>
      <c r="R15" s="35" t="n">
        <f aca="false">G40+G63+G82+G100+G127</f>
        <v>8</v>
      </c>
      <c r="V15" s="16"/>
    </row>
    <row r="16" customFormat="false" ht="12.75" hidden="false" customHeight="true" outlineLevel="0" collapsed="false">
      <c r="G16" s="32" t="s">
        <v>30</v>
      </c>
      <c r="H16" s="32"/>
      <c r="I16" s="32"/>
      <c r="J16" s="33" t="n">
        <f aca="false">M82</f>
        <v>234883.793007419</v>
      </c>
      <c r="K16" s="33"/>
      <c r="N16" s="34" t="s">
        <v>31</v>
      </c>
      <c r="O16" s="34"/>
      <c r="P16" s="34"/>
      <c r="Q16" s="34"/>
      <c r="R16" s="35" t="n">
        <f aca="false">J40+J63+J82+J100+J127</f>
        <v>4</v>
      </c>
      <c r="V16" s="16"/>
    </row>
    <row r="17" customFormat="false" ht="23.25" hidden="false" customHeight="true" outlineLevel="0" collapsed="false">
      <c r="G17" s="32" t="s">
        <v>32</v>
      </c>
      <c r="H17" s="32"/>
      <c r="I17" s="32"/>
      <c r="J17" s="33" t="n">
        <f aca="false">M100</f>
        <v>214658.021017227</v>
      </c>
      <c r="K17" s="33"/>
      <c r="V17" s="16"/>
      <c r="W17" s="0"/>
    </row>
    <row r="18" customFormat="false" ht="12.75" hidden="false" customHeight="true" outlineLevel="0" collapsed="false">
      <c r="G18" s="32" t="s">
        <v>33</v>
      </c>
      <c r="H18" s="32"/>
      <c r="I18" s="32"/>
      <c r="J18" s="33" t="n">
        <f aca="false">M127</f>
        <v>308412.576133141</v>
      </c>
      <c r="K18" s="33"/>
      <c r="V18" s="16"/>
      <c r="W18" s="0"/>
    </row>
    <row r="19" customFormat="false" ht="12.75" hidden="false" customHeight="false" outlineLevel="0" collapsed="false">
      <c r="G19" s="19" t="s">
        <v>34</v>
      </c>
      <c r="H19" s="19"/>
      <c r="I19" s="19"/>
      <c r="J19" s="36" t="n">
        <f aca="false">SUM(J14:J18)</f>
        <v>1269330.34368872</v>
      </c>
      <c r="K19" s="36"/>
      <c r="V19" s="16"/>
      <c r="W19" s="0"/>
    </row>
    <row r="20" customFormat="false" ht="12.75" hidden="false" customHeight="false" outlineLevel="0" collapsed="false">
      <c r="G20" s="19" t="s">
        <v>35</v>
      </c>
      <c r="H20" s="19"/>
      <c r="I20" s="19"/>
      <c r="J20" s="36" t="n">
        <f aca="false">J19*12</f>
        <v>15231964.1242647</v>
      </c>
      <c r="K20" s="36"/>
      <c r="V20" s="16"/>
      <c r="W20" s="0"/>
    </row>
    <row r="23" customFormat="false" ht="12.75" hidden="false" customHeight="false" outlineLevel="0" collapsed="false">
      <c r="T23" s="16"/>
      <c r="W23" s="0"/>
    </row>
    <row r="24" customFormat="false" ht="12.75" hidden="false" customHeight="false" outlineLevel="0" collapsed="false">
      <c r="B24" s="37" t="s">
        <v>26</v>
      </c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16"/>
      <c r="W24" s="0"/>
    </row>
    <row r="25" customFormat="false" ht="12.75" hidden="false" customHeight="true" outlineLevel="0" collapsed="false">
      <c r="B25" s="21" t="s">
        <v>36</v>
      </c>
      <c r="C25" s="21" t="s">
        <v>37</v>
      </c>
      <c r="D25" s="21" t="s">
        <v>38</v>
      </c>
      <c r="E25" s="21"/>
      <c r="F25" s="21"/>
      <c r="G25" s="21" t="s">
        <v>39</v>
      </c>
      <c r="H25" s="21"/>
      <c r="I25" s="21"/>
      <c r="J25" s="21" t="s">
        <v>40</v>
      </c>
      <c r="K25" s="21"/>
      <c r="L25" s="21"/>
      <c r="M25" s="22" t="s">
        <v>18</v>
      </c>
      <c r="N25" s="16"/>
      <c r="W25" s="0"/>
    </row>
    <row r="26" customFormat="false" ht="35.5" hidden="false" customHeight="false" outlineLevel="0" collapsed="false">
      <c r="B26" s="21"/>
      <c r="C26" s="21"/>
      <c r="D26" s="22" t="s">
        <v>41</v>
      </c>
      <c r="E26" s="22" t="s">
        <v>42</v>
      </c>
      <c r="F26" s="22" t="s">
        <v>43</v>
      </c>
      <c r="G26" s="22" t="s">
        <v>41</v>
      </c>
      <c r="H26" s="22" t="s">
        <v>42</v>
      </c>
      <c r="I26" s="22" t="s">
        <v>43</v>
      </c>
      <c r="J26" s="22" t="s">
        <v>41</v>
      </c>
      <c r="K26" s="22" t="s">
        <v>42</v>
      </c>
      <c r="L26" s="22" t="s">
        <v>43</v>
      </c>
      <c r="M26" s="22"/>
      <c r="N26" s="16"/>
      <c r="W26" s="0"/>
    </row>
    <row r="27" customFormat="false" ht="12.75" hidden="false" customHeight="false" outlineLevel="0" collapsed="false">
      <c r="B27" s="38" t="s">
        <v>44</v>
      </c>
      <c r="C27" s="39" t="n">
        <v>0.03</v>
      </c>
      <c r="D27" s="40" t="n">
        <v>1</v>
      </c>
      <c r="E27" s="33" t="n">
        <f aca="false">VLOOKUP($C27,'Memória de Cálculo 3'!$B$2:$E$10,2, )</f>
        <v>7452.83241026308</v>
      </c>
      <c r="F27" s="41" t="n">
        <f aca="false">D27*E27</f>
        <v>7452.83241026308</v>
      </c>
      <c r="G27" s="40" t="n">
        <v>1</v>
      </c>
      <c r="H27" s="33" t="n">
        <f aca="false">VLOOKUP($C27,'Memória de Cálculo 3'!$B$2:$E$10,3, )</f>
        <v>14876.5471336749</v>
      </c>
      <c r="I27" s="41" t="n">
        <f aca="false">G27*H27</f>
        <v>14876.5471336749</v>
      </c>
      <c r="J27" s="40"/>
      <c r="K27" s="33" t="n">
        <f aca="false">VLOOKUP($C27,'Memória de Cálculo 3'!$B$2:$E$10,4, )</f>
        <v>17588.5547686943</v>
      </c>
      <c r="L27" s="41" t="n">
        <f aca="false">J27*K27</f>
        <v>0</v>
      </c>
      <c r="M27" s="42" t="n">
        <f aca="false">F27+I27+L27</f>
        <v>22329.379543938</v>
      </c>
      <c r="N27" s="16"/>
      <c r="W27" s="0"/>
    </row>
    <row r="28" customFormat="false" ht="24.05" hidden="false" customHeight="false" outlineLevel="0" collapsed="false">
      <c r="B28" s="38" t="s">
        <v>45</v>
      </c>
      <c r="C28" s="39" t="n">
        <v>0.04</v>
      </c>
      <c r="D28" s="40" t="n">
        <v>3</v>
      </c>
      <c r="E28" s="33" t="n">
        <f aca="false">VLOOKUP($C28,'Memória de Cálculo 3'!$B$2:$E$10,2, )</f>
        <v>7533.53443961081</v>
      </c>
      <c r="F28" s="41" t="n">
        <f aca="false">D28*E28</f>
        <v>22600.6033188324</v>
      </c>
      <c r="G28" s="40"/>
      <c r="H28" s="33" t="n">
        <f aca="false">VLOOKUP($C28,'Memória de Cálculo 3'!$B$2:$E$10,3, )</f>
        <v>15037.635895274</v>
      </c>
      <c r="I28" s="41" t="n">
        <f aca="false">G28*H28</f>
        <v>0</v>
      </c>
      <c r="J28" s="40"/>
      <c r="K28" s="33" t="n">
        <f aca="false">VLOOKUP($C28,'Memória de Cálculo 3'!$B$2:$E$10,4, )</f>
        <v>17779.0101533038</v>
      </c>
      <c r="L28" s="41" t="n">
        <f aca="false">J28*K28</f>
        <v>0</v>
      </c>
      <c r="M28" s="42" t="n">
        <f aca="false">F28+I28+L28</f>
        <v>22600.6033188324</v>
      </c>
      <c r="N28" s="16"/>
      <c r="W28" s="0"/>
    </row>
    <row r="29" customFormat="false" ht="12.75" hidden="false" customHeight="false" outlineLevel="0" collapsed="false">
      <c r="B29" s="38" t="s">
        <v>46</v>
      </c>
      <c r="C29" s="39" t="n">
        <v>0.04</v>
      </c>
      <c r="D29" s="40" t="n">
        <v>3</v>
      </c>
      <c r="E29" s="33" t="n">
        <f aca="false">VLOOKUP($C29,'Memória de Cálculo 3'!$B$2:$E$10,2, )</f>
        <v>7533.53443961081</v>
      </c>
      <c r="F29" s="41" t="n">
        <f aca="false">D29*E29</f>
        <v>22600.6033188324</v>
      </c>
      <c r="G29" s="40"/>
      <c r="H29" s="33" t="n">
        <f aca="false">VLOOKUP($C29,'Memória de Cálculo 3'!$B$2:$E$10,3, )</f>
        <v>15037.635895274</v>
      </c>
      <c r="I29" s="41" t="n">
        <f aca="false">G29*H29</f>
        <v>0</v>
      </c>
      <c r="J29" s="40"/>
      <c r="K29" s="33" t="n">
        <f aca="false">VLOOKUP($C29,'Memória de Cálculo 3'!$B$2:$E$10,4, )</f>
        <v>17779.0101533038</v>
      </c>
      <c r="L29" s="41" t="n">
        <f aca="false">J29*K29</f>
        <v>0</v>
      </c>
      <c r="M29" s="42" t="n">
        <f aca="false">F29+I29+L29</f>
        <v>22600.6033188324</v>
      </c>
      <c r="N29" s="16"/>
      <c r="W29" s="0"/>
    </row>
    <row r="30" customFormat="false" ht="24.05" hidden="false" customHeight="false" outlineLevel="0" collapsed="false">
      <c r="B30" s="38" t="s">
        <v>47</v>
      </c>
      <c r="C30" s="39" t="n">
        <v>0.04</v>
      </c>
      <c r="D30" s="40" t="n">
        <v>3</v>
      </c>
      <c r="E30" s="33" t="n">
        <f aca="false">VLOOKUP($C30,'Memória de Cálculo 3'!$B$2:$E$10,2, )</f>
        <v>7533.53443961081</v>
      </c>
      <c r="F30" s="41" t="n">
        <f aca="false">D30*E30</f>
        <v>22600.6033188324</v>
      </c>
      <c r="G30" s="40"/>
      <c r="H30" s="33" t="n">
        <f aca="false">VLOOKUP($C30,'Memória de Cálculo 3'!$B$2:$E$10,3, )</f>
        <v>15037.635895274</v>
      </c>
      <c r="I30" s="41" t="n">
        <f aca="false">G30*H30</f>
        <v>0</v>
      </c>
      <c r="J30" s="40"/>
      <c r="K30" s="33" t="n">
        <f aca="false">VLOOKUP($C30,'Memória de Cálculo 3'!$B$2:$E$10,4, )</f>
        <v>17779.0101533038</v>
      </c>
      <c r="L30" s="41" t="n">
        <f aca="false">J30*K30</f>
        <v>0</v>
      </c>
      <c r="M30" s="42" t="n">
        <f aca="false">F30+I30+L30</f>
        <v>22600.6033188324</v>
      </c>
      <c r="N30" s="16"/>
      <c r="W30" s="0"/>
    </row>
    <row r="31" customFormat="false" ht="24.05" hidden="false" customHeight="false" outlineLevel="0" collapsed="false">
      <c r="B31" s="38" t="s">
        <v>48</v>
      </c>
      <c r="C31" s="39" t="n">
        <v>0.03</v>
      </c>
      <c r="D31" s="40" t="n">
        <v>2</v>
      </c>
      <c r="E31" s="33" t="n">
        <f aca="false">VLOOKUP($C31,'Memória de Cálculo 3'!$B$2:$E$10,2, )</f>
        <v>7452.83241026308</v>
      </c>
      <c r="F31" s="41" t="n">
        <f aca="false">D31*E31</f>
        <v>14905.6648205262</v>
      </c>
      <c r="G31" s="40"/>
      <c r="H31" s="33" t="n">
        <f aca="false">VLOOKUP($C31,'Memória de Cálculo 3'!$B$2:$E$10,3, )</f>
        <v>14876.5471336749</v>
      </c>
      <c r="I31" s="41" t="n">
        <f aca="false">G31*H31</f>
        <v>0</v>
      </c>
      <c r="J31" s="40"/>
      <c r="K31" s="33" t="n">
        <f aca="false">VLOOKUP($C31,'Memória de Cálculo 3'!$B$2:$E$10,4, )</f>
        <v>17588.5547686943</v>
      </c>
      <c r="L31" s="41" t="n">
        <f aca="false">J31*K31</f>
        <v>0</v>
      </c>
      <c r="M31" s="42" t="n">
        <f aca="false">F31+I31+L31</f>
        <v>14905.6648205262</v>
      </c>
      <c r="N31" s="16"/>
      <c r="W31" s="0"/>
    </row>
    <row r="32" customFormat="false" ht="12.75" hidden="false" customHeight="false" outlineLevel="0" collapsed="false">
      <c r="B32" s="38" t="s">
        <v>49</v>
      </c>
      <c r="C32" s="39" t="n">
        <v>0.02</v>
      </c>
      <c r="D32" s="40" t="n">
        <v>2</v>
      </c>
      <c r="E32" s="33" t="n">
        <f aca="false">VLOOKUP($C32,'Memória de Cálculo 3'!$B$2:$E$10,2, )</f>
        <v>7373.84107576109</v>
      </c>
      <c r="F32" s="41" t="n">
        <f aca="false">D32*E32</f>
        <v>14747.6821515222</v>
      </c>
      <c r="G32" s="40"/>
      <c r="H32" s="33" t="n">
        <f aca="false">VLOOKUP($C32,'Memória de Cálculo 3'!$B$2:$E$10,3, )</f>
        <v>14718.8730782041</v>
      </c>
      <c r="I32" s="41" t="n">
        <f aca="false">G32*H32</f>
        <v>0</v>
      </c>
      <c r="J32" s="40"/>
      <c r="K32" s="33" t="n">
        <f aca="false">VLOOKUP($C32,'Memória de Cálculo 3'!$B$2:$E$10,4, )</f>
        <v>17402.1365941453</v>
      </c>
      <c r="L32" s="41" t="n">
        <f aca="false">J32*K32</f>
        <v>0</v>
      </c>
      <c r="M32" s="42" t="n">
        <f aca="false">F32+I32+L32</f>
        <v>14747.6821515222</v>
      </c>
      <c r="N32" s="16"/>
      <c r="W32" s="0"/>
    </row>
    <row r="33" customFormat="false" ht="24.05" hidden="false" customHeight="false" outlineLevel="0" collapsed="false">
      <c r="B33" s="38" t="s">
        <v>50</v>
      </c>
      <c r="C33" s="39" t="n">
        <v>0.05</v>
      </c>
      <c r="D33" s="40" t="n">
        <v>1</v>
      </c>
      <c r="E33" s="33" t="n">
        <f aca="false">VLOOKUP($C33,'Memória de Cálculo 3'!$B$2:$E$10,2, )</f>
        <v>7616.00334425899</v>
      </c>
      <c r="F33" s="41" t="n">
        <f aca="false">D33*E33</f>
        <v>7616.00334425899</v>
      </c>
      <c r="G33" s="40"/>
      <c r="H33" s="33" t="n">
        <f aca="false">VLOOKUP($C33,'Memória de Cálculo 3'!$B$2:$E$10,3, )</f>
        <v>15202.2515044177</v>
      </c>
      <c r="I33" s="41" t="n">
        <f aca="false">G33*H33</f>
        <v>0</v>
      </c>
      <c r="J33" s="40"/>
      <c r="K33" s="33" t="n">
        <f aca="false">VLOOKUP($C33,'Memória de Cálculo 3'!$B$2:$E$10,4, )</f>
        <v>17973.6353328693</v>
      </c>
      <c r="L33" s="41" t="n">
        <f aca="false">J33*K33</f>
        <v>0</v>
      </c>
      <c r="M33" s="42" t="n">
        <f aca="false">F33+I33+L33</f>
        <v>7616.00334425899</v>
      </c>
      <c r="N33" s="16"/>
      <c r="W33" s="0"/>
    </row>
    <row r="34" customFormat="false" ht="12.75" hidden="false" customHeight="false" outlineLevel="0" collapsed="false">
      <c r="B34" s="38" t="s">
        <v>51</v>
      </c>
      <c r="C34" s="39" t="n">
        <v>0.03</v>
      </c>
      <c r="D34" s="40" t="n">
        <v>1</v>
      </c>
      <c r="E34" s="33" t="n">
        <f aca="false">VLOOKUP($C34,'Memória de Cálculo 3'!$B$2:$E$10,2, )</f>
        <v>7452.83241026308</v>
      </c>
      <c r="F34" s="41" t="n">
        <f aca="false">D34*E34</f>
        <v>7452.83241026308</v>
      </c>
      <c r="G34" s="40" t="n">
        <v>1</v>
      </c>
      <c r="H34" s="33" t="n">
        <f aca="false">VLOOKUP($C34,'Memória de Cálculo 3'!$B$2:$E$10,3, )</f>
        <v>14876.5471336749</v>
      </c>
      <c r="I34" s="41" t="n">
        <f aca="false">G34*H34</f>
        <v>14876.5471336749</v>
      </c>
      <c r="J34" s="40"/>
      <c r="K34" s="33" t="n">
        <f aca="false">VLOOKUP($C34,'Memória de Cálculo 3'!$B$2:$E$10,4, )</f>
        <v>17588.5547686943</v>
      </c>
      <c r="L34" s="41" t="n">
        <f aca="false">J34*K34</f>
        <v>0</v>
      </c>
      <c r="M34" s="42" t="n">
        <f aca="false">F34+I34+L34</f>
        <v>22329.379543938</v>
      </c>
      <c r="N34" s="16"/>
      <c r="W34" s="0"/>
    </row>
    <row r="35" customFormat="false" ht="24.05" hidden="false" customHeight="false" outlineLevel="0" collapsed="false">
      <c r="B35" s="38" t="s">
        <v>52</v>
      </c>
      <c r="C35" s="39" t="n">
        <v>0.04</v>
      </c>
      <c r="D35" s="40" t="n">
        <v>1</v>
      </c>
      <c r="E35" s="33" t="n">
        <f aca="false">VLOOKUP($C35,'Memória de Cálculo 3'!$B$2:$E$10,2, )</f>
        <v>7533.53443961081</v>
      </c>
      <c r="F35" s="41" t="n">
        <f aca="false">D35*E35</f>
        <v>7533.53443961081</v>
      </c>
      <c r="G35" s="40"/>
      <c r="H35" s="33" t="n">
        <f aca="false">VLOOKUP($C35,'Memória de Cálculo 3'!$B$2:$E$10,3, )</f>
        <v>15037.635895274</v>
      </c>
      <c r="I35" s="41" t="n">
        <f aca="false">G35*H35</f>
        <v>0</v>
      </c>
      <c r="J35" s="40"/>
      <c r="K35" s="33" t="n">
        <f aca="false">VLOOKUP($C35,'Memória de Cálculo 3'!$B$2:$E$10,4, )</f>
        <v>17779.0101533038</v>
      </c>
      <c r="L35" s="41" t="n">
        <f aca="false">J35*K35</f>
        <v>0</v>
      </c>
      <c r="M35" s="42" t="n">
        <f aca="false">F35+I35+L35</f>
        <v>7533.53443961081</v>
      </c>
      <c r="N35" s="16"/>
      <c r="W35" s="0"/>
    </row>
    <row r="36" customFormat="false" ht="12.75" hidden="false" customHeight="false" outlineLevel="0" collapsed="false">
      <c r="B36" s="38" t="s">
        <v>53</v>
      </c>
      <c r="C36" s="39" t="n">
        <v>0.05</v>
      </c>
      <c r="D36" s="40" t="n">
        <v>1</v>
      </c>
      <c r="E36" s="33" t="n">
        <f aca="false">VLOOKUP($C36,'Memória de Cálculo 3'!$B$2:$E$10,2, )</f>
        <v>7616.00334425899</v>
      </c>
      <c r="F36" s="41" t="n">
        <f aca="false">D36*E36</f>
        <v>7616.00334425899</v>
      </c>
      <c r="G36" s="40"/>
      <c r="H36" s="33" t="n">
        <f aca="false">VLOOKUP($C36,'Memória de Cálculo 3'!$B$2:$E$10,3, )</f>
        <v>15202.2515044177</v>
      </c>
      <c r="I36" s="41" t="n">
        <f aca="false">G36*H36</f>
        <v>0</v>
      </c>
      <c r="J36" s="40"/>
      <c r="K36" s="33" t="n">
        <f aca="false">VLOOKUP($C36,'Memória de Cálculo 3'!$B$2:$E$10,4, )</f>
        <v>17973.6353328693</v>
      </c>
      <c r="L36" s="41" t="n">
        <f aca="false">J36*K36</f>
        <v>0</v>
      </c>
      <c r="M36" s="42" t="n">
        <f aca="false">F36+I36+L36</f>
        <v>7616.00334425899</v>
      </c>
      <c r="N36" s="16"/>
      <c r="W36" s="0"/>
    </row>
    <row r="37" customFormat="false" ht="12.75" hidden="false" customHeight="false" outlineLevel="0" collapsed="false">
      <c r="B37" s="38" t="s">
        <v>54</v>
      </c>
      <c r="C37" s="39" t="n">
        <v>0.02</v>
      </c>
      <c r="D37" s="40" t="n">
        <v>1</v>
      </c>
      <c r="E37" s="33" t="n">
        <f aca="false">VLOOKUP($C37,'Memória de Cálculo 3'!$B$2:$E$10,2, )</f>
        <v>7373.84107576109</v>
      </c>
      <c r="F37" s="41" t="n">
        <f aca="false">D37*E37</f>
        <v>7373.84107576109</v>
      </c>
      <c r="G37" s="40"/>
      <c r="H37" s="33" t="n">
        <f aca="false">VLOOKUP($C37,'Memória de Cálculo 3'!$B$2:$E$10,3, )</f>
        <v>14718.8730782041</v>
      </c>
      <c r="I37" s="41" t="n">
        <f aca="false">G37*H37</f>
        <v>0</v>
      </c>
      <c r="J37" s="40"/>
      <c r="K37" s="33" t="n">
        <f aca="false">VLOOKUP($C37,'Memória de Cálculo 3'!$B$2:$E$10,4, )</f>
        <v>17402.1365941453</v>
      </c>
      <c r="L37" s="41" t="n">
        <f aca="false">J37*K37</f>
        <v>0</v>
      </c>
      <c r="M37" s="42" t="n">
        <f aca="false">F37+I37+L37</f>
        <v>7373.84107576109</v>
      </c>
      <c r="N37" s="16"/>
      <c r="W37" s="0"/>
    </row>
    <row r="38" customFormat="false" ht="24.05" hidden="false" customHeight="false" outlineLevel="0" collapsed="false">
      <c r="B38" s="38" t="s">
        <v>55</v>
      </c>
      <c r="C38" s="39" t="n">
        <v>0.03</v>
      </c>
      <c r="D38" s="40" t="n">
        <v>1</v>
      </c>
      <c r="E38" s="33" t="n">
        <f aca="false">VLOOKUP($C38,'Memória de Cálculo 3'!$B$2:$E$10,2, )</f>
        <v>7452.83241026308</v>
      </c>
      <c r="F38" s="41" t="n">
        <f aca="false">D38*E38</f>
        <v>7452.83241026308</v>
      </c>
      <c r="G38" s="40"/>
      <c r="H38" s="33" t="n">
        <f aca="false">VLOOKUP($C38,'Memória de Cálculo 3'!$B$2:$E$10,3, )</f>
        <v>14876.5471336749</v>
      </c>
      <c r="I38" s="41" t="n">
        <f aca="false">G38*H38</f>
        <v>0</v>
      </c>
      <c r="J38" s="40"/>
      <c r="K38" s="33" t="n">
        <f aca="false">VLOOKUP($C38,'Memória de Cálculo 3'!$B$2:$E$10,4, )</f>
        <v>17588.5547686943</v>
      </c>
      <c r="L38" s="41" t="n">
        <f aca="false">J38*K38</f>
        <v>0</v>
      </c>
      <c r="M38" s="42" t="n">
        <f aca="false">F38+I38+L38</f>
        <v>7452.83241026308</v>
      </c>
      <c r="N38" s="16"/>
      <c r="W38" s="0"/>
    </row>
    <row r="39" customFormat="false" ht="12.75" hidden="false" customHeight="false" outlineLevel="0" collapsed="false">
      <c r="B39" s="38" t="s">
        <v>26</v>
      </c>
      <c r="C39" s="39" t="n">
        <v>0.04</v>
      </c>
      <c r="D39" s="40"/>
      <c r="E39" s="33" t="n">
        <f aca="false">VLOOKUP($C39,'Memória de Cálculo 3'!$B$2:$E$10,2, )</f>
        <v>7533.53443961081</v>
      </c>
      <c r="F39" s="41" t="n">
        <f aca="false">D39*E39</f>
        <v>0</v>
      </c>
      <c r="G39" s="40" t="n">
        <v>1</v>
      </c>
      <c r="H39" s="33" t="n">
        <f aca="false">VLOOKUP($C39,'Memória de Cálculo 3'!$B$2:$E$10,3, )</f>
        <v>15037.635895274</v>
      </c>
      <c r="I39" s="41" t="n">
        <f aca="false">G39*H39</f>
        <v>15037.635895274</v>
      </c>
      <c r="J39" s="40"/>
      <c r="K39" s="33" t="n">
        <f aca="false">VLOOKUP($C39,'Memória de Cálculo 3'!$B$2:$E$10,4, )</f>
        <v>17779.0101533038</v>
      </c>
      <c r="L39" s="41" t="n">
        <f aca="false">J39*K39</f>
        <v>0</v>
      </c>
      <c r="M39" s="42" t="n">
        <f aca="false">F39+I39+L39</f>
        <v>15037.635895274</v>
      </c>
      <c r="N39" s="16"/>
      <c r="W39" s="0"/>
    </row>
    <row r="40" customFormat="false" ht="12.75" hidden="false" customHeight="false" outlineLevel="0" collapsed="false">
      <c r="B40" s="43" t="s">
        <v>34</v>
      </c>
      <c r="C40" s="43"/>
      <c r="D40" s="44" t="n">
        <f aca="false">SUM(D27:D39)</f>
        <v>20</v>
      </c>
      <c r="E40" s="44"/>
      <c r="F40" s="45" t="n">
        <f aca="false">SUM(F27:F39)</f>
        <v>149953.036363225</v>
      </c>
      <c r="G40" s="44" t="n">
        <f aca="false">SUM(G27:G39)</f>
        <v>3</v>
      </c>
      <c r="H40" s="44"/>
      <c r="I40" s="44" t="n">
        <f aca="false">SUM(I27:I39)</f>
        <v>44790.7301626239</v>
      </c>
      <c r="J40" s="44" t="n">
        <f aca="false">SUM(J27:J39)</f>
        <v>0</v>
      </c>
      <c r="K40" s="44"/>
      <c r="L40" s="45" t="n">
        <f aca="false">SUM(L27:L39)</f>
        <v>0</v>
      </c>
      <c r="M40" s="46" t="n">
        <f aca="false">SUM(M27:M39)</f>
        <v>194743.766525849</v>
      </c>
      <c r="N40" s="16"/>
      <c r="W40" s="0"/>
    </row>
    <row r="41" customFormat="false" ht="12.75" hidden="false" customHeight="false" outlineLevel="0" collapsed="false">
      <c r="B41" s="43" t="s">
        <v>56</v>
      </c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7" t="n">
        <f aca="false">M40*12</f>
        <v>2336925.19831018</v>
      </c>
      <c r="N41" s="16"/>
      <c r="W41" s="0"/>
    </row>
    <row r="42" customFormat="false" ht="12.75" hidden="false" customHeight="false" outlineLevel="0" collapsed="false">
      <c r="N42" s="16"/>
      <c r="W42" s="0"/>
    </row>
    <row r="43" customFormat="false" ht="12.75" hidden="false" customHeight="false" outlineLevel="0" collapsed="false">
      <c r="B43" s="37" t="s">
        <v>28</v>
      </c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16"/>
      <c r="W43" s="0"/>
    </row>
    <row r="44" customFormat="false" ht="12.75" hidden="false" customHeight="true" outlineLevel="0" collapsed="false">
      <c r="B44" s="21" t="s">
        <v>36</v>
      </c>
      <c r="C44" s="21" t="s">
        <v>37</v>
      </c>
      <c r="D44" s="21" t="s">
        <v>38</v>
      </c>
      <c r="E44" s="21"/>
      <c r="F44" s="21"/>
      <c r="G44" s="21" t="s">
        <v>39</v>
      </c>
      <c r="H44" s="21"/>
      <c r="I44" s="21"/>
      <c r="J44" s="21" t="s">
        <v>40</v>
      </c>
      <c r="K44" s="21"/>
      <c r="L44" s="21"/>
      <c r="M44" s="22" t="s">
        <v>18</v>
      </c>
      <c r="N44" s="16"/>
      <c r="W44" s="0"/>
    </row>
    <row r="45" customFormat="false" ht="35.5" hidden="false" customHeight="false" outlineLevel="0" collapsed="false">
      <c r="B45" s="21"/>
      <c r="C45" s="21"/>
      <c r="D45" s="22" t="s">
        <v>41</v>
      </c>
      <c r="E45" s="22" t="s">
        <v>42</v>
      </c>
      <c r="F45" s="22" t="s">
        <v>43</v>
      </c>
      <c r="G45" s="22" t="s">
        <v>41</v>
      </c>
      <c r="H45" s="22" t="s">
        <v>42</v>
      </c>
      <c r="I45" s="22" t="s">
        <v>43</v>
      </c>
      <c r="J45" s="22" t="s">
        <v>41</v>
      </c>
      <c r="K45" s="22" t="s">
        <v>42</v>
      </c>
      <c r="L45" s="22" t="s">
        <v>43</v>
      </c>
      <c r="M45" s="22"/>
      <c r="N45" s="16"/>
      <c r="W45" s="0"/>
    </row>
    <row r="46" customFormat="false" ht="12.75" hidden="false" customHeight="false" outlineLevel="0" collapsed="false">
      <c r="B46" s="38" t="s">
        <v>57</v>
      </c>
      <c r="C46" s="39" t="n">
        <v>0.02</v>
      </c>
      <c r="D46" s="40" t="n">
        <v>2</v>
      </c>
      <c r="E46" s="33" t="n">
        <f aca="false">VLOOKUP($C46,'Memória de Cálculo 3'!$B$2:$E$10,2, )</f>
        <v>7373.84107576109</v>
      </c>
      <c r="F46" s="41" t="n">
        <f aca="false">D46*E46</f>
        <v>14747.6821515222</v>
      </c>
      <c r="G46" s="40"/>
      <c r="H46" s="33" t="n">
        <f aca="false">VLOOKUP($C46,'Memória de Cálculo 3'!$B$2:$E$10,3, )</f>
        <v>14718.8730782041</v>
      </c>
      <c r="I46" s="41" t="n">
        <f aca="false">G46*H46</f>
        <v>0</v>
      </c>
      <c r="J46" s="40"/>
      <c r="K46" s="33" t="n">
        <f aca="false">VLOOKUP($C46,'Memória de Cálculo 3'!$B$2:$E$10,4, )</f>
        <v>17402.1365941453</v>
      </c>
      <c r="L46" s="41" t="n">
        <f aca="false">J46*K46</f>
        <v>0</v>
      </c>
      <c r="M46" s="42" t="n">
        <f aca="false">F46+I46+L46</f>
        <v>14747.6821515222</v>
      </c>
      <c r="N46" s="16"/>
      <c r="W46" s="0"/>
    </row>
    <row r="47" customFormat="false" ht="12.75" hidden="false" customHeight="false" outlineLevel="0" collapsed="false">
      <c r="B47" s="38" t="s">
        <v>58</v>
      </c>
      <c r="C47" s="39" t="n">
        <v>0.03</v>
      </c>
      <c r="D47" s="40" t="n">
        <v>2</v>
      </c>
      <c r="E47" s="33" t="n">
        <f aca="false">VLOOKUP($C47,'Memória de Cálculo 3'!$B$2:$E$10,2, )</f>
        <v>7452.83241026308</v>
      </c>
      <c r="F47" s="41" t="n">
        <f aca="false">D47*E47</f>
        <v>14905.6648205262</v>
      </c>
      <c r="G47" s="40"/>
      <c r="H47" s="33" t="n">
        <f aca="false">VLOOKUP($C47,'Memória de Cálculo 3'!$B$2:$E$10,3, )</f>
        <v>14876.5471336749</v>
      </c>
      <c r="I47" s="41" t="n">
        <f aca="false">G47*H47</f>
        <v>0</v>
      </c>
      <c r="J47" s="40"/>
      <c r="K47" s="33" t="n">
        <f aca="false">VLOOKUP($C47,'Memória de Cálculo 3'!$B$2:$E$10,4, )</f>
        <v>17588.5547686943</v>
      </c>
      <c r="L47" s="41" t="n">
        <f aca="false">J47*K47</f>
        <v>0</v>
      </c>
      <c r="M47" s="42" t="n">
        <f aca="false">F47+I47+L47</f>
        <v>14905.6648205262</v>
      </c>
      <c r="N47" s="16"/>
      <c r="W47" s="0"/>
    </row>
    <row r="48" customFormat="false" ht="12.75" hidden="false" customHeight="false" outlineLevel="0" collapsed="false">
      <c r="B48" s="38" t="s">
        <v>59</v>
      </c>
      <c r="C48" s="39" t="n">
        <v>0.02</v>
      </c>
      <c r="D48" s="40" t="n">
        <v>2</v>
      </c>
      <c r="E48" s="33" t="n">
        <f aca="false">VLOOKUP($C48,'Memória de Cálculo 3'!$B$2:$E$10,2, )</f>
        <v>7373.84107576109</v>
      </c>
      <c r="F48" s="41" t="n">
        <f aca="false">D48*E48</f>
        <v>14747.6821515222</v>
      </c>
      <c r="G48" s="40"/>
      <c r="H48" s="33" t="n">
        <f aca="false">VLOOKUP($C48,'Memória de Cálculo 3'!$B$2:$E$10,3, )</f>
        <v>14718.8730782041</v>
      </c>
      <c r="I48" s="41" t="n">
        <f aca="false">G48*H48</f>
        <v>0</v>
      </c>
      <c r="J48" s="40"/>
      <c r="K48" s="33" t="n">
        <f aca="false">VLOOKUP($C48,'Memória de Cálculo 3'!$B$2:$E$10,4, )</f>
        <v>17402.1365941453</v>
      </c>
      <c r="L48" s="41" t="n">
        <f aca="false">J48*K48</f>
        <v>0</v>
      </c>
      <c r="M48" s="42" t="n">
        <f aca="false">F48+I48+L48</f>
        <v>14747.6821515222</v>
      </c>
      <c r="N48" s="16"/>
      <c r="W48" s="0"/>
    </row>
    <row r="49" customFormat="false" ht="24.05" hidden="false" customHeight="false" outlineLevel="0" collapsed="false">
      <c r="B49" s="38" t="s">
        <v>60</v>
      </c>
      <c r="C49" s="39" t="n">
        <v>0.03</v>
      </c>
      <c r="D49" s="40" t="n">
        <v>2</v>
      </c>
      <c r="E49" s="33" t="n">
        <f aca="false">VLOOKUP($C49,'Memória de Cálculo 3'!$B$2:$E$10,2, )</f>
        <v>7452.83241026308</v>
      </c>
      <c r="F49" s="41" t="n">
        <f aca="false">D49*E49</f>
        <v>14905.6648205262</v>
      </c>
      <c r="G49" s="40"/>
      <c r="H49" s="33" t="n">
        <f aca="false">VLOOKUP($C49,'Memória de Cálculo 3'!$B$2:$E$10,3, )</f>
        <v>14876.5471336749</v>
      </c>
      <c r="I49" s="41" t="n">
        <f aca="false">G49*H49</f>
        <v>0</v>
      </c>
      <c r="J49" s="40"/>
      <c r="K49" s="33" t="n">
        <f aca="false">VLOOKUP($C49,'Memória de Cálculo 3'!$B$2:$E$10,4, )</f>
        <v>17588.5547686943</v>
      </c>
      <c r="L49" s="41" t="n">
        <f aca="false">J49*K49</f>
        <v>0</v>
      </c>
      <c r="M49" s="42" t="n">
        <f aca="false">F49+I49+L49</f>
        <v>14905.6648205262</v>
      </c>
      <c r="N49" s="16"/>
      <c r="W49" s="0"/>
    </row>
    <row r="50" customFormat="false" ht="12.75" hidden="false" customHeight="false" outlineLevel="0" collapsed="false">
      <c r="B50" s="38" t="s">
        <v>61</v>
      </c>
      <c r="C50" s="39" t="n">
        <v>0.02</v>
      </c>
      <c r="D50" s="40" t="n">
        <v>4</v>
      </c>
      <c r="E50" s="33" t="n">
        <f aca="false">VLOOKUP($C50,'Memória de Cálculo 3'!$B$2:$E$10,2, )</f>
        <v>7373.84107576109</v>
      </c>
      <c r="F50" s="41" t="n">
        <f aca="false">D50*E50</f>
        <v>29495.3643030444</v>
      </c>
      <c r="G50" s="40"/>
      <c r="H50" s="33" t="n">
        <f aca="false">VLOOKUP($C50,'Memória de Cálculo 3'!$B$2:$E$10,3, )</f>
        <v>14718.8730782041</v>
      </c>
      <c r="I50" s="41" t="n">
        <f aca="false">G50*H50</f>
        <v>0</v>
      </c>
      <c r="J50" s="40"/>
      <c r="K50" s="33" t="n">
        <f aca="false">VLOOKUP($C50,'Memória de Cálculo 3'!$B$2:$E$10,4, )</f>
        <v>17402.1365941453</v>
      </c>
      <c r="L50" s="41" t="n">
        <f aca="false">J50*K50</f>
        <v>0</v>
      </c>
      <c r="M50" s="42" t="n">
        <f aca="false">F50+I50+L50</f>
        <v>29495.3643030444</v>
      </c>
      <c r="N50" s="16"/>
      <c r="W50" s="0"/>
    </row>
    <row r="51" customFormat="false" ht="12.75" hidden="false" customHeight="false" outlineLevel="0" collapsed="false">
      <c r="B51" s="38" t="s">
        <v>62</v>
      </c>
      <c r="C51" s="39" t="n">
        <v>0.02</v>
      </c>
      <c r="D51" s="40" t="n">
        <v>3</v>
      </c>
      <c r="E51" s="33" t="n">
        <f aca="false">VLOOKUP($C51,'Memória de Cálculo 3'!$B$2:$E$10,2, )</f>
        <v>7373.84107576109</v>
      </c>
      <c r="F51" s="41" t="n">
        <f aca="false">D51*E51</f>
        <v>22121.5232272833</v>
      </c>
      <c r="G51" s="40"/>
      <c r="H51" s="33" t="n">
        <f aca="false">VLOOKUP($C51,'Memória de Cálculo 3'!$B$2:$E$10,3, )</f>
        <v>14718.8730782041</v>
      </c>
      <c r="I51" s="41" t="n">
        <f aca="false">G51*H51</f>
        <v>0</v>
      </c>
      <c r="J51" s="40"/>
      <c r="K51" s="33" t="n">
        <f aca="false">VLOOKUP($C51,'Memória de Cálculo 3'!$B$2:$E$10,4, )</f>
        <v>17402.1365941453</v>
      </c>
      <c r="L51" s="41" t="n">
        <f aca="false">J51*K51</f>
        <v>0</v>
      </c>
      <c r="M51" s="42" t="n">
        <f aca="false">F51+I51+L51</f>
        <v>22121.5232272833</v>
      </c>
      <c r="N51" s="16"/>
      <c r="W51" s="0"/>
    </row>
    <row r="52" customFormat="false" ht="12.75" hidden="false" customHeight="false" outlineLevel="0" collapsed="false">
      <c r="B52" s="38" t="s">
        <v>63</v>
      </c>
      <c r="C52" s="39" t="n">
        <v>0.05</v>
      </c>
      <c r="D52" s="40" t="n">
        <v>2</v>
      </c>
      <c r="E52" s="33" t="n">
        <f aca="false">VLOOKUP($C52,'Memória de Cálculo 3'!$B$2:$E$10,2, )</f>
        <v>7616.00334425899</v>
      </c>
      <c r="F52" s="41" t="n">
        <f aca="false">D52*E52</f>
        <v>15232.006688518</v>
      </c>
      <c r="G52" s="40"/>
      <c r="H52" s="33" t="n">
        <f aca="false">VLOOKUP($C52,'Memória de Cálculo 3'!$B$2:$E$10,3, )</f>
        <v>15202.2515044177</v>
      </c>
      <c r="I52" s="41" t="n">
        <f aca="false">G52*H52</f>
        <v>0</v>
      </c>
      <c r="J52" s="40"/>
      <c r="K52" s="33" t="n">
        <f aca="false">VLOOKUP($C52,'Memória de Cálculo 3'!$B$2:$E$10,4, )</f>
        <v>17973.6353328693</v>
      </c>
      <c r="L52" s="41" t="n">
        <f aca="false">J52*K52</f>
        <v>0</v>
      </c>
      <c r="M52" s="42" t="n">
        <f aca="false">F52+I52+L52</f>
        <v>15232.006688518</v>
      </c>
      <c r="N52" s="16"/>
      <c r="W52" s="0"/>
    </row>
    <row r="53" customFormat="false" ht="24.05" hidden="false" customHeight="false" outlineLevel="0" collapsed="false">
      <c r="B53" s="38" t="s">
        <v>64</v>
      </c>
      <c r="C53" s="39" t="n">
        <v>0.02</v>
      </c>
      <c r="D53" s="40" t="n">
        <v>2</v>
      </c>
      <c r="E53" s="33" t="n">
        <f aca="false">VLOOKUP($C53,'Memória de Cálculo 3'!$B$2:$E$10,2, )</f>
        <v>7373.84107576109</v>
      </c>
      <c r="F53" s="41" t="n">
        <f aca="false">D53*E53</f>
        <v>14747.6821515222</v>
      </c>
      <c r="G53" s="40"/>
      <c r="H53" s="33" t="n">
        <f aca="false">VLOOKUP($C53,'Memória de Cálculo 3'!$B$2:$E$10,3, )</f>
        <v>14718.8730782041</v>
      </c>
      <c r="I53" s="41" t="n">
        <f aca="false">G53*H53</f>
        <v>0</v>
      </c>
      <c r="J53" s="40"/>
      <c r="K53" s="33" t="n">
        <f aca="false">VLOOKUP($C53,'Memória de Cálculo 3'!$B$2:$E$10,4, )</f>
        <v>17402.1365941453</v>
      </c>
      <c r="L53" s="41" t="n">
        <f aca="false">J53*K53</f>
        <v>0</v>
      </c>
      <c r="M53" s="42" t="n">
        <f aca="false">F53+I53+L53</f>
        <v>14747.6821515222</v>
      </c>
      <c r="N53" s="16"/>
      <c r="W53" s="0"/>
    </row>
    <row r="54" customFormat="false" ht="24.05" hidden="false" customHeight="false" outlineLevel="0" collapsed="false">
      <c r="B54" s="38" t="s">
        <v>65</v>
      </c>
      <c r="C54" s="39" t="n">
        <v>0.02</v>
      </c>
      <c r="D54" s="40" t="n">
        <v>2</v>
      </c>
      <c r="E54" s="33" t="n">
        <f aca="false">VLOOKUP($C54,'Memória de Cálculo 3'!$B$2:$E$10,2, )</f>
        <v>7373.84107576109</v>
      </c>
      <c r="F54" s="41" t="n">
        <f aca="false">D54*E54</f>
        <v>14747.6821515222</v>
      </c>
      <c r="G54" s="40"/>
      <c r="H54" s="33" t="n">
        <f aca="false">VLOOKUP($C54,'Memória de Cálculo 3'!$B$2:$E$10,3, )</f>
        <v>14718.8730782041</v>
      </c>
      <c r="I54" s="41" t="n">
        <f aca="false">G54*H54</f>
        <v>0</v>
      </c>
      <c r="J54" s="40"/>
      <c r="K54" s="33" t="n">
        <f aca="false">VLOOKUP($C54,'Memória de Cálculo 3'!$B$2:$E$10,4, )</f>
        <v>17402.1365941453</v>
      </c>
      <c r="L54" s="41" t="n">
        <f aca="false">J54*K54</f>
        <v>0</v>
      </c>
      <c r="M54" s="42" t="n">
        <f aca="false">F54+I54+L54</f>
        <v>14747.6821515222</v>
      </c>
      <c r="N54" s="16"/>
      <c r="W54" s="0"/>
    </row>
    <row r="55" customFormat="false" ht="12.75" hidden="false" customHeight="false" outlineLevel="0" collapsed="false">
      <c r="B55" s="38" t="s">
        <v>66</v>
      </c>
      <c r="C55" s="39" t="n">
        <v>0.02</v>
      </c>
      <c r="D55" s="40" t="n">
        <v>2</v>
      </c>
      <c r="E55" s="33" t="n">
        <f aca="false">VLOOKUP($C55,'Memória de Cálculo 3'!$B$2:$E$10,2, )</f>
        <v>7373.84107576109</v>
      </c>
      <c r="F55" s="41" t="n">
        <f aca="false">D55*E55</f>
        <v>14747.6821515222</v>
      </c>
      <c r="G55" s="40"/>
      <c r="H55" s="33" t="n">
        <f aca="false">VLOOKUP($C55,'Memória de Cálculo 3'!$B$2:$E$10,3, )</f>
        <v>14718.8730782041</v>
      </c>
      <c r="I55" s="41" t="n">
        <f aca="false">G55*H55</f>
        <v>0</v>
      </c>
      <c r="J55" s="40"/>
      <c r="K55" s="33" t="n">
        <f aca="false">VLOOKUP($C55,'Memória de Cálculo 3'!$B$2:$E$10,4, )</f>
        <v>17402.1365941453</v>
      </c>
      <c r="L55" s="41" t="n">
        <f aca="false">J55*K55</f>
        <v>0</v>
      </c>
      <c r="M55" s="42" t="n">
        <f aca="false">F55+I55+L55</f>
        <v>14747.6821515222</v>
      </c>
      <c r="N55" s="16"/>
      <c r="W55" s="0"/>
    </row>
    <row r="56" customFormat="false" ht="12.75" hidden="false" customHeight="false" outlineLevel="0" collapsed="false">
      <c r="B56" s="38" t="s">
        <v>67</v>
      </c>
      <c r="C56" s="39" t="n">
        <v>0.03</v>
      </c>
      <c r="D56" s="40" t="n">
        <v>3</v>
      </c>
      <c r="E56" s="33" t="n">
        <f aca="false">VLOOKUP($C56,'Memória de Cálculo 3'!$B$2:$E$10,2, )</f>
        <v>7452.83241026308</v>
      </c>
      <c r="F56" s="41" t="n">
        <f aca="false">D56*E56</f>
        <v>22358.4972307892</v>
      </c>
      <c r="G56" s="40"/>
      <c r="H56" s="33" t="n">
        <f aca="false">VLOOKUP($C56,'Memória de Cálculo 3'!$B$2:$E$10,3, )</f>
        <v>14876.5471336749</v>
      </c>
      <c r="I56" s="41" t="n">
        <f aca="false">G56*H56</f>
        <v>0</v>
      </c>
      <c r="J56" s="40"/>
      <c r="K56" s="33" t="n">
        <f aca="false">VLOOKUP($C56,'Memória de Cálculo 3'!$B$2:$E$10,4, )</f>
        <v>17588.5547686943</v>
      </c>
      <c r="L56" s="41" t="n">
        <f aca="false">J56*K56</f>
        <v>0</v>
      </c>
      <c r="M56" s="42" t="n">
        <f aca="false">F56+I56+L56</f>
        <v>22358.4972307892</v>
      </c>
      <c r="N56" s="16"/>
      <c r="W56" s="0"/>
    </row>
    <row r="57" customFormat="false" ht="24.05" hidden="false" customHeight="false" outlineLevel="0" collapsed="false">
      <c r="B57" s="38" t="s">
        <v>68</v>
      </c>
      <c r="C57" s="39" t="n">
        <v>0.02</v>
      </c>
      <c r="D57" s="40" t="n">
        <v>2</v>
      </c>
      <c r="E57" s="33" t="n">
        <f aca="false">VLOOKUP($C57,'Memória de Cálculo 3'!$B$2:$E$10,2, )</f>
        <v>7373.84107576109</v>
      </c>
      <c r="F57" s="41" t="n">
        <f aca="false">D57*E57</f>
        <v>14747.6821515222</v>
      </c>
      <c r="G57" s="40"/>
      <c r="H57" s="33" t="n">
        <f aca="false">VLOOKUP($C57,'Memória de Cálculo 3'!$B$2:$E$10,3, )</f>
        <v>14718.8730782041</v>
      </c>
      <c r="I57" s="41" t="n">
        <f aca="false">G57*H57</f>
        <v>0</v>
      </c>
      <c r="J57" s="40"/>
      <c r="K57" s="33" t="n">
        <f aca="false">VLOOKUP($C57,'Memória de Cálculo 3'!$B$2:$E$10,4, )</f>
        <v>17402.1365941453</v>
      </c>
      <c r="L57" s="41" t="n">
        <f aca="false">J57*K57</f>
        <v>0</v>
      </c>
      <c r="M57" s="42" t="n">
        <f aca="false">F57+I57+L57</f>
        <v>14747.6821515222</v>
      </c>
      <c r="N57" s="16"/>
      <c r="W57" s="0"/>
    </row>
    <row r="58" customFormat="false" ht="24.05" hidden="false" customHeight="false" outlineLevel="0" collapsed="false">
      <c r="B58" s="38" t="s">
        <v>69</v>
      </c>
      <c r="C58" s="39" t="n">
        <v>0.02</v>
      </c>
      <c r="D58" s="40" t="n">
        <v>2</v>
      </c>
      <c r="E58" s="33" t="n">
        <f aca="false">VLOOKUP($C58,'Memória de Cálculo 3'!$B$2:$E$10,2, )</f>
        <v>7373.84107576109</v>
      </c>
      <c r="F58" s="41" t="n">
        <f aca="false">D58*E58</f>
        <v>14747.6821515222</v>
      </c>
      <c r="G58" s="40"/>
      <c r="H58" s="33" t="n">
        <f aca="false">VLOOKUP($C58,'Memória de Cálculo 3'!$B$2:$E$10,3, )</f>
        <v>14718.8730782041</v>
      </c>
      <c r="I58" s="41" t="n">
        <f aca="false">G58*H58</f>
        <v>0</v>
      </c>
      <c r="J58" s="40"/>
      <c r="K58" s="33" t="n">
        <f aca="false">VLOOKUP($C58,'Memória de Cálculo 3'!$B$2:$E$10,4, )</f>
        <v>17402.1365941453</v>
      </c>
      <c r="L58" s="41" t="n">
        <f aca="false">J58*K58</f>
        <v>0</v>
      </c>
      <c r="M58" s="42" t="n">
        <f aca="false">F58+I58+L58</f>
        <v>14747.6821515222</v>
      </c>
      <c r="N58" s="16"/>
      <c r="W58" s="0"/>
    </row>
    <row r="59" customFormat="false" ht="24.05" hidden="false" customHeight="false" outlineLevel="0" collapsed="false">
      <c r="B59" s="38" t="s">
        <v>70</v>
      </c>
      <c r="C59" s="39" t="n">
        <v>0.03</v>
      </c>
      <c r="D59" s="40" t="n">
        <v>2</v>
      </c>
      <c r="E59" s="33" t="n">
        <f aca="false">VLOOKUP($C59,'Memória de Cálculo 3'!$B$2:$E$10,2, )</f>
        <v>7452.83241026308</v>
      </c>
      <c r="F59" s="41" t="n">
        <f aca="false">D59*E59</f>
        <v>14905.6648205262</v>
      </c>
      <c r="G59" s="40"/>
      <c r="H59" s="33" t="n">
        <f aca="false">VLOOKUP($C59,'Memória de Cálculo 3'!$B$2:$E$10,3, )</f>
        <v>14876.5471336749</v>
      </c>
      <c r="I59" s="41" t="n">
        <f aca="false">G59*H59</f>
        <v>0</v>
      </c>
      <c r="J59" s="40"/>
      <c r="K59" s="33" t="n">
        <f aca="false">VLOOKUP($C59,'Memória de Cálculo 3'!$B$2:$E$10,4, )</f>
        <v>17588.5547686943</v>
      </c>
      <c r="L59" s="41" t="n">
        <f aca="false">J59*K59</f>
        <v>0</v>
      </c>
      <c r="M59" s="42" t="n">
        <f aca="false">F59+I59+L59</f>
        <v>14905.6648205262</v>
      </c>
      <c r="N59" s="16"/>
      <c r="W59" s="0"/>
    </row>
    <row r="60" customFormat="false" ht="24.05" hidden="false" customHeight="false" outlineLevel="0" collapsed="false">
      <c r="B60" s="38" t="s">
        <v>71</v>
      </c>
      <c r="C60" s="39" t="n">
        <v>0.05</v>
      </c>
      <c r="D60" s="40" t="n">
        <v>2</v>
      </c>
      <c r="E60" s="33" t="n">
        <f aca="false">VLOOKUP($C60,'Memória de Cálculo 3'!$B$2:$E$10,2, )</f>
        <v>7616.00334425899</v>
      </c>
      <c r="F60" s="41" t="n">
        <f aca="false">D60*E60</f>
        <v>15232.006688518</v>
      </c>
      <c r="G60" s="40"/>
      <c r="H60" s="33" t="n">
        <f aca="false">VLOOKUP($C60,'Memória de Cálculo 3'!$B$2:$E$10,3, )</f>
        <v>15202.2515044177</v>
      </c>
      <c r="I60" s="41" t="n">
        <f aca="false">G60*H60</f>
        <v>0</v>
      </c>
      <c r="J60" s="40"/>
      <c r="K60" s="33" t="n">
        <f aca="false">VLOOKUP($C60,'Memória de Cálculo 3'!$B$2:$E$10,4, )</f>
        <v>17973.6353328693</v>
      </c>
      <c r="L60" s="41" t="n">
        <f aca="false">J60*K60</f>
        <v>0</v>
      </c>
      <c r="M60" s="42" t="n">
        <f aca="false">F60+I60+L60</f>
        <v>15232.006688518</v>
      </c>
      <c r="N60" s="16"/>
      <c r="W60" s="0"/>
    </row>
    <row r="61" customFormat="false" ht="24.05" hidden="false" customHeight="false" outlineLevel="0" collapsed="false">
      <c r="B61" s="38" t="s">
        <v>72</v>
      </c>
      <c r="C61" s="39" t="n">
        <v>0.02</v>
      </c>
      <c r="D61" s="40"/>
      <c r="E61" s="33" t="n">
        <f aca="false">VLOOKUP($C61,'Memória de Cálculo 3'!$B$2:$E$10,2, )</f>
        <v>7373.84107576109</v>
      </c>
      <c r="F61" s="41" t="n">
        <f aca="false">D61*E61</f>
        <v>0</v>
      </c>
      <c r="G61" s="40" t="n">
        <v>1</v>
      </c>
      <c r="H61" s="33" t="n">
        <f aca="false">VLOOKUP($C61,'Memória de Cálculo 3'!$B$2:$E$10,3, )</f>
        <v>14718.8730782041</v>
      </c>
      <c r="I61" s="41" t="n">
        <f aca="false">G61*H61</f>
        <v>14718.8730782041</v>
      </c>
      <c r="J61" s="40" t="n">
        <v>1</v>
      </c>
      <c r="K61" s="33" t="n">
        <f aca="false">VLOOKUP($C61,'Memória de Cálculo 3'!$B$2:$E$10,4, )</f>
        <v>17402.1365941453</v>
      </c>
      <c r="L61" s="41" t="n">
        <f aca="false">J61*K61</f>
        <v>17402.1365941453</v>
      </c>
      <c r="M61" s="42" t="n">
        <f aca="false">F61+I61+L61</f>
        <v>32121.0096723494</v>
      </c>
      <c r="N61" s="16"/>
      <c r="W61" s="0"/>
    </row>
    <row r="62" customFormat="false" ht="12.75" hidden="false" customHeight="false" outlineLevel="0" collapsed="false">
      <c r="B62" s="38" t="s">
        <v>28</v>
      </c>
      <c r="C62" s="39" t="n">
        <v>0.02</v>
      </c>
      <c r="D62" s="40"/>
      <c r="E62" s="33" t="n">
        <f aca="false">VLOOKUP($C62,'Memória de Cálculo 3'!$B$2:$E$10,2, )</f>
        <v>7373.84107576109</v>
      </c>
      <c r="F62" s="41" t="n">
        <f aca="false">D62*E62</f>
        <v>0</v>
      </c>
      <c r="G62" s="40" t="n">
        <v>1</v>
      </c>
      <c r="H62" s="33" t="n">
        <f aca="false">VLOOKUP($C62,'Memória de Cálculo 3'!$B$2:$E$10,3, )</f>
        <v>14718.8730782041</v>
      </c>
      <c r="I62" s="41" t="n">
        <f aca="false">G62*H62</f>
        <v>14718.8730782041</v>
      </c>
      <c r="J62" s="40" t="n">
        <v>1</v>
      </c>
      <c r="K62" s="33" t="n">
        <f aca="false">VLOOKUP($C62,'Memória de Cálculo 3'!$B$2:$E$10,4, )</f>
        <v>17402.1365941453</v>
      </c>
      <c r="L62" s="41" t="n">
        <f aca="false">J62*K62</f>
        <v>17402.1365941453</v>
      </c>
      <c r="M62" s="42" t="n">
        <f aca="false">F62+I62+L62</f>
        <v>32121.0096723494</v>
      </c>
      <c r="N62" s="16"/>
      <c r="W62" s="0"/>
    </row>
    <row r="63" customFormat="false" ht="12.75" hidden="false" customHeight="false" outlineLevel="0" collapsed="false">
      <c r="B63" s="43" t="s">
        <v>34</v>
      </c>
      <c r="C63" s="43"/>
      <c r="D63" s="44" t="n">
        <f aca="false">SUM(D46:D62)</f>
        <v>34</v>
      </c>
      <c r="E63" s="44"/>
      <c r="F63" s="45" t="n">
        <f aca="false">SUM(F46:F62)</f>
        <v>252390.167660387</v>
      </c>
      <c r="G63" s="44" t="n">
        <f aca="false">SUM(G46:G62)</f>
        <v>2</v>
      </c>
      <c r="H63" s="44"/>
      <c r="I63" s="44" t="n">
        <f aca="false">SUM(I46:I62)</f>
        <v>29437.7461564082</v>
      </c>
      <c r="J63" s="44" t="n">
        <f aca="false">SUM(J46:J62)</f>
        <v>2</v>
      </c>
      <c r="K63" s="44"/>
      <c r="L63" s="45" t="n">
        <f aca="false">SUM(L46:L62)</f>
        <v>34804.2731882906</v>
      </c>
      <c r="M63" s="46" t="n">
        <f aca="false">SUM(M46:M62)</f>
        <v>316632.187005085</v>
      </c>
      <c r="N63" s="16"/>
      <c r="W63" s="0"/>
    </row>
    <row r="64" customFormat="false" ht="12.75" hidden="false" customHeight="false" outlineLevel="0" collapsed="false">
      <c r="B64" s="43" t="s">
        <v>56</v>
      </c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7" t="n">
        <f aca="false">M63*12</f>
        <v>3799586.24406102</v>
      </c>
      <c r="N64" s="16"/>
      <c r="W64" s="0"/>
    </row>
    <row r="65" customFormat="false" ht="12.75" hidden="false" customHeight="false" outlineLevel="0" collapsed="false">
      <c r="N65" s="16"/>
      <c r="W65" s="0"/>
    </row>
    <row r="66" customFormat="false" ht="12.75" hidden="false" customHeight="false" outlineLevel="0" collapsed="false">
      <c r="B66" s="37" t="s">
        <v>30</v>
      </c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16"/>
      <c r="W66" s="0"/>
    </row>
    <row r="67" customFormat="false" ht="12.75" hidden="false" customHeight="true" outlineLevel="0" collapsed="false">
      <c r="B67" s="21" t="s">
        <v>36</v>
      </c>
      <c r="C67" s="21" t="s">
        <v>37</v>
      </c>
      <c r="D67" s="21" t="s">
        <v>38</v>
      </c>
      <c r="E67" s="21"/>
      <c r="F67" s="21"/>
      <c r="G67" s="21" t="s">
        <v>39</v>
      </c>
      <c r="H67" s="21"/>
      <c r="I67" s="21"/>
      <c r="J67" s="21" t="s">
        <v>40</v>
      </c>
      <c r="K67" s="21"/>
      <c r="L67" s="21"/>
      <c r="M67" s="22" t="s">
        <v>18</v>
      </c>
      <c r="N67" s="16"/>
      <c r="W67" s="0"/>
    </row>
    <row r="68" customFormat="false" ht="35.5" hidden="false" customHeight="false" outlineLevel="0" collapsed="false">
      <c r="B68" s="21"/>
      <c r="C68" s="21"/>
      <c r="D68" s="22" t="s">
        <v>41</v>
      </c>
      <c r="E68" s="22" t="s">
        <v>42</v>
      </c>
      <c r="F68" s="22" t="s">
        <v>43</v>
      </c>
      <c r="G68" s="22" t="s">
        <v>41</v>
      </c>
      <c r="H68" s="22" t="s">
        <v>42</v>
      </c>
      <c r="I68" s="22" t="s">
        <v>43</v>
      </c>
      <c r="J68" s="22" t="s">
        <v>41</v>
      </c>
      <c r="K68" s="22" t="s">
        <v>42</v>
      </c>
      <c r="L68" s="22" t="s">
        <v>43</v>
      </c>
      <c r="M68" s="22"/>
      <c r="N68" s="16"/>
      <c r="W68" s="0"/>
    </row>
    <row r="69" customFormat="false" ht="12.75" hidden="false" customHeight="false" outlineLevel="0" collapsed="false">
      <c r="B69" s="38" t="s">
        <v>73</v>
      </c>
      <c r="C69" s="39" t="n">
        <v>0.035</v>
      </c>
      <c r="D69" s="40" t="n">
        <v>3</v>
      </c>
      <c r="E69" s="33" t="n">
        <f aca="false">VLOOKUP($C69,'Memória de Cálculo 3'!$B$2:$E$10,2, )</f>
        <v>7492.96613352783</v>
      </c>
      <c r="F69" s="41" t="n">
        <f aca="false">D69*E69</f>
        <v>22478.8984005835</v>
      </c>
      <c r="G69" s="40"/>
      <c r="H69" s="33" t="n">
        <f aca="false">VLOOKUP($C69,'Memória de Cálculo 3'!$B$2:$E$10,3, )</f>
        <v>14956.6577805983</v>
      </c>
      <c r="I69" s="41" t="n">
        <f aca="false">G69*H69</f>
        <v>0</v>
      </c>
      <c r="J69" s="40"/>
      <c r="K69" s="33" t="n">
        <f aca="false">VLOOKUP($C69,'Memória de Cálculo 3'!$B$2:$E$10,4, )</f>
        <v>17683.2696570556</v>
      </c>
      <c r="L69" s="41" t="n">
        <f aca="false">J69*K69</f>
        <v>0</v>
      </c>
      <c r="M69" s="42" t="n">
        <f aca="false">F69+I69+L69</f>
        <v>22478.8984005835</v>
      </c>
      <c r="N69" s="16"/>
      <c r="W69" s="0"/>
    </row>
    <row r="70" customFormat="false" ht="12.75" hidden="false" customHeight="false" outlineLevel="0" collapsed="false">
      <c r="B70" s="38" t="s">
        <v>74</v>
      </c>
      <c r="C70" s="39" t="n">
        <v>0.03</v>
      </c>
      <c r="D70" s="40" t="n">
        <v>2</v>
      </c>
      <c r="E70" s="33" t="n">
        <f aca="false">VLOOKUP($C70,'Memória de Cálculo 3'!$B$2:$E$10,2, )</f>
        <v>7452.83241026308</v>
      </c>
      <c r="F70" s="41" t="n">
        <f aca="false">D70*E70</f>
        <v>14905.6648205262</v>
      </c>
      <c r="G70" s="40"/>
      <c r="H70" s="33" t="n">
        <f aca="false">VLOOKUP($C70,'Memória de Cálculo 3'!$B$2:$E$10,3, )</f>
        <v>14876.5471336749</v>
      </c>
      <c r="I70" s="41" t="n">
        <f aca="false">G70*H70</f>
        <v>0</v>
      </c>
      <c r="J70" s="40"/>
      <c r="K70" s="33" t="n">
        <f aca="false">VLOOKUP($C70,'Memória de Cálculo 3'!$B$2:$E$10,4, )</f>
        <v>17588.5547686943</v>
      </c>
      <c r="L70" s="41" t="n">
        <f aca="false">J70*K70</f>
        <v>0</v>
      </c>
      <c r="M70" s="42" t="n">
        <f aca="false">F70+I70+L70</f>
        <v>14905.6648205262</v>
      </c>
      <c r="N70" s="16"/>
      <c r="W70" s="0"/>
    </row>
    <row r="71" customFormat="false" ht="24.05" hidden="false" customHeight="false" outlineLevel="0" collapsed="false">
      <c r="B71" s="38" t="s">
        <v>75</v>
      </c>
      <c r="C71" s="39" t="n">
        <v>0.04</v>
      </c>
      <c r="D71" s="40" t="n">
        <v>2</v>
      </c>
      <c r="E71" s="33" t="n">
        <f aca="false">VLOOKUP($C71,'Memória de Cálculo 3'!$B$2:$E$10,2, )</f>
        <v>7533.53443961081</v>
      </c>
      <c r="F71" s="41" t="n">
        <f aca="false">D71*E71</f>
        <v>15067.0688792216</v>
      </c>
      <c r="G71" s="40"/>
      <c r="H71" s="33" t="n">
        <f aca="false">VLOOKUP($C71,'Memória de Cálculo 3'!$B$2:$E$10,3, )</f>
        <v>15037.635895274</v>
      </c>
      <c r="I71" s="41" t="n">
        <f aca="false">G71*H71</f>
        <v>0</v>
      </c>
      <c r="J71" s="40"/>
      <c r="K71" s="33" t="n">
        <f aca="false">VLOOKUP($C71,'Memória de Cálculo 3'!$B$2:$E$10,4, )</f>
        <v>17779.0101533038</v>
      </c>
      <c r="L71" s="41" t="n">
        <f aca="false">J71*K71</f>
        <v>0</v>
      </c>
      <c r="M71" s="42" t="n">
        <f aca="false">F71+I71+L71</f>
        <v>15067.0688792216</v>
      </c>
      <c r="N71" s="16"/>
      <c r="W71" s="0"/>
    </row>
    <row r="72" customFormat="false" ht="12.75" hidden="false" customHeight="false" outlineLevel="0" collapsed="false">
      <c r="B72" s="38" t="s">
        <v>76</v>
      </c>
      <c r="C72" s="39" t="n">
        <v>0.05</v>
      </c>
      <c r="D72" s="40" t="n">
        <v>2</v>
      </c>
      <c r="E72" s="33" t="n">
        <f aca="false">VLOOKUP($C72,'Memória de Cálculo 3'!$B$2:$E$10,2, )</f>
        <v>7616.00334425899</v>
      </c>
      <c r="F72" s="41" t="n">
        <f aca="false">D72*E72</f>
        <v>15232.006688518</v>
      </c>
      <c r="G72" s="40"/>
      <c r="H72" s="33" t="n">
        <f aca="false">VLOOKUP($C72,'Memória de Cálculo 3'!$B$2:$E$10,3, )</f>
        <v>15202.2515044177</v>
      </c>
      <c r="I72" s="41" t="n">
        <f aca="false">G72*H72</f>
        <v>0</v>
      </c>
      <c r="J72" s="40"/>
      <c r="K72" s="33" t="n">
        <f aca="false">VLOOKUP($C72,'Memória de Cálculo 3'!$B$2:$E$10,4, )</f>
        <v>17973.6353328693</v>
      </c>
      <c r="L72" s="41" t="n">
        <f aca="false">J72*K72</f>
        <v>0</v>
      </c>
      <c r="M72" s="42" t="n">
        <f aca="false">F72+I72+L72</f>
        <v>15232.006688518</v>
      </c>
      <c r="N72" s="16"/>
      <c r="W72" s="0"/>
    </row>
    <row r="73" customFormat="false" ht="12.75" hidden="false" customHeight="false" outlineLevel="0" collapsed="false">
      <c r="B73" s="38" t="s">
        <v>77</v>
      </c>
      <c r="C73" s="39" t="n">
        <v>0.03</v>
      </c>
      <c r="D73" s="40" t="n">
        <v>3</v>
      </c>
      <c r="E73" s="33" t="n">
        <f aca="false">VLOOKUP($C73,'Memória de Cálculo 3'!$B$2:$E$10,2, )</f>
        <v>7452.83241026308</v>
      </c>
      <c r="F73" s="41" t="n">
        <f aca="false">D73*E73</f>
        <v>22358.4972307892</v>
      </c>
      <c r="G73" s="40"/>
      <c r="H73" s="33" t="n">
        <f aca="false">VLOOKUP($C73,'Memória de Cálculo 3'!$B$2:$E$10,3, )</f>
        <v>14876.5471336749</v>
      </c>
      <c r="I73" s="41" t="n">
        <f aca="false">G73*H73</f>
        <v>0</v>
      </c>
      <c r="J73" s="40"/>
      <c r="K73" s="33" t="n">
        <f aca="false">VLOOKUP($C73,'Memória de Cálculo 3'!$B$2:$E$10,4, )</f>
        <v>17588.5547686943</v>
      </c>
      <c r="L73" s="41" t="n">
        <f aca="false">J73*K73</f>
        <v>0</v>
      </c>
      <c r="M73" s="42" t="n">
        <f aca="false">F73+I73+L73</f>
        <v>22358.4972307892</v>
      </c>
      <c r="N73" s="16"/>
      <c r="W73" s="0"/>
    </row>
    <row r="74" customFormat="false" ht="24.05" hidden="false" customHeight="false" outlineLevel="0" collapsed="false">
      <c r="B74" s="38" t="s">
        <v>78</v>
      </c>
      <c r="C74" s="39" t="n">
        <v>0.03</v>
      </c>
      <c r="D74" s="40" t="n">
        <v>2</v>
      </c>
      <c r="E74" s="33" t="n">
        <f aca="false">VLOOKUP($C74,'Memória de Cálculo 3'!$B$2:$E$10,2, )</f>
        <v>7452.83241026308</v>
      </c>
      <c r="F74" s="41" t="n">
        <f aca="false">D74*E74</f>
        <v>14905.6648205262</v>
      </c>
      <c r="G74" s="40"/>
      <c r="H74" s="33" t="n">
        <f aca="false">VLOOKUP($C74,'Memória de Cálculo 3'!$B$2:$E$10,3, )</f>
        <v>14876.5471336749</v>
      </c>
      <c r="I74" s="41" t="n">
        <f aca="false">G74*H74</f>
        <v>0</v>
      </c>
      <c r="J74" s="40"/>
      <c r="K74" s="33" t="n">
        <f aca="false">VLOOKUP($C74,'Memória de Cálculo 3'!$B$2:$E$10,4, )</f>
        <v>17588.5547686943</v>
      </c>
      <c r="L74" s="41" t="n">
        <f aca="false">J74*K74</f>
        <v>0</v>
      </c>
      <c r="M74" s="42" t="n">
        <f aca="false">F74+I74+L74</f>
        <v>14905.6648205262</v>
      </c>
      <c r="N74" s="16"/>
      <c r="R74" s="38"/>
      <c r="W74" s="0"/>
    </row>
    <row r="75" customFormat="false" ht="12.75" hidden="false" customHeight="false" outlineLevel="0" collapsed="false">
      <c r="B75" s="38" t="s">
        <v>79</v>
      </c>
      <c r="C75" s="39" t="n">
        <v>0.02</v>
      </c>
      <c r="D75" s="40" t="n">
        <v>3</v>
      </c>
      <c r="E75" s="33" t="n">
        <f aca="false">VLOOKUP($C75,'Memória de Cálculo 3'!$B$2:$E$10,2, )</f>
        <v>7373.84107576109</v>
      </c>
      <c r="F75" s="41" t="n">
        <f aca="false">D75*E75</f>
        <v>22121.5232272833</v>
      </c>
      <c r="G75" s="40"/>
      <c r="H75" s="33" t="n">
        <f aca="false">VLOOKUP($C75,'Memória de Cálculo 3'!$B$2:$E$10,3, )</f>
        <v>14718.8730782041</v>
      </c>
      <c r="I75" s="41" t="n">
        <f aca="false">G75*H75</f>
        <v>0</v>
      </c>
      <c r="J75" s="40"/>
      <c r="K75" s="33" t="n">
        <f aca="false">VLOOKUP($C75,'Memória de Cálculo 3'!$B$2:$E$10,4, )</f>
        <v>17402.1365941453</v>
      </c>
      <c r="L75" s="41" t="n">
        <f aca="false">J75*K75</f>
        <v>0</v>
      </c>
      <c r="M75" s="42" t="n">
        <f aca="false">F75+I75+L75</f>
        <v>22121.5232272833</v>
      </c>
      <c r="N75" s="16"/>
      <c r="W75" s="0"/>
    </row>
    <row r="76" customFormat="false" ht="12.75" hidden="false" customHeight="false" outlineLevel="0" collapsed="false">
      <c r="B76" s="38" t="s">
        <v>80</v>
      </c>
      <c r="C76" s="39" t="n">
        <v>0.05</v>
      </c>
      <c r="D76" s="40" t="n">
        <v>2</v>
      </c>
      <c r="E76" s="33" t="n">
        <f aca="false">VLOOKUP($C76,'Memória de Cálculo 3'!$B$2:$E$10,2, )</f>
        <v>7616.00334425899</v>
      </c>
      <c r="F76" s="41" t="n">
        <f aca="false">D76*E76</f>
        <v>15232.006688518</v>
      </c>
      <c r="G76" s="40"/>
      <c r="H76" s="33" t="n">
        <f aca="false">VLOOKUP($C76,'Memória de Cálculo 3'!$B$2:$E$10,3, )</f>
        <v>15202.2515044177</v>
      </c>
      <c r="I76" s="41" t="n">
        <f aca="false">G76*H76</f>
        <v>0</v>
      </c>
      <c r="J76" s="40"/>
      <c r="K76" s="33" t="n">
        <f aca="false">VLOOKUP($C76,'Memória de Cálculo 3'!$B$2:$E$10,4, )</f>
        <v>17973.6353328693</v>
      </c>
      <c r="L76" s="41" t="n">
        <f aca="false">J76*K76</f>
        <v>0</v>
      </c>
      <c r="M76" s="42" t="n">
        <f aca="false">F76+I76+L76</f>
        <v>15232.006688518</v>
      </c>
      <c r="N76" s="16"/>
      <c r="W76" s="0"/>
    </row>
    <row r="77" customFormat="false" ht="24.05" hidden="false" customHeight="false" outlineLevel="0" collapsed="false">
      <c r="B77" s="38" t="s">
        <v>81</v>
      </c>
      <c r="C77" s="39" t="n">
        <v>0.05</v>
      </c>
      <c r="D77" s="40" t="n">
        <v>2</v>
      </c>
      <c r="E77" s="33" t="n">
        <f aca="false">VLOOKUP($C77,'Memória de Cálculo 3'!$B$2:$E$10,2, )</f>
        <v>7616.00334425899</v>
      </c>
      <c r="F77" s="41" t="n">
        <f aca="false">D77*E77</f>
        <v>15232.006688518</v>
      </c>
      <c r="G77" s="40"/>
      <c r="H77" s="33" t="n">
        <f aca="false">VLOOKUP($C77,'Memória de Cálculo 3'!$B$2:$E$10,3, )</f>
        <v>15202.2515044177</v>
      </c>
      <c r="I77" s="41" t="n">
        <f aca="false">G77*H77</f>
        <v>0</v>
      </c>
      <c r="J77" s="40"/>
      <c r="K77" s="33" t="n">
        <f aca="false">VLOOKUP($C77,'Memória de Cálculo 3'!$B$2:$E$10,4, )</f>
        <v>17973.6353328693</v>
      </c>
      <c r="L77" s="41" t="n">
        <f aca="false">J77*K77</f>
        <v>0</v>
      </c>
      <c r="M77" s="42" t="n">
        <f aca="false">F77+I77+L77</f>
        <v>15232.006688518</v>
      </c>
      <c r="N77" s="16"/>
      <c r="W77" s="0"/>
    </row>
    <row r="78" customFormat="false" ht="12.75" hidden="false" customHeight="false" outlineLevel="0" collapsed="false">
      <c r="B78" s="38" t="s">
        <v>82</v>
      </c>
      <c r="C78" s="39" t="n">
        <v>0.03</v>
      </c>
      <c r="D78" s="40" t="n">
        <v>2</v>
      </c>
      <c r="E78" s="33" t="n">
        <f aca="false">VLOOKUP($C78,'Memória de Cálculo 3'!$B$2:$E$10,2, )</f>
        <v>7452.83241026308</v>
      </c>
      <c r="F78" s="41" t="n">
        <f aca="false">D78*E78</f>
        <v>14905.6648205262</v>
      </c>
      <c r="G78" s="40"/>
      <c r="H78" s="33" t="n">
        <f aca="false">VLOOKUP($C78,'Memória de Cálculo 3'!$B$2:$E$10,3, )</f>
        <v>14876.5471336749</v>
      </c>
      <c r="I78" s="41" t="n">
        <f aca="false">G78*H78</f>
        <v>0</v>
      </c>
      <c r="J78" s="40"/>
      <c r="K78" s="33" t="n">
        <f aca="false">VLOOKUP($C78,'Memória de Cálculo 3'!$B$2:$E$10,4, )</f>
        <v>17588.5547686943</v>
      </c>
      <c r="L78" s="41" t="n">
        <f aca="false">J78*K78</f>
        <v>0</v>
      </c>
      <c r="M78" s="42" t="n">
        <f aca="false">F78+I78+L78</f>
        <v>14905.6648205262</v>
      </c>
      <c r="N78" s="16"/>
      <c r="W78" s="0"/>
    </row>
    <row r="79" customFormat="false" ht="24.05" hidden="false" customHeight="false" outlineLevel="0" collapsed="false">
      <c r="B79" s="38" t="s">
        <v>83</v>
      </c>
      <c r="C79" s="39" t="n">
        <v>0.02</v>
      </c>
      <c r="D79" s="40" t="n">
        <v>2</v>
      </c>
      <c r="E79" s="33" t="n">
        <f aca="false">VLOOKUP($C79,'Memória de Cálculo 3'!$B$2:$E$10,2, )</f>
        <v>7373.84107576109</v>
      </c>
      <c r="F79" s="41" t="n">
        <f aca="false">D79*E79</f>
        <v>14747.6821515222</v>
      </c>
      <c r="G79" s="40"/>
      <c r="H79" s="33" t="n">
        <f aca="false">VLOOKUP($C79,'Memória de Cálculo 3'!$B$2:$E$10,3, )</f>
        <v>14718.8730782041</v>
      </c>
      <c r="I79" s="41" t="n">
        <f aca="false">G79*H79</f>
        <v>0</v>
      </c>
      <c r="J79" s="40"/>
      <c r="K79" s="33" t="n">
        <f aca="false">VLOOKUP($C79,'Memória de Cálculo 3'!$B$2:$E$10,4, )</f>
        <v>17402.1365941453</v>
      </c>
      <c r="L79" s="41" t="n">
        <f aca="false">J79*K79</f>
        <v>0</v>
      </c>
      <c r="M79" s="42" t="n">
        <f aca="false">F79+I79+L79</f>
        <v>14747.6821515222</v>
      </c>
      <c r="N79" s="16"/>
      <c r="W79" s="0"/>
    </row>
    <row r="80" customFormat="false" ht="12.75" hidden="false" customHeight="false" outlineLevel="0" collapsed="false">
      <c r="B80" s="38" t="s">
        <v>84</v>
      </c>
      <c r="C80" s="39" t="n">
        <v>0.05</v>
      </c>
      <c r="D80" s="40" t="n">
        <v>2</v>
      </c>
      <c r="E80" s="33" t="n">
        <f aca="false">VLOOKUP($C80,'Memória de Cálculo 3'!$B$2:$E$10,2, )</f>
        <v>7616.00334425899</v>
      </c>
      <c r="F80" s="41" t="n">
        <f aca="false">D80*E80</f>
        <v>15232.006688518</v>
      </c>
      <c r="G80" s="40"/>
      <c r="H80" s="33" t="n">
        <f aca="false">VLOOKUP($C80,'Memória de Cálculo 3'!$B$2:$E$10,3, )</f>
        <v>15202.2515044177</v>
      </c>
      <c r="I80" s="41" t="n">
        <f aca="false">G80*H80</f>
        <v>0</v>
      </c>
      <c r="J80" s="40"/>
      <c r="K80" s="33" t="n">
        <f aca="false">VLOOKUP($C80,'Memória de Cálculo 3'!$B$2:$E$10,4, )</f>
        <v>17973.6353328693</v>
      </c>
      <c r="L80" s="41" t="n">
        <f aca="false">J80*K80</f>
        <v>0</v>
      </c>
      <c r="M80" s="42" t="n">
        <f aca="false">F80+I80+L80</f>
        <v>15232.006688518</v>
      </c>
      <c r="N80" s="16"/>
      <c r="W80" s="0"/>
    </row>
    <row r="81" customFormat="false" ht="12.75" hidden="false" customHeight="false" outlineLevel="0" collapsed="false">
      <c r="B81" s="38" t="s">
        <v>30</v>
      </c>
      <c r="C81" s="39" t="n">
        <v>0.03</v>
      </c>
      <c r="D81" s="40"/>
      <c r="E81" s="33" t="n">
        <f aca="false">VLOOKUP($C81,'Memória de Cálculo 3'!$B$2:$E$10,2, )</f>
        <v>7452.83241026308</v>
      </c>
      <c r="F81" s="41" t="n">
        <f aca="false">D81*E81</f>
        <v>0</v>
      </c>
      <c r="G81" s="40" t="n">
        <v>1</v>
      </c>
      <c r="H81" s="33" t="n">
        <f aca="false">VLOOKUP($C81,'Memória de Cálculo 3'!$B$2:$E$10,3, )</f>
        <v>14876.5471336749</v>
      </c>
      <c r="I81" s="41" t="n">
        <f aca="false">G81*H81</f>
        <v>14876.5471336749</v>
      </c>
      <c r="J81" s="40" t="n">
        <v>1</v>
      </c>
      <c r="K81" s="33" t="n">
        <f aca="false">VLOOKUP($C81,'Memória de Cálculo 3'!$B$2:$E$10,4, )</f>
        <v>17588.5547686943</v>
      </c>
      <c r="L81" s="41" t="n">
        <f aca="false">J81*K81</f>
        <v>17588.5547686943</v>
      </c>
      <c r="M81" s="42" t="n">
        <f aca="false">F81+I81+L81</f>
        <v>32465.1019023692</v>
      </c>
      <c r="N81" s="16"/>
      <c r="W81" s="0"/>
    </row>
    <row r="82" customFormat="false" ht="12.75" hidden="false" customHeight="false" outlineLevel="0" collapsed="false">
      <c r="B82" s="43" t="s">
        <v>34</v>
      </c>
      <c r="C82" s="43"/>
      <c r="D82" s="44" t="n">
        <f aca="false">SUM(D69:D81)</f>
        <v>27</v>
      </c>
      <c r="E82" s="44"/>
      <c r="F82" s="45" t="n">
        <f aca="false">SUM(F69:F81)</f>
        <v>202418.69110505</v>
      </c>
      <c r="G82" s="44" t="n">
        <f aca="false">SUM(G69:G81)</f>
        <v>1</v>
      </c>
      <c r="H82" s="44"/>
      <c r="I82" s="45" t="n">
        <f aca="false">SUM(I69:I81)</f>
        <v>14876.5471336749</v>
      </c>
      <c r="J82" s="44" t="n">
        <f aca="false">SUM(J69:J81)</f>
        <v>1</v>
      </c>
      <c r="K82" s="44"/>
      <c r="L82" s="45" t="n">
        <f aca="false">SUM(L69:L81)</f>
        <v>17588.5547686943</v>
      </c>
      <c r="M82" s="46" t="n">
        <f aca="false">SUM(M69:M81)</f>
        <v>234883.793007419</v>
      </c>
      <c r="N82" s="16"/>
      <c r="W82" s="0"/>
    </row>
    <row r="83" customFormat="false" ht="12.75" hidden="false" customHeight="false" outlineLevel="0" collapsed="false">
      <c r="B83" s="43" t="s">
        <v>56</v>
      </c>
      <c r="C83" s="43"/>
      <c r="D83" s="43"/>
      <c r="E83" s="43"/>
      <c r="F83" s="43"/>
      <c r="G83" s="43"/>
      <c r="H83" s="43"/>
      <c r="I83" s="43"/>
      <c r="J83" s="43"/>
      <c r="K83" s="43"/>
      <c r="L83" s="43"/>
      <c r="M83" s="47" t="n">
        <f aca="false">M82*12</f>
        <v>2818605.51608903</v>
      </c>
      <c r="N83" s="16"/>
      <c r="W83" s="0"/>
    </row>
    <row r="84" customFormat="false" ht="12.75" hidden="false" customHeight="false" outlineLevel="0" collapsed="false">
      <c r="N84" s="16"/>
      <c r="W84" s="0"/>
    </row>
    <row r="85" customFormat="false" ht="12.75" hidden="false" customHeight="false" outlineLevel="0" collapsed="false">
      <c r="B85" s="37" t="s">
        <v>32</v>
      </c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16"/>
      <c r="W85" s="0"/>
    </row>
    <row r="86" customFormat="false" ht="12.75" hidden="false" customHeight="true" outlineLevel="0" collapsed="false">
      <c r="B86" s="21" t="s">
        <v>36</v>
      </c>
      <c r="C86" s="21" t="s">
        <v>37</v>
      </c>
      <c r="D86" s="21" t="s">
        <v>38</v>
      </c>
      <c r="E86" s="21"/>
      <c r="F86" s="21"/>
      <c r="G86" s="21" t="s">
        <v>39</v>
      </c>
      <c r="H86" s="21"/>
      <c r="I86" s="21"/>
      <c r="J86" s="21" t="s">
        <v>40</v>
      </c>
      <c r="K86" s="21"/>
      <c r="L86" s="21"/>
      <c r="M86" s="22" t="s">
        <v>18</v>
      </c>
      <c r="N86" s="16"/>
      <c r="W86" s="0"/>
    </row>
    <row r="87" customFormat="false" ht="35.5" hidden="false" customHeight="false" outlineLevel="0" collapsed="false">
      <c r="B87" s="21"/>
      <c r="C87" s="21"/>
      <c r="D87" s="22" t="s">
        <v>41</v>
      </c>
      <c r="E87" s="22" t="s">
        <v>42</v>
      </c>
      <c r="F87" s="22" t="s">
        <v>43</v>
      </c>
      <c r="G87" s="22" t="s">
        <v>41</v>
      </c>
      <c r="H87" s="22" t="s">
        <v>42</v>
      </c>
      <c r="I87" s="22" t="s">
        <v>43</v>
      </c>
      <c r="J87" s="22" t="s">
        <v>41</v>
      </c>
      <c r="K87" s="22" t="s">
        <v>42</v>
      </c>
      <c r="L87" s="22" t="s">
        <v>43</v>
      </c>
      <c r="M87" s="22"/>
      <c r="N87" s="16"/>
      <c r="W87" s="0"/>
    </row>
    <row r="88" customFormat="false" ht="24.05" hidden="false" customHeight="false" outlineLevel="0" collapsed="false">
      <c r="B88" s="38" t="s">
        <v>85</v>
      </c>
      <c r="C88" s="39" t="n">
        <v>0.04</v>
      </c>
      <c r="D88" s="40" t="n">
        <v>2</v>
      </c>
      <c r="E88" s="33" t="n">
        <f aca="false">VLOOKUP($C88,'Memória de Cálculo 3'!$B$2:$E$10,2, )</f>
        <v>7533.53443961081</v>
      </c>
      <c r="F88" s="41" t="n">
        <f aca="false">D88*E88</f>
        <v>15067.0688792216</v>
      </c>
      <c r="G88" s="40"/>
      <c r="H88" s="33" t="n">
        <f aca="false">VLOOKUP($C88,'Memória de Cálculo 3'!$B$2:$E$10,3, )</f>
        <v>15037.635895274</v>
      </c>
      <c r="I88" s="41" t="n">
        <f aca="false">G88*H88</f>
        <v>0</v>
      </c>
      <c r="J88" s="40"/>
      <c r="K88" s="33" t="n">
        <f aca="false">VLOOKUP($C88,'Memória de Cálculo 3'!$B$2:$E$10,4, )</f>
        <v>17779.0101533038</v>
      </c>
      <c r="L88" s="41" t="n">
        <f aca="false">J88*K88</f>
        <v>0</v>
      </c>
      <c r="M88" s="42" t="n">
        <f aca="false">F88+I88+L88</f>
        <v>15067.0688792216</v>
      </c>
      <c r="N88" s="16"/>
      <c r="W88" s="0"/>
    </row>
    <row r="89" customFormat="false" ht="24.05" hidden="false" customHeight="false" outlineLevel="0" collapsed="false">
      <c r="B89" s="38" t="s">
        <v>86</v>
      </c>
      <c r="C89" s="39" t="n">
        <v>0.05</v>
      </c>
      <c r="D89" s="40" t="n">
        <v>2</v>
      </c>
      <c r="E89" s="33" t="n">
        <f aca="false">VLOOKUP($C89,'Memória de Cálculo 3'!$B$2:$E$10,2, )</f>
        <v>7616.00334425899</v>
      </c>
      <c r="F89" s="41" t="n">
        <f aca="false">D89*E89</f>
        <v>15232.006688518</v>
      </c>
      <c r="G89" s="40"/>
      <c r="H89" s="33" t="n">
        <f aca="false">VLOOKUP($C89,'Memória de Cálculo 3'!$B$2:$E$10,3, )</f>
        <v>15202.2515044177</v>
      </c>
      <c r="I89" s="41" t="n">
        <f aca="false">G89*H89</f>
        <v>0</v>
      </c>
      <c r="J89" s="40"/>
      <c r="K89" s="33" t="n">
        <f aca="false">VLOOKUP($C89,'Memória de Cálculo 3'!$B$2:$E$10,4, )</f>
        <v>17973.6353328693</v>
      </c>
      <c r="L89" s="41" t="n">
        <f aca="false">J89*K89</f>
        <v>0</v>
      </c>
      <c r="M89" s="42" t="n">
        <f aca="false">F89+I89+L89</f>
        <v>15232.006688518</v>
      </c>
      <c r="N89" s="16"/>
      <c r="W89" s="0"/>
    </row>
    <row r="90" customFormat="false" ht="12.75" hidden="false" customHeight="false" outlineLevel="0" collapsed="false">
      <c r="B90" s="38" t="s">
        <v>87</v>
      </c>
      <c r="C90" s="39" t="n">
        <v>0.05</v>
      </c>
      <c r="D90" s="40" t="n">
        <v>2</v>
      </c>
      <c r="E90" s="33" t="n">
        <f aca="false">VLOOKUP($C90,'Memória de Cálculo 3'!$B$2:$E$10,2, )</f>
        <v>7616.00334425899</v>
      </c>
      <c r="F90" s="41" t="n">
        <f aca="false">D90*E90</f>
        <v>15232.006688518</v>
      </c>
      <c r="G90" s="40"/>
      <c r="H90" s="33" t="n">
        <f aca="false">VLOOKUP($C90,'Memória de Cálculo 3'!$B$2:$E$10,3, )</f>
        <v>15202.2515044177</v>
      </c>
      <c r="I90" s="41" t="n">
        <f aca="false">G90*H90</f>
        <v>0</v>
      </c>
      <c r="J90" s="40"/>
      <c r="K90" s="33" t="n">
        <f aca="false">VLOOKUP($C90,'Memória de Cálculo 3'!$B$2:$E$10,4, )</f>
        <v>17973.6353328693</v>
      </c>
      <c r="L90" s="41" t="n">
        <f aca="false">J90*K90</f>
        <v>0</v>
      </c>
      <c r="M90" s="42" t="n">
        <f aca="false">F90+I90+L90</f>
        <v>15232.006688518</v>
      </c>
      <c r="N90" s="16"/>
      <c r="W90" s="0"/>
    </row>
    <row r="91" customFormat="false" ht="24.05" hidden="false" customHeight="false" outlineLevel="0" collapsed="false">
      <c r="B91" s="38" t="s">
        <v>88</v>
      </c>
      <c r="C91" s="39" t="n">
        <v>0.02</v>
      </c>
      <c r="D91" s="40" t="n">
        <v>2</v>
      </c>
      <c r="E91" s="33" t="n">
        <f aca="false">VLOOKUP($C91,'Memória de Cálculo 3'!$B$2:$E$10,2, )</f>
        <v>7373.84107576109</v>
      </c>
      <c r="F91" s="41" t="n">
        <f aca="false">D91*E91</f>
        <v>14747.6821515222</v>
      </c>
      <c r="G91" s="40"/>
      <c r="H91" s="33" t="n">
        <f aca="false">VLOOKUP($C91,'Memória de Cálculo 3'!$B$2:$E$10,3, )</f>
        <v>14718.8730782041</v>
      </c>
      <c r="I91" s="41" t="n">
        <f aca="false">G91*H91</f>
        <v>0</v>
      </c>
      <c r="J91" s="40"/>
      <c r="K91" s="33" t="n">
        <f aca="false">VLOOKUP($C91,'Memória de Cálculo 3'!$B$2:$E$10,4, )</f>
        <v>17402.1365941453</v>
      </c>
      <c r="L91" s="41" t="n">
        <f aca="false">J91*K91</f>
        <v>0</v>
      </c>
      <c r="M91" s="42" t="n">
        <f aca="false">F91+I91+L91</f>
        <v>14747.6821515222</v>
      </c>
      <c r="N91" s="16"/>
      <c r="W91" s="0"/>
    </row>
    <row r="92" customFormat="false" ht="24.05" hidden="false" customHeight="false" outlineLevel="0" collapsed="false">
      <c r="B92" s="38" t="s">
        <v>89</v>
      </c>
      <c r="C92" s="39" t="n">
        <v>0.05</v>
      </c>
      <c r="D92" s="40" t="n">
        <v>2</v>
      </c>
      <c r="E92" s="33" t="n">
        <f aca="false">VLOOKUP($C92,'Memória de Cálculo 3'!$B$2:$E$10,2, )</f>
        <v>7616.00334425899</v>
      </c>
      <c r="F92" s="41" t="n">
        <f aca="false">D92*E92</f>
        <v>15232.006688518</v>
      </c>
      <c r="G92" s="40"/>
      <c r="H92" s="33" t="n">
        <f aca="false">VLOOKUP($C92,'Memória de Cálculo 3'!$B$2:$E$10,3, )</f>
        <v>15202.2515044177</v>
      </c>
      <c r="I92" s="41" t="n">
        <f aca="false">G92*H92</f>
        <v>0</v>
      </c>
      <c r="J92" s="40"/>
      <c r="K92" s="33" t="n">
        <f aca="false">VLOOKUP($C92,'Memória de Cálculo 3'!$B$2:$E$10,4, )</f>
        <v>17973.6353328693</v>
      </c>
      <c r="L92" s="41" t="n">
        <f aca="false">J92*K92</f>
        <v>0</v>
      </c>
      <c r="M92" s="42" t="n">
        <f aca="false">F92+I92+L92</f>
        <v>15232.006688518</v>
      </c>
      <c r="N92" s="16"/>
      <c r="W92" s="0"/>
    </row>
    <row r="93" customFormat="false" ht="24.05" hidden="false" customHeight="false" outlineLevel="0" collapsed="false">
      <c r="B93" s="38" t="s">
        <v>90</v>
      </c>
      <c r="C93" s="39" t="n">
        <v>0.05</v>
      </c>
      <c r="D93" s="40" t="n">
        <v>4</v>
      </c>
      <c r="E93" s="33" t="n">
        <f aca="false">VLOOKUP($C93,'Memória de Cálculo 3'!$B$2:$E$10,2, )</f>
        <v>7616.00334425899</v>
      </c>
      <c r="F93" s="41" t="n">
        <f aca="false">D93*E93</f>
        <v>30464.013377036</v>
      </c>
      <c r="G93" s="40"/>
      <c r="H93" s="33" t="n">
        <f aca="false">VLOOKUP($C93,'Memória de Cálculo 3'!$B$2:$E$10,3, )</f>
        <v>15202.2515044177</v>
      </c>
      <c r="I93" s="41" t="n">
        <f aca="false">G93*H93</f>
        <v>0</v>
      </c>
      <c r="J93" s="40"/>
      <c r="K93" s="33" t="n">
        <f aca="false">VLOOKUP($C93,'Memória de Cálculo 3'!$B$2:$E$10,4, )</f>
        <v>17973.6353328693</v>
      </c>
      <c r="L93" s="41" t="n">
        <f aca="false">J93*K93</f>
        <v>0</v>
      </c>
      <c r="M93" s="42" t="n">
        <f aca="false">F93+I93+L93</f>
        <v>30464.013377036</v>
      </c>
      <c r="N93" s="16"/>
      <c r="W93" s="0"/>
    </row>
    <row r="94" customFormat="false" ht="24.05" hidden="false" customHeight="false" outlineLevel="0" collapsed="false">
      <c r="B94" s="38" t="s">
        <v>91</v>
      </c>
      <c r="C94" s="39" t="n">
        <v>0.05</v>
      </c>
      <c r="D94" s="40" t="n">
        <v>2</v>
      </c>
      <c r="E94" s="33" t="n">
        <f aca="false">VLOOKUP($C94,'Memória de Cálculo 3'!$B$2:$E$10,2, )</f>
        <v>7616.00334425899</v>
      </c>
      <c r="F94" s="41" t="n">
        <f aca="false">D94*E94</f>
        <v>15232.006688518</v>
      </c>
      <c r="G94" s="40"/>
      <c r="H94" s="33" t="n">
        <f aca="false">VLOOKUP($C94,'Memória de Cálculo 3'!$B$2:$E$10,3, )</f>
        <v>15202.2515044177</v>
      </c>
      <c r="I94" s="41" t="n">
        <f aca="false">G94*H94</f>
        <v>0</v>
      </c>
      <c r="J94" s="40"/>
      <c r="K94" s="33" t="n">
        <f aca="false">VLOOKUP($C94,'Memória de Cálculo 3'!$B$2:$E$10,4, )</f>
        <v>17973.6353328693</v>
      </c>
      <c r="L94" s="41" t="n">
        <f aca="false">J94*K94</f>
        <v>0</v>
      </c>
      <c r="M94" s="42" t="n">
        <f aca="false">F94+I94+L94</f>
        <v>15232.006688518</v>
      </c>
      <c r="N94" s="16"/>
      <c r="W94" s="0"/>
    </row>
    <row r="95" customFormat="false" ht="12.75" hidden="false" customHeight="false" outlineLevel="0" collapsed="false">
      <c r="B95" s="38" t="s">
        <v>92</v>
      </c>
      <c r="C95" s="39" t="n">
        <v>0.03</v>
      </c>
      <c r="D95" s="40" t="n">
        <v>2</v>
      </c>
      <c r="E95" s="33" t="n">
        <f aca="false">VLOOKUP($C95,'Memória de Cálculo 3'!$B$2:$E$10,2, )</f>
        <v>7452.83241026308</v>
      </c>
      <c r="F95" s="41" t="n">
        <f aca="false">D95*E95</f>
        <v>14905.6648205262</v>
      </c>
      <c r="G95" s="40"/>
      <c r="H95" s="33" t="n">
        <f aca="false">VLOOKUP($C95,'Memória de Cálculo 3'!$B$2:$E$10,3, )</f>
        <v>14876.5471336749</v>
      </c>
      <c r="I95" s="41" t="n">
        <f aca="false">G95*H95</f>
        <v>0</v>
      </c>
      <c r="J95" s="40"/>
      <c r="K95" s="33" t="n">
        <f aca="false">VLOOKUP($C95,'Memória de Cálculo 3'!$B$2:$E$10,4, )</f>
        <v>17588.5547686943</v>
      </c>
      <c r="L95" s="41" t="n">
        <f aca="false">J95*K95</f>
        <v>0</v>
      </c>
      <c r="M95" s="42" t="n">
        <f aca="false">F95+I95+L95</f>
        <v>14905.6648205262</v>
      </c>
      <c r="N95" s="16"/>
      <c r="W95" s="0"/>
    </row>
    <row r="96" customFormat="false" ht="12.75" hidden="false" customHeight="false" outlineLevel="0" collapsed="false">
      <c r="B96" s="38" t="s">
        <v>93</v>
      </c>
      <c r="C96" s="39" t="n">
        <v>0.05</v>
      </c>
      <c r="D96" s="40" t="n">
        <v>2</v>
      </c>
      <c r="E96" s="33" t="n">
        <f aca="false">VLOOKUP($C96,'Memória de Cálculo 3'!$B$2:$E$10,2, )</f>
        <v>7616.00334425899</v>
      </c>
      <c r="F96" s="41" t="n">
        <f aca="false">D96*E96</f>
        <v>15232.006688518</v>
      </c>
      <c r="G96" s="40"/>
      <c r="H96" s="33" t="n">
        <f aca="false">VLOOKUP($C96,'Memória de Cálculo 3'!$B$2:$E$10,3, )</f>
        <v>15202.2515044177</v>
      </c>
      <c r="I96" s="41" t="n">
        <f aca="false">G96*H96</f>
        <v>0</v>
      </c>
      <c r="J96" s="40"/>
      <c r="K96" s="33" t="n">
        <f aca="false">VLOOKUP($C96,'Memória de Cálculo 3'!$B$2:$E$10,4, )</f>
        <v>17973.6353328693</v>
      </c>
      <c r="L96" s="41" t="n">
        <f aca="false">J96*K96</f>
        <v>0</v>
      </c>
      <c r="M96" s="42" t="n">
        <f aca="false">F96+I96+L96</f>
        <v>15232.006688518</v>
      </c>
      <c r="N96" s="16"/>
      <c r="W96" s="0"/>
    </row>
    <row r="97" customFormat="false" ht="24.05" hidden="false" customHeight="false" outlineLevel="0" collapsed="false">
      <c r="B97" s="38" t="s">
        <v>94</v>
      </c>
      <c r="C97" s="39" t="n">
        <v>0.03</v>
      </c>
      <c r="D97" s="40" t="n">
        <v>2</v>
      </c>
      <c r="E97" s="33" t="n">
        <f aca="false">VLOOKUP($C97,'Memória de Cálculo 3'!$B$2:$E$10,2, )</f>
        <v>7452.83241026308</v>
      </c>
      <c r="F97" s="41" t="n">
        <f aca="false">D97*E97</f>
        <v>14905.6648205262</v>
      </c>
      <c r="G97" s="40"/>
      <c r="H97" s="33" t="n">
        <f aca="false">VLOOKUP($C97,'Memória de Cálculo 3'!$B$2:$E$10,3, )</f>
        <v>14876.5471336749</v>
      </c>
      <c r="I97" s="41" t="n">
        <f aca="false">G97*H97</f>
        <v>0</v>
      </c>
      <c r="J97" s="40"/>
      <c r="K97" s="33" t="n">
        <f aca="false">VLOOKUP($C97,'Memória de Cálculo 3'!$B$2:$E$10,4, )</f>
        <v>17588.5547686943</v>
      </c>
      <c r="L97" s="41" t="n">
        <f aca="false">J97*K97</f>
        <v>0</v>
      </c>
      <c r="M97" s="42" t="n">
        <f aca="false">F97+I97+L97</f>
        <v>14905.6648205262</v>
      </c>
      <c r="N97" s="16"/>
      <c r="W97" s="0"/>
    </row>
    <row r="98" customFormat="false" ht="24.05" hidden="false" customHeight="false" outlineLevel="0" collapsed="false">
      <c r="B98" s="38" t="s">
        <v>95</v>
      </c>
      <c r="C98" s="39" t="n">
        <v>0.05</v>
      </c>
      <c r="D98" s="40" t="n">
        <v>2</v>
      </c>
      <c r="E98" s="33" t="n">
        <f aca="false">VLOOKUP($C98,'Memória de Cálculo 3'!$B$2:$E$10,2, )</f>
        <v>7616.00334425899</v>
      </c>
      <c r="F98" s="41" t="n">
        <f aca="false">D98*E98</f>
        <v>15232.006688518</v>
      </c>
      <c r="G98" s="40"/>
      <c r="H98" s="33" t="n">
        <f aca="false">VLOOKUP($C98,'Memória de Cálculo 3'!$B$2:$E$10,3, )</f>
        <v>15202.2515044177</v>
      </c>
      <c r="I98" s="41" t="n">
        <f aca="false">G98*H98</f>
        <v>0</v>
      </c>
      <c r="J98" s="40"/>
      <c r="K98" s="33" t="n">
        <f aca="false">VLOOKUP($C98,'Memória de Cálculo 3'!$B$2:$E$10,4, )</f>
        <v>17973.6353328693</v>
      </c>
      <c r="L98" s="41" t="n">
        <f aca="false">J98*K98</f>
        <v>0</v>
      </c>
      <c r="M98" s="42" t="n">
        <f aca="false">F98+I98+L98</f>
        <v>15232.006688518</v>
      </c>
      <c r="N98" s="16"/>
      <c r="W98" s="0"/>
    </row>
    <row r="99" customFormat="false" ht="12.75" hidden="false" customHeight="false" outlineLevel="0" collapsed="false">
      <c r="B99" s="38" t="s">
        <v>32</v>
      </c>
      <c r="C99" s="39" t="n">
        <v>0.05</v>
      </c>
      <c r="D99" s="40"/>
      <c r="E99" s="33" t="n">
        <f aca="false">VLOOKUP($C99,'Memória de Cálculo 3'!$B$2:$E$10,2, )</f>
        <v>7616.00334425899</v>
      </c>
      <c r="F99" s="41" t="n">
        <f aca="false">D99*E99</f>
        <v>0</v>
      </c>
      <c r="G99" s="40" t="n">
        <v>1</v>
      </c>
      <c r="H99" s="33" t="n">
        <f aca="false">VLOOKUP($C99,'Memória de Cálculo 3'!$B$2:$E$10,3, )</f>
        <v>15202.2515044177</v>
      </c>
      <c r="I99" s="41" t="n">
        <f aca="false">G99*H99</f>
        <v>15202.2515044177</v>
      </c>
      <c r="J99" s="40" t="n">
        <v>1</v>
      </c>
      <c r="K99" s="33" t="n">
        <f aca="false">VLOOKUP($C99,'Memória de Cálculo 3'!$B$2:$E$10,4, )</f>
        <v>17973.6353328693</v>
      </c>
      <c r="L99" s="41" t="n">
        <f aca="false">J99*K99</f>
        <v>17973.6353328693</v>
      </c>
      <c r="M99" s="42" t="n">
        <f aca="false">F99+I99+L99</f>
        <v>33175.886837287</v>
      </c>
      <c r="N99" s="16"/>
      <c r="W99" s="0"/>
    </row>
    <row r="100" customFormat="false" ht="12.75" hidden="false" customHeight="false" outlineLevel="0" collapsed="false">
      <c r="B100" s="43" t="s">
        <v>34</v>
      </c>
      <c r="C100" s="43"/>
      <c r="D100" s="44" t="n">
        <f aca="false">SUM(D88:D99)</f>
        <v>24</v>
      </c>
      <c r="E100" s="44"/>
      <c r="F100" s="45" t="n">
        <f aca="false">SUM(F88:F99)</f>
        <v>181482.13417994</v>
      </c>
      <c r="G100" s="44" t="n">
        <f aca="false">SUM(G88:G99)</f>
        <v>1</v>
      </c>
      <c r="H100" s="44"/>
      <c r="I100" s="45" t="n">
        <f aca="false">SUM(I88:I99)</f>
        <v>15202.2515044177</v>
      </c>
      <c r="J100" s="44" t="n">
        <f aca="false">SUM(J88:J99)</f>
        <v>1</v>
      </c>
      <c r="K100" s="44"/>
      <c r="L100" s="45" t="n">
        <f aca="false">SUM(L88:L99)</f>
        <v>17973.6353328693</v>
      </c>
      <c r="M100" s="46" t="n">
        <f aca="false">SUM(M88:M99)</f>
        <v>214658.021017227</v>
      </c>
      <c r="N100" s="16"/>
      <c r="W100" s="0"/>
    </row>
    <row r="101" customFormat="false" ht="12.75" hidden="false" customHeight="false" outlineLevel="0" collapsed="false">
      <c r="B101" s="43" t="s">
        <v>56</v>
      </c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7" t="n">
        <f aca="false">M100*12</f>
        <v>2575896.25220672</v>
      </c>
      <c r="N101" s="16"/>
      <c r="W101" s="0"/>
    </row>
    <row r="102" customFormat="false" ht="12.75" hidden="false" customHeight="false" outlineLevel="0" collapsed="false">
      <c r="N102" s="16"/>
      <c r="W102" s="0"/>
    </row>
    <row r="103" customFormat="false" ht="12.75" hidden="false" customHeight="false" outlineLevel="0" collapsed="false">
      <c r="B103" s="37" t="s">
        <v>33</v>
      </c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16"/>
      <c r="W103" s="0"/>
    </row>
    <row r="104" customFormat="false" ht="12.75" hidden="false" customHeight="true" outlineLevel="0" collapsed="false">
      <c r="B104" s="19" t="s">
        <v>36</v>
      </c>
      <c r="C104" s="19" t="s">
        <v>37</v>
      </c>
      <c r="D104" s="21" t="s">
        <v>38</v>
      </c>
      <c r="E104" s="21"/>
      <c r="F104" s="21"/>
      <c r="G104" s="21" t="s">
        <v>39</v>
      </c>
      <c r="H104" s="21"/>
      <c r="I104" s="21"/>
      <c r="J104" s="21" t="s">
        <v>40</v>
      </c>
      <c r="K104" s="21"/>
      <c r="L104" s="21"/>
      <c r="M104" s="48" t="s">
        <v>18</v>
      </c>
      <c r="N104" s="16"/>
      <c r="W104" s="0"/>
    </row>
    <row r="105" customFormat="false" ht="35.5" hidden="false" customHeight="false" outlineLevel="0" collapsed="false">
      <c r="B105" s="19"/>
      <c r="C105" s="19"/>
      <c r="D105" s="48" t="s">
        <v>41</v>
      </c>
      <c r="E105" s="48" t="s">
        <v>42</v>
      </c>
      <c r="F105" s="48" t="s">
        <v>43</v>
      </c>
      <c r="G105" s="48" t="s">
        <v>41</v>
      </c>
      <c r="H105" s="48" t="s">
        <v>42</v>
      </c>
      <c r="I105" s="48" t="s">
        <v>43</v>
      </c>
      <c r="J105" s="48" t="s">
        <v>41</v>
      </c>
      <c r="K105" s="48" t="s">
        <v>42</v>
      </c>
      <c r="L105" s="48" t="s">
        <v>43</v>
      </c>
      <c r="M105" s="48"/>
      <c r="N105" s="16"/>
      <c r="W105" s="0"/>
    </row>
    <row r="106" customFormat="false" ht="12.75" hidden="false" customHeight="false" outlineLevel="0" collapsed="false">
      <c r="B106" s="38" t="s">
        <v>96</v>
      </c>
      <c r="C106" s="39" t="n">
        <v>0.035</v>
      </c>
      <c r="D106" s="40" t="n">
        <v>1</v>
      </c>
      <c r="E106" s="33" t="n">
        <f aca="false">VLOOKUP($C106,'Memória de Cálculo 3'!$B$2:$E$10,2, )</f>
        <v>7492.96613352783</v>
      </c>
      <c r="F106" s="41" t="n">
        <f aca="false">D106*E106</f>
        <v>7492.96613352783</v>
      </c>
      <c r="G106" s="40"/>
      <c r="H106" s="33" t="n">
        <f aca="false">VLOOKUP($C106,'Memória de Cálculo 3'!$B$2:$E$10,3, )</f>
        <v>14956.6577805983</v>
      </c>
      <c r="I106" s="41" t="n">
        <f aca="false">G106*H106</f>
        <v>0</v>
      </c>
      <c r="J106" s="40"/>
      <c r="K106" s="33" t="n">
        <f aca="false">VLOOKUP($C106,'Memória de Cálculo 3'!$B$2:$E$10,4, )</f>
        <v>17683.2696570556</v>
      </c>
      <c r="L106" s="41" t="n">
        <f aca="false">J106*K106</f>
        <v>0</v>
      </c>
      <c r="M106" s="42" t="n">
        <f aca="false">F106+I106+L106</f>
        <v>7492.96613352783</v>
      </c>
      <c r="N106" s="16"/>
      <c r="W106" s="0"/>
    </row>
    <row r="107" customFormat="false" ht="12.75" hidden="false" customHeight="false" outlineLevel="0" collapsed="false">
      <c r="B107" s="38" t="s">
        <v>97</v>
      </c>
      <c r="C107" s="39" t="n">
        <v>0.02</v>
      </c>
      <c r="D107" s="40" t="n">
        <v>2</v>
      </c>
      <c r="E107" s="33" t="n">
        <f aca="false">VLOOKUP($C107,'Memória de Cálculo 3'!$B$2:$E$10,2, )</f>
        <v>7373.84107576109</v>
      </c>
      <c r="F107" s="41" t="n">
        <f aca="false">D107*E107</f>
        <v>14747.6821515222</v>
      </c>
      <c r="G107" s="40"/>
      <c r="H107" s="33" t="n">
        <f aca="false">VLOOKUP($C107,'Memória de Cálculo 3'!$B$2:$E$10,3, )</f>
        <v>14718.8730782041</v>
      </c>
      <c r="I107" s="41" t="n">
        <f aca="false">G107*H107</f>
        <v>0</v>
      </c>
      <c r="J107" s="40"/>
      <c r="K107" s="33" t="n">
        <f aca="false">VLOOKUP($C107,'Memória de Cálculo 3'!$B$2:$E$10,4, )</f>
        <v>17402.1365941453</v>
      </c>
      <c r="L107" s="41" t="n">
        <f aca="false">J107*K107</f>
        <v>0</v>
      </c>
      <c r="M107" s="42" t="n">
        <f aca="false">F107+I107+L107</f>
        <v>14747.6821515222</v>
      </c>
      <c r="N107" s="16"/>
      <c r="W107" s="0"/>
    </row>
    <row r="108" customFormat="false" ht="12.75" hidden="false" customHeight="false" outlineLevel="0" collapsed="false">
      <c r="B108" s="38" t="s">
        <v>98</v>
      </c>
      <c r="C108" s="39" t="n">
        <v>0.03</v>
      </c>
      <c r="D108" s="40" t="n">
        <v>1</v>
      </c>
      <c r="E108" s="33" t="n">
        <f aca="false">VLOOKUP($C108,'Memória de Cálculo 3'!$B$2:$E$10,2, )</f>
        <v>7452.83241026308</v>
      </c>
      <c r="F108" s="41" t="n">
        <f aca="false">D108*E108</f>
        <v>7452.83241026308</v>
      </c>
      <c r="G108" s="40"/>
      <c r="H108" s="33" t="n">
        <f aca="false">VLOOKUP($C108,'Memória de Cálculo 3'!$B$2:$E$10,3, )</f>
        <v>14876.5471336749</v>
      </c>
      <c r="I108" s="41" t="n">
        <f aca="false">G108*H108</f>
        <v>0</v>
      </c>
      <c r="J108" s="40"/>
      <c r="K108" s="33" t="n">
        <f aca="false">VLOOKUP($C108,'Memória de Cálculo 3'!$B$2:$E$10,4, )</f>
        <v>17588.5547686943</v>
      </c>
      <c r="L108" s="41" t="n">
        <f aca="false">J108*K108</f>
        <v>0</v>
      </c>
      <c r="M108" s="42" t="n">
        <f aca="false">F108+I108+L108</f>
        <v>7452.83241026308</v>
      </c>
      <c r="N108" s="16"/>
      <c r="W108" s="0"/>
    </row>
    <row r="109" customFormat="false" ht="24.05" hidden="false" customHeight="false" outlineLevel="0" collapsed="false">
      <c r="B109" s="38" t="s">
        <v>99</v>
      </c>
      <c r="C109" s="39" t="n">
        <v>0.035</v>
      </c>
      <c r="D109" s="40" t="n">
        <v>2</v>
      </c>
      <c r="E109" s="33" t="n">
        <f aca="false">VLOOKUP($C109,'Memória de Cálculo 3'!$B$2:$E$10,2, )</f>
        <v>7492.96613352783</v>
      </c>
      <c r="F109" s="41" t="n">
        <f aca="false">D109*E109</f>
        <v>14985.9322670557</v>
      </c>
      <c r="G109" s="40"/>
      <c r="H109" s="33" t="n">
        <f aca="false">VLOOKUP($C109,'Memória de Cálculo 3'!$B$2:$E$10,3, )</f>
        <v>14956.6577805983</v>
      </c>
      <c r="I109" s="41" t="n">
        <f aca="false">G109*H109</f>
        <v>0</v>
      </c>
      <c r="J109" s="40"/>
      <c r="K109" s="33" t="n">
        <f aca="false">VLOOKUP($C109,'Memória de Cálculo 3'!$B$2:$E$10,4, )</f>
        <v>17683.2696570556</v>
      </c>
      <c r="L109" s="41" t="n">
        <f aca="false">J109*K109</f>
        <v>0</v>
      </c>
      <c r="M109" s="42" t="n">
        <f aca="false">F109+I109+L109</f>
        <v>14985.9322670557</v>
      </c>
      <c r="N109" s="16"/>
      <c r="W109" s="0"/>
    </row>
    <row r="110" customFormat="false" ht="12.75" hidden="false" customHeight="false" outlineLevel="0" collapsed="false">
      <c r="B110" s="38" t="s">
        <v>100</v>
      </c>
      <c r="C110" s="39" t="n">
        <v>0.05</v>
      </c>
      <c r="D110" s="40" t="n">
        <v>1</v>
      </c>
      <c r="E110" s="33" t="n">
        <f aca="false">VLOOKUP($C110,'Memória de Cálculo 3'!$B$2:$E$10,2, )</f>
        <v>7616.00334425899</v>
      </c>
      <c r="F110" s="41" t="n">
        <f aca="false">D110*E110</f>
        <v>7616.00334425899</v>
      </c>
      <c r="G110" s="40"/>
      <c r="H110" s="33" t="n">
        <f aca="false">VLOOKUP($C110,'Memória de Cálculo 3'!$B$2:$E$10,3, )</f>
        <v>15202.2515044177</v>
      </c>
      <c r="I110" s="41" t="n">
        <f aca="false">G110*H110</f>
        <v>0</v>
      </c>
      <c r="J110" s="40"/>
      <c r="K110" s="33" t="n">
        <f aca="false">VLOOKUP($C110,'Memória de Cálculo 3'!$B$2:$E$10,4, )</f>
        <v>17973.6353328693</v>
      </c>
      <c r="L110" s="41" t="n">
        <f aca="false">J110*K110</f>
        <v>0</v>
      </c>
      <c r="M110" s="42" t="n">
        <f aca="false">F110+I110+L110</f>
        <v>7616.00334425899</v>
      </c>
      <c r="N110" s="16"/>
      <c r="W110" s="0"/>
    </row>
    <row r="111" customFormat="false" ht="24.05" hidden="false" customHeight="false" outlineLevel="0" collapsed="false">
      <c r="B111" s="38" t="s">
        <v>101</v>
      </c>
      <c r="C111" s="39" t="n">
        <v>0.03</v>
      </c>
      <c r="D111" s="40" t="n">
        <v>4</v>
      </c>
      <c r="E111" s="33" t="n">
        <f aca="false">VLOOKUP($C111,'Memória de Cálculo 3'!$B$2:$E$10,2, )</f>
        <v>7452.83241026308</v>
      </c>
      <c r="F111" s="41" t="n">
        <f aca="false">D111*E111</f>
        <v>29811.3296410523</v>
      </c>
      <c r="G111" s="40"/>
      <c r="H111" s="33" t="n">
        <f aca="false">VLOOKUP($C111,'Memória de Cálculo 3'!$B$2:$E$10,3, )</f>
        <v>14876.5471336749</v>
      </c>
      <c r="I111" s="41" t="n">
        <f aca="false">G111*H111</f>
        <v>0</v>
      </c>
      <c r="J111" s="40"/>
      <c r="K111" s="33" t="n">
        <f aca="false">VLOOKUP($C111,'Memória de Cálculo 3'!$B$2:$E$10,4, )</f>
        <v>17588.5547686943</v>
      </c>
      <c r="L111" s="41" t="n">
        <f aca="false">J111*K111</f>
        <v>0</v>
      </c>
      <c r="M111" s="42" t="n">
        <f aca="false">F111+I111+L111</f>
        <v>29811.3296410523</v>
      </c>
      <c r="N111" s="16"/>
      <c r="W111" s="0"/>
    </row>
    <row r="112" customFormat="false" ht="12.75" hidden="false" customHeight="false" outlineLevel="0" collapsed="false">
      <c r="B112" s="38" t="s">
        <v>102</v>
      </c>
      <c r="C112" s="39" t="n">
        <v>0.05</v>
      </c>
      <c r="D112" s="40" t="n">
        <v>2</v>
      </c>
      <c r="E112" s="33" t="n">
        <f aca="false">VLOOKUP($C112,'Memória de Cálculo 3'!$B$2:$E$10,2, )</f>
        <v>7616.00334425899</v>
      </c>
      <c r="F112" s="41" t="n">
        <f aca="false">D112*E112</f>
        <v>15232.006688518</v>
      </c>
      <c r="G112" s="40"/>
      <c r="H112" s="33" t="n">
        <f aca="false">VLOOKUP($C112,'Memória de Cálculo 3'!$B$2:$E$10,3, )</f>
        <v>15202.2515044177</v>
      </c>
      <c r="I112" s="41" t="n">
        <f aca="false">G112*H112</f>
        <v>0</v>
      </c>
      <c r="J112" s="40"/>
      <c r="K112" s="33" t="n">
        <f aca="false">VLOOKUP($C112,'Memória de Cálculo 3'!$B$2:$E$10,4, )</f>
        <v>17973.6353328693</v>
      </c>
      <c r="L112" s="41" t="n">
        <f aca="false">J112*K112</f>
        <v>0</v>
      </c>
      <c r="M112" s="42" t="n">
        <f aca="false">F112+I112+L112</f>
        <v>15232.006688518</v>
      </c>
      <c r="N112" s="16"/>
      <c r="W112" s="0"/>
    </row>
    <row r="113" customFormat="false" ht="12.75" hidden="false" customHeight="false" outlineLevel="0" collapsed="false">
      <c r="B113" s="38" t="s">
        <v>103</v>
      </c>
      <c r="C113" s="39" t="n">
        <v>0.035</v>
      </c>
      <c r="D113" s="40" t="n">
        <v>1</v>
      </c>
      <c r="E113" s="33" t="n">
        <f aca="false">VLOOKUP($C113,'Memória de Cálculo 3'!$B$2:$E$10,2, )</f>
        <v>7492.96613352783</v>
      </c>
      <c r="F113" s="41" t="n">
        <f aca="false">D113*E113</f>
        <v>7492.96613352783</v>
      </c>
      <c r="G113" s="40"/>
      <c r="H113" s="33" t="n">
        <f aca="false">VLOOKUP($C113,'Memória de Cálculo 3'!$B$2:$E$10,3, )</f>
        <v>14956.6577805983</v>
      </c>
      <c r="I113" s="41" t="n">
        <f aca="false">G113*H113</f>
        <v>0</v>
      </c>
      <c r="J113" s="40"/>
      <c r="K113" s="33" t="n">
        <f aca="false">VLOOKUP($C113,'Memória de Cálculo 3'!$B$2:$E$10,4, )</f>
        <v>17683.2696570556</v>
      </c>
      <c r="L113" s="41" t="n">
        <f aca="false">J113*K113</f>
        <v>0</v>
      </c>
      <c r="M113" s="42" t="n">
        <f aca="false">F113+I113+L113</f>
        <v>7492.96613352783</v>
      </c>
      <c r="N113" s="16"/>
      <c r="W113" s="0"/>
    </row>
    <row r="114" customFormat="false" ht="12.75" hidden="false" customHeight="false" outlineLevel="0" collapsed="false">
      <c r="B114" s="38" t="s">
        <v>104</v>
      </c>
      <c r="C114" s="39" t="n">
        <v>0.02</v>
      </c>
      <c r="D114" s="40" t="n">
        <v>3</v>
      </c>
      <c r="E114" s="33" t="n">
        <f aca="false">VLOOKUP($C114,'Memória de Cálculo 3'!$B$2:$E$10,2, )</f>
        <v>7373.84107576109</v>
      </c>
      <c r="F114" s="41" t="n">
        <f aca="false">D114*E114</f>
        <v>22121.5232272833</v>
      </c>
      <c r="G114" s="40"/>
      <c r="H114" s="33" t="n">
        <f aca="false">VLOOKUP($C114,'Memória de Cálculo 3'!$B$2:$E$10,3, )</f>
        <v>14718.8730782041</v>
      </c>
      <c r="I114" s="41" t="n">
        <f aca="false">G114*H114</f>
        <v>0</v>
      </c>
      <c r="J114" s="40"/>
      <c r="K114" s="33" t="n">
        <f aca="false">VLOOKUP($C114,'Memória de Cálculo 3'!$B$2:$E$10,4, )</f>
        <v>17402.1365941453</v>
      </c>
      <c r="L114" s="41" t="n">
        <f aca="false">J114*K114</f>
        <v>0</v>
      </c>
      <c r="M114" s="42" t="n">
        <f aca="false">F114+I114+L114</f>
        <v>22121.5232272833</v>
      </c>
      <c r="N114" s="16"/>
      <c r="W114" s="0"/>
    </row>
    <row r="115" customFormat="false" ht="12.75" hidden="false" customHeight="false" outlineLevel="0" collapsed="false">
      <c r="B115" s="38" t="s">
        <v>105</v>
      </c>
      <c r="C115" s="39" t="n">
        <v>0.03</v>
      </c>
      <c r="D115" s="40" t="n">
        <v>1</v>
      </c>
      <c r="E115" s="33" t="n">
        <f aca="false">VLOOKUP($C115,'Memória de Cálculo 3'!$B$2:$E$10,2, )</f>
        <v>7452.83241026308</v>
      </c>
      <c r="F115" s="41" t="n">
        <f aca="false">D115*E115</f>
        <v>7452.83241026308</v>
      </c>
      <c r="G115" s="40"/>
      <c r="H115" s="33" t="n">
        <f aca="false">VLOOKUP($C115,'Memória de Cálculo 3'!$B$2:$E$10,3, )</f>
        <v>14876.5471336749</v>
      </c>
      <c r="I115" s="41" t="n">
        <f aca="false">G115*H115</f>
        <v>0</v>
      </c>
      <c r="J115" s="40"/>
      <c r="K115" s="33" t="n">
        <f aca="false">VLOOKUP($C115,'Memória de Cálculo 3'!$B$2:$E$10,4, )</f>
        <v>17588.5547686943</v>
      </c>
      <c r="L115" s="41" t="n">
        <f aca="false">J115*K115</f>
        <v>0</v>
      </c>
      <c r="M115" s="42" t="n">
        <f aca="false">F115+I115+L115</f>
        <v>7452.83241026308</v>
      </c>
      <c r="N115" s="16"/>
      <c r="W115" s="0"/>
    </row>
    <row r="116" customFormat="false" ht="24.05" hidden="false" customHeight="false" outlineLevel="0" collapsed="false">
      <c r="B116" s="38" t="s">
        <v>106</v>
      </c>
      <c r="C116" s="39" t="n">
        <v>0.03</v>
      </c>
      <c r="D116" s="40" t="n">
        <v>1</v>
      </c>
      <c r="E116" s="33" t="n">
        <f aca="false">VLOOKUP($C116,'Memória de Cálculo 3'!$B$2:$E$10,2, )</f>
        <v>7452.83241026308</v>
      </c>
      <c r="F116" s="41" t="n">
        <f aca="false">D116*E116</f>
        <v>7452.83241026308</v>
      </c>
      <c r="G116" s="40"/>
      <c r="H116" s="33" t="n">
        <f aca="false">VLOOKUP($C116,'Memória de Cálculo 3'!$B$2:$E$10,3, )</f>
        <v>14876.5471336749</v>
      </c>
      <c r="I116" s="41" t="n">
        <f aca="false">G116*H116</f>
        <v>0</v>
      </c>
      <c r="J116" s="40"/>
      <c r="K116" s="33" t="n">
        <f aca="false">VLOOKUP($C116,'Memória de Cálculo 3'!$B$2:$E$10,4, )</f>
        <v>17588.5547686943</v>
      </c>
      <c r="L116" s="41" t="n">
        <f aca="false">J116*K116</f>
        <v>0</v>
      </c>
      <c r="M116" s="42" t="n">
        <f aca="false">F116+I116+L116</f>
        <v>7452.83241026308</v>
      </c>
      <c r="N116" s="16"/>
      <c r="W116" s="0"/>
    </row>
    <row r="117" customFormat="false" ht="24.05" hidden="false" customHeight="false" outlineLevel="0" collapsed="false">
      <c r="B117" s="38" t="s">
        <v>107</v>
      </c>
      <c r="C117" s="39" t="n">
        <v>0.05</v>
      </c>
      <c r="D117" s="40" t="n">
        <v>1</v>
      </c>
      <c r="E117" s="33" t="n">
        <f aca="false">VLOOKUP($C117,'Memória de Cálculo 3'!$B$2:$E$10,2, )</f>
        <v>7616.00334425899</v>
      </c>
      <c r="F117" s="41" t="n">
        <f aca="false">D117*E117</f>
        <v>7616.00334425899</v>
      </c>
      <c r="G117" s="40"/>
      <c r="H117" s="33" t="n">
        <f aca="false">VLOOKUP($C117,'Memória de Cálculo 3'!$B$2:$E$10,3, )</f>
        <v>15202.2515044177</v>
      </c>
      <c r="I117" s="41" t="n">
        <f aca="false">G117*H117</f>
        <v>0</v>
      </c>
      <c r="J117" s="40"/>
      <c r="K117" s="33" t="n">
        <f aca="false">VLOOKUP($C117,'Memória de Cálculo 3'!$B$2:$E$10,4, )</f>
        <v>17973.6353328693</v>
      </c>
      <c r="L117" s="41" t="n">
        <f aca="false">J117*K117</f>
        <v>0</v>
      </c>
      <c r="M117" s="42" t="n">
        <f aca="false">F117+I117+L117</f>
        <v>7616.00334425899</v>
      </c>
      <c r="N117" s="16"/>
      <c r="W117" s="0"/>
    </row>
    <row r="118" customFormat="false" ht="12.75" hidden="false" customHeight="false" outlineLevel="0" collapsed="false">
      <c r="B118" s="38" t="s">
        <v>108</v>
      </c>
      <c r="C118" s="39" t="n">
        <v>0.02</v>
      </c>
      <c r="D118" s="40" t="n">
        <v>1</v>
      </c>
      <c r="E118" s="33" t="n">
        <f aca="false">VLOOKUP($C118,'Memória de Cálculo 3'!$B$2:$E$10,2, )</f>
        <v>7373.84107576109</v>
      </c>
      <c r="F118" s="41" t="n">
        <f aca="false">D118*E118</f>
        <v>7373.84107576109</v>
      </c>
      <c r="G118" s="40"/>
      <c r="H118" s="33" t="n">
        <f aca="false">VLOOKUP($C118,'Memória de Cálculo 3'!$B$2:$E$10,3, )</f>
        <v>14718.8730782041</v>
      </c>
      <c r="I118" s="41" t="n">
        <f aca="false">G118*H118</f>
        <v>0</v>
      </c>
      <c r="J118" s="40"/>
      <c r="K118" s="33" t="n">
        <f aca="false">VLOOKUP($C118,'Memória de Cálculo 3'!$B$2:$E$10,4, )</f>
        <v>17402.1365941453</v>
      </c>
      <c r="L118" s="41" t="n">
        <f aca="false">J118*K118</f>
        <v>0</v>
      </c>
      <c r="M118" s="42" t="n">
        <f aca="false">F118+I118+L118</f>
        <v>7373.84107576109</v>
      </c>
      <c r="N118" s="16"/>
      <c r="W118" s="0"/>
    </row>
    <row r="119" customFormat="false" ht="24.05" hidden="false" customHeight="false" outlineLevel="0" collapsed="false">
      <c r="B119" s="38" t="s">
        <v>109</v>
      </c>
      <c r="C119" s="39" t="n">
        <v>0.05</v>
      </c>
      <c r="D119" s="40" t="n">
        <v>1</v>
      </c>
      <c r="E119" s="33" t="n">
        <f aca="false">VLOOKUP($C119,'Memória de Cálculo 3'!$B$2:$E$10,2, )</f>
        <v>7616.00334425899</v>
      </c>
      <c r="F119" s="41" t="n">
        <f aca="false">D119*E119</f>
        <v>7616.00334425899</v>
      </c>
      <c r="G119" s="40"/>
      <c r="H119" s="33" t="n">
        <f aca="false">VLOOKUP($C119,'Memória de Cálculo 3'!$B$2:$E$10,3, )</f>
        <v>15202.2515044177</v>
      </c>
      <c r="I119" s="41" t="n">
        <f aca="false">G119*H119</f>
        <v>0</v>
      </c>
      <c r="J119" s="40"/>
      <c r="K119" s="33" t="n">
        <f aca="false">VLOOKUP($C119,'Memória de Cálculo 3'!$B$2:$E$10,4, )</f>
        <v>17973.6353328693</v>
      </c>
      <c r="L119" s="41" t="n">
        <f aca="false">J119*K119</f>
        <v>0</v>
      </c>
      <c r="M119" s="42" t="n">
        <f aca="false">F119+I119+L119</f>
        <v>7616.00334425899</v>
      </c>
      <c r="N119" s="16"/>
      <c r="W119" s="0"/>
    </row>
    <row r="120" customFormat="false" ht="24.05" hidden="false" customHeight="false" outlineLevel="0" collapsed="false">
      <c r="B120" s="38" t="s">
        <v>110</v>
      </c>
      <c r="C120" s="39" t="n">
        <v>0.02</v>
      </c>
      <c r="D120" s="40" t="n">
        <v>1</v>
      </c>
      <c r="E120" s="33" t="n">
        <f aca="false">VLOOKUP($C120,'Memória de Cálculo 3'!$B$2:$E$10,2, )</f>
        <v>7373.84107576109</v>
      </c>
      <c r="F120" s="41" t="n">
        <f aca="false">D120*E120</f>
        <v>7373.84107576109</v>
      </c>
      <c r="G120" s="40"/>
      <c r="H120" s="33" t="n">
        <f aca="false">VLOOKUP($C120,'Memória de Cálculo 3'!$B$2:$E$10,3, )</f>
        <v>14718.8730782041</v>
      </c>
      <c r="I120" s="41" t="n">
        <f aca="false">G120*H120</f>
        <v>0</v>
      </c>
      <c r="J120" s="40"/>
      <c r="K120" s="33" t="n">
        <f aca="false">VLOOKUP($C120,'Memória de Cálculo 3'!$B$2:$E$10,4, )</f>
        <v>17402.1365941453</v>
      </c>
      <c r="L120" s="41" t="n">
        <f aca="false">J120*K120</f>
        <v>0</v>
      </c>
      <c r="M120" s="42" t="n">
        <f aca="false">F120+I120+L120</f>
        <v>7373.84107576109</v>
      </c>
      <c r="N120" s="16"/>
      <c r="W120" s="0"/>
    </row>
    <row r="121" customFormat="false" ht="12.75" hidden="false" customHeight="false" outlineLevel="0" collapsed="false">
      <c r="B121" s="38" t="s">
        <v>111</v>
      </c>
      <c r="C121" s="39" t="n">
        <v>0.02</v>
      </c>
      <c r="D121" s="40" t="n">
        <v>2</v>
      </c>
      <c r="E121" s="33" t="n">
        <f aca="false">VLOOKUP($C121,'Memória de Cálculo 3'!$B$2:$E$10,2, )</f>
        <v>7373.84107576109</v>
      </c>
      <c r="F121" s="41" t="n">
        <f aca="false">D121*E121</f>
        <v>14747.6821515222</v>
      </c>
      <c r="G121" s="40"/>
      <c r="H121" s="33" t="n">
        <f aca="false">VLOOKUP($C121,'Memória de Cálculo 3'!$B$2:$E$10,3, )</f>
        <v>14718.8730782041</v>
      </c>
      <c r="I121" s="41" t="n">
        <f aca="false">G121*H121</f>
        <v>0</v>
      </c>
      <c r="J121" s="40"/>
      <c r="K121" s="33" t="n">
        <f aca="false">VLOOKUP($C121,'Memória de Cálculo 3'!$B$2:$E$10,4, )</f>
        <v>17402.1365941453</v>
      </c>
      <c r="L121" s="41" t="n">
        <f aca="false">J121*K121</f>
        <v>0</v>
      </c>
      <c r="M121" s="42" t="n">
        <f aca="false">F121+I121+L121</f>
        <v>14747.6821515222</v>
      </c>
      <c r="N121" s="16"/>
      <c r="W121" s="0"/>
    </row>
    <row r="122" customFormat="false" ht="12.75" hidden="false" customHeight="false" outlineLevel="0" collapsed="false">
      <c r="B122" s="38" t="s">
        <v>112</v>
      </c>
      <c r="C122" s="39" t="n">
        <v>0.05</v>
      </c>
      <c r="D122" s="40" t="n">
        <v>6</v>
      </c>
      <c r="E122" s="33" t="n">
        <f aca="false">VLOOKUP($C122,'Memória de Cálculo 3'!$B$2:$E$10,2, )</f>
        <v>7616.00334425899</v>
      </c>
      <c r="F122" s="41" t="n">
        <f aca="false">D122*E122</f>
        <v>45696.0200655539</v>
      </c>
      <c r="G122" s="40"/>
      <c r="H122" s="33" t="n">
        <f aca="false">VLOOKUP($C122,'Memória de Cálculo 3'!$B$2:$E$10,3, )</f>
        <v>15202.2515044177</v>
      </c>
      <c r="I122" s="41" t="n">
        <f aca="false">G122*H122</f>
        <v>0</v>
      </c>
      <c r="J122" s="40"/>
      <c r="K122" s="33" t="n">
        <f aca="false">VLOOKUP($C122,'Memória de Cálculo 3'!$B$2:$E$10,4, )</f>
        <v>17973.6353328693</v>
      </c>
      <c r="L122" s="41" t="n">
        <f aca="false">J122*K122</f>
        <v>0</v>
      </c>
      <c r="M122" s="42" t="n">
        <f aca="false">F122+I122+L122</f>
        <v>45696.0200655539</v>
      </c>
      <c r="N122" s="16"/>
      <c r="W122" s="0"/>
    </row>
    <row r="123" customFormat="false" ht="24.05" hidden="false" customHeight="false" outlineLevel="0" collapsed="false">
      <c r="B123" s="38" t="s">
        <v>113</v>
      </c>
      <c r="C123" s="39" t="n">
        <v>0.05</v>
      </c>
      <c r="D123" s="40" t="n">
        <v>4</v>
      </c>
      <c r="E123" s="33" t="n">
        <f aca="false">VLOOKUP($C123,'Memória de Cálculo 3'!$B$2:$E$10,2, )</f>
        <v>7616.00334425899</v>
      </c>
      <c r="F123" s="41" t="n">
        <f aca="false">D123*E123</f>
        <v>30464.013377036</v>
      </c>
      <c r="G123" s="40"/>
      <c r="H123" s="33" t="n">
        <f aca="false">VLOOKUP($C123,'Memória de Cálculo 3'!$B$2:$E$10,3, )</f>
        <v>15202.2515044177</v>
      </c>
      <c r="I123" s="41" t="n">
        <f aca="false">G123*H123</f>
        <v>0</v>
      </c>
      <c r="J123" s="40"/>
      <c r="K123" s="33" t="n">
        <f aca="false">VLOOKUP($C123,'Memória de Cálculo 3'!$B$2:$E$10,4, )</f>
        <v>17973.6353328693</v>
      </c>
      <c r="L123" s="41" t="n">
        <f aca="false">J123*K123</f>
        <v>0</v>
      </c>
      <c r="M123" s="42" t="n">
        <f aca="false">F123+I123+L123</f>
        <v>30464.013377036</v>
      </c>
      <c r="N123" s="16"/>
      <c r="W123" s="0"/>
    </row>
    <row r="124" customFormat="false" ht="12.75" hidden="false" customHeight="false" outlineLevel="0" collapsed="false">
      <c r="B124" s="38" t="s">
        <v>114</v>
      </c>
      <c r="C124" s="39" t="n">
        <v>0.05</v>
      </c>
      <c r="D124" s="40" t="n">
        <v>2</v>
      </c>
      <c r="E124" s="33" t="n">
        <f aca="false">VLOOKUP($C124,'Memória de Cálculo 3'!$B$2:$E$10,2, )</f>
        <v>7616.00334425899</v>
      </c>
      <c r="F124" s="41" t="n">
        <f aca="false">D124*E124</f>
        <v>15232.006688518</v>
      </c>
      <c r="G124" s="40"/>
      <c r="H124" s="33" t="n">
        <f aca="false">VLOOKUP($C124,'Memória de Cálculo 3'!$B$2:$E$10,3, )</f>
        <v>15202.2515044177</v>
      </c>
      <c r="I124" s="41" t="n">
        <f aca="false">G124*H124</f>
        <v>0</v>
      </c>
      <c r="J124" s="40"/>
      <c r="K124" s="33" t="n">
        <f aca="false">VLOOKUP($C124,'Memória de Cálculo 3'!$B$2:$E$10,4, )</f>
        <v>17973.6353328693</v>
      </c>
      <c r="L124" s="41" t="n">
        <f aca="false">J124*K124</f>
        <v>0</v>
      </c>
      <c r="M124" s="42" t="n">
        <f aca="false">F124+I124+L124</f>
        <v>15232.006688518</v>
      </c>
      <c r="N124" s="16"/>
      <c r="W124" s="0"/>
    </row>
    <row r="125" customFormat="false" ht="24.05" hidden="false" customHeight="false" outlineLevel="0" collapsed="false">
      <c r="B125" s="38" t="s">
        <v>115</v>
      </c>
      <c r="C125" s="39" t="n">
        <v>0.05</v>
      </c>
      <c r="D125" s="40" t="n">
        <v>2</v>
      </c>
      <c r="E125" s="33" t="n">
        <f aca="false">VLOOKUP($C125,'Memória de Cálculo 3'!$B$2:$E$10,2, )</f>
        <v>7616.00334425899</v>
      </c>
      <c r="F125" s="41" t="n">
        <f aca="false">D125*E125</f>
        <v>15232.006688518</v>
      </c>
      <c r="G125" s="40"/>
      <c r="H125" s="33" t="n">
        <f aca="false">VLOOKUP($C125,'Memória de Cálculo 3'!$B$2:$E$10,3, )</f>
        <v>15202.2515044177</v>
      </c>
      <c r="I125" s="41" t="n">
        <f aca="false">G125*H125</f>
        <v>0</v>
      </c>
      <c r="J125" s="40"/>
      <c r="K125" s="33" t="n">
        <f aca="false">VLOOKUP($C125,'Memória de Cálculo 3'!$B$2:$E$10,4, )</f>
        <v>17973.6353328693</v>
      </c>
      <c r="L125" s="41" t="n">
        <f aca="false">J125*K125</f>
        <v>0</v>
      </c>
      <c r="M125" s="42" t="n">
        <f aca="false">F125+I125+L125</f>
        <v>15232.006688518</v>
      </c>
      <c r="N125" s="16"/>
      <c r="W125" s="0"/>
    </row>
    <row r="126" customFormat="false" ht="12.75" hidden="false" customHeight="false" outlineLevel="0" collapsed="false">
      <c r="B126" s="38" t="s">
        <v>33</v>
      </c>
      <c r="C126" s="39" t="n">
        <v>0.05</v>
      </c>
      <c r="D126" s="40"/>
      <c r="E126" s="33" t="n">
        <f aca="false">VLOOKUP($C126,'Memória de Cálculo 3'!$B$2:$E$10,2, )</f>
        <v>7616.00334425899</v>
      </c>
      <c r="F126" s="41" t="n">
        <f aca="false">D126*E126</f>
        <v>0</v>
      </c>
      <c r="G126" s="40" t="n">
        <v>1</v>
      </c>
      <c r="H126" s="33" t="n">
        <f aca="false">VLOOKUP($C126,'Memória de Cálculo 3'!$B$2:$E$10,3, )</f>
        <v>15202.2515044177</v>
      </c>
      <c r="I126" s="41" t="n">
        <f aca="false">G126*H126</f>
        <v>15202.2515044177</v>
      </c>
      <c r="J126" s="40"/>
      <c r="K126" s="33" t="n">
        <f aca="false">VLOOKUP($C126,'Memória de Cálculo 3'!$B$2:$E$10,4, )</f>
        <v>17973.6353328693</v>
      </c>
      <c r="L126" s="41" t="n">
        <f aca="false">J126*K126</f>
        <v>0</v>
      </c>
      <c r="M126" s="42" t="n">
        <f aca="false">F126+I126+L126</f>
        <v>15202.2515044177</v>
      </c>
      <c r="N126" s="16"/>
      <c r="W126" s="0"/>
    </row>
    <row r="127" customFormat="false" ht="12.75" hidden="false" customHeight="false" outlineLevel="0" collapsed="false">
      <c r="B127" s="43" t="s">
        <v>34</v>
      </c>
      <c r="C127" s="43"/>
      <c r="D127" s="44" t="n">
        <f aca="false">SUM(D106:D126)</f>
        <v>39</v>
      </c>
      <c r="E127" s="44"/>
      <c r="F127" s="45" t="n">
        <f aca="false">SUM(F106:F126)</f>
        <v>293210.324628723</v>
      </c>
      <c r="G127" s="44" t="n">
        <f aca="false">SUM(G106:G126)</f>
        <v>1</v>
      </c>
      <c r="H127" s="44"/>
      <c r="I127" s="45" t="n">
        <f aca="false">SUM(I106:I126)</f>
        <v>15202.2515044177</v>
      </c>
      <c r="J127" s="44" t="n">
        <f aca="false">SUM(J106:J126)</f>
        <v>0</v>
      </c>
      <c r="K127" s="44"/>
      <c r="L127" s="45" t="n">
        <f aca="false">SUM(L106:L126)</f>
        <v>0</v>
      </c>
      <c r="M127" s="46" t="n">
        <f aca="false">SUM(M106:M126)</f>
        <v>308412.576133141</v>
      </c>
      <c r="N127" s="16"/>
      <c r="W127" s="0"/>
    </row>
    <row r="128" customFormat="false" ht="12.75" hidden="false" customHeight="false" outlineLevel="0" collapsed="false">
      <c r="B128" s="43" t="s">
        <v>56</v>
      </c>
      <c r="C128" s="43"/>
      <c r="D128" s="43"/>
      <c r="E128" s="43"/>
      <c r="F128" s="43"/>
      <c r="G128" s="43"/>
      <c r="H128" s="43"/>
      <c r="I128" s="43"/>
      <c r="J128" s="43"/>
      <c r="K128" s="43"/>
      <c r="L128" s="43"/>
      <c r="M128" s="47" t="n">
        <f aca="false">M127*12</f>
        <v>3700950.91359769</v>
      </c>
      <c r="N128" s="16"/>
      <c r="W128" s="0"/>
    </row>
    <row r="129" customFormat="false" ht="12.75" hidden="false" customHeight="false" outlineLevel="0" collapsed="false">
      <c r="T129" s="16"/>
      <c r="W129" s="0"/>
    </row>
    <row r="130" customFormat="false" ht="12.75" hidden="false" customHeight="false" outlineLevel="0" collapsed="false">
      <c r="T130" s="16"/>
      <c r="W130" s="0"/>
    </row>
    <row r="132" customFormat="false" ht="12.75" hidden="false" customHeight="false" outlineLevel="0" collapsed="false"/>
  </sheetData>
  <mergeCells count="79">
    <mergeCell ref="B1:V1"/>
    <mergeCell ref="G3:Q3"/>
    <mergeCell ref="I4:M4"/>
    <mergeCell ref="N4:O4"/>
    <mergeCell ref="P4:Q4"/>
    <mergeCell ref="I5:M5"/>
    <mergeCell ref="N5:O5"/>
    <mergeCell ref="P5:Q5"/>
    <mergeCell ref="I6:M6"/>
    <mergeCell ref="N6:O6"/>
    <mergeCell ref="P6:Q6"/>
    <mergeCell ref="I7:M7"/>
    <mergeCell ref="N7:O7"/>
    <mergeCell ref="P7:Q7"/>
    <mergeCell ref="G8:M8"/>
    <mergeCell ref="N8:Q8"/>
    <mergeCell ref="G9:M9"/>
    <mergeCell ref="N9:Q9"/>
    <mergeCell ref="G12:K12"/>
    <mergeCell ref="G13:I13"/>
    <mergeCell ref="J13:K13"/>
    <mergeCell ref="N13:Q13"/>
    <mergeCell ref="G14:I14"/>
    <mergeCell ref="J14:K14"/>
    <mergeCell ref="N14:Q14"/>
    <mergeCell ref="G15:I15"/>
    <mergeCell ref="J15:K15"/>
    <mergeCell ref="N15:Q15"/>
    <mergeCell ref="G16:I16"/>
    <mergeCell ref="J16:K16"/>
    <mergeCell ref="N16:Q16"/>
    <mergeCell ref="G17:I17"/>
    <mergeCell ref="J17:K17"/>
    <mergeCell ref="G18:I18"/>
    <mergeCell ref="J18:K18"/>
    <mergeCell ref="G19:I19"/>
    <mergeCell ref="J19:K19"/>
    <mergeCell ref="G20:I20"/>
    <mergeCell ref="J20:K20"/>
    <mergeCell ref="B25:B26"/>
    <mergeCell ref="C25:C26"/>
    <mergeCell ref="D25:F25"/>
    <mergeCell ref="G25:I25"/>
    <mergeCell ref="J25:L25"/>
    <mergeCell ref="M25:M26"/>
    <mergeCell ref="B40:C40"/>
    <mergeCell ref="B41:L41"/>
    <mergeCell ref="B44:B45"/>
    <mergeCell ref="C44:C45"/>
    <mergeCell ref="D44:F44"/>
    <mergeCell ref="G44:I44"/>
    <mergeCell ref="J44:L44"/>
    <mergeCell ref="M44:M45"/>
    <mergeCell ref="B63:C63"/>
    <mergeCell ref="B64:L64"/>
    <mergeCell ref="B67:B68"/>
    <mergeCell ref="C67:C68"/>
    <mergeCell ref="D67:F67"/>
    <mergeCell ref="G67:I67"/>
    <mergeCell ref="J67:L67"/>
    <mergeCell ref="M67:M68"/>
    <mergeCell ref="B82:C82"/>
    <mergeCell ref="B83:L83"/>
    <mergeCell ref="B86:B87"/>
    <mergeCell ref="C86:C87"/>
    <mergeCell ref="D86:F86"/>
    <mergeCell ref="G86:I86"/>
    <mergeCell ref="J86:L86"/>
    <mergeCell ref="M86:M87"/>
    <mergeCell ref="B100:C100"/>
    <mergeCell ref="B101:L101"/>
    <mergeCell ref="B104:B105"/>
    <mergeCell ref="C104:C105"/>
    <mergeCell ref="D104:F104"/>
    <mergeCell ref="G104:I104"/>
    <mergeCell ref="J104:L104"/>
    <mergeCell ref="M104:M105"/>
    <mergeCell ref="B127:C127"/>
    <mergeCell ref="B128:L128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Z13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0" topLeftCell="I1" activePane="topRight" state="frozen"/>
      <selection pane="topLeft" activeCell="A1" activeCellId="0" sqref="A1"/>
      <selection pane="topRight" activeCell="G3" activeCellId="0" sqref="G3"/>
    </sheetView>
  </sheetViews>
  <sheetFormatPr defaultColWidth="11.5703125" defaultRowHeight="12.75" zeroHeight="false" outlineLevelRow="0" outlineLevelCol="0"/>
  <cols>
    <col collapsed="false" customWidth="true" hidden="false" outlineLevel="0" max="1" min="1" style="0" width="7.15"/>
    <col collapsed="false" customWidth="true" hidden="false" outlineLevel="0" max="2" min="2" style="0" width="43.57"/>
    <col collapsed="false" customWidth="true" hidden="false" outlineLevel="0" max="3" min="3" style="0" width="6.29"/>
    <col collapsed="false" customWidth="true" hidden="false" outlineLevel="0" max="13" min="13" style="0" width="13.15"/>
    <col collapsed="false" customWidth="true" hidden="false" outlineLevel="0" max="16" min="16" style="0" width="11.14"/>
    <col collapsed="false" customWidth="true" hidden="false" outlineLevel="0" max="18" min="18" style="0" width="16.71"/>
    <col collapsed="false" customWidth="true" hidden="false" outlineLevel="0" max="19" min="19" style="0" width="13.15"/>
    <col collapsed="false" customWidth="true" hidden="false" outlineLevel="0" max="20" min="20" style="0" width="7.86"/>
    <col collapsed="false" customWidth="true" hidden="false" outlineLevel="0" max="21" min="21" style="0" width="8.71"/>
    <col collapsed="false" customWidth="true" hidden="false" outlineLevel="0" max="22" min="22" style="0" width="13.15"/>
    <col collapsed="false" customWidth="false" hidden="false" outlineLevel="0" max="23" min="23" style="16" width="11.57"/>
  </cols>
  <sheetData>
    <row r="1" customFormat="false" ht="15" hidden="false" customHeight="false" outlineLevel="0" collapsed="false">
      <c r="B1" s="17" t="s">
        <v>116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</row>
    <row r="2" customFormat="false" ht="15" hidden="false" customHeight="false" outlineLevel="0" collapsed="false"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</row>
    <row r="3" customFormat="false" ht="15" hidden="false" customHeight="false" outlineLevel="0" collapsed="false">
      <c r="B3" s="18"/>
      <c r="C3" s="18"/>
      <c r="D3" s="18"/>
      <c r="E3" s="18"/>
      <c r="F3" s="18"/>
      <c r="G3" s="19" t="s">
        <v>116</v>
      </c>
      <c r="H3" s="19"/>
      <c r="I3" s="19"/>
      <c r="J3" s="19"/>
      <c r="K3" s="19"/>
      <c r="L3" s="19"/>
      <c r="M3" s="19"/>
      <c r="N3" s="19"/>
      <c r="O3" s="19"/>
      <c r="P3" s="19"/>
      <c r="Q3" s="19"/>
      <c r="R3" s="18"/>
      <c r="S3" s="18"/>
      <c r="T3" s="18"/>
      <c r="U3" s="18"/>
      <c r="V3" s="18"/>
    </row>
    <row r="4" customFormat="false" ht="15" hidden="false" customHeight="true" outlineLevel="0" collapsed="false">
      <c r="B4" s="18"/>
      <c r="C4" s="18"/>
      <c r="D4" s="18"/>
      <c r="E4" s="18"/>
      <c r="F4" s="18"/>
      <c r="G4" s="20" t="s">
        <v>1</v>
      </c>
      <c r="H4" s="20" t="s">
        <v>3</v>
      </c>
      <c r="I4" s="21" t="s">
        <v>2</v>
      </c>
      <c r="J4" s="21"/>
      <c r="K4" s="21"/>
      <c r="L4" s="21"/>
      <c r="M4" s="21"/>
      <c r="N4" s="22" t="s">
        <v>18</v>
      </c>
      <c r="O4" s="22"/>
      <c r="P4" s="22" t="s">
        <v>19</v>
      </c>
      <c r="Q4" s="22"/>
      <c r="R4" s="18"/>
      <c r="S4" s="18"/>
      <c r="T4" s="18"/>
      <c r="U4" s="18"/>
      <c r="V4" s="18"/>
      <c r="W4" s="18"/>
      <c r="X4" s="18"/>
      <c r="Y4" s="18"/>
      <c r="Z4" s="16"/>
    </row>
    <row r="5" customFormat="false" ht="45.75" hidden="false" customHeight="true" outlineLevel="0" collapsed="false">
      <c r="B5" s="18"/>
      <c r="C5" s="18"/>
      <c r="D5" s="18"/>
      <c r="E5" s="18"/>
      <c r="F5" s="18"/>
      <c r="G5" s="49" t="n">
        <v>4</v>
      </c>
      <c r="H5" s="49" t="n">
        <v>23507</v>
      </c>
      <c r="I5" s="50" t="s">
        <v>14</v>
      </c>
      <c r="J5" s="50"/>
      <c r="K5" s="50"/>
      <c r="L5" s="50"/>
      <c r="M5" s="50"/>
      <c r="N5" s="51" t="n">
        <f aca="false">F44+F63+F85+F107+F131</f>
        <v>1228177.8449844</v>
      </c>
      <c r="O5" s="51"/>
      <c r="P5" s="52" t="n">
        <f aca="false">N5*12</f>
        <v>14738134.1398128</v>
      </c>
      <c r="Q5" s="52"/>
      <c r="R5" s="18"/>
      <c r="S5" s="18"/>
      <c r="T5" s="18"/>
      <c r="U5" s="18"/>
      <c r="V5" s="18"/>
      <c r="W5" s="18"/>
      <c r="X5" s="18"/>
      <c r="Y5" s="18"/>
      <c r="Z5" s="16"/>
    </row>
    <row r="6" customFormat="false" ht="45.75" hidden="false" customHeight="true" outlineLevel="0" collapsed="false">
      <c r="B6" s="18"/>
      <c r="C6" s="18"/>
      <c r="D6" s="18"/>
      <c r="E6" s="18"/>
      <c r="F6" s="18"/>
      <c r="G6" s="49" t="n">
        <v>5</v>
      </c>
      <c r="H6" s="49" t="n">
        <v>23647</v>
      </c>
      <c r="I6" s="50" t="s">
        <v>15</v>
      </c>
      <c r="J6" s="50"/>
      <c r="K6" s="50"/>
      <c r="L6" s="50"/>
      <c r="M6" s="50"/>
      <c r="N6" s="51" t="n">
        <f aca="false">I44+I63+I85+I107+I131</f>
        <v>164636.31725471</v>
      </c>
      <c r="O6" s="51"/>
      <c r="P6" s="52" t="n">
        <f aca="false">N6*12</f>
        <v>1975635.80705652</v>
      </c>
      <c r="Q6" s="52"/>
      <c r="R6" s="18"/>
      <c r="S6" s="18"/>
      <c r="T6" s="18"/>
      <c r="U6" s="18"/>
      <c r="V6" s="18"/>
      <c r="W6" s="18"/>
      <c r="X6" s="18"/>
      <c r="Y6" s="18"/>
      <c r="Z6" s="16"/>
    </row>
    <row r="7" customFormat="false" ht="45.75" hidden="false" customHeight="true" outlineLevel="0" collapsed="false">
      <c r="B7" s="18"/>
      <c r="C7" s="18"/>
      <c r="D7" s="18"/>
      <c r="E7" s="18"/>
      <c r="F7" s="18"/>
      <c r="G7" s="49" t="n">
        <v>6</v>
      </c>
      <c r="H7" s="49" t="n">
        <v>23957</v>
      </c>
      <c r="I7" s="50" t="s">
        <v>16</v>
      </c>
      <c r="J7" s="50"/>
      <c r="K7" s="50"/>
      <c r="L7" s="50"/>
      <c r="M7" s="50"/>
      <c r="N7" s="51" t="n">
        <f aca="false">L44+L63+L85+L107+L131</f>
        <v>106305.526950576</v>
      </c>
      <c r="O7" s="51"/>
      <c r="P7" s="52" t="n">
        <f aca="false">N7*12</f>
        <v>1275666.32340691</v>
      </c>
      <c r="Q7" s="52"/>
      <c r="R7" s="18"/>
      <c r="S7" s="18"/>
      <c r="T7" s="18"/>
      <c r="U7" s="18"/>
      <c r="V7" s="18"/>
      <c r="W7" s="18"/>
      <c r="X7" s="18"/>
      <c r="Y7" s="18"/>
      <c r="Z7" s="16"/>
    </row>
    <row r="8" customFormat="false" ht="15" hidden="false" customHeight="false" outlineLevel="0" collapsed="false">
      <c r="B8" s="18"/>
      <c r="C8" s="18"/>
      <c r="D8" s="18"/>
      <c r="E8" s="18"/>
      <c r="F8" s="18"/>
      <c r="G8" s="21" t="s">
        <v>20</v>
      </c>
      <c r="H8" s="21"/>
      <c r="I8" s="21"/>
      <c r="J8" s="21"/>
      <c r="K8" s="21"/>
      <c r="L8" s="21"/>
      <c r="M8" s="21"/>
      <c r="N8" s="27" t="n">
        <f aca="false">SUM(N5:N7)</f>
        <v>1499119.68918969</v>
      </c>
      <c r="O8" s="27"/>
      <c r="P8" s="27"/>
      <c r="Q8" s="27"/>
      <c r="R8" s="18"/>
      <c r="S8" s="18"/>
      <c r="T8" s="18"/>
      <c r="U8" s="18"/>
      <c r="V8" s="18"/>
      <c r="W8" s="18"/>
      <c r="X8" s="18"/>
      <c r="Y8" s="18"/>
      <c r="Z8" s="16"/>
    </row>
    <row r="9" customFormat="false" ht="15" hidden="false" customHeight="false" outlineLevel="0" collapsed="false">
      <c r="B9" s="18"/>
      <c r="C9" s="18"/>
      <c r="D9" s="18"/>
      <c r="E9" s="18"/>
      <c r="F9" s="18"/>
      <c r="G9" s="29" t="s">
        <v>21</v>
      </c>
      <c r="H9" s="29"/>
      <c r="I9" s="29"/>
      <c r="J9" s="29"/>
      <c r="K9" s="29"/>
      <c r="L9" s="29"/>
      <c r="M9" s="29"/>
      <c r="N9" s="30" t="n">
        <f aca="false">SUM(P5:Q7)</f>
        <v>17989436.2702763</v>
      </c>
      <c r="O9" s="30"/>
      <c r="P9" s="30"/>
      <c r="Q9" s="30"/>
      <c r="R9" s="18"/>
      <c r="S9" s="18"/>
      <c r="T9" s="18"/>
      <c r="U9" s="18"/>
      <c r="V9" s="18"/>
      <c r="W9" s="18"/>
      <c r="X9" s="18"/>
      <c r="Y9" s="18"/>
      <c r="Z9" s="16"/>
    </row>
    <row r="10" customFormat="false" ht="15" hidden="false" customHeight="false" outlineLevel="0" collapsed="false"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</row>
    <row r="11" customFormat="false" ht="15" hidden="false" customHeight="false" outlineLevel="0" collapsed="false">
      <c r="B11" s="18"/>
    </row>
    <row r="12" customFormat="false" ht="12.75" hidden="false" customHeight="false" outlineLevel="0" collapsed="false">
      <c r="G12" s="19" t="s">
        <v>117</v>
      </c>
      <c r="H12" s="19"/>
      <c r="I12" s="19"/>
      <c r="J12" s="19"/>
      <c r="K12" s="19"/>
      <c r="V12" s="16"/>
    </row>
    <row r="13" customFormat="false" ht="23.25" hidden="false" customHeight="true" outlineLevel="0" collapsed="false">
      <c r="G13" s="19" t="s">
        <v>23</v>
      </c>
      <c r="H13" s="19"/>
      <c r="I13" s="19"/>
      <c r="J13" s="22" t="s">
        <v>18</v>
      </c>
      <c r="K13" s="22"/>
      <c r="N13" s="31" t="s">
        <v>24</v>
      </c>
      <c r="O13" s="31"/>
      <c r="P13" s="31"/>
      <c r="Q13" s="31"/>
      <c r="R13" s="31" t="s">
        <v>25</v>
      </c>
      <c r="X13" s="16"/>
    </row>
    <row r="14" customFormat="false" ht="13.5" hidden="false" customHeight="true" outlineLevel="0" collapsed="false">
      <c r="G14" s="32" t="s">
        <v>118</v>
      </c>
      <c r="H14" s="32"/>
      <c r="I14" s="32"/>
      <c r="J14" s="33" t="n">
        <f aca="false">M44</f>
        <v>319055.437343293</v>
      </c>
      <c r="K14" s="33"/>
      <c r="N14" s="34" t="s">
        <v>27</v>
      </c>
      <c r="O14" s="34"/>
      <c r="P14" s="34"/>
      <c r="Q14" s="34"/>
      <c r="R14" s="35" t="n">
        <f aca="false">D44+D63+D85+D107+D131</f>
        <v>164</v>
      </c>
      <c r="X14" s="16"/>
    </row>
    <row r="15" customFormat="false" ht="13.5" hidden="false" customHeight="true" outlineLevel="0" collapsed="false">
      <c r="G15" s="32" t="s">
        <v>119</v>
      </c>
      <c r="H15" s="32"/>
      <c r="I15" s="32"/>
      <c r="J15" s="33" t="n">
        <f aca="false">M63</f>
        <v>266756.439279603</v>
      </c>
      <c r="K15" s="33"/>
      <c r="N15" s="34" t="s">
        <v>29</v>
      </c>
      <c r="O15" s="34"/>
      <c r="P15" s="34"/>
      <c r="Q15" s="34"/>
      <c r="R15" s="35" t="n">
        <f aca="false">G44+G63+G85+G107+G131</f>
        <v>11</v>
      </c>
      <c r="X15" s="16"/>
    </row>
    <row r="16" customFormat="false" ht="23.25" hidden="false" customHeight="true" outlineLevel="0" collapsed="false">
      <c r="G16" s="32" t="s">
        <v>120</v>
      </c>
      <c r="H16" s="32"/>
      <c r="I16" s="32"/>
      <c r="J16" s="33" t="n">
        <f aca="false">M85</f>
        <v>268126.105198466</v>
      </c>
      <c r="K16" s="33"/>
      <c r="N16" s="34" t="s">
        <v>31</v>
      </c>
      <c r="O16" s="34"/>
      <c r="P16" s="34"/>
      <c r="Q16" s="34"/>
      <c r="R16" s="35" t="n">
        <f aca="false">J44+J63+J85+J107+J131</f>
        <v>6</v>
      </c>
      <c r="X16" s="16"/>
    </row>
    <row r="17" customFormat="false" ht="23.25" hidden="false" customHeight="true" outlineLevel="0" collapsed="false">
      <c r="G17" s="32" t="s">
        <v>121</v>
      </c>
      <c r="H17" s="32"/>
      <c r="I17" s="32"/>
      <c r="J17" s="33" t="n">
        <f aca="false">M107</f>
        <v>288218.734500273</v>
      </c>
      <c r="K17" s="33"/>
      <c r="Y17" s="16"/>
    </row>
    <row r="18" customFormat="false" ht="23.25" hidden="false" customHeight="true" outlineLevel="0" collapsed="false">
      <c r="G18" s="32" t="s">
        <v>122</v>
      </c>
      <c r="H18" s="32"/>
      <c r="I18" s="32"/>
      <c r="J18" s="33" t="n">
        <f aca="false">M131</f>
        <v>356962.972868054</v>
      </c>
      <c r="K18" s="33"/>
      <c r="V18" s="16"/>
    </row>
    <row r="19" customFormat="false" ht="12.75" hidden="false" customHeight="false" outlineLevel="0" collapsed="false">
      <c r="G19" s="19" t="s">
        <v>34</v>
      </c>
      <c r="H19" s="19"/>
      <c r="I19" s="19"/>
      <c r="J19" s="36" t="n">
        <f aca="false">SUM(J14:J18)</f>
        <v>1499119.68918969</v>
      </c>
      <c r="K19" s="36"/>
      <c r="V19" s="16"/>
    </row>
    <row r="20" customFormat="false" ht="12.75" hidden="false" customHeight="false" outlineLevel="0" collapsed="false">
      <c r="G20" s="19" t="s">
        <v>35</v>
      </c>
      <c r="H20" s="19"/>
      <c r="I20" s="19"/>
      <c r="J20" s="36" t="n">
        <f aca="false">J19*12</f>
        <v>17989436.2702763</v>
      </c>
      <c r="K20" s="36"/>
      <c r="V20" s="16"/>
    </row>
    <row r="23" customFormat="false" ht="12.75" hidden="false" customHeight="false" outlineLevel="0" collapsed="false">
      <c r="T23" s="16"/>
    </row>
    <row r="24" customFormat="false" ht="12.75" hidden="false" customHeight="false" outlineLevel="0" collapsed="false">
      <c r="B24" s="37" t="s">
        <v>118</v>
      </c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16"/>
    </row>
    <row r="25" customFormat="false" ht="12.75" hidden="false" customHeight="true" outlineLevel="0" collapsed="false">
      <c r="B25" s="21" t="s">
        <v>36</v>
      </c>
      <c r="C25" s="21" t="s">
        <v>37</v>
      </c>
      <c r="D25" s="21" t="s">
        <v>38</v>
      </c>
      <c r="E25" s="21"/>
      <c r="F25" s="21"/>
      <c r="G25" s="21" t="s">
        <v>39</v>
      </c>
      <c r="H25" s="21"/>
      <c r="I25" s="21"/>
      <c r="J25" s="21" t="s">
        <v>40</v>
      </c>
      <c r="K25" s="21"/>
      <c r="L25" s="21"/>
      <c r="M25" s="22" t="s">
        <v>18</v>
      </c>
      <c r="N25" s="16"/>
    </row>
    <row r="26" customFormat="false" ht="35.5" hidden="false" customHeight="false" outlineLevel="0" collapsed="false">
      <c r="B26" s="21"/>
      <c r="C26" s="21"/>
      <c r="D26" s="22" t="s">
        <v>41</v>
      </c>
      <c r="E26" s="22" t="s">
        <v>42</v>
      </c>
      <c r="F26" s="22" t="s">
        <v>43</v>
      </c>
      <c r="G26" s="22" t="s">
        <v>41</v>
      </c>
      <c r="H26" s="22" t="s">
        <v>42</v>
      </c>
      <c r="I26" s="22" t="s">
        <v>43</v>
      </c>
      <c r="J26" s="22" t="s">
        <v>41</v>
      </c>
      <c r="K26" s="22" t="s">
        <v>42</v>
      </c>
      <c r="L26" s="22" t="s">
        <v>43</v>
      </c>
      <c r="M26" s="22"/>
      <c r="N26" s="16"/>
    </row>
    <row r="27" customFormat="false" ht="24.05" hidden="false" customHeight="false" outlineLevel="0" collapsed="false">
      <c r="B27" s="38" t="s">
        <v>123</v>
      </c>
      <c r="C27" s="39" t="n">
        <v>0.03</v>
      </c>
      <c r="D27" s="40" t="n">
        <v>2</v>
      </c>
      <c r="E27" s="33" t="n">
        <f aca="false">VLOOKUP($C27,'Memória de Cálculo 3'!$B$2:$E$10,2, )</f>
        <v>7452.83241026308</v>
      </c>
      <c r="F27" s="41" t="n">
        <f aca="false">D27*E27</f>
        <v>14905.6648205262</v>
      </c>
      <c r="G27" s="40"/>
      <c r="H27" s="33" t="n">
        <f aca="false">VLOOKUP($C27,'Memória de Cálculo 3'!$B$2:$E$10,3, )</f>
        <v>14876.5471336749</v>
      </c>
      <c r="I27" s="41" t="n">
        <f aca="false">G27*H27</f>
        <v>0</v>
      </c>
      <c r="J27" s="40"/>
      <c r="K27" s="33" t="n">
        <f aca="false">VLOOKUP($C27,'Memória de Cálculo 3'!$B$2:$E$10,4, )</f>
        <v>17588.5547686943</v>
      </c>
      <c r="L27" s="41" t="n">
        <f aca="false">J27*K27</f>
        <v>0</v>
      </c>
      <c r="M27" s="42" t="n">
        <f aca="false">F27+I27+L27</f>
        <v>14905.6648205262</v>
      </c>
      <c r="N27" s="16"/>
    </row>
    <row r="28" customFormat="false" ht="24.05" hidden="false" customHeight="false" outlineLevel="0" collapsed="false">
      <c r="B28" s="38" t="s">
        <v>124</v>
      </c>
      <c r="C28" s="39" t="n">
        <v>0.05</v>
      </c>
      <c r="D28" s="40" t="n">
        <v>5</v>
      </c>
      <c r="E28" s="33" t="n">
        <f aca="false">VLOOKUP($C28,'Memória de Cálculo 3'!$B$2:$E$10,2, )</f>
        <v>7616.00334425899</v>
      </c>
      <c r="F28" s="41" t="n">
        <f aca="false">D28*E28</f>
        <v>38080.0167212949</v>
      </c>
      <c r="G28" s="40"/>
      <c r="H28" s="33" t="n">
        <f aca="false">VLOOKUP($C28,'Memória de Cálculo 3'!$B$2:$E$10,3, )</f>
        <v>15202.2515044177</v>
      </c>
      <c r="I28" s="41" t="n">
        <f aca="false">G28*H28</f>
        <v>0</v>
      </c>
      <c r="J28" s="40"/>
      <c r="K28" s="33" t="n">
        <f aca="false">VLOOKUP($C28,'Memória de Cálculo 3'!$B$2:$E$10,4, )</f>
        <v>17973.6353328693</v>
      </c>
      <c r="L28" s="41" t="n">
        <f aca="false">J28*K28</f>
        <v>0</v>
      </c>
      <c r="M28" s="42" t="n">
        <f aca="false">F28+I28+L28</f>
        <v>38080.0167212949</v>
      </c>
      <c r="N28" s="16"/>
    </row>
    <row r="29" customFormat="false" ht="12.75" hidden="false" customHeight="false" outlineLevel="0" collapsed="false">
      <c r="B29" s="38" t="s">
        <v>125</v>
      </c>
      <c r="C29" s="39" t="n">
        <v>0.03</v>
      </c>
      <c r="D29" s="40" t="n">
        <v>2</v>
      </c>
      <c r="E29" s="33" t="n">
        <f aca="false">VLOOKUP($C29,'Memória de Cálculo 3'!$B$2:$E$10,2, )</f>
        <v>7452.83241026308</v>
      </c>
      <c r="F29" s="41" t="n">
        <f aca="false">D29*E29</f>
        <v>14905.6648205262</v>
      </c>
      <c r="G29" s="40"/>
      <c r="H29" s="33" t="n">
        <f aca="false">VLOOKUP($C29,'Memória de Cálculo 3'!$B$2:$E$10,3, )</f>
        <v>14876.5471336749</v>
      </c>
      <c r="I29" s="41" t="n">
        <f aca="false">G29*H29</f>
        <v>0</v>
      </c>
      <c r="J29" s="40"/>
      <c r="K29" s="33" t="n">
        <f aca="false">VLOOKUP($C29,'Memória de Cálculo 3'!$B$2:$E$10,4, )</f>
        <v>17588.5547686943</v>
      </c>
      <c r="L29" s="41" t="n">
        <f aca="false">J29*K29</f>
        <v>0</v>
      </c>
      <c r="M29" s="42" t="n">
        <f aca="false">F29+I29+L29</f>
        <v>14905.6648205262</v>
      </c>
      <c r="N29" s="16"/>
    </row>
    <row r="30" customFormat="false" ht="24.05" hidden="false" customHeight="false" outlineLevel="0" collapsed="false">
      <c r="B30" s="38" t="s">
        <v>126</v>
      </c>
      <c r="C30" s="39" t="n">
        <v>0.02</v>
      </c>
      <c r="D30" s="40" t="n">
        <v>2</v>
      </c>
      <c r="E30" s="33" t="n">
        <f aca="false">VLOOKUP($C30,'Memória de Cálculo 3'!$B$2:$E$10,2, )</f>
        <v>7373.84107576109</v>
      </c>
      <c r="F30" s="41" t="n">
        <f aca="false">D30*E30</f>
        <v>14747.6821515222</v>
      </c>
      <c r="G30" s="40"/>
      <c r="H30" s="33" t="n">
        <f aca="false">VLOOKUP($C30,'Memória de Cálculo 3'!$B$2:$E$10,3, )</f>
        <v>14718.8730782041</v>
      </c>
      <c r="I30" s="41" t="n">
        <f aca="false">G30*H30</f>
        <v>0</v>
      </c>
      <c r="J30" s="40"/>
      <c r="K30" s="33" t="n">
        <f aca="false">VLOOKUP($C30,'Memória de Cálculo 3'!$B$2:$E$10,4, )</f>
        <v>17402.1365941453</v>
      </c>
      <c r="L30" s="41" t="n">
        <f aca="false">J30*K30</f>
        <v>0</v>
      </c>
      <c r="M30" s="42" t="n">
        <f aca="false">F30+I30+L30</f>
        <v>14747.6821515222</v>
      </c>
      <c r="N30" s="16"/>
    </row>
    <row r="31" customFormat="false" ht="12.75" hidden="false" customHeight="false" outlineLevel="0" collapsed="false">
      <c r="B31" s="38" t="s">
        <v>127</v>
      </c>
      <c r="C31" s="39" t="n">
        <v>0.025</v>
      </c>
      <c r="D31" s="40" t="n">
        <v>2</v>
      </c>
      <c r="E31" s="33" t="n">
        <f aca="false">VLOOKUP($C31,'Memória de Cálculo 3'!$B$2:$E$10,2, )</f>
        <v>7413.12632390046</v>
      </c>
      <c r="F31" s="41" t="n">
        <f aca="false">D31*E31</f>
        <v>14826.2526478009</v>
      </c>
      <c r="G31" s="40"/>
      <c r="H31" s="33" t="n">
        <f aca="false">VLOOKUP($C31,'Memória de Cálculo 3'!$B$2:$E$10,3, )</f>
        <v>14797.2900898088</v>
      </c>
      <c r="I31" s="41" t="n">
        <f aca="false">G31*H31</f>
        <v>0</v>
      </c>
      <c r="J31" s="40"/>
      <c r="K31" s="33" t="n">
        <f aca="false">VLOOKUP($C31,'Memória de Cálculo 3'!$B$2:$E$10,4, )</f>
        <v>17494.8490959788</v>
      </c>
      <c r="L31" s="41" t="n">
        <f aca="false">J31*K31</f>
        <v>0</v>
      </c>
      <c r="M31" s="42" t="n">
        <f aca="false">F31+I31+L31</f>
        <v>14826.2526478009</v>
      </c>
      <c r="N31" s="16"/>
    </row>
    <row r="32" customFormat="false" ht="12.75" hidden="false" customHeight="false" outlineLevel="0" collapsed="false">
      <c r="B32" s="38" t="s">
        <v>128</v>
      </c>
      <c r="C32" s="39" t="n">
        <v>0.02</v>
      </c>
      <c r="D32" s="40" t="n">
        <v>2</v>
      </c>
      <c r="E32" s="33" t="n">
        <f aca="false">VLOOKUP($C32,'Memória de Cálculo 3'!$B$2:$E$10,2, )</f>
        <v>7373.84107576109</v>
      </c>
      <c r="F32" s="41" t="n">
        <f aca="false">D32*E32</f>
        <v>14747.6821515222</v>
      </c>
      <c r="G32" s="40"/>
      <c r="H32" s="33" t="n">
        <f aca="false">VLOOKUP($C32,'Memória de Cálculo 3'!$B$2:$E$10,3, )</f>
        <v>14718.8730782041</v>
      </c>
      <c r="I32" s="41" t="n">
        <f aca="false">G32*H32</f>
        <v>0</v>
      </c>
      <c r="J32" s="40"/>
      <c r="K32" s="33" t="n">
        <f aca="false">VLOOKUP($C32,'Memória de Cálculo 3'!$B$2:$E$10,4, )</f>
        <v>17402.1365941453</v>
      </c>
      <c r="L32" s="41" t="n">
        <f aca="false">J32*K32</f>
        <v>0</v>
      </c>
      <c r="M32" s="42" t="n">
        <f aca="false">F32+I32+L32</f>
        <v>14747.6821515222</v>
      </c>
      <c r="N32" s="16"/>
    </row>
    <row r="33" customFormat="false" ht="12.75" hidden="false" customHeight="false" outlineLevel="0" collapsed="false">
      <c r="B33" s="38" t="s">
        <v>129</v>
      </c>
      <c r="C33" s="39" t="n">
        <v>0.02</v>
      </c>
      <c r="D33" s="40" t="n">
        <v>2</v>
      </c>
      <c r="E33" s="33" t="n">
        <f aca="false">VLOOKUP($C33,'Memória de Cálculo 3'!$B$2:$E$10,2, )</f>
        <v>7373.84107576109</v>
      </c>
      <c r="F33" s="41" t="n">
        <f aca="false">D33*E33</f>
        <v>14747.6821515222</v>
      </c>
      <c r="G33" s="40"/>
      <c r="H33" s="33" t="n">
        <f aca="false">VLOOKUP($C33,'Memória de Cálculo 3'!$B$2:$E$10,3, )</f>
        <v>14718.8730782041</v>
      </c>
      <c r="I33" s="41" t="n">
        <f aca="false">G33*H33</f>
        <v>0</v>
      </c>
      <c r="J33" s="40"/>
      <c r="K33" s="33" t="n">
        <f aca="false">VLOOKUP($C33,'Memória de Cálculo 3'!$B$2:$E$10,4, )</f>
        <v>17402.1365941453</v>
      </c>
      <c r="L33" s="41" t="n">
        <f aca="false">J33*K33</f>
        <v>0</v>
      </c>
      <c r="M33" s="42" t="n">
        <f aca="false">F33+I33+L33</f>
        <v>14747.6821515222</v>
      </c>
      <c r="N33" s="16"/>
    </row>
    <row r="34" customFormat="false" ht="12.75" hidden="false" customHeight="false" outlineLevel="0" collapsed="false">
      <c r="B34" s="38" t="s">
        <v>130</v>
      </c>
      <c r="C34" s="39" t="n">
        <v>0.03</v>
      </c>
      <c r="D34" s="40" t="n">
        <v>2</v>
      </c>
      <c r="E34" s="33" t="n">
        <f aca="false">VLOOKUP($C34,'Memória de Cálculo 3'!$B$2:$E$10,2, )</f>
        <v>7452.83241026308</v>
      </c>
      <c r="F34" s="41" t="n">
        <f aca="false">D34*E34</f>
        <v>14905.6648205262</v>
      </c>
      <c r="G34" s="40"/>
      <c r="H34" s="33" t="n">
        <f aca="false">VLOOKUP($C34,'Memória de Cálculo 3'!$B$2:$E$10,3, )</f>
        <v>14876.5471336749</v>
      </c>
      <c r="I34" s="41" t="n">
        <f aca="false">G34*H34</f>
        <v>0</v>
      </c>
      <c r="J34" s="40"/>
      <c r="K34" s="33" t="n">
        <f aca="false">VLOOKUP($C34,'Memória de Cálculo 3'!$B$2:$E$10,4, )</f>
        <v>17588.5547686943</v>
      </c>
      <c r="L34" s="41" t="n">
        <f aca="false">J34*K34</f>
        <v>0</v>
      </c>
      <c r="M34" s="42" t="n">
        <f aca="false">F34+I34+L34</f>
        <v>14905.6648205262</v>
      </c>
      <c r="N34" s="16"/>
    </row>
    <row r="35" customFormat="false" ht="24.05" hidden="false" customHeight="false" outlineLevel="0" collapsed="false">
      <c r="B35" s="38" t="s">
        <v>131</v>
      </c>
      <c r="C35" s="39" t="n">
        <v>0.03</v>
      </c>
      <c r="D35" s="40" t="n">
        <v>2</v>
      </c>
      <c r="E35" s="33" t="n">
        <f aca="false">VLOOKUP($C35,'Memória de Cálculo 3'!$B$2:$E$10,2, )</f>
        <v>7452.83241026308</v>
      </c>
      <c r="F35" s="41" t="n">
        <f aca="false">D35*E35</f>
        <v>14905.6648205262</v>
      </c>
      <c r="G35" s="40"/>
      <c r="H35" s="33" t="n">
        <f aca="false">VLOOKUP($C35,'Memória de Cálculo 3'!$B$2:$E$10,3, )</f>
        <v>14876.5471336749</v>
      </c>
      <c r="I35" s="41" t="n">
        <f aca="false">G35*H35</f>
        <v>0</v>
      </c>
      <c r="J35" s="40"/>
      <c r="K35" s="33" t="n">
        <f aca="false">VLOOKUP($C35,'Memória de Cálculo 3'!$B$2:$E$10,4, )</f>
        <v>17588.5547686943</v>
      </c>
      <c r="L35" s="41" t="n">
        <f aca="false">J35*K35</f>
        <v>0</v>
      </c>
      <c r="M35" s="42" t="n">
        <f aca="false">F35+I35+L35</f>
        <v>14905.6648205262</v>
      </c>
      <c r="N35" s="16"/>
    </row>
    <row r="36" customFormat="false" ht="12.75" hidden="false" customHeight="false" outlineLevel="0" collapsed="false">
      <c r="B36" s="38" t="s">
        <v>132</v>
      </c>
      <c r="C36" s="39" t="n">
        <v>0.02</v>
      </c>
      <c r="D36" s="40" t="n">
        <v>2</v>
      </c>
      <c r="E36" s="33" t="n">
        <f aca="false">VLOOKUP($C36,'Memória de Cálculo 3'!$B$2:$E$10,2, )</f>
        <v>7373.84107576109</v>
      </c>
      <c r="F36" s="41" t="n">
        <f aca="false">D36*E36</f>
        <v>14747.6821515222</v>
      </c>
      <c r="G36" s="40"/>
      <c r="H36" s="33" t="n">
        <f aca="false">VLOOKUP($C36,'Memória de Cálculo 3'!$B$2:$E$10,3, )</f>
        <v>14718.8730782041</v>
      </c>
      <c r="I36" s="41" t="n">
        <f aca="false">G36*H36</f>
        <v>0</v>
      </c>
      <c r="J36" s="40"/>
      <c r="K36" s="33" t="n">
        <f aca="false">VLOOKUP($C36,'Memória de Cálculo 3'!$B$2:$E$10,4, )</f>
        <v>17402.1365941453</v>
      </c>
      <c r="L36" s="41" t="n">
        <f aca="false">J36*K36</f>
        <v>0</v>
      </c>
      <c r="M36" s="42" t="n">
        <f aca="false">F36+I36+L36</f>
        <v>14747.6821515222</v>
      </c>
      <c r="N36" s="16"/>
    </row>
    <row r="37" customFormat="false" ht="24.05" hidden="false" customHeight="false" outlineLevel="0" collapsed="false">
      <c r="B37" s="38" t="s">
        <v>133</v>
      </c>
      <c r="C37" s="39" t="n">
        <v>0.03</v>
      </c>
      <c r="D37" s="40" t="n">
        <v>2</v>
      </c>
      <c r="E37" s="33" t="n">
        <f aca="false">VLOOKUP($C37,'Memória de Cálculo 3'!$B$2:$E$10,2, )</f>
        <v>7452.83241026308</v>
      </c>
      <c r="F37" s="41" t="n">
        <f aca="false">D37*E37</f>
        <v>14905.6648205262</v>
      </c>
      <c r="G37" s="40"/>
      <c r="H37" s="33" t="n">
        <f aca="false">VLOOKUP($C37,'Memória de Cálculo 3'!$B$2:$E$10,3, )</f>
        <v>14876.5471336749</v>
      </c>
      <c r="I37" s="41" t="n">
        <f aca="false">G37*H37</f>
        <v>0</v>
      </c>
      <c r="J37" s="40"/>
      <c r="K37" s="33" t="n">
        <f aca="false">VLOOKUP($C37,'Memória de Cálculo 3'!$B$2:$E$10,4, )</f>
        <v>17588.5547686943</v>
      </c>
      <c r="L37" s="41" t="n">
        <f aca="false">J37*K37</f>
        <v>0</v>
      </c>
      <c r="M37" s="42" t="n">
        <f aca="false">F37+I37+L37</f>
        <v>14905.6648205262</v>
      </c>
      <c r="N37" s="16"/>
    </row>
    <row r="38" customFormat="false" ht="24.05" hidden="false" customHeight="false" outlineLevel="0" collapsed="false">
      <c r="B38" s="38" t="s">
        <v>134</v>
      </c>
      <c r="C38" s="39" t="n">
        <v>0.05</v>
      </c>
      <c r="D38" s="40" t="n">
        <v>2</v>
      </c>
      <c r="E38" s="33" t="n">
        <f aca="false">VLOOKUP($C38,'Memória de Cálculo 3'!$B$2:$E$10,2, )</f>
        <v>7616.00334425899</v>
      </c>
      <c r="F38" s="41" t="n">
        <f aca="false">D38*E38</f>
        <v>15232.006688518</v>
      </c>
      <c r="G38" s="40"/>
      <c r="H38" s="33" t="n">
        <f aca="false">VLOOKUP($C38,'Memória de Cálculo 3'!$B$2:$E$10,3, )</f>
        <v>15202.2515044177</v>
      </c>
      <c r="I38" s="41" t="n">
        <f aca="false">G38*H38</f>
        <v>0</v>
      </c>
      <c r="J38" s="40"/>
      <c r="K38" s="33" t="n">
        <f aca="false">VLOOKUP($C38,'Memória de Cálculo 3'!$B$2:$E$10,4, )</f>
        <v>17973.6353328693</v>
      </c>
      <c r="L38" s="41" t="n">
        <f aca="false">J38*K38</f>
        <v>0</v>
      </c>
      <c r="M38" s="42" t="n">
        <f aca="false">F38+I38+L38</f>
        <v>15232.006688518</v>
      </c>
      <c r="N38" s="16"/>
    </row>
    <row r="39" customFormat="false" ht="24.05" hidden="false" customHeight="false" outlineLevel="0" collapsed="false">
      <c r="B39" s="38" t="s">
        <v>135</v>
      </c>
      <c r="C39" s="39" t="n">
        <v>0.02</v>
      </c>
      <c r="D39" s="40" t="n">
        <v>3</v>
      </c>
      <c r="E39" s="33" t="n">
        <f aca="false">VLOOKUP($C39,'Memória de Cálculo 3'!$B$2:$E$10,2, )</f>
        <v>7373.84107576109</v>
      </c>
      <c r="F39" s="41" t="n">
        <f aca="false">D39*E39</f>
        <v>22121.5232272833</v>
      </c>
      <c r="G39" s="40"/>
      <c r="H39" s="33" t="n">
        <f aca="false">VLOOKUP($C39,'Memória de Cálculo 3'!$B$2:$E$10,3, )</f>
        <v>14718.8730782041</v>
      </c>
      <c r="I39" s="41" t="n">
        <f aca="false">G39*H39</f>
        <v>0</v>
      </c>
      <c r="J39" s="40"/>
      <c r="K39" s="33" t="n">
        <f aca="false">VLOOKUP($C39,'Memória de Cálculo 3'!$B$2:$E$10,4, )</f>
        <v>17402.1365941453</v>
      </c>
      <c r="L39" s="41" t="n">
        <f aca="false">J39*K39</f>
        <v>0</v>
      </c>
      <c r="M39" s="42" t="n">
        <f aca="false">F39+I39+L39</f>
        <v>22121.5232272833</v>
      </c>
      <c r="N39" s="16"/>
    </row>
    <row r="40" customFormat="false" ht="24.05" hidden="false" customHeight="false" outlineLevel="0" collapsed="false">
      <c r="B40" s="38" t="s">
        <v>136</v>
      </c>
      <c r="C40" s="39" t="n">
        <v>0.02</v>
      </c>
      <c r="D40" s="40"/>
      <c r="E40" s="33" t="n">
        <f aca="false">VLOOKUP($C40,'Memória de Cálculo 3'!$B$2:$E$10,2, )</f>
        <v>7373.84107576109</v>
      </c>
      <c r="F40" s="41" t="n">
        <f aca="false">D40*E40</f>
        <v>0</v>
      </c>
      <c r="G40" s="40" t="n">
        <v>1</v>
      </c>
      <c r="H40" s="33" t="n">
        <f aca="false">VLOOKUP($C40,'Memória de Cálculo 3'!$B$2:$E$10,3, )</f>
        <v>14718.8730782041</v>
      </c>
      <c r="I40" s="41" t="n">
        <f aca="false">G40*H40</f>
        <v>14718.8730782041</v>
      </c>
      <c r="J40" s="40" t="n">
        <v>1</v>
      </c>
      <c r="K40" s="33" t="n">
        <f aca="false">VLOOKUP($C40,'Memória de Cálculo 3'!$B$2:$E$10,4, )</f>
        <v>17402.1365941453</v>
      </c>
      <c r="L40" s="41" t="n">
        <f aca="false">J40*K40</f>
        <v>17402.1365941453</v>
      </c>
      <c r="M40" s="42" t="n">
        <f aca="false">F40+I40+L40</f>
        <v>32121.0096723494</v>
      </c>
      <c r="N40" s="16"/>
    </row>
    <row r="41" customFormat="false" ht="24.05" hidden="false" customHeight="false" outlineLevel="0" collapsed="false">
      <c r="B41" s="38" t="s">
        <v>137</v>
      </c>
      <c r="C41" s="39" t="n">
        <v>0.02</v>
      </c>
      <c r="D41" s="40" t="n">
        <v>2</v>
      </c>
      <c r="E41" s="33" t="n">
        <f aca="false">VLOOKUP($C41,'Memória de Cálculo 3'!$B$2:$E$10,2, )</f>
        <v>7373.84107576109</v>
      </c>
      <c r="F41" s="41" t="n">
        <f aca="false">D41*E41</f>
        <v>14747.6821515222</v>
      </c>
      <c r="G41" s="40"/>
      <c r="H41" s="33" t="n">
        <f aca="false">VLOOKUP($C41,'Memória de Cálculo 3'!$B$2:$E$10,3, )</f>
        <v>14718.8730782041</v>
      </c>
      <c r="I41" s="41" t="n">
        <f aca="false">G41*H41</f>
        <v>0</v>
      </c>
      <c r="J41" s="40"/>
      <c r="K41" s="33" t="n">
        <f aca="false">VLOOKUP($C41,'Memória de Cálculo 3'!$B$2:$E$10,4, )</f>
        <v>17402.1365941453</v>
      </c>
      <c r="L41" s="41" t="n">
        <f aca="false">J41*K41</f>
        <v>0</v>
      </c>
      <c r="M41" s="42" t="n">
        <f aca="false">F41+I41+L41</f>
        <v>14747.6821515222</v>
      </c>
      <c r="N41" s="16"/>
    </row>
    <row r="42" customFormat="false" ht="24.05" hidden="false" customHeight="false" outlineLevel="0" collapsed="false">
      <c r="B42" s="38" t="s">
        <v>138</v>
      </c>
      <c r="C42" s="39" t="n">
        <v>0.05</v>
      </c>
      <c r="D42" s="40" t="n">
        <v>1</v>
      </c>
      <c r="E42" s="33" t="n">
        <f aca="false">VLOOKUP($C42,'Memória de Cálculo 3'!$B$2:$E$10,2, )</f>
        <v>7616.00334425899</v>
      </c>
      <c r="F42" s="41" t="n">
        <f aca="false">D42*E42</f>
        <v>7616.00334425899</v>
      </c>
      <c r="G42" s="40"/>
      <c r="H42" s="33" t="n">
        <f aca="false">VLOOKUP($C42,'Memória de Cálculo 3'!$B$2:$E$10,3, )</f>
        <v>15202.2515044177</v>
      </c>
      <c r="I42" s="41" t="n">
        <f aca="false">G42*H42</f>
        <v>0</v>
      </c>
      <c r="J42" s="40"/>
      <c r="K42" s="33" t="n">
        <f aca="false">VLOOKUP($C42,'Memória de Cálculo 3'!$B$2:$E$10,4, )</f>
        <v>17973.6353328693</v>
      </c>
      <c r="L42" s="41" t="n">
        <f aca="false">J42*K42</f>
        <v>0</v>
      </c>
      <c r="M42" s="42" t="n">
        <f aca="false">F42+I42+L42</f>
        <v>7616.00334425899</v>
      </c>
      <c r="N42" s="16"/>
    </row>
    <row r="43" customFormat="false" ht="12.75" hidden="false" customHeight="false" outlineLevel="0" collapsed="false">
      <c r="B43" s="38" t="s">
        <v>118</v>
      </c>
      <c r="C43" s="39" t="n">
        <v>0.05</v>
      </c>
      <c r="D43" s="40" t="n">
        <v>1</v>
      </c>
      <c r="E43" s="33" t="n">
        <f aca="false">VLOOKUP($C43,'Memória de Cálculo 3'!$B$2:$E$10,2, )</f>
        <v>7616.00334425899</v>
      </c>
      <c r="F43" s="41" t="n">
        <f aca="false">D43*E43</f>
        <v>7616.00334425899</v>
      </c>
      <c r="G43" s="40" t="n">
        <v>1</v>
      </c>
      <c r="H43" s="33" t="n">
        <f aca="false">VLOOKUP($C43,'Memória de Cálculo 3'!$B$2:$E$10,3, )</f>
        <v>15202.2515044177</v>
      </c>
      <c r="I43" s="41" t="n">
        <f aca="false">G43*H43</f>
        <v>15202.2515044177</v>
      </c>
      <c r="J43" s="40" t="n">
        <v>1</v>
      </c>
      <c r="K43" s="33" t="n">
        <f aca="false">VLOOKUP($C43,'Memória de Cálculo 3'!$B$2:$E$10,4, )</f>
        <v>17973.6353328693</v>
      </c>
      <c r="L43" s="41" t="n">
        <f aca="false">J43*K43</f>
        <v>17973.6353328693</v>
      </c>
      <c r="M43" s="42" t="n">
        <f aca="false">F43+I43+L43</f>
        <v>40791.890181546</v>
      </c>
      <c r="N43" s="16"/>
    </row>
    <row r="44" customFormat="false" ht="12.75" hidden="false" customHeight="false" outlineLevel="0" collapsed="false">
      <c r="B44" s="43" t="s">
        <v>34</v>
      </c>
      <c r="C44" s="43"/>
      <c r="D44" s="44" t="n">
        <f aca="false">SUM(D27:D43)</f>
        <v>34</v>
      </c>
      <c r="E44" s="44"/>
      <c r="F44" s="45" t="n">
        <f aca="false">SUM(F27:F43)</f>
        <v>253758.540833657</v>
      </c>
      <c r="G44" s="44" t="n">
        <f aca="false">SUM(G27:G43)</f>
        <v>2</v>
      </c>
      <c r="H44" s="44"/>
      <c r="I44" s="44" t="n">
        <f aca="false">SUM(I27:I43)</f>
        <v>29921.1245826218</v>
      </c>
      <c r="J44" s="44" t="n">
        <f aca="false">SUM(J27:J43)</f>
        <v>2</v>
      </c>
      <c r="K44" s="44"/>
      <c r="L44" s="45" t="n">
        <f aca="false">SUM(L27:L43)</f>
        <v>35375.7719270146</v>
      </c>
      <c r="M44" s="46" t="n">
        <f aca="false">SUM(M27:M43)</f>
        <v>319055.437343293</v>
      </c>
      <c r="N44" s="16"/>
    </row>
    <row r="45" customFormat="false" ht="12.75" hidden="false" customHeight="false" outlineLevel="0" collapsed="false">
      <c r="B45" s="43" t="s">
        <v>56</v>
      </c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7" t="n">
        <f aca="false">M44*12</f>
        <v>3828665.24811952</v>
      </c>
      <c r="N45" s="16"/>
    </row>
    <row r="46" customFormat="false" ht="12.75" hidden="false" customHeight="false" outlineLevel="0" collapsed="false">
      <c r="N46" s="16"/>
    </row>
    <row r="47" customFormat="false" ht="12.75" hidden="false" customHeight="false" outlineLevel="0" collapsed="false">
      <c r="B47" s="37" t="s">
        <v>119</v>
      </c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16"/>
    </row>
    <row r="48" customFormat="false" ht="12.75" hidden="false" customHeight="true" outlineLevel="0" collapsed="false">
      <c r="B48" s="21" t="s">
        <v>36</v>
      </c>
      <c r="C48" s="21" t="s">
        <v>37</v>
      </c>
      <c r="D48" s="21" t="s">
        <v>38</v>
      </c>
      <c r="E48" s="21"/>
      <c r="F48" s="21"/>
      <c r="G48" s="21" t="s">
        <v>39</v>
      </c>
      <c r="H48" s="21"/>
      <c r="I48" s="21"/>
      <c r="J48" s="21" t="s">
        <v>40</v>
      </c>
      <c r="K48" s="21"/>
      <c r="L48" s="21"/>
      <c r="M48" s="22" t="s">
        <v>18</v>
      </c>
      <c r="N48" s="16"/>
    </row>
    <row r="49" customFormat="false" ht="35.5" hidden="false" customHeight="false" outlineLevel="0" collapsed="false">
      <c r="B49" s="21"/>
      <c r="C49" s="21"/>
      <c r="D49" s="22" t="s">
        <v>41</v>
      </c>
      <c r="E49" s="22" t="s">
        <v>42</v>
      </c>
      <c r="F49" s="22" t="s">
        <v>43</v>
      </c>
      <c r="G49" s="22" t="s">
        <v>41</v>
      </c>
      <c r="H49" s="22" t="s">
        <v>42</v>
      </c>
      <c r="I49" s="22" t="s">
        <v>43</v>
      </c>
      <c r="J49" s="22" t="s">
        <v>41</v>
      </c>
      <c r="K49" s="22" t="s">
        <v>42</v>
      </c>
      <c r="L49" s="22" t="s">
        <v>43</v>
      </c>
      <c r="M49" s="22"/>
      <c r="N49" s="16"/>
    </row>
    <row r="50" customFormat="false" ht="12.75" hidden="false" customHeight="false" outlineLevel="0" collapsed="false">
      <c r="B50" s="38" t="s">
        <v>139</v>
      </c>
      <c r="C50" s="39" t="n">
        <v>0.05</v>
      </c>
      <c r="D50" s="40" t="n">
        <v>3</v>
      </c>
      <c r="E50" s="33" t="n">
        <f aca="false">VLOOKUP($C50,'Memória de Cálculo 3'!$B$2:$E$10,2, )</f>
        <v>7616.00334425899</v>
      </c>
      <c r="F50" s="41" t="n">
        <f aca="false">D50*E50</f>
        <v>22848.010032777</v>
      </c>
      <c r="G50" s="40"/>
      <c r="H50" s="33" t="n">
        <f aca="false">VLOOKUP($C50,'Memória de Cálculo 3'!$B$2:$E$10,3, )</f>
        <v>15202.2515044177</v>
      </c>
      <c r="I50" s="41" t="n">
        <f aca="false">G50*H50</f>
        <v>0</v>
      </c>
      <c r="J50" s="40"/>
      <c r="K50" s="33" t="n">
        <f aca="false">VLOOKUP($C50,'Memória de Cálculo 3'!$B$2:$E$10,4, )</f>
        <v>17973.6353328693</v>
      </c>
      <c r="L50" s="41" t="n">
        <f aca="false">J50*K50</f>
        <v>0</v>
      </c>
      <c r="M50" s="42" t="n">
        <f aca="false">F50+I50+L50</f>
        <v>22848.010032777</v>
      </c>
      <c r="N50" s="16"/>
    </row>
    <row r="51" customFormat="false" ht="24.05" hidden="false" customHeight="false" outlineLevel="0" collapsed="false">
      <c r="B51" s="38" t="s">
        <v>140</v>
      </c>
      <c r="C51" s="39" t="n">
        <v>0.025</v>
      </c>
      <c r="D51" s="40" t="n">
        <v>2</v>
      </c>
      <c r="E51" s="33" t="n">
        <f aca="false">VLOOKUP($C51,'Memória de Cálculo 3'!$B$2:$E$10,2, )</f>
        <v>7413.12632390046</v>
      </c>
      <c r="F51" s="41" t="n">
        <f aca="false">D51*E51</f>
        <v>14826.2526478009</v>
      </c>
      <c r="G51" s="40"/>
      <c r="H51" s="33" t="n">
        <f aca="false">VLOOKUP($C51,'Memória de Cálculo 3'!$B$2:$E$10,3, )</f>
        <v>14797.2900898088</v>
      </c>
      <c r="I51" s="41" t="n">
        <f aca="false">G51*H51</f>
        <v>0</v>
      </c>
      <c r="J51" s="40"/>
      <c r="K51" s="33" t="n">
        <f aca="false">VLOOKUP($C51,'Memória de Cálculo 3'!$B$2:$E$10,4, )</f>
        <v>17494.8490959788</v>
      </c>
      <c r="L51" s="41" t="n">
        <f aca="false">J51*K51</f>
        <v>0</v>
      </c>
      <c r="M51" s="42" t="n">
        <f aca="false">F51+I51+L51</f>
        <v>14826.2526478009</v>
      </c>
      <c r="N51" s="16"/>
    </row>
    <row r="52" customFormat="false" ht="12.75" hidden="false" customHeight="false" outlineLevel="0" collapsed="false">
      <c r="B52" s="38" t="s">
        <v>141</v>
      </c>
      <c r="C52" s="39" t="n">
        <v>0.05</v>
      </c>
      <c r="D52" s="40" t="n">
        <v>2</v>
      </c>
      <c r="E52" s="33" t="n">
        <f aca="false">VLOOKUP($C52,'Memória de Cálculo 3'!$B$2:$E$10,2, )</f>
        <v>7616.00334425899</v>
      </c>
      <c r="F52" s="41" t="n">
        <f aca="false">D52*E52</f>
        <v>15232.006688518</v>
      </c>
      <c r="G52" s="40"/>
      <c r="H52" s="33" t="n">
        <f aca="false">VLOOKUP($C52,'Memória de Cálculo 3'!$B$2:$E$10,3, )</f>
        <v>15202.2515044177</v>
      </c>
      <c r="I52" s="41" t="n">
        <f aca="false">G52*H52</f>
        <v>0</v>
      </c>
      <c r="J52" s="40"/>
      <c r="K52" s="33" t="n">
        <f aca="false">VLOOKUP($C52,'Memória de Cálculo 3'!$B$2:$E$10,4, )</f>
        <v>17973.6353328693</v>
      </c>
      <c r="L52" s="41" t="n">
        <f aca="false">J52*K52</f>
        <v>0</v>
      </c>
      <c r="M52" s="42" t="n">
        <f aca="false">F52+I52+L52</f>
        <v>15232.006688518</v>
      </c>
      <c r="N52" s="16"/>
    </row>
    <row r="53" customFormat="false" ht="12.75" hidden="false" customHeight="false" outlineLevel="0" collapsed="false">
      <c r="B53" s="38" t="s">
        <v>142</v>
      </c>
      <c r="C53" s="39" t="n">
        <v>0.02</v>
      </c>
      <c r="D53" s="40" t="n">
        <v>1</v>
      </c>
      <c r="E53" s="33" t="n">
        <f aca="false">VLOOKUP($C53,'Memória de Cálculo 3'!$B$2:$E$10,2, )</f>
        <v>7373.84107576109</v>
      </c>
      <c r="F53" s="41" t="n">
        <f aca="false">D53*E53</f>
        <v>7373.84107576109</v>
      </c>
      <c r="G53" s="40" t="n">
        <v>1</v>
      </c>
      <c r="H53" s="33" t="n">
        <f aca="false">VLOOKUP($C53,'Memória de Cálculo 3'!$B$2:$E$10,3, )</f>
        <v>14718.8730782041</v>
      </c>
      <c r="I53" s="41" t="n">
        <f aca="false">G53*H53</f>
        <v>14718.8730782041</v>
      </c>
      <c r="J53" s="40"/>
      <c r="K53" s="33" t="n">
        <f aca="false">VLOOKUP($C53,'Memória de Cálculo 3'!$B$2:$E$10,4, )</f>
        <v>17402.1365941453</v>
      </c>
      <c r="L53" s="41" t="n">
        <f aca="false">J53*K53</f>
        <v>0</v>
      </c>
      <c r="M53" s="42" t="n">
        <f aca="false">F53+I53+L53</f>
        <v>22092.7141539652</v>
      </c>
      <c r="N53" s="16"/>
    </row>
    <row r="54" customFormat="false" ht="12.75" hidden="false" customHeight="false" outlineLevel="0" collapsed="false">
      <c r="B54" s="38" t="s">
        <v>143</v>
      </c>
      <c r="C54" s="39" t="n">
        <v>0.05</v>
      </c>
      <c r="D54" s="40"/>
      <c r="E54" s="33" t="n">
        <f aca="false">VLOOKUP($C54,'Memória de Cálculo 3'!$B$2:$E$10,2, )</f>
        <v>7616.00334425899</v>
      </c>
      <c r="F54" s="41" t="n">
        <f aca="false">D54*E54</f>
        <v>0</v>
      </c>
      <c r="G54" s="40" t="n">
        <v>1</v>
      </c>
      <c r="H54" s="33" t="n">
        <f aca="false">VLOOKUP($C54,'Memória de Cálculo 3'!$B$2:$E$10,3, )</f>
        <v>15202.2515044177</v>
      </c>
      <c r="I54" s="41" t="n">
        <f aca="false">G54*H54</f>
        <v>15202.2515044177</v>
      </c>
      <c r="J54" s="40"/>
      <c r="K54" s="33" t="n">
        <f aca="false">VLOOKUP($C54,'Memória de Cálculo 3'!$B$2:$E$10,4, )</f>
        <v>17973.6353328693</v>
      </c>
      <c r="L54" s="41" t="n">
        <f aca="false">J54*K54</f>
        <v>0</v>
      </c>
      <c r="M54" s="42" t="n">
        <f aca="false">F54+I54+L54</f>
        <v>15202.2515044177</v>
      </c>
      <c r="N54" s="16"/>
    </row>
    <row r="55" customFormat="false" ht="24.05" hidden="false" customHeight="false" outlineLevel="0" collapsed="false">
      <c r="B55" s="38" t="s">
        <v>144</v>
      </c>
      <c r="C55" s="39" t="n">
        <v>0.05</v>
      </c>
      <c r="D55" s="40" t="n">
        <v>2</v>
      </c>
      <c r="E55" s="33" t="n">
        <f aca="false">VLOOKUP($C55,'Memória de Cálculo 3'!$B$2:$E$10,2, )</f>
        <v>7616.00334425899</v>
      </c>
      <c r="F55" s="41" t="n">
        <f aca="false">D55*E55</f>
        <v>15232.006688518</v>
      </c>
      <c r="G55" s="40"/>
      <c r="H55" s="33" t="n">
        <f aca="false">VLOOKUP($C55,'Memória de Cálculo 3'!$B$2:$E$10,3, )</f>
        <v>15202.2515044177</v>
      </c>
      <c r="I55" s="41" t="n">
        <f aca="false">G55*H55</f>
        <v>0</v>
      </c>
      <c r="J55" s="40"/>
      <c r="K55" s="33" t="n">
        <f aca="false">VLOOKUP($C55,'Memória de Cálculo 3'!$B$2:$E$10,4, )</f>
        <v>17973.6353328693</v>
      </c>
      <c r="L55" s="41" t="n">
        <f aca="false">J55*K55</f>
        <v>0</v>
      </c>
      <c r="M55" s="42" t="n">
        <f aca="false">F55+I55+L55</f>
        <v>15232.006688518</v>
      </c>
      <c r="N55" s="16"/>
    </row>
    <row r="56" customFormat="false" ht="12.75" hidden="false" customHeight="false" outlineLevel="0" collapsed="false">
      <c r="B56" s="38" t="s">
        <v>145</v>
      </c>
      <c r="C56" s="39" t="n">
        <v>0.05</v>
      </c>
      <c r="D56" s="40" t="n">
        <v>4</v>
      </c>
      <c r="E56" s="33" t="n">
        <f aca="false">VLOOKUP($C56,'Memória de Cálculo 3'!$B$2:$E$10,2, )</f>
        <v>7616.00334425899</v>
      </c>
      <c r="F56" s="41" t="n">
        <f aca="false">D56*E56</f>
        <v>30464.013377036</v>
      </c>
      <c r="G56" s="40"/>
      <c r="H56" s="33" t="n">
        <f aca="false">VLOOKUP($C56,'Memória de Cálculo 3'!$B$2:$E$10,3, )</f>
        <v>15202.2515044177</v>
      </c>
      <c r="I56" s="41" t="n">
        <f aca="false">G56*H56</f>
        <v>0</v>
      </c>
      <c r="J56" s="40"/>
      <c r="K56" s="33" t="n">
        <f aca="false">VLOOKUP($C56,'Memória de Cálculo 3'!$B$2:$E$10,4, )</f>
        <v>17973.6353328693</v>
      </c>
      <c r="L56" s="41" t="n">
        <f aca="false">J56*K56</f>
        <v>0</v>
      </c>
      <c r="M56" s="42" t="n">
        <f aca="false">F56+I56+L56</f>
        <v>30464.013377036</v>
      </c>
      <c r="N56" s="16"/>
    </row>
    <row r="57" customFormat="false" ht="12.75" hidden="false" customHeight="false" outlineLevel="0" collapsed="false">
      <c r="B57" s="38" t="s">
        <v>146</v>
      </c>
      <c r="C57" s="39" t="n">
        <v>0.05</v>
      </c>
      <c r="D57" s="40" t="n">
        <v>3</v>
      </c>
      <c r="E57" s="33" t="n">
        <f aca="false">VLOOKUP($C57,'Memória de Cálculo 3'!$B$2:$E$10,2, )</f>
        <v>7616.00334425899</v>
      </c>
      <c r="F57" s="41" t="n">
        <f aca="false">D57*E57</f>
        <v>22848.010032777</v>
      </c>
      <c r="G57" s="40"/>
      <c r="H57" s="33" t="n">
        <f aca="false">VLOOKUP($C57,'Memória de Cálculo 3'!$B$2:$E$10,3, )</f>
        <v>15202.2515044177</v>
      </c>
      <c r="I57" s="41" t="n">
        <f aca="false">G57*H57</f>
        <v>0</v>
      </c>
      <c r="J57" s="40"/>
      <c r="K57" s="33" t="n">
        <f aca="false">VLOOKUP($C57,'Memória de Cálculo 3'!$B$2:$E$10,4, )</f>
        <v>17973.6353328693</v>
      </c>
      <c r="L57" s="41" t="n">
        <f aca="false">J57*K57</f>
        <v>0</v>
      </c>
      <c r="M57" s="42" t="n">
        <f aca="false">F57+I57+L57</f>
        <v>22848.010032777</v>
      </c>
      <c r="N57" s="16"/>
    </row>
    <row r="58" customFormat="false" ht="12.75" hidden="false" customHeight="false" outlineLevel="0" collapsed="false">
      <c r="B58" s="38" t="s">
        <v>147</v>
      </c>
      <c r="C58" s="39" t="n">
        <v>0.02</v>
      </c>
      <c r="D58" s="40" t="n">
        <v>2</v>
      </c>
      <c r="E58" s="33" t="n">
        <f aca="false">VLOOKUP($C58,'Memória de Cálculo 3'!$B$2:$E$10,2, )</f>
        <v>7373.84107576109</v>
      </c>
      <c r="F58" s="41" t="n">
        <f aca="false">D58*E58</f>
        <v>14747.6821515222</v>
      </c>
      <c r="G58" s="40"/>
      <c r="H58" s="33" t="n">
        <f aca="false">VLOOKUP($C58,'Memória de Cálculo 3'!$B$2:$E$10,3, )</f>
        <v>14718.8730782041</v>
      </c>
      <c r="I58" s="41" t="n">
        <f aca="false">G58*H58</f>
        <v>0</v>
      </c>
      <c r="J58" s="40"/>
      <c r="K58" s="33" t="n">
        <f aca="false">VLOOKUP($C58,'Memória de Cálculo 3'!$B$2:$E$10,4, )</f>
        <v>17402.1365941453</v>
      </c>
      <c r="L58" s="41" t="n">
        <f aca="false">J58*K58</f>
        <v>0</v>
      </c>
      <c r="M58" s="42" t="n">
        <f aca="false">F58+I58+L58</f>
        <v>14747.6821515222</v>
      </c>
      <c r="N58" s="16"/>
    </row>
    <row r="59" customFormat="false" ht="24.05" hidden="false" customHeight="false" outlineLevel="0" collapsed="false">
      <c r="B59" s="38" t="s">
        <v>148</v>
      </c>
      <c r="C59" s="39" t="n">
        <v>0.02</v>
      </c>
      <c r="D59" s="40" t="n">
        <v>2</v>
      </c>
      <c r="E59" s="33" t="n">
        <f aca="false">VLOOKUP($C59,'Memória de Cálculo 3'!$B$2:$E$10,2, )</f>
        <v>7373.84107576109</v>
      </c>
      <c r="F59" s="41" t="n">
        <f aca="false">D59*E59</f>
        <v>14747.6821515222</v>
      </c>
      <c r="G59" s="40"/>
      <c r="H59" s="33" t="n">
        <f aca="false">VLOOKUP($C59,'Memória de Cálculo 3'!$B$2:$E$10,3, )</f>
        <v>14718.8730782041</v>
      </c>
      <c r="I59" s="41" t="n">
        <f aca="false">G59*H59</f>
        <v>0</v>
      </c>
      <c r="J59" s="40"/>
      <c r="K59" s="33" t="n">
        <f aca="false">VLOOKUP($C59,'Memória de Cálculo 3'!$B$2:$E$10,4, )</f>
        <v>17402.1365941453</v>
      </c>
      <c r="L59" s="41" t="n">
        <f aca="false">J59*K59</f>
        <v>0</v>
      </c>
      <c r="M59" s="42" t="n">
        <f aca="false">F59+I59+L59</f>
        <v>14747.6821515222</v>
      </c>
      <c r="N59" s="16"/>
    </row>
    <row r="60" customFormat="false" ht="12.75" hidden="false" customHeight="false" outlineLevel="0" collapsed="false">
      <c r="B60" s="38" t="s">
        <v>149</v>
      </c>
      <c r="C60" s="39" t="n">
        <v>0.05</v>
      </c>
      <c r="D60" s="40" t="n">
        <v>1</v>
      </c>
      <c r="E60" s="33" t="n">
        <f aca="false">VLOOKUP($C60,'Memória de Cálculo 3'!$B$2:$E$10,2, )</f>
        <v>7616.00334425899</v>
      </c>
      <c r="F60" s="41" t="n">
        <f aca="false">D60*E60</f>
        <v>7616.00334425899</v>
      </c>
      <c r="G60" s="40" t="n">
        <v>1</v>
      </c>
      <c r="H60" s="33" t="n">
        <f aca="false">VLOOKUP($C60,'Memória de Cálculo 3'!$B$2:$E$10,3, )</f>
        <v>15202.2515044177</v>
      </c>
      <c r="I60" s="41" t="n">
        <f aca="false">G60*H60</f>
        <v>15202.2515044177</v>
      </c>
      <c r="J60" s="40"/>
      <c r="K60" s="33" t="n">
        <f aca="false">VLOOKUP($C60,'Memória de Cálculo 3'!$B$2:$E$10,4, )</f>
        <v>17973.6353328693</v>
      </c>
      <c r="L60" s="41" t="n">
        <f aca="false">J60*K60</f>
        <v>0</v>
      </c>
      <c r="M60" s="42" t="n">
        <f aca="false">F60+I60+L60</f>
        <v>22818.2548486767</v>
      </c>
      <c r="N60" s="16"/>
    </row>
    <row r="61" customFormat="false" ht="12.75" hidden="false" customHeight="false" outlineLevel="0" collapsed="false">
      <c r="B61" s="38" t="s">
        <v>150</v>
      </c>
      <c r="C61" s="39" t="n">
        <v>0.03</v>
      </c>
      <c r="D61" s="40" t="n">
        <v>2</v>
      </c>
      <c r="E61" s="33" t="n">
        <f aca="false">VLOOKUP($C61,'Memória de Cálculo 3'!$B$2:$E$10,2, )</f>
        <v>7452.83241026308</v>
      </c>
      <c r="F61" s="41" t="n">
        <f aca="false">D61*E61</f>
        <v>14905.6648205262</v>
      </c>
      <c r="G61" s="40"/>
      <c r="H61" s="33" t="n">
        <f aca="false">VLOOKUP($C61,'Memória de Cálculo 3'!$B$2:$E$10,3, )</f>
        <v>14876.5471336749</v>
      </c>
      <c r="I61" s="41" t="n">
        <f aca="false">G61*H61</f>
        <v>0</v>
      </c>
      <c r="J61" s="40"/>
      <c r="K61" s="33" t="n">
        <f aca="false">VLOOKUP($C61,'Memória de Cálculo 3'!$B$2:$E$10,4, )</f>
        <v>17588.5547686943</v>
      </c>
      <c r="L61" s="41" t="n">
        <f aca="false">J61*K61</f>
        <v>0</v>
      </c>
      <c r="M61" s="42" t="n">
        <f aca="false">F61+I61+L61</f>
        <v>14905.6648205262</v>
      </c>
      <c r="N61" s="16"/>
    </row>
    <row r="62" customFormat="false" ht="12.75" hidden="false" customHeight="false" outlineLevel="0" collapsed="false">
      <c r="B62" s="38" t="s">
        <v>119</v>
      </c>
      <c r="C62" s="39" t="n">
        <v>0.05</v>
      </c>
      <c r="D62" s="40" t="n">
        <v>1</v>
      </c>
      <c r="E62" s="33" t="n">
        <f aca="false">VLOOKUP($C62,'Memória de Cálculo 3'!$B$2:$E$10,2, )</f>
        <v>7616.00334425899</v>
      </c>
      <c r="F62" s="41" t="n">
        <f aca="false">D62*E62</f>
        <v>7616.00334425899</v>
      </c>
      <c r="G62" s="40" t="n">
        <v>1</v>
      </c>
      <c r="H62" s="33" t="n">
        <f aca="false">VLOOKUP($C62,'Memória de Cálculo 3'!$B$2:$E$10,3, )</f>
        <v>15202.2515044177</v>
      </c>
      <c r="I62" s="41" t="n">
        <f aca="false">G62*H62</f>
        <v>15202.2515044177</v>
      </c>
      <c r="J62" s="40" t="n">
        <v>1</v>
      </c>
      <c r="K62" s="33" t="n">
        <f aca="false">VLOOKUP($C62,'Memória de Cálculo 3'!$B$2:$E$10,4, )</f>
        <v>17973.6353328693</v>
      </c>
      <c r="L62" s="41" t="n">
        <f aca="false">J62*K62</f>
        <v>17973.6353328693</v>
      </c>
      <c r="M62" s="42" t="n">
        <f aca="false">F62+I62+L62</f>
        <v>40791.890181546</v>
      </c>
      <c r="N62" s="16"/>
    </row>
    <row r="63" customFormat="false" ht="12.75" hidden="false" customHeight="false" outlineLevel="0" collapsed="false">
      <c r="B63" s="43" t="s">
        <v>34</v>
      </c>
      <c r="C63" s="43"/>
      <c r="D63" s="44" t="n">
        <f aca="false">SUM(D50:D62)</f>
        <v>25</v>
      </c>
      <c r="E63" s="44"/>
      <c r="F63" s="45" t="n">
        <f aca="false">SUM(F50:F62)</f>
        <v>188457.176355276</v>
      </c>
      <c r="G63" s="44" t="n">
        <f aca="false">SUM(G50:G62)</f>
        <v>4</v>
      </c>
      <c r="H63" s="44"/>
      <c r="I63" s="44" t="n">
        <f aca="false">SUM(I50:I62)</f>
        <v>60325.6275914572</v>
      </c>
      <c r="J63" s="44" t="n">
        <f aca="false">SUM(J50:J62)</f>
        <v>1</v>
      </c>
      <c r="K63" s="44"/>
      <c r="L63" s="45" t="n">
        <f aca="false">SUM(L50:L62)</f>
        <v>17973.6353328693</v>
      </c>
      <c r="M63" s="46" t="n">
        <f aca="false">SUM(M50:M62)</f>
        <v>266756.439279603</v>
      </c>
      <c r="N63" s="16"/>
    </row>
    <row r="64" customFormat="false" ht="12.75" hidden="false" customHeight="false" outlineLevel="0" collapsed="false">
      <c r="B64" s="43" t="s">
        <v>56</v>
      </c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7" t="n">
        <f aca="false">M63*12</f>
        <v>3201077.27135523</v>
      </c>
      <c r="N64" s="16"/>
    </row>
    <row r="65" customFormat="false" ht="12.75" hidden="false" customHeight="false" outlineLevel="0" collapsed="false">
      <c r="N65" s="16"/>
    </row>
    <row r="66" customFormat="false" ht="12.75" hidden="false" customHeight="false" outlineLevel="0" collapsed="false">
      <c r="B66" s="37" t="s">
        <v>120</v>
      </c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16"/>
    </row>
    <row r="67" customFormat="false" ht="12.75" hidden="false" customHeight="true" outlineLevel="0" collapsed="false">
      <c r="B67" s="21" t="s">
        <v>36</v>
      </c>
      <c r="C67" s="21" t="s">
        <v>37</v>
      </c>
      <c r="D67" s="21" t="s">
        <v>38</v>
      </c>
      <c r="E67" s="21"/>
      <c r="F67" s="21"/>
      <c r="G67" s="21" t="s">
        <v>39</v>
      </c>
      <c r="H67" s="21"/>
      <c r="I67" s="21"/>
      <c r="J67" s="21" t="s">
        <v>40</v>
      </c>
      <c r="K67" s="21"/>
      <c r="L67" s="21"/>
      <c r="M67" s="22" t="s">
        <v>18</v>
      </c>
      <c r="N67" s="16"/>
    </row>
    <row r="68" customFormat="false" ht="35.5" hidden="false" customHeight="false" outlineLevel="0" collapsed="false">
      <c r="B68" s="21"/>
      <c r="C68" s="21"/>
      <c r="D68" s="22" t="s">
        <v>41</v>
      </c>
      <c r="E68" s="22" t="s">
        <v>42</v>
      </c>
      <c r="F68" s="22" t="s">
        <v>43</v>
      </c>
      <c r="G68" s="22" t="s">
        <v>41</v>
      </c>
      <c r="H68" s="22" t="s">
        <v>42</v>
      </c>
      <c r="I68" s="22" t="s">
        <v>43</v>
      </c>
      <c r="J68" s="22" t="s">
        <v>41</v>
      </c>
      <c r="K68" s="22" t="s">
        <v>42</v>
      </c>
      <c r="L68" s="22" t="s">
        <v>43</v>
      </c>
      <c r="M68" s="22"/>
      <c r="N68" s="16"/>
    </row>
    <row r="69" customFormat="false" ht="12.75" hidden="false" customHeight="false" outlineLevel="0" collapsed="false">
      <c r="B69" s="38" t="s">
        <v>151</v>
      </c>
      <c r="C69" s="39" t="n">
        <v>0.04</v>
      </c>
      <c r="D69" s="40" t="n">
        <v>2</v>
      </c>
      <c r="E69" s="33" t="n">
        <f aca="false">VLOOKUP($C69,'Memória de Cálculo 3'!$B$2:$E$10,2, )</f>
        <v>7533.53443961081</v>
      </c>
      <c r="F69" s="41" t="n">
        <f aca="false">D69*E69</f>
        <v>15067.0688792216</v>
      </c>
      <c r="G69" s="40"/>
      <c r="H69" s="33" t="n">
        <f aca="false">VLOOKUP($C69,'Memória de Cálculo 3'!$B$2:$E$10,3, )</f>
        <v>15037.635895274</v>
      </c>
      <c r="I69" s="41" t="n">
        <f aca="false">G69*H69</f>
        <v>0</v>
      </c>
      <c r="J69" s="40"/>
      <c r="K69" s="33" t="n">
        <f aca="false">VLOOKUP($C69,'Memória de Cálculo 3'!$B$2:$E$10,4, )</f>
        <v>17779.0101533038</v>
      </c>
      <c r="L69" s="41" t="n">
        <f aca="false">J69*K69</f>
        <v>0</v>
      </c>
      <c r="M69" s="42" t="n">
        <f aca="false">F69+I69+L69</f>
        <v>15067.0688792216</v>
      </c>
      <c r="N69" s="16"/>
    </row>
    <row r="70" customFormat="false" ht="12.75" hidden="false" customHeight="false" outlineLevel="0" collapsed="false">
      <c r="B70" s="38" t="s">
        <v>152</v>
      </c>
      <c r="C70" s="39" t="n">
        <v>0.03</v>
      </c>
      <c r="D70" s="40" t="n">
        <v>1</v>
      </c>
      <c r="E70" s="33" t="n">
        <f aca="false">VLOOKUP($C70,'Memória de Cálculo 3'!$B$2:$E$10,2, )</f>
        <v>7452.83241026308</v>
      </c>
      <c r="F70" s="41" t="n">
        <f aca="false">D70*E70</f>
        <v>7452.83241026308</v>
      </c>
      <c r="G70" s="40"/>
      <c r="H70" s="33" t="n">
        <f aca="false">VLOOKUP($C70,'Memória de Cálculo 3'!$B$2:$E$10,3, )</f>
        <v>14876.5471336749</v>
      </c>
      <c r="I70" s="41" t="n">
        <f aca="false">G70*H70</f>
        <v>0</v>
      </c>
      <c r="J70" s="40"/>
      <c r="K70" s="33" t="n">
        <f aca="false">VLOOKUP($C70,'Memória de Cálculo 3'!$B$2:$E$10,4, )</f>
        <v>17588.5547686943</v>
      </c>
      <c r="L70" s="41" t="n">
        <f aca="false">J70*K70</f>
        <v>0</v>
      </c>
      <c r="M70" s="42" t="n">
        <f aca="false">F70+I70+L70</f>
        <v>7452.83241026308</v>
      </c>
      <c r="N70" s="16"/>
    </row>
    <row r="71" customFormat="false" ht="12.75" hidden="false" customHeight="false" outlineLevel="0" collapsed="false">
      <c r="B71" s="38" t="s">
        <v>153</v>
      </c>
      <c r="C71" s="39" t="n">
        <v>0.05</v>
      </c>
      <c r="D71" s="40" t="n">
        <v>2</v>
      </c>
      <c r="E71" s="33" t="n">
        <f aca="false">VLOOKUP($C71,'Memória de Cálculo 3'!$B$2:$E$10,2, )</f>
        <v>7616.00334425899</v>
      </c>
      <c r="F71" s="41" t="n">
        <f aca="false">D71*E71</f>
        <v>15232.006688518</v>
      </c>
      <c r="G71" s="40"/>
      <c r="H71" s="33" t="n">
        <f aca="false">VLOOKUP($C71,'Memória de Cálculo 3'!$B$2:$E$10,3, )</f>
        <v>15202.2515044177</v>
      </c>
      <c r="I71" s="41" t="n">
        <f aca="false">G71*H71</f>
        <v>0</v>
      </c>
      <c r="J71" s="40"/>
      <c r="K71" s="33" t="n">
        <f aca="false">VLOOKUP($C71,'Memória de Cálculo 3'!$B$2:$E$10,4, )</f>
        <v>17973.6353328693</v>
      </c>
      <c r="L71" s="41" t="n">
        <f aca="false">J71*K71</f>
        <v>0</v>
      </c>
      <c r="M71" s="42" t="n">
        <f aca="false">F71+I71+L71</f>
        <v>15232.006688518</v>
      </c>
      <c r="N71" s="16"/>
    </row>
    <row r="72" customFormat="false" ht="12.75" hidden="false" customHeight="false" outlineLevel="0" collapsed="false">
      <c r="B72" s="38" t="s">
        <v>154</v>
      </c>
      <c r="C72" s="39" t="n">
        <v>0.05</v>
      </c>
      <c r="D72" s="40" t="n">
        <v>3</v>
      </c>
      <c r="E72" s="33" t="n">
        <f aca="false">VLOOKUP($C72,'Memória de Cálculo 3'!$B$2:$E$10,2, )</f>
        <v>7616.00334425899</v>
      </c>
      <c r="F72" s="41" t="n">
        <f aca="false">D72*E72</f>
        <v>22848.010032777</v>
      </c>
      <c r="G72" s="40"/>
      <c r="H72" s="33" t="n">
        <f aca="false">VLOOKUP($C72,'Memória de Cálculo 3'!$B$2:$E$10,3, )</f>
        <v>15202.2515044177</v>
      </c>
      <c r="I72" s="41" t="n">
        <f aca="false">G72*H72</f>
        <v>0</v>
      </c>
      <c r="J72" s="40"/>
      <c r="K72" s="33" t="n">
        <f aca="false">VLOOKUP($C72,'Memória de Cálculo 3'!$B$2:$E$10,4, )</f>
        <v>17973.6353328693</v>
      </c>
      <c r="L72" s="41" t="n">
        <f aca="false">J72*K72</f>
        <v>0</v>
      </c>
      <c r="M72" s="42" t="n">
        <f aca="false">F72+I72+L72</f>
        <v>22848.010032777</v>
      </c>
      <c r="N72" s="16"/>
    </row>
    <row r="73" customFormat="false" ht="12.75" hidden="false" customHeight="false" outlineLevel="0" collapsed="false">
      <c r="B73" s="38" t="s">
        <v>155</v>
      </c>
      <c r="C73" s="39" t="n">
        <v>0.02</v>
      </c>
      <c r="D73" s="40" t="n">
        <v>2</v>
      </c>
      <c r="E73" s="33" t="n">
        <f aca="false">VLOOKUP($C73,'Memória de Cálculo 3'!$B$2:$E$10,2, )</f>
        <v>7373.84107576109</v>
      </c>
      <c r="F73" s="41" t="n">
        <f aca="false">D73*E73</f>
        <v>14747.6821515222</v>
      </c>
      <c r="G73" s="40"/>
      <c r="H73" s="33" t="n">
        <f aca="false">VLOOKUP($C73,'Memória de Cálculo 3'!$B$2:$E$10,3, )</f>
        <v>14718.8730782041</v>
      </c>
      <c r="I73" s="41" t="n">
        <f aca="false">G73*H73</f>
        <v>0</v>
      </c>
      <c r="J73" s="40"/>
      <c r="K73" s="33" t="n">
        <f aca="false">VLOOKUP($C73,'Memória de Cálculo 3'!$B$2:$E$10,4, )</f>
        <v>17402.1365941453</v>
      </c>
      <c r="L73" s="41" t="n">
        <f aca="false">J73*K73</f>
        <v>0</v>
      </c>
      <c r="M73" s="42" t="n">
        <f aca="false">F73+I73+L73</f>
        <v>14747.6821515222</v>
      </c>
      <c r="N73" s="16"/>
    </row>
    <row r="74" customFormat="false" ht="24.05" hidden="false" customHeight="false" outlineLevel="0" collapsed="false">
      <c r="B74" s="38" t="s">
        <v>156</v>
      </c>
      <c r="C74" s="39" t="n">
        <v>0.03</v>
      </c>
      <c r="D74" s="40" t="n">
        <v>2</v>
      </c>
      <c r="E74" s="33" t="n">
        <f aca="false">VLOOKUP($C74,'Memória de Cálculo 3'!$B$2:$E$10,2, )</f>
        <v>7452.83241026308</v>
      </c>
      <c r="F74" s="41" t="n">
        <f aca="false">D74*E74</f>
        <v>14905.6648205262</v>
      </c>
      <c r="G74" s="40"/>
      <c r="H74" s="33" t="n">
        <f aca="false">VLOOKUP($C74,'Memória de Cálculo 3'!$B$2:$E$10,3, )</f>
        <v>14876.5471336749</v>
      </c>
      <c r="I74" s="41" t="n">
        <f aca="false">G74*H74</f>
        <v>0</v>
      </c>
      <c r="J74" s="40"/>
      <c r="K74" s="33" t="n">
        <f aca="false">VLOOKUP($C74,'Memória de Cálculo 3'!$B$2:$E$10,4, )</f>
        <v>17588.5547686943</v>
      </c>
      <c r="L74" s="41" t="n">
        <f aca="false">J74*K74</f>
        <v>0</v>
      </c>
      <c r="M74" s="42" t="n">
        <f aca="false">F74+I74+L74</f>
        <v>14905.6648205262</v>
      </c>
      <c r="N74" s="16"/>
      <c r="R74" s="38"/>
    </row>
    <row r="75" customFormat="false" ht="12.75" hidden="false" customHeight="false" outlineLevel="0" collapsed="false">
      <c r="B75" s="38" t="s">
        <v>157</v>
      </c>
      <c r="C75" s="39" t="n">
        <v>0.03</v>
      </c>
      <c r="D75" s="40" t="n">
        <v>2</v>
      </c>
      <c r="E75" s="33" t="n">
        <f aca="false">VLOOKUP($C75,'Memória de Cálculo 3'!$B$2:$E$10,2, )</f>
        <v>7452.83241026308</v>
      </c>
      <c r="F75" s="41" t="n">
        <f aca="false">D75*E75</f>
        <v>14905.6648205262</v>
      </c>
      <c r="G75" s="40"/>
      <c r="H75" s="33" t="n">
        <f aca="false">VLOOKUP($C75,'Memória de Cálculo 3'!$B$2:$E$10,3, )</f>
        <v>14876.5471336749</v>
      </c>
      <c r="I75" s="41" t="n">
        <f aca="false">G75*H75</f>
        <v>0</v>
      </c>
      <c r="J75" s="40"/>
      <c r="K75" s="33" t="n">
        <f aca="false">VLOOKUP($C75,'Memória de Cálculo 3'!$B$2:$E$10,4, )</f>
        <v>17588.5547686943</v>
      </c>
      <c r="L75" s="41" t="n">
        <f aca="false">J75*K75</f>
        <v>0</v>
      </c>
      <c r="M75" s="42" t="n">
        <f aca="false">F75+I75+L75</f>
        <v>14905.6648205262</v>
      </c>
      <c r="N75" s="16"/>
    </row>
    <row r="76" customFormat="false" ht="24.05" hidden="false" customHeight="false" outlineLevel="0" collapsed="false">
      <c r="B76" s="38" t="s">
        <v>158</v>
      </c>
      <c r="C76" s="39" t="n">
        <v>0.02</v>
      </c>
      <c r="D76" s="40" t="n">
        <v>2</v>
      </c>
      <c r="E76" s="33" t="n">
        <f aca="false">VLOOKUP($C76,'Memória de Cálculo 3'!$B$2:$E$10,2, )</f>
        <v>7373.84107576109</v>
      </c>
      <c r="F76" s="41" t="n">
        <f aca="false">D76*E76</f>
        <v>14747.6821515222</v>
      </c>
      <c r="G76" s="40"/>
      <c r="H76" s="33" t="n">
        <f aca="false">VLOOKUP($C76,'Memória de Cálculo 3'!$B$2:$E$10,3, )</f>
        <v>14718.8730782041</v>
      </c>
      <c r="I76" s="41" t="n">
        <f aca="false">G76*H76</f>
        <v>0</v>
      </c>
      <c r="J76" s="40"/>
      <c r="K76" s="33" t="n">
        <f aca="false">VLOOKUP($C76,'Memória de Cálculo 3'!$B$2:$E$10,4, )</f>
        <v>17402.1365941453</v>
      </c>
      <c r="L76" s="41" t="n">
        <f aca="false">J76*K76</f>
        <v>0</v>
      </c>
      <c r="M76" s="42" t="n">
        <f aca="false">F76+I76+L76</f>
        <v>14747.6821515222</v>
      </c>
      <c r="N76" s="16"/>
    </row>
    <row r="77" customFormat="false" ht="24.05" hidden="false" customHeight="false" outlineLevel="0" collapsed="false">
      <c r="B77" s="38" t="s">
        <v>159</v>
      </c>
      <c r="C77" s="39" t="n">
        <v>0.02</v>
      </c>
      <c r="D77" s="40" t="n">
        <v>5</v>
      </c>
      <c r="E77" s="33" t="n">
        <f aca="false">VLOOKUP($C77,'Memória de Cálculo 3'!$B$2:$E$10,2, )</f>
        <v>7373.84107576109</v>
      </c>
      <c r="F77" s="41" t="n">
        <f aca="false">D77*E77</f>
        <v>36869.2053788054</v>
      </c>
      <c r="G77" s="40"/>
      <c r="H77" s="33" t="n">
        <f aca="false">VLOOKUP($C77,'Memória de Cálculo 3'!$B$2:$E$10,3, )</f>
        <v>14718.8730782041</v>
      </c>
      <c r="I77" s="41" t="n">
        <f aca="false">G77*H77</f>
        <v>0</v>
      </c>
      <c r="J77" s="40"/>
      <c r="K77" s="33" t="n">
        <f aca="false">VLOOKUP($C77,'Memória de Cálculo 3'!$B$2:$E$10,4, )</f>
        <v>17402.1365941453</v>
      </c>
      <c r="L77" s="41" t="n">
        <f aca="false">J77*K77</f>
        <v>0</v>
      </c>
      <c r="M77" s="42" t="n">
        <f aca="false">F77+I77+L77</f>
        <v>36869.2053788054</v>
      </c>
      <c r="N77" s="16"/>
    </row>
    <row r="78" customFormat="false" ht="24.05" hidden="false" customHeight="false" outlineLevel="0" collapsed="false">
      <c r="B78" s="38" t="s">
        <v>160</v>
      </c>
      <c r="C78" s="39" t="n">
        <v>0.03</v>
      </c>
      <c r="D78" s="40" t="n">
        <v>2</v>
      </c>
      <c r="E78" s="33" t="n">
        <f aca="false">VLOOKUP($C78,'Memória de Cálculo 3'!$B$2:$E$10,2, )</f>
        <v>7452.83241026308</v>
      </c>
      <c r="F78" s="41" t="n">
        <f aca="false">D78*E78</f>
        <v>14905.6648205262</v>
      </c>
      <c r="G78" s="40"/>
      <c r="H78" s="33" t="n">
        <f aca="false">VLOOKUP($C78,'Memória de Cálculo 3'!$B$2:$E$10,3, )</f>
        <v>14876.5471336749</v>
      </c>
      <c r="I78" s="41" t="n">
        <f aca="false">G78*H78</f>
        <v>0</v>
      </c>
      <c r="J78" s="40"/>
      <c r="K78" s="33" t="n">
        <f aca="false">VLOOKUP($C78,'Memória de Cálculo 3'!$B$2:$E$10,4, )</f>
        <v>17588.5547686943</v>
      </c>
      <c r="L78" s="41" t="n">
        <f aca="false">J78*K78</f>
        <v>0</v>
      </c>
      <c r="M78" s="42" t="n">
        <f aca="false">F78+I78+L78</f>
        <v>14905.6648205262</v>
      </c>
      <c r="N78" s="16"/>
    </row>
    <row r="79" customFormat="false" ht="12.75" hidden="false" customHeight="false" outlineLevel="0" collapsed="false">
      <c r="B79" s="38" t="s">
        <v>161</v>
      </c>
      <c r="C79" s="39" t="n">
        <v>0.05</v>
      </c>
      <c r="D79" s="40" t="n">
        <v>2</v>
      </c>
      <c r="E79" s="33" t="n">
        <f aca="false">VLOOKUP($C79,'Memória de Cálculo 3'!$B$2:$E$10,2, )</f>
        <v>7616.00334425899</v>
      </c>
      <c r="F79" s="41" t="n">
        <f aca="false">D79*E79</f>
        <v>15232.006688518</v>
      </c>
      <c r="G79" s="40"/>
      <c r="H79" s="33" t="n">
        <f aca="false">VLOOKUP($C79,'Memória de Cálculo 3'!$B$2:$E$10,3, )</f>
        <v>15202.2515044177</v>
      </c>
      <c r="I79" s="41" t="n">
        <f aca="false">G79*H79</f>
        <v>0</v>
      </c>
      <c r="J79" s="40"/>
      <c r="K79" s="33" t="n">
        <f aca="false">VLOOKUP($C79,'Memória de Cálculo 3'!$B$2:$E$10,4, )</f>
        <v>17973.6353328693</v>
      </c>
      <c r="L79" s="41" t="n">
        <f aca="false">J79*K79</f>
        <v>0</v>
      </c>
      <c r="M79" s="42" t="n">
        <f aca="false">F79+I79+L79</f>
        <v>15232.006688518</v>
      </c>
      <c r="N79" s="16"/>
    </row>
    <row r="80" customFormat="false" ht="12.75" hidden="false" customHeight="false" outlineLevel="0" collapsed="false">
      <c r="B80" s="38" t="s">
        <v>162</v>
      </c>
      <c r="C80" s="39" t="n">
        <v>0.03</v>
      </c>
      <c r="D80" s="40" t="n">
        <v>2</v>
      </c>
      <c r="E80" s="33" t="n">
        <f aca="false">VLOOKUP($C80,'Memória de Cálculo 3'!$B$2:$E$10,2, )</f>
        <v>7452.83241026308</v>
      </c>
      <c r="F80" s="41" t="n">
        <f aca="false">D80*E80</f>
        <v>14905.6648205262</v>
      </c>
      <c r="G80" s="40"/>
      <c r="H80" s="33" t="n">
        <f aca="false">VLOOKUP($C80,'Memória de Cálculo 3'!$B$2:$E$10,3, )</f>
        <v>14876.5471336749</v>
      </c>
      <c r="I80" s="41" t="n">
        <f aca="false">G80*H80</f>
        <v>0</v>
      </c>
      <c r="J80" s="40"/>
      <c r="K80" s="33" t="n">
        <f aca="false">VLOOKUP($C80,'Memória de Cálculo 3'!$B$2:$E$10,4, )</f>
        <v>17588.5547686943</v>
      </c>
      <c r="L80" s="41" t="n">
        <f aca="false">J80*K80</f>
        <v>0</v>
      </c>
      <c r="M80" s="42" t="n">
        <f aca="false">F80+I80+L80</f>
        <v>14905.6648205262</v>
      </c>
      <c r="N80" s="16"/>
    </row>
    <row r="81" customFormat="false" ht="24.05" hidden="false" customHeight="false" outlineLevel="0" collapsed="false">
      <c r="B81" s="38" t="s">
        <v>163</v>
      </c>
      <c r="C81" s="39" t="n">
        <v>0.02</v>
      </c>
      <c r="D81" s="40" t="n">
        <v>3</v>
      </c>
      <c r="E81" s="33" t="n">
        <f aca="false">VLOOKUP($C81,'Memória de Cálculo 3'!$B$2:$E$10,2, )</f>
        <v>7373.84107576109</v>
      </c>
      <c r="F81" s="41" t="n">
        <f aca="false">D81*E81</f>
        <v>22121.5232272833</v>
      </c>
      <c r="G81" s="40"/>
      <c r="H81" s="33" t="n">
        <f aca="false">VLOOKUP($C81,'Memória de Cálculo 3'!$B$2:$E$10,3, )</f>
        <v>14718.8730782041</v>
      </c>
      <c r="I81" s="41" t="n">
        <f aca="false">G81*H81</f>
        <v>0</v>
      </c>
      <c r="J81" s="40"/>
      <c r="K81" s="33" t="n">
        <f aca="false">VLOOKUP($C81,'Memória de Cálculo 3'!$B$2:$E$10,4, )</f>
        <v>17402.1365941453</v>
      </c>
      <c r="L81" s="41" t="n">
        <f aca="false">J81*K81</f>
        <v>0</v>
      </c>
      <c r="M81" s="42" t="n">
        <f aca="false">F81+I81+L81</f>
        <v>22121.5232272833</v>
      </c>
      <c r="N81" s="16"/>
    </row>
    <row r="82" customFormat="false" ht="24.05" hidden="false" customHeight="false" outlineLevel="0" collapsed="false">
      <c r="B82" s="38" t="s">
        <v>164</v>
      </c>
      <c r="C82" s="39" t="n">
        <v>0.02</v>
      </c>
      <c r="D82" s="40"/>
      <c r="E82" s="33" t="n">
        <f aca="false">VLOOKUP($C82,'Memória de Cálculo 3'!$B$2:$E$10,2, )</f>
        <v>7373.84107576109</v>
      </c>
      <c r="F82" s="41" t="n">
        <f aca="false">D82*E82</f>
        <v>0</v>
      </c>
      <c r="G82" s="40" t="n">
        <v>1</v>
      </c>
      <c r="H82" s="33" t="n">
        <f aca="false">VLOOKUP($C82,'Memória de Cálculo 3'!$B$2:$E$10,3, )</f>
        <v>14718.8730782041</v>
      </c>
      <c r="I82" s="41" t="n">
        <f aca="false">G82*H82</f>
        <v>14718.8730782041</v>
      </c>
      <c r="J82" s="40"/>
      <c r="K82" s="33" t="n">
        <f aca="false">VLOOKUP($C82,'Memória de Cálculo 3'!$B$2:$E$10,4, )</f>
        <v>17402.1365941453</v>
      </c>
      <c r="L82" s="41" t="n">
        <f aca="false">J82*K82</f>
        <v>0</v>
      </c>
      <c r="M82" s="42" t="n">
        <f aca="false">F82+I82+L82</f>
        <v>14718.8730782041</v>
      </c>
      <c r="N82" s="16"/>
    </row>
    <row r="83" customFormat="false" ht="24.05" hidden="false" customHeight="false" outlineLevel="0" collapsed="false">
      <c r="B83" s="38" t="s">
        <v>165</v>
      </c>
      <c r="C83" s="39" t="n">
        <v>0.02</v>
      </c>
      <c r="D83" s="40" t="n">
        <v>1</v>
      </c>
      <c r="E83" s="33" t="n">
        <f aca="false">VLOOKUP($C83,'Memória de Cálculo 3'!$B$2:$E$10,2, )</f>
        <v>7373.84107576109</v>
      </c>
      <c r="F83" s="41" t="n">
        <f aca="false">D83*E83</f>
        <v>7373.84107576109</v>
      </c>
      <c r="G83" s="40"/>
      <c r="H83" s="33" t="n">
        <f aca="false">VLOOKUP($C83,'Memória de Cálculo 3'!$B$2:$E$10,3, )</f>
        <v>14718.8730782041</v>
      </c>
      <c r="I83" s="41" t="n">
        <f aca="false">G83*H83</f>
        <v>0</v>
      </c>
      <c r="J83" s="40"/>
      <c r="K83" s="33" t="n">
        <f aca="false">VLOOKUP($C83,'Memória de Cálculo 3'!$B$2:$E$10,4, )</f>
        <v>17402.1365941453</v>
      </c>
      <c r="L83" s="41" t="n">
        <f aca="false">J83*K83</f>
        <v>0</v>
      </c>
      <c r="M83" s="42" t="n">
        <f aca="false">F83+I83+L83</f>
        <v>7373.84107576109</v>
      </c>
      <c r="N83" s="16"/>
    </row>
    <row r="84" customFormat="false" ht="12.75" hidden="false" customHeight="false" outlineLevel="0" collapsed="false">
      <c r="B84" s="38" t="s">
        <v>120</v>
      </c>
      <c r="C84" s="39" t="n">
        <v>0.02</v>
      </c>
      <c r="D84" s="40" t="n">
        <v>1</v>
      </c>
      <c r="E84" s="33" t="n">
        <f aca="false">VLOOKUP($C84,'Memória de Cálculo 3'!$B$2:$E$10,2, )</f>
        <v>7373.84107576109</v>
      </c>
      <c r="F84" s="41" t="n">
        <f aca="false">D84*E84</f>
        <v>7373.84107576109</v>
      </c>
      <c r="G84" s="40" t="n">
        <v>1</v>
      </c>
      <c r="H84" s="33" t="n">
        <f aca="false">VLOOKUP($C84,'Memória de Cálculo 3'!$B$2:$E$10,3, )</f>
        <v>14718.8730782041</v>
      </c>
      <c r="I84" s="41" t="n">
        <f aca="false">G84*H84</f>
        <v>14718.8730782041</v>
      </c>
      <c r="J84" s="40"/>
      <c r="K84" s="33" t="n">
        <f aca="false">VLOOKUP($C84,'Memória de Cálculo 3'!$B$2:$E$10,4, )</f>
        <v>17402.1365941453</v>
      </c>
      <c r="L84" s="41" t="n">
        <f aca="false">J84*K84</f>
        <v>0</v>
      </c>
      <c r="M84" s="42" t="n">
        <f aca="false">F84+I84+L84</f>
        <v>22092.7141539652</v>
      </c>
      <c r="N84" s="16"/>
    </row>
    <row r="85" customFormat="false" ht="12.75" hidden="false" customHeight="false" outlineLevel="0" collapsed="false">
      <c r="B85" s="43" t="s">
        <v>34</v>
      </c>
      <c r="C85" s="43"/>
      <c r="D85" s="44" t="n">
        <f aca="false">SUM(D69:D84)</f>
        <v>32</v>
      </c>
      <c r="E85" s="44"/>
      <c r="F85" s="45" t="n">
        <f aca="false">SUM(F69:F84)</f>
        <v>238688.359042058</v>
      </c>
      <c r="G85" s="44" t="n">
        <f aca="false">SUM(G69:G84)</f>
        <v>2</v>
      </c>
      <c r="H85" s="44"/>
      <c r="I85" s="45" t="n">
        <f aca="false">SUM(I69:I84)</f>
        <v>29437.7461564082</v>
      </c>
      <c r="J85" s="44" t="n">
        <f aca="false">SUM(J69:J84)</f>
        <v>0</v>
      </c>
      <c r="K85" s="44"/>
      <c r="L85" s="45" t="n">
        <f aca="false">SUM(L69:L84)</f>
        <v>0</v>
      </c>
      <c r="M85" s="46" t="n">
        <f aca="false">SUM(M69:M84)</f>
        <v>268126.105198466</v>
      </c>
      <c r="N85" s="16"/>
    </row>
    <row r="86" customFormat="false" ht="12.75" hidden="false" customHeight="false" outlineLevel="0" collapsed="false">
      <c r="B86" s="43" t="s">
        <v>56</v>
      </c>
      <c r="C86" s="43"/>
      <c r="D86" s="43"/>
      <c r="E86" s="43"/>
      <c r="F86" s="43"/>
      <c r="G86" s="43"/>
      <c r="H86" s="43"/>
      <c r="I86" s="43"/>
      <c r="J86" s="43"/>
      <c r="K86" s="43"/>
      <c r="L86" s="43"/>
      <c r="M86" s="47" t="n">
        <f aca="false">M85*12</f>
        <v>3217513.26238159</v>
      </c>
      <c r="N86" s="16"/>
    </row>
    <row r="87" customFormat="false" ht="12.75" hidden="false" customHeight="false" outlineLevel="0" collapsed="false">
      <c r="N87" s="16"/>
    </row>
    <row r="88" customFormat="false" ht="12.75" hidden="false" customHeight="false" outlineLevel="0" collapsed="false">
      <c r="B88" s="37" t="s">
        <v>121</v>
      </c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16"/>
    </row>
    <row r="89" customFormat="false" ht="12.75" hidden="false" customHeight="true" outlineLevel="0" collapsed="false">
      <c r="B89" s="21" t="s">
        <v>36</v>
      </c>
      <c r="C89" s="21" t="s">
        <v>37</v>
      </c>
      <c r="D89" s="21" t="s">
        <v>38</v>
      </c>
      <c r="E89" s="21"/>
      <c r="F89" s="21"/>
      <c r="G89" s="21" t="s">
        <v>39</v>
      </c>
      <c r="H89" s="21"/>
      <c r="I89" s="21"/>
      <c r="J89" s="21" t="s">
        <v>40</v>
      </c>
      <c r="K89" s="21"/>
      <c r="L89" s="21"/>
      <c r="M89" s="22" t="s">
        <v>18</v>
      </c>
      <c r="N89" s="16"/>
    </row>
    <row r="90" customFormat="false" ht="35.5" hidden="false" customHeight="false" outlineLevel="0" collapsed="false">
      <c r="B90" s="21"/>
      <c r="C90" s="21"/>
      <c r="D90" s="22" t="s">
        <v>41</v>
      </c>
      <c r="E90" s="22" t="s">
        <v>42</v>
      </c>
      <c r="F90" s="22" t="s">
        <v>43</v>
      </c>
      <c r="G90" s="22" t="s">
        <v>41</v>
      </c>
      <c r="H90" s="22" t="s">
        <v>42</v>
      </c>
      <c r="I90" s="22" t="s">
        <v>43</v>
      </c>
      <c r="J90" s="22" t="s">
        <v>41</v>
      </c>
      <c r="K90" s="22" t="s">
        <v>42</v>
      </c>
      <c r="L90" s="22" t="s">
        <v>43</v>
      </c>
      <c r="M90" s="22"/>
      <c r="N90" s="16"/>
    </row>
    <row r="91" customFormat="false" ht="12.75" hidden="false" customHeight="false" outlineLevel="0" collapsed="false">
      <c r="B91" s="38" t="s">
        <v>166</v>
      </c>
      <c r="C91" s="39" t="n">
        <v>0.03</v>
      </c>
      <c r="D91" s="40" t="n">
        <v>2</v>
      </c>
      <c r="E91" s="33" t="n">
        <f aca="false">VLOOKUP($C91,'Memória de Cálculo 3'!$B$2:$E$10,2, )</f>
        <v>7452.83241026308</v>
      </c>
      <c r="F91" s="41" t="n">
        <f aca="false">D91*E91</f>
        <v>14905.6648205262</v>
      </c>
      <c r="G91" s="40"/>
      <c r="H91" s="33" t="n">
        <f aca="false">VLOOKUP($C91,'Memória de Cálculo 3'!$B$2:$E$10,3, )</f>
        <v>14876.5471336749</v>
      </c>
      <c r="I91" s="41" t="n">
        <f aca="false">G91*H91</f>
        <v>0</v>
      </c>
      <c r="J91" s="40"/>
      <c r="K91" s="33" t="n">
        <f aca="false">VLOOKUP($C91,'Memória de Cálculo 3'!$B$2:$E$10,4, )</f>
        <v>17588.5547686943</v>
      </c>
      <c r="L91" s="41" t="n">
        <f aca="false">J91*K91</f>
        <v>0</v>
      </c>
      <c r="M91" s="42" t="n">
        <f aca="false">F91+I91+L91</f>
        <v>14905.6648205262</v>
      </c>
      <c r="N91" s="16"/>
    </row>
    <row r="92" customFormat="false" ht="24.05" hidden="false" customHeight="false" outlineLevel="0" collapsed="false">
      <c r="B92" s="38" t="s">
        <v>167</v>
      </c>
      <c r="C92" s="39" t="n">
        <v>0.03</v>
      </c>
      <c r="D92" s="40" t="n">
        <v>2</v>
      </c>
      <c r="E92" s="33" t="n">
        <f aca="false">VLOOKUP($C92,'Memória de Cálculo 3'!$B$2:$E$10,2, )</f>
        <v>7452.83241026308</v>
      </c>
      <c r="F92" s="41" t="n">
        <f aca="false">D92*E92</f>
        <v>14905.6648205262</v>
      </c>
      <c r="G92" s="40"/>
      <c r="H92" s="33" t="n">
        <f aca="false">VLOOKUP($C92,'Memória de Cálculo 3'!$B$2:$E$10,3, )</f>
        <v>14876.5471336749</v>
      </c>
      <c r="I92" s="41" t="n">
        <f aca="false">G92*H92</f>
        <v>0</v>
      </c>
      <c r="J92" s="40"/>
      <c r="K92" s="33" t="n">
        <f aca="false">VLOOKUP($C92,'Memória de Cálculo 3'!$B$2:$E$10,4, )</f>
        <v>17588.5547686943</v>
      </c>
      <c r="L92" s="41" t="n">
        <f aca="false">J92*K92</f>
        <v>0</v>
      </c>
      <c r="M92" s="42" t="n">
        <f aca="false">F92+I92+L92</f>
        <v>14905.6648205262</v>
      </c>
      <c r="N92" s="16"/>
    </row>
    <row r="93" customFormat="false" ht="24.05" hidden="false" customHeight="false" outlineLevel="0" collapsed="false">
      <c r="B93" s="38" t="s">
        <v>168</v>
      </c>
      <c r="C93" s="39" t="n">
        <v>0.03</v>
      </c>
      <c r="D93" s="40" t="n">
        <v>2</v>
      </c>
      <c r="E93" s="33" t="n">
        <f aca="false">VLOOKUP($C93,'Memória de Cálculo 3'!$B$2:$E$10,2, )</f>
        <v>7452.83241026308</v>
      </c>
      <c r="F93" s="41" t="n">
        <f aca="false">D93*E93</f>
        <v>14905.6648205262</v>
      </c>
      <c r="G93" s="40"/>
      <c r="H93" s="33" t="n">
        <f aca="false">VLOOKUP($C93,'Memória de Cálculo 3'!$B$2:$E$10,3, )</f>
        <v>14876.5471336749</v>
      </c>
      <c r="I93" s="41" t="n">
        <f aca="false">G93*H93</f>
        <v>0</v>
      </c>
      <c r="J93" s="40"/>
      <c r="K93" s="33" t="n">
        <f aca="false">VLOOKUP($C93,'Memória de Cálculo 3'!$B$2:$E$10,4, )</f>
        <v>17588.5547686943</v>
      </c>
      <c r="L93" s="41" t="n">
        <f aca="false">J93*K93</f>
        <v>0</v>
      </c>
      <c r="M93" s="42" t="n">
        <f aca="false">F93+I93+L93</f>
        <v>14905.6648205262</v>
      </c>
      <c r="N93" s="16"/>
    </row>
    <row r="94" customFormat="false" ht="12.75" hidden="false" customHeight="false" outlineLevel="0" collapsed="false">
      <c r="B94" s="38" t="s">
        <v>169</v>
      </c>
      <c r="C94" s="39" t="n">
        <v>0.05</v>
      </c>
      <c r="D94" s="40" t="n">
        <v>2</v>
      </c>
      <c r="E94" s="33" t="n">
        <f aca="false">VLOOKUP($C94,'Memória de Cálculo 3'!$B$2:$E$10,2, )</f>
        <v>7616.00334425899</v>
      </c>
      <c r="F94" s="41" t="n">
        <f aca="false">D94*E94</f>
        <v>15232.006688518</v>
      </c>
      <c r="G94" s="40"/>
      <c r="H94" s="33" t="n">
        <f aca="false">VLOOKUP($C94,'Memória de Cálculo 3'!$B$2:$E$10,3, )</f>
        <v>15202.2515044177</v>
      </c>
      <c r="I94" s="41" t="n">
        <f aca="false">G94*H94</f>
        <v>0</v>
      </c>
      <c r="J94" s="40"/>
      <c r="K94" s="33" t="n">
        <f aca="false">VLOOKUP($C94,'Memória de Cálculo 3'!$B$2:$E$10,4, )</f>
        <v>17973.6353328693</v>
      </c>
      <c r="L94" s="41" t="n">
        <f aca="false">J94*K94</f>
        <v>0</v>
      </c>
      <c r="M94" s="42" t="n">
        <f aca="false">F94+I94+L94</f>
        <v>15232.006688518</v>
      </c>
      <c r="N94" s="16"/>
    </row>
    <row r="95" customFormat="false" ht="12.75" hidden="false" customHeight="false" outlineLevel="0" collapsed="false">
      <c r="B95" s="38" t="s">
        <v>170</v>
      </c>
      <c r="C95" s="39" t="n">
        <v>0.05</v>
      </c>
      <c r="D95" s="40" t="n">
        <v>2</v>
      </c>
      <c r="E95" s="33" t="n">
        <f aca="false">VLOOKUP($C95,'Memória de Cálculo 3'!$B$2:$E$10,2, )</f>
        <v>7616.00334425899</v>
      </c>
      <c r="F95" s="41" t="n">
        <f aca="false">D95*E95</f>
        <v>15232.006688518</v>
      </c>
      <c r="G95" s="40"/>
      <c r="H95" s="33" t="n">
        <f aca="false">VLOOKUP($C95,'Memória de Cálculo 3'!$B$2:$E$10,3, )</f>
        <v>15202.2515044177</v>
      </c>
      <c r="I95" s="41" t="n">
        <f aca="false">G95*H95</f>
        <v>0</v>
      </c>
      <c r="J95" s="40"/>
      <c r="K95" s="33" t="n">
        <f aca="false">VLOOKUP($C95,'Memória de Cálculo 3'!$B$2:$E$10,4, )</f>
        <v>17973.6353328693</v>
      </c>
      <c r="L95" s="41" t="n">
        <f aca="false">J95*K95</f>
        <v>0</v>
      </c>
      <c r="M95" s="42" t="n">
        <f aca="false">F95+I95+L95</f>
        <v>15232.006688518</v>
      </c>
      <c r="N95" s="16"/>
    </row>
    <row r="96" customFormat="false" ht="12.75" hidden="false" customHeight="false" outlineLevel="0" collapsed="false">
      <c r="B96" s="38" t="s">
        <v>171</v>
      </c>
      <c r="C96" s="39" t="n">
        <v>0.05</v>
      </c>
      <c r="D96" s="40" t="n">
        <v>2</v>
      </c>
      <c r="E96" s="33" t="n">
        <f aca="false">VLOOKUP($C96,'Memória de Cálculo 3'!$B$2:$E$10,2, )</f>
        <v>7616.00334425899</v>
      </c>
      <c r="F96" s="41" t="n">
        <f aca="false">D96*E96</f>
        <v>15232.006688518</v>
      </c>
      <c r="G96" s="40"/>
      <c r="H96" s="33" t="n">
        <f aca="false">VLOOKUP($C96,'Memória de Cálculo 3'!$B$2:$E$10,3, )</f>
        <v>15202.2515044177</v>
      </c>
      <c r="I96" s="41" t="n">
        <f aca="false">G96*H96</f>
        <v>0</v>
      </c>
      <c r="J96" s="40"/>
      <c r="K96" s="33" t="n">
        <f aca="false">VLOOKUP($C96,'Memória de Cálculo 3'!$B$2:$E$10,4, )</f>
        <v>17973.6353328693</v>
      </c>
      <c r="L96" s="41" t="n">
        <f aca="false">J96*K96</f>
        <v>0</v>
      </c>
      <c r="M96" s="42" t="n">
        <f aca="false">F96+I96+L96</f>
        <v>15232.006688518</v>
      </c>
      <c r="N96" s="16"/>
    </row>
    <row r="97" customFormat="false" ht="24.05" hidden="false" customHeight="false" outlineLevel="0" collapsed="false">
      <c r="B97" s="38" t="s">
        <v>172</v>
      </c>
      <c r="C97" s="39" t="n">
        <v>0.03</v>
      </c>
      <c r="D97" s="40" t="n">
        <v>4</v>
      </c>
      <c r="E97" s="33" t="n">
        <f aca="false">VLOOKUP($C97,'Memória de Cálculo 3'!$B$2:$E$10,2, )</f>
        <v>7452.83241026308</v>
      </c>
      <c r="F97" s="41" t="n">
        <f aca="false">D97*E97</f>
        <v>29811.3296410523</v>
      </c>
      <c r="G97" s="40"/>
      <c r="H97" s="33" t="n">
        <f aca="false">VLOOKUP($C97,'Memória de Cálculo 3'!$B$2:$E$10,3, )</f>
        <v>14876.5471336749</v>
      </c>
      <c r="I97" s="41" t="n">
        <f aca="false">G97*H97</f>
        <v>0</v>
      </c>
      <c r="J97" s="40"/>
      <c r="K97" s="33" t="n">
        <f aca="false">VLOOKUP($C97,'Memória de Cálculo 3'!$B$2:$E$10,4, )</f>
        <v>17588.5547686943</v>
      </c>
      <c r="L97" s="41" t="n">
        <f aca="false">J97*K97</f>
        <v>0</v>
      </c>
      <c r="M97" s="42" t="n">
        <f aca="false">F97+I97+L97</f>
        <v>29811.3296410523</v>
      </c>
      <c r="N97" s="16"/>
    </row>
    <row r="98" customFormat="false" ht="12.75" hidden="false" customHeight="false" outlineLevel="0" collapsed="false">
      <c r="B98" s="38" t="s">
        <v>173</v>
      </c>
      <c r="C98" s="39" t="n">
        <v>0.03</v>
      </c>
      <c r="D98" s="40" t="n">
        <v>2</v>
      </c>
      <c r="E98" s="33" t="n">
        <f aca="false">VLOOKUP($C98,'Memória de Cálculo 3'!$B$2:$E$10,2, )</f>
        <v>7452.83241026308</v>
      </c>
      <c r="F98" s="41" t="n">
        <f aca="false">D98*E98</f>
        <v>14905.6648205262</v>
      </c>
      <c r="G98" s="40"/>
      <c r="H98" s="33" t="n">
        <f aca="false">VLOOKUP($C98,'Memória de Cálculo 3'!$B$2:$E$10,3, )</f>
        <v>14876.5471336749</v>
      </c>
      <c r="I98" s="41" t="n">
        <f aca="false">G98*H98</f>
        <v>0</v>
      </c>
      <c r="J98" s="40"/>
      <c r="K98" s="33" t="n">
        <f aca="false">VLOOKUP($C98,'Memória de Cálculo 3'!$B$2:$E$10,4, )</f>
        <v>17588.5547686943</v>
      </c>
      <c r="L98" s="41" t="n">
        <f aca="false">J98*K98</f>
        <v>0</v>
      </c>
      <c r="M98" s="42" t="n">
        <f aca="false">F98+I98+L98</f>
        <v>14905.6648205262</v>
      </c>
      <c r="N98" s="16"/>
    </row>
    <row r="99" customFormat="false" ht="24.05" hidden="false" customHeight="false" outlineLevel="0" collapsed="false">
      <c r="B99" s="38" t="s">
        <v>174</v>
      </c>
      <c r="C99" s="39" t="n">
        <v>0.03</v>
      </c>
      <c r="D99" s="40" t="n">
        <v>3</v>
      </c>
      <c r="E99" s="33" t="n">
        <f aca="false">VLOOKUP($C99,'Memória de Cálculo 3'!$B$2:$E$10,2, )</f>
        <v>7452.83241026308</v>
      </c>
      <c r="F99" s="41" t="n">
        <f aca="false">D99*E99</f>
        <v>22358.4972307892</v>
      </c>
      <c r="G99" s="40"/>
      <c r="H99" s="33" t="n">
        <f aca="false">VLOOKUP($C99,'Memória de Cálculo 3'!$B$2:$E$10,3, )</f>
        <v>14876.5471336749</v>
      </c>
      <c r="I99" s="41" t="n">
        <f aca="false">G99*H99</f>
        <v>0</v>
      </c>
      <c r="J99" s="40"/>
      <c r="K99" s="33" t="n">
        <f aca="false">VLOOKUP($C99,'Memória de Cálculo 3'!$B$2:$E$10,4, )</f>
        <v>17588.5547686943</v>
      </c>
      <c r="L99" s="41" t="n">
        <f aca="false">J99*K99</f>
        <v>0</v>
      </c>
      <c r="M99" s="42" t="n">
        <f aca="false">F99+I99+L99</f>
        <v>22358.4972307892</v>
      </c>
      <c r="N99" s="16"/>
    </row>
    <row r="100" customFormat="false" ht="24.05" hidden="false" customHeight="false" outlineLevel="0" collapsed="false">
      <c r="B100" s="38" t="s">
        <v>175</v>
      </c>
      <c r="C100" s="39" t="n">
        <v>0.03</v>
      </c>
      <c r="D100" s="40" t="n">
        <v>2</v>
      </c>
      <c r="E100" s="33" t="n">
        <f aca="false">VLOOKUP($C100,'Memória de Cálculo 3'!$B$2:$E$10,2, )</f>
        <v>7452.83241026308</v>
      </c>
      <c r="F100" s="41" t="n">
        <f aca="false">D100*E100</f>
        <v>14905.6648205262</v>
      </c>
      <c r="G100" s="40"/>
      <c r="H100" s="33" t="n">
        <f aca="false">VLOOKUP($C100,'Memória de Cálculo 3'!$B$2:$E$10,3, )</f>
        <v>14876.5471336749</v>
      </c>
      <c r="I100" s="41" t="n">
        <f aca="false">G100*H100</f>
        <v>0</v>
      </c>
      <c r="J100" s="40"/>
      <c r="K100" s="33" t="n">
        <f aca="false">VLOOKUP($C100,'Memória de Cálculo 3'!$B$2:$E$10,4, )</f>
        <v>17588.5547686943</v>
      </c>
      <c r="L100" s="41" t="n">
        <f aca="false">J100*K100</f>
        <v>0</v>
      </c>
      <c r="M100" s="42" t="n">
        <f aca="false">F100+I100+L100</f>
        <v>14905.6648205262</v>
      </c>
      <c r="N100" s="16"/>
    </row>
    <row r="101" customFormat="false" ht="24.05" hidden="false" customHeight="false" outlineLevel="0" collapsed="false">
      <c r="B101" s="38" t="s">
        <v>176</v>
      </c>
      <c r="C101" s="39" t="n">
        <v>0.03</v>
      </c>
      <c r="D101" s="40" t="n">
        <v>2</v>
      </c>
      <c r="E101" s="33" t="n">
        <f aca="false">VLOOKUP($C101,'Memória de Cálculo 3'!$B$2:$E$10,2, )</f>
        <v>7452.83241026308</v>
      </c>
      <c r="F101" s="41" t="n">
        <f aca="false">D101*E101</f>
        <v>14905.6648205262</v>
      </c>
      <c r="G101" s="40"/>
      <c r="H101" s="33" t="n">
        <f aca="false">VLOOKUP($C101,'Memória de Cálculo 3'!$B$2:$E$10,3, )</f>
        <v>14876.5471336749</v>
      </c>
      <c r="I101" s="41" t="n">
        <f aca="false">G101*H101</f>
        <v>0</v>
      </c>
      <c r="J101" s="40"/>
      <c r="K101" s="33" t="n">
        <f aca="false">VLOOKUP($C101,'Memória de Cálculo 3'!$B$2:$E$10,4, )</f>
        <v>17588.5547686943</v>
      </c>
      <c r="L101" s="41" t="n">
        <f aca="false">J101*K101</f>
        <v>0</v>
      </c>
      <c r="M101" s="42" t="n">
        <f aca="false">F101+I101+L101</f>
        <v>14905.6648205262</v>
      </c>
      <c r="N101" s="16"/>
    </row>
    <row r="102" customFormat="false" ht="24.05" hidden="false" customHeight="false" outlineLevel="0" collapsed="false">
      <c r="B102" s="38" t="s">
        <v>177</v>
      </c>
      <c r="C102" s="39" t="n">
        <v>0.04</v>
      </c>
      <c r="D102" s="40" t="n">
        <v>3</v>
      </c>
      <c r="E102" s="33" t="n">
        <f aca="false">VLOOKUP($C102,'Memória de Cálculo 3'!$B$2:$E$10,2, )</f>
        <v>7533.53443961081</v>
      </c>
      <c r="F102" s="41" t="n">
        <f aca="false">D102*E102</f>
        <v>22600.6033188324</v>
      </c>
      <c r="G102" s="40"/>
      <c r="H102" s="33" t="n">
        <f aca="false">VLOOKUP($C102,'Memória de Cálculo 3'!$B$2:$E$10,3, )</f>
        <v>15037.635895274</v>
      </c>
      <c r="I102" s="41" t="n">
        <f aca="false">G102*H102</f>
        <v>0</v>
      </c>
      <c r="J102" s="40"/>
      <c r="K102" s="33" t="n">
        <f aca="false">VLOOKUP($C102,'Memória de Cálculo 3'!$B$2:$E$10,4, )</f>
        <v>17779.0101533038</v>
      </c>
      <c r="L102" s="41" t="n">
        <f aca="false">J102*K102</f>
        <v>0</v>
      </c>
      <c r="M102" s="42" t="n">
        <f aca="false">F102+I102+L102</f>
        <v>22600.6033188324</v>
      </c>
      <c r="N102" s="16"/>
    </row>
    <row r="103" customFormat="false" ht="24.05" hidden="false" customHeight="false" outlineLevel="0" collapsed="false">
      <c r="B103" s="38" t="s">
        <v>178</v>
      </c>
      <c r="C103" s="39" t="n">
        <v>0.05</v>
      </c>
      <c r="D103" s="40" t="n">
        <v>3</v>
      </c>
      <c r="E103" s="33" t="n">
        <f aca="false">VLOOKUP($C103,'Memória de Cálculo 3'!$B$2:$E$10,2, )</f>
        <v>7616.00334425899</v>
      </c>
      <c r="F103" s="41" t="n">
        <f aca="false">D103*E103</f>
        <v>22848.010032777</v>
      </c>
      <c r="G103" s="40"/>
      <c r="H103" s="33" t="n">
        <f aca="false">VLOOKUP($C103,'Memória de Cálculo 3'!$B$2:$E$10,3, )</f>
        <v>15202.2515044177</v>
      </c>
      <c r="I103" s="41" t="n">
        <f aca="false">G103*H103</f>
        <v>0</v>
      </c>
      <c r="J103" s="40"/>
      <c r="K103" s="33" t="n">
        <f aca="false">VLOOKUP($C103,'Memória de Cálculo 3'!$B$2:$E$10,4, )</f>
        <v>17973.6353328693</v>
      </c>
      <c r="L103" s="41" t="n">
        <f aca="false">J103*K103</f>
        <v>0</v>
      </c>
      <c r="M103" s="42" t="n">
        <f aca="false">F103+I103+L103</f>
        <v>22848.010032777</v>
      </c>
      <c r="N103" s="16"/>
    </row>
    <row r="104" customFormat="false" ht="12.75" hidden="false" customHeight="false" outlineLevel="0" collapsed="false">
      <c r="B104" s="38" t="s">
        <v>179</v>
      </c>
      <c r="C104" s="39" t="n">
        <v>0.05</v>
      </c>
      <c r="D104" s="40" t="n">
        <v>1</v>
      </c>
      <c r="E104" s="33" t="n">
        <f aca="false">VLOOKUP($C104,'Memória de Cálculo 3'!$B$2:$E$10,2, )</f>
        <v>7616.00334425899</v>
      </c>
      <c r="F104" s="41" t="n">
        <f aca="false">D104*E104</f>
        <v>7616.00334425899</v>
      </c>
      <c r="G104" s="40"/>
      <c r="H104" s="33" t="n">
        <f aca="false">VLOOKUP($C104,'Memória de Cálculo 3'!$B$2:$E$10,3, )</f>
        <v>15202.2515044177</v>
      </c>
      <c r="I104" s="41" t="n">
        <f aca="false">G104*H104</f>
        <v>0</v>
      </c>
      <c r="J104" s="40"/>
      <c r="K104" s="33" t="n">
        <f aca="false">VLOOKUP($C104,'Memória de Cálculo 3'!$B$2:$E$10,4, )</f>
        <v>17973.6353328693</v>
      </c>
      <c r="L104" s="41" t="n">
        <f aca="false">J104*K104</f>
        <v>0</v>
      </c>
      <c r="M104" s="42" t="n">
        <f aca="false">F104+I104+L104</f>
        <v>7616.00334425899</v>
      </c>
      <c r="N104" s="16"/>
    </row>
    <row r="105" customFormat="false" ht="12.75" hidden="false" customHeight="false" outlineLevel="0" collapsed="false">
      <c r="B105" s="38" t="s">
        <v>121</v>
      </c>
      <c r="C105" s="39" t="n">
        <v>0.04</v>
      </c>
      <c r="D105" s="40"/>
      <c r="E105" s="33" t="n">
        <f aca="false">VLOOKUP($C105,'Memória de Cálculo 3'!$B$2:$E$10,2, )</f>
        <v>7533.53443961081</v>
      </c>
      <c r="F105" s="41" t="n">
        <f aca="false">D105*E105</f>
        <v>0</v>
      </c>
      <c r="G105" s="40" t="n">
        <v>1</v>
      </c>
      <c r="H105" s="33" t="n">
        <f aca="false">VLOOKUP($C105,'Memória de Cálculo 3'!$B$2:$E$10,3, )</f>
        <v>15037.635895274</v>
      </c>
      <c r="I105" s="41" t="n">
        <f aca="false">G105*H105</f>
        <v>15037.635895274</v>
      </c>
      <c r="J105" s="40"/>
      <c r="K105" s="33" t="n">
        <f aca="false">VLOOKUP($C105,'Memória de Cálculo 3'!$B$2:$E$10,4, )</f>
        <v>17779.0101533038</v>
      </c>
      <c r="L105" s="41" t="n">
        <f aca="false">J105*K105</f>
        <v>0</v>
      </c>
      <c r="M105" s="42" t="n">
        <f aca="false">F105+I105+L105</f>
        <v>15037.635895274</v>
      </c>
      <c r="N105" s="16"/>
    </row>
    <row r="106" customFormat="false" ht="24.05" hidden="false" customHeight="false" outlineLevel="0" collapsed="false">
      <c r="B106" s="38" t="s">
        <v>180</v>
      </c>
      <c r="C106" s="39" t="n">
        <v>0.04</v>
      </c>
      <c r="D106" s="40"/>
      <c r="E106" s="33" t="n">
        <f aca="false">VLOOKUP($C106,'Memória de Cálculo 3'!$B$2:$E$10,2, )</f>
        <v>7533.53443961081</v>
      </c>
      <c r="F106" s="41" t="n">
        <f aca="false">D106*E106</f>
        <v>0</v>
      </c>
      <c r="G106" s="40" t="n">
        <v>1</v>
      </c>
      <c r="H106" s="33" t="n">
        <f aca="false">VLOOKUP($C106,'Memória de Cálculo 3'!$B$2:$E$10,3, )</f>
        <v>15037.635895274</v>
      </c>
      <c r="I106" s="41" t="n">
        <f aca="false">G106*H106</f>
        <v>15037.635895274</v>
      </c>
      <c r="J106" s="40" t="n">
        <v>1</v>
      </c>
      <c r="K106" s="33" t="n">
        <f aca="false">VLOOKUP($C106,'Memória de Cálculo 3'!$B$2:$E$10,4, )</f>
        <v>17779.0101533038</v>
      </c>
      <c r="L106" s="41" t="n">
        <f aca="false">J106*K106</f>
        <v>17779.0101533038</v>
      </c>
      <c r="M106" s="42" t="n">
        <f aca="false">F106+I106+L106</f>
        <v>32816.6460485779</v>
      </c>
      <c r="N106" s="16"/>
    </row>
    <row r="107" customFormat="false" ht="12.75" hidden="false" customHeight="false" outlineLevel="0" collapsed="false">
      <c r="B107" s="43" t="s">
        <v>34</v>
      </c>
      <c r="C107" s="43"/>
      <c r="D107" s="44" t="n">
        <f aca="false">SUM(D91:D106)</f>
        <v>32</v>
      </c>
      <c r="E107" s="44"/>
      <c r="F107" s="45" t="n">
        <f aca="false">SUM(F91:F106)</f>
        <v>240364.452556421</v>
      </c>
      <c r="G107" s="44" t="n">
        <f aca="false">SUM(G91:G106)</f>
        <v>2</v>
      </c>
      <c r="H107" s="44"/>
      <c r="I107" s="45" t="n">
        <f aca="false">SUM(I91:I106)</f>
        <v>30075.271790548</v>
      </c>
      <c r="J107" s="44" t="n">
        <f aca="false">SUM(J91:J106)</f>
        <v>1</v>
      </c>
      <c r="K107" s="44"/>
      <c r="L107" s="45" t="n">
        <f aca="false">SUM(L91:L106)</f>
        <v>17779.0101533038</v>
      </c>
      <c r="M107" s="46" t="n">
        <f aca="false">SUM(M91:M106)</f>
        <v>288218.734500273</v>
      </c>
      <c r="N107" s="16"/>
    </row>
    <row r="108" customFormat="false" ht="12.75" hidden="false" customHeight="false" outlineLevel="0" collapsed="false">
      <c r="B108" s="43" t="s">
        <v>56</v>
      </c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47" t="n">
        <f aca="false">M107*12</f>
        <v>3458624.81400327</v>
      </c>
      <c r="N108" s="16"/>
    </row>
    <row r="109" customFormat="false" ht="12.75" hidden="false" customHeight="false" outlineLevel="0" collapsed="false">
      <c r="N109" s="16"/>
    </row>
    <row r="110" customFormat="false" ht="12.75" hidden="false" customHeight="false" outlineLevel="0" collapsed="false">
      <c r="B110" s="37" t="s">
        <v>122</v>
      </c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16"/>
    </row>
    <row r="111" customFormat="false" ht="12.75" hidden="false" customHeight="true" outlineLevel="0" collapsed="false">
      <c r="B111" s="19" t="s">
        <v>36</v>
      </c>
      <c r="C111" s="19" t="s">
        <v>37</v>
      </c>
      <c r="D111" s="21" t="s">
        <v>38</v>
      </c>
      <c r="E111" s="21"/>
      <c r="F111" s="21"/>
      <c r="G111" s="21" t="s">
        <v>39</v>
      </c>
      <c r="H111" s="21"/>
      <c r="I111" s="21"/>
      <c r="J111" s="21" t="s">
        <v>40</v>
      </c>
      <c r="K111" s="21"/>
      <c r="L111" s="21"/>
      <c r="M111" s="48" t="s">
        <v>18</v>
      </c>
      <c r="N111" s="16"/>
    </row>
    <row r="112" customFormat="false" ht="35.5" hidden="false" customHeight="false" outlineLevel="0" collapsed="false">
      <c r="B112" s="19"/>
      <c r="C112" s="19"/>
      <c r="D112" s="48" t="s">
        <v>41</v>
      </c>
      <c r="E112" s="48" t="s">
        <v>42</v>
      </c>
      <c r="F112" s="48" t="s">
        <v>43</v>
      </c>
      <c r="G112" s="48" t="s">
        <v>41</v>
      </c>
      <c r="H112" s="48" t="s">
        <v>42</v>
      </c>
      <c r="I112" s="48" t="s">
        <v>43</v>
      </c>
      <c r="J112" s="48" t="s">
        <v>41</v>
      </c>
      <c r="K112" s="48" t="s">
        <v>42</v>
      </c>
      <c r="L112" s="48" t="s">
        <v>43</v>
      </c>
      <c r="M112" s="48"/>
      <c r="N112" s="16"/>
    </row>
    <row r="113" customFormat="false" ht="12.75" hidden="false" customHeight="false" outlineLevel="0" collapsed="false">
      <c r="B113" s="38" t="s">
        <v>181</v>
      </c>
      <c r="C113" s="39" t="n">
        <v>0.05</v>
      </c>
      <c r="D113" s="40" t="n">
        <v>3</v>
      </c>
      <c r="E113" s="33" t="n">
        <f aca="false">VLOOKUP($C113,'Memória de Cálculo 3'!$B$2:$E$10,2, )</f>
        <v>7616.00334425899</v>
      </c>
      <c r="F113" s="41" t="n">
        <f aca="false">D113*E113</f>
        <v>22848.010032777</v>
      </c>
      <c r="G113" s="40"/>
      <c r="H113" s="33" t="n">
        <f aca="false">VLOOKUP($C113,'Memória de Cálculo 3'!$B$2:$E$10,3, )</f>
        <v>15202.2515044177</v>
      </c>
      <c r="I113" s="41" t="n">
        <f aca="false">G113*H113</f>
        <v>0</v>
      </c>
      <c r="J113" s="40"/>
      <c r="K113" s="33" t="n">
        <f aca="false">VLOOKUP($C113,'Memória de Cálculo 3'!$B$2:$E$10,4, )</f>
        <v>17973.6353328693</v>
      </c>
      <c r="L113" s="41" t="n">
        <f aca="false">J113*K113</f>
        <v>0</v>
      </c>
      <c r="M113" s="42" t="n">
        <f aca="false">F113+I113+L113</f>
        <v>22848.010032777</v>
      </c>
      <c r="N113" s="16"/>
    </row>
    <row r="114" customFormat="false" ht="24.05" hidden="false" customHeight="false" outlineLevel="0" collapsed="false">
      <c r="B114" s="38" t="s">
        <v>182</v>
      </c>
      <c r="C114" s="39" t="n">
        <v>0.04</v>
      </c>
      <c r="D114" s="40" t="n">
        <v>4</v>
      </c>
      <c r="E114" s="33" t="n">
        <f aca="false">VLOOKUP($C114,'Memória de Cálculo 3'!$B$2:$E$10,2, )</f>
        <v>7533.53443961081</v>
      </c>
      <c r="F114" s="41" t="n">
        <f aca="false">D114*E114</f>
        <v>30134.1377584433</v>
      </c>
      <c r="G114" s="40"/>
      <c r="H114" s="33" t="n">
        <f aca="false">VLOOKUP($C114,'Memória de Cálculo 3'!$B$2:$E$10,3, )</f>
        <v>15037.635895274</v>
      </c>
      <c r="I114" s="41" t="n">
        <f aca="false">G114*H114</f>
        <v>0</v>
      </c>
      <c r="J114" s="40"/>
      <c r="K114" s="33" t="n">
        <f aca="false">VLOOKUP($C114,'Memória de Cálculo 3'!$B$2:$E$10,4, )</f>
        <v>17779.0101533038</v>
      </c>
      <c r="L114" s="41" t="n">
        <f aca="false">J114*K114</f>
        <v>0</v>
      </c>
      <c r="M114" s="42" t="n">
        <f aca="false">F114+I114+L114</f>
        <v>30134.1377584433</v>
      </c>
      <c r="N114" s="16"/>
    </row>
    <row r="115" customFormat="false" ht="24.05" hidden="false" customHeight="false" outlineLevel="0" collapsed="false">
      <c r="B115" s="38" t="s">
        <v>183</v>
      </c>
      <c r="C115" s="39" t="n">
        <v>0.035</v>
      </c>
      <c r="D115" s="40" t="n">
        <v>3</v>
      </c>
      <c r="E115" s="33" t="n">
        <f aca="false">VLOOKUP($C115,'Memória de Cálculo 3'!$B$2:$E$10,2, )</f>
        <v>7492.96613352783</v>
      </c>
      <c r="F115" s="41" t="n">
        <f aca="false">D115*E115</f>
        <v>22478.8984005835</v>
      </c>
      <c r="G115" s="40"/>
      <c r="H115" s="33" t="n">
        <f aca="false">VLOOKUP($C115,'Memória de Cálculo 3'!$B$2:$E$10,3, )</f>
        <v>14956.6577805983</v>
      </c>
      <c r="I115" s="41" t="n">
        <f aca="false">G115*H115</f>
        <v>0</v>
      </c>
      <c r="J115" s="40"/>
      <c r="K115" s="33" t="n">
        <f aca="false">VLOOKUP($C115,'Memória de Cálculo 3'!$B$2:$E$10,4, )</f>
        <v>17683.2696570556</v>
      </c>
      <c r="L115" s="41" t="n">
        <f aca="false">J115*K115</f>
        <v>0</v>
      </c>
      <c r="M115" s="42" t="n">
        <f aca="false">F115+I115+L115</f>
        <v>22478.8984005835</v>
      </c>
      <c r="N115" s="16"/>
    </row>
    <row r="116" customFormat="false" ht="24.05" hidden="false" customHeight="false" outlineLevel="0" collapsed="false">
      <c r="B116" s="38" t="s">
        <v>184</v>
      </c>
      <c r="C116" s="39" t="n">
        <v>0.03</v>
      </c>
      <c r="D116" s="40" t="n">
        <v>2</v>
      </c>
      <c r="E116" s="33" t="n">
        <f aca="false">VLOOKUP($C116,'Memória de Cálculo 3'!$B$2:$E$10,2, )</f>
        <v>7452.83241026308</v>
      </c>
      <c r="F116" s="41" t="n">
        <f aca="false">D116*E116</f>
        <v>14905.6648205262</v>
      </c>
      <c r="G116" s="40"/>
      <c r="H116" s="33" t="n">
        <f aca="false">VLOOKUP($C116,'Memória de Cálculo 3'!$B$2:$E$10,3, )</f>
        <v>14876.5471336749</v>
      </c>
      <c r="I116" s="41" t="n">
        <f aca="false">G116*H116</f>
        <v>0</v>
      </c>
      <c r="J116" s="40"/>
      <c r="K116" s="33" t="n">
        <f aca="false">VLOOKUP($C116,'Memória de Cálculo 3'!$B$2:$E$10,4, )</f>
        <v>17588.5547686943</v>
      </c>
      <c r="L116" s="41" t="n">
        <f aca="false">J116*K116</f>
        <v>0</v>
      </c>
      <c r="M116" s="42" t="n">
        <f aca="false">F116+I116+L116</f>
        <v>14905.6648205262</v>
      </c>
      <c r="N116" s="16"/>
    </row>
    <row r="117" customFormat="false" ht="12.75" hidden="false" customHeight="false" outlineLevel="0" collapsed="false">
      <c r="B117" s="38" t="s">
        <v>185</v>
      </c>
      <c r="C117" s="39" t="n">
        <v>0.03</v>
      </c>
      <c r="D117" s="40" t="n">
        <v>2</v>
      </c>
      <c r="E117" s="33" t="n">
        <f aca="false">VLOOKUP($C117,'Memória de Cálculo 3'!$B$2:$E$10,2, )</f>
        <v>7452.83241026308</v>
      </c>
      <c r="F117" s="41" t="n">
        <f aca="false">D117*E117</f>
        <v>14905.6648205262</v>
      </c>
      <c r="G117" s="40"/>
      <c r="H117" s="33" t="n">
        <f aca="false">VLOOKUP($C117,'Memória de Cálculo 3'!$B$2:$E$10,3, )</f>
        <v>14876.5471336749</v>
      </c>
      <c r="I117" s="41" t="n">
        <f aca="false">G117*H117</f>
        <v>0</v>
      </c>
      <c r="J117" s="40"/>
      <c r="K117" s="33" t="n">
        <f aca="false">VLOOKUP($C117,'Memória de Cálculo 3'!$B$2:$E$10,4, )</f>
        <v>17588.5547686943</v>
      </c>
      <c r="L117" s="41" t="n">
        <f aca="false">J117*K117</f>
        <v>0</v>
      </c>
      <c r="M117" s="42" t="n">
        <f aca="false">F117+I117+L117</f>
        <v>14905.6648205262</v>
      </c>
      <c r="N117" s="16"/>
    </row>
    <row r="118" customFormat="false" ht="12.75" hidden="false" customHeight="false" outlineLevel="0" collapsed="false">
      <c r="B118" s="38" t="s">
        <v>186</v>
      </c>
      <c r="C118" s="39" t="n">
        <v>0.03</v>
      </c>
      <c r="D118" s="40" t="n">
        <v>3</v>
      </c>
      <c r="E118" s="33" t="n">
        <f aca="false">VLOOKUP($C118,'Memória de Cálculo 3'!$B$2:$E$10,2, )</f>
        <v>7452.83241026308</v>
      </c>
      <c r="F118" s="41" t="n">
        <f aca="false">D118*E118</f>
        <v>22358.4972307892</v>
      </c>
      <c r="G118" s="40"/>
      <c r="H118" s="33" t="n">
        <f aca="false">VLOOKUP($C118,'Memória de Cálculo 3'!$B$2:$E$10,3, )</f>
        <v>14876.5471336749</v>
      </c>
      <c r="I118" s="41" t="n">
        <f aca="false">G118*H118</f>
        <v>0</v>
      </c>
      <c r="J118" s="40"/>
      <c r="K118" s="33" t="n">
        <f aca="false">VLOOKUP($C118,'Memória de Cálculo 3'!$B$2:$E$10,4, )</f>
        <v>17588.5547686943</v>
      </c>
      <c r="L118" s="41" t="n">
        <f aca="false">J118*K118</f>
        <v>0</v>
      </c>
      <c r="M118" s="42" t="n">
        <f aca="false">F118+I118+L118</f>
        <v>22358.4972307892</v>
      </c>
      <c r="N118" s="16"/>
    </row>
    <row r="119" customFormat="false" ht="24.05" hidden="false" customHeight="false" outlineLevel="0" collapsed="false">
      <c r="B119" s="38" t="s">
        <v>187</v>
      </c>
      <c r="C119" s="39" t="n">
        <v>0.02</v>
      </c>
      <c r="D119" s="40" t="n">
        <v>2</v>
      </c>
      <c r="E119" s="33" t="n">
        <f aca="false">VLOOKUP($C119,'Memória de Cálculo 3'!$B$2:$E$10,2, )</f>
        <v>7373.84107576109</v>
      </c>
      <c r="F119" s="41" t="n">
        <f aca="false">D119*E119</f>
        <v>14747.6821515222</v>
      </c>
      <c r="G119" s="40"/>
      <c r="H119" s="33" t="n">
        <f aca="false">VLOOKUP($C119,'Memória de Cálculo 3'!$B$2:$E$10,3, )</f>
        <v>14718.8730782041</v>
      </c>
      <c r="I119" s="41" t="n">
        <f aca="false">G119*H119</f>
        <v>0</v>
      </c>
      <c r="J119" s="40"/>
      <c r="K119" s="33" t="n">
        <f aca="false">VLOOKUP($C119,'Memória de Cálculo 3'!$B$2:$E$10,4, )</f>
        <v>17402.1365941453</v>
      </c>
      <c r="L119" s="41" t="n">
        <f aca="false">J119*K119</f>
        <v>0</v>
      </c>
      <c r="M119" s="42" t="n">
        <f aca="false">F119+I119+L119</f>
        <v>14747.6821515222</v>
      </c>
      <c r="N119" s="16"/>
    </row>
    <row r="120" customFormat="false" ht="12.75" hidden="false" customHeight="false" outlineLevel="0" collapsed="false">
      <c r="B120" s="38" t="s">
        <v>188</v>
      </c>
      <c r="C120" s="39" t="n">
        <v>0.03</v>
      </c>
      <c r="D120" s="40" t="n">
        <v>2</v>
      </c>
      <c r="E120" s="33" t="n">
        <f aca="false">VLOOKUP($C120,'Memória de Cálculo 3'!$B$2:$E$10,2, )</f>
        <v>7452.83241026308</v>
      </c>
      <c r="F120" s="41" t="n">
        <f aca="false">D120*E120</f>
        <v>14905.6648205262</v>
      </c>
      <c r="G120" s="40"/>
      <c r="H120" s="33" t="n">
        <f aca="false">VLOOKUP($C120,'Memória de Cálculo 3'!$B$2:$E$10,3, )</f>
        <v>14876.5471336749</v>
      </c>
      <c r="I120" s="41" t="n">
        <f aca="false">G120*H120</f>
        <v>0</v>
      </c>
      <c r="J120" s="40"/>
      <c r="K120" s="33" t="n">
        <f aca="false">VLOOKUP($C120,'Memória de Cálculo 3'!$B$2:$E$10,4, )</f>
        <v>17588.5547686943</v>
      </c>
      <c r="L120" s="41" t="n">
        <f aca="false">J120*K120</f>
        <v>0</v>
      </c>
      <c r="M120" s="42" t="n">
        <f aca="false">F120+I120+L120</f>
        <v>14905.6648205262</v>
      </c>
      <c r="N120" s="16"/>
    </row>
    <row r="121" customFormat="false" ht="24.05" hidden="false" customHeight="false" outlineLevel="0" collapsed="false">
      <c r="B121" s="38" t="s">
        <v>189</v>
      </c>
      <c r="C121" s="39" t="n">
        <v>0.04</v>
      </c>
      <c r="D121" s="40" t="n">
        <v>1</v>
      </c>
      <c r="E121" s="33" t="n">
        <f aca="false">VLOOKUP($C121,'Memória de Cálculo 3'!$B$2:$E$10,2, )</f>
        <v>7533.53443961081</v>
      </c>
      <c r="F121" s="41" t="n">
        <f aca="false">D121*E121</f>
        <v>7533.53443961081</v>
      </c>
      <c r="G121" s="40"/>
      <c r="H121" s="33" t="n">
        <f aca="false">VLOOKUP($C121,'Memória de Cálculo 3'!$B$2:$E$10,3, )</f>
        <v>15037.635895274</v>
      </c>
      <c r="I121" s="41" t="n">
        <f aca="false">G121*H121</f>
        <v>0</v>
      </c>
      <c r="J121" s="40"/>
      <c r="K121" s="33" t="n">
        <f aca="false">VLOOKUP($C121,'Memória de Cálculo 3'!$B$2:$E$10,4, )</f>
        <v>17779.0101533038</v>
      </c>
      <c r="L121" s="41" t="n">
        <f aca="false">J121*K121</f>
        <v>0</v>
      </c>
      <c r="M121" s="42" t="n">
        <f aca="false">F121+I121+L121</f>
        <v>7533.53443961081</v>
      </c>
      <c r="N121" s="16"/>
    </row>
    <row r="122" customFormat="false" ht="24.05" hidden="false" customHeight="false" outlineLevel="0" collapsed="false">
      <c r="B122" s="38" t="s">
        <v>190</v>
      </c>
      <c r="C122" s="39" t="n">
        <v>0.03</v>
      </c>
      <c r="D122" s="40" t="n">
        <v>2</v>
      </c>
      <c r="E122" s="33" t="n">
        <f aca="false">VLOOKUP($C122,'Memória de Cálculo 3'!$B$2:$E$10,2, )</f>
        <v>7452.83241026308</v>
      </c>
      <c r="F122" s="41" t="n">
        <f aca="false">D122*E122</f>
        <v>14905.6648205262</v>
      </c>
      <c r="G122" s="40"/>
      <c r="H122" s="33" t="n">
        <f aca="false">VLOOKUP($C122,'Memória de Cálculo 3'!$B$2:$E$10,3, )</f>
        <v>14876.5471336749</v>
      </c>
      <c r="I122" s="41" t="n">
        <f aca="false">G122*H122</f>
        <v>0</v>
      </c>
      <c r="J122" s="40"/>
      <c r="K122" s="33" t="n">
        <f aca="false">VLOOKUP($C122,'Memória de Cálculo 3'!$B$2:$E$10,4, )</f>
        <v>17588.5547686943</v>
      </c>
      <c r="L122" s="41" t="n">
        <f aca="false">J122*K122</f>
        <v>0</v>
      </c>
      <c r="M122" s="42" t="n">
        <f aca="false">F122+I122+L122</f>
        <v>14905.6648205262</v>
      </c>
      <c r="N122" s="16"/>
    </row>
    <row r="123" customFormat="false" ht="24.05" hidden="false" customHeight="false" outlineLevel="0" collapsed="false">
      <c r="B123" s="38" t="s">
        <v>191</v>
      </c>
      <c r="C123" s="39" t="n">
        <v>0.03</v>
      </c>
      <c r="D123" s="40" t="n">
        <v>2</v>
      </c>
      <c r="E123" s="33" t="n">
        <f aca="false">VLOOKUP($C123,'Memória de Cálculo 3'!$B$2:$E$10,2, )</f>
        <v>7452.83241026308</v>
      </c>
      <c r="F123" s="41" t="n">
        <f aca="false">D123*E123</f>
        <v>14905.6648205262</v>
      </c>
      <c r="G123" s="40"/>
      <c r="H123" s="33" t="n">
        <f aca="false">VLOOKUP($C123,'Memória de Cálculo 3'!$B$2:$E$10,3, )</f>
        <v>14876.5471336749</v>
      </c>
      <c r="I123" s="41" t="n">
        <f aca="false">G123*H123</f>
        <v>0</v>
      </c>
      <c r="J123" s="40"/>
      <c r="K123" s="33" t="n">
        <f aca="false">VLOOKUP($C123,'Memória de Cálculo 3'!$B$2:$E$10,4, )</f>
        <v>17588.5547686943</v>
      </c>
      <c r="L123" s="41" t="n">
        <f aca="false">J123*K123</f>
        <v>0</v>
      </c>
      <c r="M123" s="42" t="n">
        <f aca="false">F123+I123+L123</f>
        <v>14905.6648205262</v>
      </c>
      <c r="N123" s="16"/>
    </row>
    <row r="124" customFormat="false" ht="12.75" hidden="false" customHeight="false" outlineLevel="0" collapsed="false">
      <c r="B124" s="38" t="s">
        <v>192</v>
      </c>
      <c r="C124" s="39" t="n">
        <v>0.04</v>
      </c>
      <c r="D124" s="40" t="n">
        <v>2</v>
      </c>
      <c r="E124" s="33" t="n">
        <f aca="false">VLOOKUP($C124,'Memória de Cálculo 3'!$B$2:$E$10,2, )</f>
        <v>7533.53443961081</v>
      </c>
      <c r="F124" s="41" t="n">
        <f aca="false">D124*E124</f>
        <v>15067.0688792216</v>
      </c>
      <c r="G124" s="40"/>
      <c r="H124" s="33" t="n">
        <f aca="false">VLOOKUP($C124,'Memória de Cálculo 3'!$B$2:$E$10,3, )</f>
        <v>15037.635895274</v>
      </c>
      <c r="I124" s="41" t="n">
        <f aca="false">G124*H124</f>
        <v>0</v>
      </c>
      <c r="J124" s="40"/>
      <c r="K124" s="33" t="n">
        <f aca="false">VLOOKUP($C124,'Memória de Cálculo 3'!$B$2:$E$10,4, )</f>
        <v>17779.0101533038</v>
      </c>
      <c r="L124" s="41" t="n">
        <f aca="false">J124*K124</f>
        <v>0</v>
      </c>
      <c r="M124" s="42" t="n">
        <f aca="false">F124+I124+L124</f>
        <v>15067.0688792216</v>
      </c>
      <c r="N124" s="16"/>
    </row>
    <row r="125" customFormat="false" ht="24.05" hidden="false" customHeight="false" outlineLevel="0" collapsed="false">
      <c r="B125" s="38" t="s">
        <v>193</v>
      </c>
      <c r="C125" s="39" t="n">
        <v>0.05</v>
      </c>
      <c r="D125" s="40" t="n">
        <v>2</v>
      </c>
      <c r="E125" s="33" t="n">
        <f aca="false">VLOOKUP($C125,'Memória de Cálculo 3'!$B$2:$E$10,2, )</f>
        <v>7616.00334425899</v>
      </c>
      <c r="F125" s="41" t="n">
        <f aca="false">D125*E125</f>
        <v>15232.006688518</v>
      </c>
      <c r="G125" s="40"/>
      <c r="H125" s="33" t="n">
        <f aca="false">VLOOKUP($C125,'Memória de Cálculo 3'!$B$2:$E$10,3, )</f>
        <v>15202.2515044177</v>
      </c>
      <c r="I125" s="41" t="n">
        <f aca="false">G125*H125</f>
        <v>0</v>
      </c>
      <c r="J125" s="40"/>
      <c r="K125" s="33" t="n">
        <f aca="false">VLOOKUP($C125,'Memória de Cálculo 3'!$B$2:$E$10,4, )</f>
        <v>17973.6353328693</v>
      </c>
      <c r="L125" s="41" t="n">
        <f aca="false">J125*K125</f>
        <v>0</v>
      </c>
      <c r="M125" s="42" t="n">
        <f aca="false">F125+I125+L125</f>
        <v>15232.006688518</v>
      </c>
      <c r="N125" s="16"/>
    </row>
    <row r="126" customFormat="false" ht="24.05" hidden="false" customHeight="false" outlineLevel="0" collapsed="false">
      <c r="B126" s="38" t="s">
        <v>194</v>
      </c>
      <c r="C126" s="39" t="n">
        <v>0.03</v>
      </c>
      <c r="D126" s="40" t="n">
        <v>3</v>
      </c>
      <c r="E126" s="33" t="n">
        <f aca="false">VLOOKUP($C126,'Memória de Cálculo 3'!$B$2:$E$10,2, )</f>
        <v>7452.83241026308</v>
      </c>
      <c r="F126" s="41" t="n">
        <f aca="false">D126*E126</f>
        <v>22358.4972307892</v>
      </c>
      <c r="G126" s="40"/>
      <c r="H126" s="33" t="n">
        <f aca="false">VLOOKUP($C126,'Memória de Cálculo 3'!$B$2:$E$10,3, )</f>
        <v>14876.5471336749</v>
      </c>
      <c r="I126" s="41" t="n">
        <f aca="false">G126*H126</f>
        <v>0</v>
      </c>
      <c r="J126" s="40" t="n">
        <v>1</v>
      </c>
      <c r="K126" s="33" t="n">
        <f aca="false">VLOOKUP($C126,'Memória de Cálculo 3'!$B$2:$E$10,4, )</f>
        <v>17588.5547686943</v>
      </c>
      <c r="L126" s="41" t="n">
        <f aca="false">J126*K126</f>
        <v>17588.5547686943</v>
      </c>
      <c r="M126" s="42" t="n">
        <f aca="false">F126+I126+L126</f>
        <v>39947.0519994835</v>
      </c>
      <c r="N126" s="16"/>
    </row>
    <row r="127" customFormat="false" ht="24.05" hidden="false" customHeight="false" outlineLevel="0" collapsed="false">
      <c r="B127" s="38" t="s">
        <v>195</v>
      </c>
      <c r="C127" s="39" t="n">
        <v>0.03</v>
      </c>
      <c r="D127" s="40" t="n">
        <v>3</v>
      </c>
      <c r="E127" s="33" t="n">
        <f aca="false">VLOOKUP($C127,'Memória de Cálculo 3'!$B$2:$E$10,2, )</f>
        <v>7452.83241026308</v>
      </c>
      <c r="F127" s="41" t="n">
        <f aca="false">D127*E127</f>
        <v>22358.4972307892</v>
      </c>
      <c r="G127" s="40"/>
      <c r="H127" s="33" t="n">
        <f aca="false">VLOOKUP($C127,'Memória de Cálculo 3'!$B$2:$E$10,3, )</f>
        <v>14876.5471336749</v>
      </c>
      <c r="I127" s="41" t="n">
        <f aca="false">G127*H127</f>
        <v>0</v>
      </c>
      <c r="J127" s="40"/>
      <c r="K127" s="33" t="n">
        <f aca="false">VLOOKUP($C127,'Memória de Cálculo 3'!$B$2:$E$10,4, )</f>
        <v>17588.5547686943</v>
      </c>
      <c r="L127" s="41" t="n">
        <f aca="false">J127*K127</f>
        <v>0</v>
      </c>
      <c r="M127" s="42" t="n">
        <f aca="false">F127+I127+L127</f>
        <v>22358.4972307892</v>
      </c>
      <c r="N127" s="16"/>
    </row>
    <row r="128" customFormat="false" ht="12.75" hidden="false" customHeight="false" outlineLevel="0" collapsed="false">
      <c r="B128" s="38" t="s">
        <v>196</v>
      </c>
      <c r="C128" s="39" t="n">
        <v>0.03</v>
      </c>
      <c r="D128" s="40" t="n">
        <v>2</v>
      </c>
      <c r="E128" s="33" t="n">
        <f aca="false">VLOOKUP($C128,'Memória de Cálculo 3'!$B$2:$E$10,2, )</f>
        <v>7452.83241026308</v>
      </c>
      <c r="F128" s="41" t="n">
        <f aca="false">D128*E128</f>
        <v>14905.6648205262</v>
      </c>
      <c r="G128" s="40"/>
      <c r="H128" s="33" t="n">
        <f aca="false">VLOOKUP($C128,'Memória de Cálculo 3'!$B$2:$E$10,3, )</f>
        <v>14876.5471336749</v>
      </c>
      <c r="I128" s="41" t="n">
        <f aca="false">G128*H128</f>
        <v>0</v>
      </c>
      <c r="J128" s="40"/>
      <c r="K128" s="33" t="n">
        <f aca="false">VLOOKUP($C128,'Memória de Cálculo 3'!$B$2:$E$10,4, )</f>
        <v>17588.5547686943</v>
      </c>
      <c r="L128" s="41" t="n">
        <f aca="false">J128*K128</f>
        <v>0</v>
      </c>
      <c r="M128" s="42" t="n">
        <f aca="false">F128+I128+L128</f>
        <v>14905.6648205262</v>
      </c>
      <c r="N128" s="16"/>
    </row>
    <row r="129" customFormat="false" ht="24.05" hidden="false" customHeight="false" outlineLevel="0" collapsed="false">
      <c r="B129" s="38" t="s">
        <v>197</v>
      </c>
      <c r="C129" s="39" t="n">
        <v>0.03</v>
      </c>
      <c r="D129" s="40" t="n">
        <v>3</v>
      </c>
      <c r="E129" s="33" t="n">
        <f aca="false">VLOOKUP($C129,'Memória de Cálculo 3'!$B$2:$E$10,2, )</f>
        <v>7452.83241026308</v>
      </c>
      <c r="F129" s="41" t="n">
        <f aca="false">D129*E129</f>
        <v>22358.4972307892</v>
      </c>
      <c r="G129" s="40"/>
      <c r="H129" s="33" t="n">
        <f aca="false">VLOOKUP($C129,'Memória de Cálculo 3'!$B$2:$E$10,3, )</f>
        <v>14876.5471336749</v>
      </c>
      <c r="I129" s="41" t="n">
        <f aca="false">G129*H129</f>
        <v>0</v>
      </c>
      <c r="J129" s="40"/>
      <c r="K129" s="33" t="n">
        <f aca="false">VLOOKUP($C129,'Memória de Cálculo 3'!$B$2:$E$10,4, )</f>
        <v>17588.5547686943</v>
      </c>
      <c r="L129" s="41" t="n">
        <f aca="false">J129*K129</f>
        <v>0</v>
      </c>
      <c r="M129" s="42" t="n">
        <f aca="false">F129+I129+L129</f>
        <v>22358.4972307892</v>
      </c>
      <c r="N129" s="16"/>
    </row>
    <row r="130" customFormat="false" ht="12.75" hidden="false" customHeight="false" outlineLevel="0" collapsed="false">
      <c r="B130" s="38" t="s">
        <v>122</v>
      </c>
      <c r="C130" s="39" t="n">
        <v>0.03</v>
      </c>
      <c r="D130" s="40"/>
      <c r="E130" s="33" t="n">
        <f aca="false">VLOOKUP($C130,'Memória de Cálculo 3'!$B$2:$E$10,2, )</f>
        <v>7452.83241026308</v>
      </c>
      <c r="F130" s="41" t="n">
        <f aca="false">D130*E130</f>
        <v>0</v>
      </c>
      <c r="G130" s="40" t="n">
        <v>1</v>
      </c>
      <c r="H130" s="33" t="n">
        <f aca="false">VLOOKUP($C130,'Memória de Cálculo 3'!$B$2:$E$10,3, )</f>
        <v>14876.5471336749</v>
      </c>
      <c r="I130" s="41" t="n">
        <f aca="false">G130*H130</f>
        <v>14876.5471336749</v>
      </c>
      <c r="J130" s="40" t="n">
        <v>1</v>
      </c>
      <c r="K130" s="33" t="n">
        <f aca="false">VLOOKUP($C130,'Memória de Cálculo 3'!$B$2:$E$10,4, )</f>
        <v>17588.5547686943</v>
      </c>
      <c r="L130" s="41" t="n">
        <f aca="false">J130*K130</f>
        <v>17588.5547686943</v>
      </c>
      <c r="M130" s="42" t="n">
        <f aca="false">F130+I130+L130</f>
        <v>32465.1019023692</v>
      </c>
      <c r="N130" s="16"/>
    </row>
    <row r="131" customFormat="false" ht="12.75" hidden="false" customHeight="false" outlineLevel="0" collapsed="false">
      <c r="B131" s="43" t="s">
        <v>34</v>
      </c>
      <c r="C131" s="43"/>
      <c r="D131" s="44" t="n">
        <f aca="false">SUM(D113:D130)</f>
        <v>41</v>
      </c>
      <c r="E131" s="44"/>
      <c r="F131" s="45" t="n">
        <f aca="false">SUM(F113:F130)</f>
        <v>306909.31619699</v>
      </c>
      <c r="G131" s="44" t="n">
        <f aca="false">SUM(G113:G130)</f>
        <v>1</v>
      </c>
      <c r="H131" s="44"/>
      <c r="I131" s="45" t="n">
        <f aca="false">SUM(I113:I130)</f>
        <v>14876.5471336749</v>
      </c>
      <c r="J131" s="44" t="n">
        <f aca="false">SUM(J113:J130)</f>
        <v>2</v>
      </c>
      <c r="K131" s="44"/>
      <c r="L131" s="45" t="n">
        <f aca="false">SUM(L113:L130)</f>
        <v>35177.1095373885</v>
      </c>
      <c r="M131" s="46" t="n">
        <f aca="false">SUM(M113:M130)</f>
        <v>356962.972868054</v>
      </c>
      <c r="N131" s="16"/>
    </row>
    <row r="132" customFormat="false" ht="12.75" hidden="false" customHeight="false" outlineLevel="0" collapsed="false">
      <c r="B132" s="43" t="s">
        <v>56</v>
      </c>
      <c r="C132" s="43"/>
      <c r="D132" s="43"/>
      <c r="E132" s="43"/>
      <c r="F132" s="43"/>
      <c r="G132" s="43"/>
      <c r="H132" s="43"/>
      <c r="I132" s="43"/>
      <c r="J132" s="43"/>
      <c r="K132" s="43"/>
      <c r="L132" s="43"/>
      <c r="M132" s="47" t="n">
        <f aca="false">M131*12</f>
        <v>4283555.67441664</v>
      </c>
      <c r="N132" s="16"/>
    </row>
    <row r="133" customFormat="false" ht="12.75" hidden="false" customHeight="false" outlineLevel="0" collapsed="false">
      <c r="T133" s="16"/>
    </row>
    <row r="134" customFormat="false" ht="12.75" hidden="false" customHeight="false" outlineLevel="0" collapsed="false">
      <c r="T134" s="16"/>
    </row>
  </sheetData>
  <mergeCells count="79">
    <mergeCell ref="B1:V1"/>
    <mergeCell ref="G3:Q3"/>
    <mergeCell ref="I4:M4"/>
    <mergeCell ref="N4:O4"/>
    <mergeCell ref="P4:Q4"/>
    <mergeCell ref="I5:M5"/>
    <mergeCell ref="N5:O5"/>
    <mergeCell ref="P5:Q5"/>
    <mergeCell ref="I6:M6"/>
    <mergeCell ref="N6:O6"/>
    <mergeCell ref="P6:Q6"/>
    <mergeCell ref="I7:M7"/>
    <mergeCell ref="N7:O7"/>
    <mergeCell ref="P7:Q7"/>
    <mergeCell ref="G8:M8"/>
    <mergeCell ref="N8:Q8"/>
    <mergeCell ref="G9:M9"/>
    <mergeCell ref="N9:Q9"/>
    <mergeCell ref="G12:K12"/>
    <mergeCell ref="G13:I13"/>
    <mergeCell ref="J13:K13"/>
    <mergeCell ref="N13:Q13"/>
    <mergeCell ref="G14:I14"/>
    <mergeCell ref="J14:K14"/>
    <mergeCell ref="N14:Q14"/>
    <mergeCell ref="G15:I15"/>
    <mergeCell ref="J15:K15"/>
    <mergeCell ref="N15:Q15"/>
    <mergeCell ref="G16:I16"/>
    <mergeCell ref="J16:K16"/>
    <mergeCell ref="N16:Q16"/>
    <mergeCell ref="G17:I17"/>
    <mergeCell ref="J17:K17"/>
    <mergeCell ref="G18:I18"/>
    <mergeCell ref="J18:K18"/>
    <mergeCell ref="G19:I19"/>
    <mergeCell ref="J19:K19"/>
    <mergeCell ref="G20:I20"/>
    <mergeCell ref="J20:K20"/>
    <mergeCell ref="B25:B26"/>
    <mergeCell ref="C25:C26"/>
    <mergeCell ref="D25:F25"/>
    <mergeCell ref="G25:I25"/>
    <mergeCell ref="J25:L25"/>
    <mergeCell ref="M25:M26"/>
    <mergeCell ref="B44:C44"/>
    <mergeCell ref="B45:L45"/>
    <mergeCell ref="B48:B49"/>
    <mergeCell ref="C48:C49"/>
    <mergeCell ref="D48:F48"/>
    <mergeCell ref="G48:I48"/>
    <mergeCell ref="J48:L48"/>
    <mergeCell ref="M48:M49"/>
    <mergeCell ref="B63:C63"/>
    <mergeCell ref="B64:L64"/>
    <mergeCell ref="B67:B68"/>
    <mergeCell ref="C67:C68"/>
    <mergeCell ref="D67:F67"/>
    <mergeCell ref="G67:I67"/>
    <mergeCell ref="J67:L67"/>
    <mergeCell ref="M67:M68"/>
    <mergeCell ref="B85:C85"/>
    <mergeCell ref="B86:L86"/>
    <mergeCell ref="B89:B90"/>
    <mergeCell ref="C89:C90"/>
    <mergeCell ref="D89:F89"/>
    <mergeCell ref="G89:I89"/>
    <mergeCell ref="J89:L89"/>
    <mergeCell ref="M89:M90"/>
    <mergeCell ref="B107:C107"/>
    <mergeCell ref="B108:L108"/>
    <mergeCell ref="B111:B112"/>
    <mergeCell ref="C111:C112"/>
    <mergeCell ref="D111:F111"/>
    <mergeCell ref="G111:I111"/>
    <mergeCell ref="J111:L111"/>
    <mergeCell ref="M111:M112"/>
    <mergeCell ref="B131:C131"/>
    <mergeCell ref="B132:L13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70"/>
  <sheetViews>
    <sheetView showFormulas="false" showGridLines="true" showRowColHeaders="true" showZeros="true" rightToLeft="false" tabSelected="false" showOutlineSymbols="true" defaultGridColor="true" view="normal" topLeftCell="A43" colorId="64" zoomScale="100" zoomScaleNormal="100" zoomScalePageLayoutView="100" workbookViewId="0">
      <selection pane="topLeft" activeCell="B64" activeCellId="0" sqref="B64"/>
    </sheetView>
  </sheetViews>
  <sheetFormatPr defaultColWidth="9.2890625" defaultRowHeight="12.75" zeroHeight="false" outlineLevelRow="0" outlineLevelCol="0"/>
  <cols>
    <col collapsed="false" customWidth="true" hidden="false" outlineLevel="0" max="1" min="1" style="53" width="68.42"/>
    <col collapsed="false" customWidth="true" hidden="false" outlineLevel="0" max="2" min="2" style="53" width="21.71"/>
    <col collapsed="false" customWidth="true" hidden="false" outlineLevel="0" max="3" min="3" style="53" width="20.71"/>
    <col collapsed="false" customWidth="true" hidden="false" outlineLevel="0" max="5" min="4" style="53" width="19.86"/>
    <col collapsed="false" customWidth="false" hidden="false" outlineLevel="0" max="6" min="6" style="54" width="9.29"/>
    <col collapsed="false" customWidth="true" hidden="false" outlineLevel="0" max="7" min="7" style="54" width="10.14"/>
    <col collapsed="false" customWidth="false" hidden="false" outlineLevel="0" max="47" min="8" style="54" width="9.29"/>
    <col collapsed="false" customWidth="false" hidden="false" outlineLevel="0" max="1023" min="48" style="53" width="9.29"/>
    <col collapsed="false" customWidth="true" hidden="false" outlineLevel="0" max="16384" min="16384" style="0" width="11.57"/>
  </cols>
  <sheetData>
    <row r="1" customFormat="false" ht="21.75" hidden="false" customHeight="false" outlineLevel="0" collapsed="false">
      <c r="A1" s="55" t="s">
        <v>198</v>
      </c>
      <c r="B1" s="55"/>
      <c r="C1" s="55"/>
      <c r="D1" s="55"/>
      <c r="E1" s="55"/>
    </row>
    <row r="2" customFormat="false" ht="20.25" hidden="false" customHeight="true" outlineLevel="0" collapsed="false">
      <c r="A2" s="56" t="s">
        <v>199</v>
      </c>
      <c r="B2" s="56"/>
      <c r="C2" s="56"/>
      <c r="D2" s="56"/>
      <c r="E2" s="56"/>
    </row>
    <row r="3" customFormat="false" ht="12.75" hidden="false" customHeight="true" outlineLevel="0" collapsed="false">
      <c r="A3" s="57"/>
      <c r="B3" s="58"/>
      <c r="C3" s="58"/>
      <c r="D3" s="58"/>
      <c r="E3" s="58"/>
    </row>
    <row r="4" customFormat="false" ht="12.75" hidden="false" customHeight="true" outlineLevel="0" collapsed="false">
      <c r="A4" s="59"/>
      <c r="B4" s="60" t="s">
        <v>200</v>
      </c>
      <c r="C4" s="61" t="n">
        <v>2148.22</v>
      </c>
      <c r="D4" s="61"/>
      <c r="E4" s="61"/>
    </row>
    <row r="5" customFormat="false" ht="12.75" hidden="false" customHeight="true" outlineLevel="0" collapsed="false">
      <c r="A5" s="59"/>
      <c r="B5" s="60" t="s">
        <v>201</v>
      </c>
      <c r="C5" s="62" t="n">
        <v>45292</v>
      </c>
      <c r="D5" s="62"/>
      <c r="E5" s="62"/>
    </row>
    <row r="6" customFormat="false" ht="12.75" hidden="false" customHeight="true" outlineLevel="0" collapsed="false">
      <c r="A6" s="59"/>
      <c r="B6" s="60" t="s">
        <v>202</v>
      </c>
      <c r="C6" s="63" t="s">
        <v>203</v>
      </c>
      <c r="D6" s="63"/>
      <c r="E6" s="63"/>
    </row>
    <row r="7" customFormat="false" ht="12.75" hidden="false" customHeight="true" outlineLevel="0" collapsed="false">
      <c r="A7" s="59"/>
      <c r="B7" s="60" t="s">
        <v>204</v>
      </c>
      <c r="C7" s="63" t="s">
        <v>205</v>
      </c>
      <c r="D7" s="63"/>
      <c r="E7" s="63"/>
    </row>
    <row r="8" customFormat="false" ht="12.75" hidden="false" customHeight="true" outlineLevel="0" collapsed="false">
      <c r="A8" s="59"/>
      <c r="B8" s="60"/>
      <c r="C8" s="60"/>
      <c r="D8" s="64"/>
      <c r="E8" s="64"/>
    </row>
    <row r="9" customFormat="false" ht="45" hidden="false" customHeight="true" outlineLevel="0" collapsed="false">
      <c r="A9" s="65" t="s">
        <v>206</v>
      </c>
      <c r="B9" s="66" t="s">
        <v>207</v>
      </c>
      <c r="C9" s="66" t="s">
        <v>208</v>
      </c>
      <c r="D9" s="66" t="s">
        <v>209</v>
      </c>
      <c r="E9" s="66" t="s">
        <v>210</v>
      </c>
      <c r="AU9" s="53"/>
    </row>
    <row r="10" customFormat="false" ht="15.75" hidden="false" customHeight="true" outlineLevel="0" collapsed="false">
      <c r="A10" s="67" t="s">
        <v>211</v>
      </c>
      <c r="B10" s="67"/>
      <c r="C10" s="67"/>
      <c r="D10" s="67"/>
      <c r="E10" s="67"/>
      <c r="AU10" s="53"/>
    </row>
    <row r="11" customFormat="false" ht="13.5" hidden="false" customHeight="false" outlineLevel="0" collapsed="false">
      <c r="A11" s="68" t="s">
        <v>212</v>
      </c>
      <c r="B11" s="69" t="s">
        <v>213</v>
      </c>
      <c r="C11" s="69" t="s">
        <v>214</v>
      </c>
      <c r="D11" s="69" t="s">
        <v>214</v>
      </c>
      <c r="E11" s="69" t="s">
        <v>214</v>
      </c>
      <c r="AU11" s="53"/>
    </row>
    <row r="12" customFormat="false" ht="13.5" hidden="false" customHeight="false" outlineLevel="0" collapsed="false">
      <c r="A12" s="70" t="s">
        <v>215</v>
      </c>
      <c r="B12" s="71" t="n">
        <f aca="false">C4</f>
        <v>2148.22</v>
      </c>
      <c r="C12" s="72" t="n">
        <f aca="false">$B12</f>
        <v>2148.22</v>
      </c>
      <c r="D12" s="72" t="n">
        <f aca="false">$B12*2</f>
        <v>4296.44</v>
      </c>
      <c r="E12" s="72" t="n">
        <f aca="false">$B12*2</f>
        <v>4296.44</v>
      </c>
      <c r="AU12" s="53"/>
    </row>
    <row r="13" customFormat="false" ht="13.5" hidden="false" customHeight="false" outlineLevel="0" collapsed="false">
      <c r="A13" s="70" t="s">
        <v>216</v>
      </c>
      <c r="B13" s="73" t="n">
        <v>0.3</v>
      </c>
      <c r="C13" s="74" t="n">
        <f aca="false">C12*$B13</f>
        <v>644.466</v>
      </c>
      <c r="D13" s="74" t="n">
        <f aca="false">D12*$B13</f>
        <v>1288.932</v>
      </c>
      <c r="E13" s="74" t="n">
        <f aca="false">E12*$B13</f>
        <v>1288.932</v>
      </c>
      <c r="AU13" s="53"/>
    </row>
    <row r="14" customFormat="false" ht="13.5" hidden="false" customHeight="false" outlineLevel="0" collapsed="false">
      <c r="A14" s="70" t="s">
        <v>217</v>
      </c>
      <c r="B14" s="75"/>
      <c r="C14" s="76"/>
      <c r="D14" s="76"/>
      <c r="E14" s="76"/>
      <c r="F14" s="77"/>
      <c r="AU14" s="53"/>
    </row>
    <row r="15" customFormat="false" ht="13.5" hidden="false" customHeight="false" outlineLevel="0" collapsed="false">
      <c r="A15" s="78" t="s">
        <v>218</v>
      </c>
      <c r="B15" s="73" t="n">
        <v>0.2</v>
      </c>
      <c r="C15" s="76"/>
      <c r="D15" s="76"/>
      <c r="E15" s="74" t="n">
        <f aca="false">(((E12+E13)/12)*7)*B15</f>
        <v>651.626733333333</v>
      </c>
      <c r="F15" s="77"/>
      <c r="AU15" s="53"/>
    </row>
    <row r="16" customFormat="false" ht="13.5" hidden="false" customHeight="false" outlineLevel="0" collapsed="false">
      <c r="A16" s="78" t="s">
        <v>219</v>
      </c>
      <c r="B16" s="73"/>
      <c r="C16" s="76"/>
      <c r="D16" s="76"/>
      <c r="E16" s="76" t="n">
        <f aca="false">((E12+E13)/12)+(((E12+E13)/12)*20%)</f>
        <v>558.5372</v>
      </c>
      <c r="F16" s="77"/>
      <c r="AU16" s="53"/>
    </row>
    <row r="17" customFormat="false" ht="13.5" hidden="false" customHeight="false" outlineLevel="0" collapsed="false">
      <c r="A17" s="70" t="s">
        <v>220</v>
      </c>
      <c r="B17" s="79"/>
      <c r="C17" s="76"/>
      <c r="D17" s="76"/>
      <c r="E17" s="76"/>
      <c r="AU17" s="53"/>
      <c r="XFD17" s="59"/>
    </row>
    <row r="18" customFormat="false" ht="13.5" hidden="false" customHeight="false" outlineLevel="0" collapsed="false">
      <c r="A18" s="80" t="s">
        <v>221</v>
      </c>
      <c r="B18" s="81"/>
      <c r="C18" s="82" t="n">
        <f aca="false">SUM(C12:C17)</f>
        <v>2792.686</v>
      </c>
      <c r="D18" s="82" t="n">
        <f aca="false">SUM(D12:D17)</f>
        <v>5585.372</v>
      </c>
      <c r="E18" s="82" t="n">
        <f aca="false">SUM(E12:E17)</f>
        <v>6795.53593333333</v>
      </c>
      <c r="AU18" s="53"/>
      <c r="XFD18" s="59"/>
    </row>
    <row r="19" customFormat="false" ht="13.5" hidden="false" customHeight="false" outlineLevel="0" collapsed="false">
      <c r="A19" s="83"/>
      <c r="B19" s="84"/>
      <c r="C19" s="85"/>
      <c r="D19" s="85"/>
      <c r="E19" s="85"/>
      <c r="AU19" s="53"/>
      <c r="XFD19" s="59"/>
    </row>
    <row r="20" customFormat="false" ht="16.5" hidden="false" customHeight="true" outlineLevel="0" collapsed="false">
      <c r="A20" s="86" t="s">
        <v>222</v>
      </c>
      <c r="B20" s="86"/>
      <c r="C20" s="86"/>
      <c r="D20" s="86"/>
      <c r="E20" s="86"/>
      <c r="AU20" s="53"/>
      <c r="XFD20" s="59"/>
    </row>
    <row r="21" s="59" customFormat="true" ht="13.5" hidden="false" customHeight="false" outlineLevel="0" collapsed="false">
      <c r="A21" s="87" t="s">
        <v>223</v>
      </c>
      <c r="B21" s="88" t="s">
        <v>224</v>
      </c>
      <c r="C21" s="88" t="s">
        <v>214</v>
      </c>
      <c r="D21" s="88" t="s">
        <v>214</v>
      </c>
      <c r="E21" s="89" t="s">
        <v>214</v>
      </c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</row>
    <row r="22" s="59" customFormat="true" ht="13.5" hidden="false" customHeight="false" outlineLevel="0" collapsed="false">
      <c r="A22" s="70" t="s">
        <v>225</v>
      </c>
      <c r="B22" s="90" t="n">
        <f aca="false">1/12</f>
        <v>0.0833333333333333</v>
      </c>
      <c r="C22" s="91" t="n">
        <f aca="false">C18*$B22</f>
        <v>232.723833333333</v>
      </c>
      <c r="D22" s="91" t="n">
        <f aca="false">D18*$B22</f>
        <v>465.447666666667</v>
      </c>
      <c r="E22" s="91" t="n">
        <f aca="false">E18*$B22</f>
        <v>566.294661111111</v>
      </c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XFD22" s="92"/>
    </row>
    <row r="23" s="59" customFormat="true" ht="13.5" hidden="false" customHeight="false" outlineLevel="0" collapsed="false">
      <c r="A23" s="70" t="s">
        <v>226</v>
      </c>
      <c r="B23" s="93" t="n">
        <f aca="false">(1/3)*(1/12)</f>
        <v>0.0277777777777778</v>
      </c>
      <c r="C23" s="91" t="n">
        <f aca="false">C18*$B23</f>
        <v>77.5746111111111</v>
      </c>
      <c r="D23" s="91" t="n">
        <f aca="false">D18*$B23</f>
        <v>155.149222222222</v>
      </c>
      <c r="E23" s="91" t="n">
        <f aca="false">E18*$B23</f>
        <v>188.764887037037</v>
      </c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XFD23" s="92"/>
    </row>
    <row r="24" s="59" customFormat="true" ht="13.5" hidden="false" customHeight="false" outlineLevel="0" collapsed="false">
      <c r="A24" s="94" t="s">
        <v>221</v>
      </c>
      <c r="B24" s="95" t="n">
        <f aca="false">SUM(B22:B23)</f>
        <v>0.111111111111111</v>
      </c>
      <c r="C24" s="96" t="n">
        <f aca="false">SUM(C22:C23)</f>
        <v>310.298444444444</v>
      </c>
      <c r="D24" s="96" t="n">
        <f aca="false">SUM(D22:D23)</f>
        <v>620.596888888889</v>
      </c>
      <c r="E24" s="96" t="n">
        <f aca="false">SUM(E22:E23)</f>
        <v>755.059548148148</v>
      </c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XFD24" s="92"/>
    </row>
    <row r="25" customFormat="false" ht="13.5" hidden="false" customHeight="false" outlineLevel="0" collapsed="false">
      <c r="A25" s="97" t="s">
        <v>227</v>
      </c>
      <c r="B25" s="88" t="s">
        <v>224</v>
      </c>
      <c r="C25" s="88" t="s">
        <v>214</v>
      </c>
      <c r="D25" s="88" t="s">
        <v>214</v>
      </c>
      <c r="E25" s="88" t="s">
        <v>214</v>
      </c>
      <c r="AU25" s="53"/>
      <c r="XFD25" s="92"/>
    </row>
    <row r="26" s="92" customFormat="true" ht="13.5" hidden="false" customHeight="false" outlineLevel="0" collapsed="false">
      <c r="A26" s="70" t="s">
        <v>228</v>
      </c>
      <c r="B26" s="98" t="n">
        <v>0.2</v>
      </c>
      <c r="C26" s="99" t="n">
        <f aca="false">(C$18+C$24)*$B26</f>
        <v>620.596888888889</v>
      </c>
      <c r="D26" s="99" t="n">
        <f aca="false">(D$18+D$24)*$B26</f>
        <v>1241.19377777778</v>
      </c>
      <c r="E26" s="99" t="n">
        <f aca="false">(E$18+E$24)*$B26</f>
        <v>1510.1190962963</v>
      </c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</row>
    <row r="27" s="92" customFormat="true" ht="13.5" hidden="false" customHeight="false" outlineLevel="0" collapsed="false">
      <c r="A27" s="70" t="s">
        <v>229</v>
      </c>
      <c r="B27" s="101" t="n">
        <v>0.025</v>
      </c>
      <c r="C27" s="99" t="n">
        <f aca="false">(C$18+C$24)*$B27</f>
        <v>77.5746111111111</v>
      </c>
      <c r="D27" s="99" t="n">
        <f aca="false">(D$18+D$24)*$B27</f>
        <v>155.149222222222</v>
      </c>
      <c r="E27" s="99" t="n">
        <f aca="false">(E$18+E$24)*$B27</f>
        <v>188.764887037037</v>
      </c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</row>
    <row r="28" s="92" customFormat="true" ht="13.5" hidden="false" customHeight="false" outlineLevel="0" collapsed="false">
      <c r="A28" s="70" t="s">
        <v>230</v>
      </c>
      <c r="B28" s="101" t="n">
        <v>0.03</v>
      </c>
      <c r="C28" s="99" t="n">
        <f aca="false">(C$18+C$24)*$B28</f>
        <v>93.0895333333333</v>
      </c>
      <c r="D28" s="99" t="n">
        <f aca="false">(D$18+D$24)*$B28</f>
        <v>186.179066666667</v>
      </c>
      <c r="E28" s="99" t="n">
        <f aca="false">(E$18+E$24)*$B28</f>
        <v>226.517864444444</v>
      </c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</row>
    <row r="29" s="92" customFormat="true" ht="13.5" hidden="false" customHeight="false" outlineLevel="0" collapsed="false">
      <c r="A29" s="70" t="s">
        <v>231</v>
      </c>
      <c r="B29" s="101" t="n">
        <v>0.015</v>
      </c>
      <c r="C29" s="99" t="n">
        <f aca="false">(C$18+C$24)*$B29</f>
        <v>46.5447666666667</v>
      </c>
      <c r="D29" s="99" t="n">
        <f aca="false">(D$18+D$24)*$B29</f>
        <v>93.0895333333333</v>
      </c>
      <c r="E29" s="99" t="n">
        <f aca="false">(E$18+E$24)*$B29</f>
        <v>113.258932222222</v>
      </c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0"/>
      <c r="AR29" s="100"/>
      <c r="AS29" s="100"/>
      <c r="AT29" s="100"/>
    </row>
    <row r="30" s="92" customFormat="true" ht="13.5" hidden="false" customHeight="false" outlineLevel="0" collapsed="false">
      <c r="A30" s="70" t="s">
        <v>232</v>
      </c>
      <c r="B30" s="101" t="n">
        <v>0.01</v>
      </c>
      <c r="C30" s="99" t="n">
        <f aca="false">(C$18+C$24)*$B30</f>
        <v>31.0298444444444</v>
      </c>
      <c r="D30" s="99" t="n">
        <f aca="false">(D$18+D$24)*$B30</f>
        <v>62.0596888888889</v>
      </c>
      <c r="E30" s="99" t="n">
        <f aca="false">(E$18+E$24)*$B30</f>
        <v>75.5059548148148</v>
      </c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</row>
    <row r="31" s="92" customFormat="true" ht="13.5" hidden="false" customHeight="false" outlineLevel="0" collapsed="false">
      <c r="A31" s="70" t="s">
        <v>233</v>
      </c>
      <c r="B31" s="101" t="n">
        <v>0.006</v>
      </c>
      <c r="C31" s="99" t="n">
        <f aca="false">(C$18+C$24)*$B31</f>
        <v>18.6179066666667</v>
      </c>
      <c r="D31" s="99" t="n">
        <f aca="false">(D$18+D$24)*$B31</f>
        <v>37.2358133333333</v>
      </c>
      <c r="E31" s="99" t="n">
        <f aca="false">(E$18+E$24)*$B31</f>
        <v>45.3035728888889</v>
      </c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0"/>
      <c r="AR31" s="100"/>
      <c r="AS31" s="100"/>
      <c r="AT31" s="100"/>
    </row>
    <row r="32" s="92" customFormat="true" ht="13.5" hidden="false" customHeight="false" outlineLevel="0" collapsed="false">
      <c r="A32" s="70" t="s">
        <v>234</v>
      </c>
      <c r="B32" s="101" t="n">
        <v>0.002</v>
      </c>
      <c r="C32" s="99" t="n">
        <f aca="false">(C$18+C$24)*$B32</f>
        <v>6.20596888888889</v>
      </c>
      <c r="D32" s="99" t="n">
        <f aca="false">(D$18+D$24)*$B32</f>
        <v>12.4119377777778</v>
      </c>
      <c r="E32" s="99" t="n">
        <f aca="false">(E$18+E$24)*$B32</f>
        <v>15.101190962963</v>
      </c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</row>
    <row r="33" s="92" customFormat="true" ht="13.5" hidden="false" customHeight="false" outlineLevel="0" collapsed="false">
      <c r="A33" s="70" t="s">
        <v>235</v>
      </c>
      <c r="B33" s="101" t="n">
        <v>0.08</v>
      </c>
      <c r="C33" s="99" t="n">
        <f aca="false">(C$18+C$24)*$B33</f>
        <v>248.238755555556</v>
      </c>
      <c r="D33" s="99" t="n">
        <f aca="false">(D$18+D$24)*$B33</f>
        <v>496.477511111111</v>
      </c>
      <c r="E33" s="99" t="n">
        <f aca="false">(E$18+E$24)*$B33</f>
        <v>604.047638518518</v>
      </c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0"/>
      <c r="AR33" s="100"/>
      <c r="AS33" s="100"/>
      <c r="AT33" s="100"/>
    </row>
    <row r="34" customFormat="false" ht="13.5" hidden="false" customHeight="false" outlineLevel="0" collapsed="false">
      <c r="A34" s="94" t="s">
        <v>236</v>
      </c>
      <c r="B34" s="95" t="n">
        <f aca="false">SUM(B26:B33)</f>
        <v>0.368</v>
      </c>
      <c r="C34" s="96" t="n">
        <f aca="false">SUM(C26:C33)</f>
        <v>1141.89827555556</v>
      </c>
      <c r="D34" s="96" t="n">
        <f aca="false">SUM(D26:D33)</f>
        <v>2283.79655111111</v>
      </c>
      <c r="E34" s="96" t="n">
        <f aca="false">SUM(E26:E33)</f>
        <v>2778.61913718519</v>
      </c>
      <c r="AU34" s="53"/>
    </row>
    <row r="35" customFormat="false" ht="13.5" hidden="false" customHeight="false" outlineLevel="0" collapsed="false">
      <c r="A35" s="102" t="s">
        <v>237</v>
      </c>
      <c r="B35" s="103"/>
      <c r="C35" s="88" t="s">
        <v>214</v>
      </c>
      <c r="D35" s="88" t="s">
        <v>214</v>
      </c>
      <c r="E35" s="88" t="s">
        <v>214</v>
      </c>
      <c r="AU35" s="53"/>
    </row>
    <row r="36" customFormat="false" ht="13.5" hidden="false" customHeight="false" outlineLevel="0" collapsed="false">
      <c r="A36" s="70" t="s">
        <v>238</v>
      </c>
      <c r="B36" s="104" t="n">
        <f aca="false">' Memória de Cálculo 1'!E7</f>
        <v>4.72</v>
      </c>
      <c r="C36" s="72" t="n">
        <f aca="false">' Memória de Cálculo 1'!$F$14</f>
        <v>78.7868</v>
      </c>
      <c r="D36" s="72" t="n">
        <f aca="false">' Memória de Cálculo 1'!$F$10</f>
        <v>25.4136</v>
      </c>
      <c r="E36" s="72" t="n">
        <f aca="false">' Memória de Cálculo 1'!$F$10</f>
        <v>25.4136</v>
      </c>
      <c r="AU36" s="53"/>
    </row>
    <row r="37" customFormat="false" ht="13.5" hidden="false" customHeight="false" outlineLevel="0" collapsed="false">
      <c r="A37" s="70" t="s">
        <v>239</v>
      </c>
      <c r="B37" s="75" t="n">
        <f aca="false">' Memória de Cálculo 1'!D17</f>
        <v>39</v>
      </c>
      <c r="C37" s="72" t="n">
        <f aca="false">' Memória de Cálculo 1'!$F$22</f>
        <v>703.56</v>
      </c>
      <c r="D37" s="72" t="n">
        <f aca="false">' Memória de Cálculo 1'!$F$18</f>
        <v>959.4</v>
      </c>
      <c r="E37" s="72" t="n">
        <f aca="false">' Memória de Cálculo 1'!$F$18</f>
        <v>959.4</v>
      </c>
      <c r="AU37" s="53"/>
    </row>
    <row r="38" customFormat="false" ht="13.5" hidden="false" customHeight="false" outlineLevel="0" collapsed="false">
      <c r="A38" s="70" t="s">
        <v>240</v>
      </c>
      <c r="B38" s="75" t="n">
        <v>197.12</v>
      </c>
      <c r="C38" s="76" t="n">
        <f aca="false">$B38-($B38*5%)</f>
        <v>187.264</v>
      </c>
      <c r="D38" s="76" t="n">
        <f aca="false">($B38-($B38*5%))*2</f>
        <v>374.528</v>
      </c>
      <c r="E38" s="76" t="n">
        <f aca="false">($B38-($B38*5%))*2</f>
        <v>374.528</v>
      </c>
      <c r="AU38" s="53"/>
    </row>
    <row r="39" customFormat="false" ht="13.5" hidden="false" customHeight="false" outlineLevel="0" collapsed="false">
      <c r="A39" s="70" t="s">
        <v>241</v>
      </c>
      <c r="B39" s="105" t="n">
        <f aca="false">' Memória de Cálculo 1'!D73</f>
        <v>0.512887525</v>
      </c>
      <c r="C39" s="76" t="n">
        <f aca="false">$B39</f>
        <v>0.512887525</v>
      </c>
      <c r="D39" s="76" t="n">
        <f aca="false">$B39*2</f>
        <v>1.02577505</v>
      </c>
      <c r="E39" s="76" t="n">
        <f aca="false">$B39*2</f>
        <v>1.02577505</v>
      </c>
      <c r="AU39" s="53"/>
    </row>
    <row r="40" customFormat="false" ht="13.5" hidden="false" customHeight="false" outlineLevel="0" collapsed="false">
      <c r="A40" s="70" t="s">
        <v>242</v>
      </c>
      <c r="B40" s="75" t="n">
        <f aca="false">' Memória de Cálculo 1'!D29</f>
        <v>13.79586884</v>
      </c>
      <c r="C40" s="76" t="n">
        <f aca="false">$B40</f>
        <v>13.79586884</v>
      </c>
      <c r="D40" s="76" t="n">
        <f aca="false">$B40*2</f>
        <v>27.59173768</v>
      </c>
      <c r="E40" s="76" t="n">
        <f aca="false">$B40*2</f>
        <v>27.59173768</v>
      </c>
      <c r="AU40" s="53"/>
    </row>
    <row r="41" customFormat="false" ht="13.5" hidden="false" customHeight="false" outlineLevel="0" collapsed="false">
      <c r="A41" s="106" t="s">
        <v>243</v>
      </c>
      <c r="B41" s="75" t="n">
        <v>0</v>
      </c>
      <c r="C41" s="76" t="n">
        <f aca="false">$B41</f>
        <v>0</v>
      </c>
      <c r="D41" s="76" t="n">
        <f aca="false">$B41*2</f>
        <v>0</v>
      </c>
      <c r="E41" s="76" t="n">
        <f aca="false">$B41*2</f>
        <v>0</v>
      </c>
      <c r="AU41" s="53"/>
    </row>
    <row r="42" customFormat="false" ht="13.5" hidden="false" customHeight="false" outlineLevel="0" collapsed="false">
      <c r="A42" s="94" t="s">
        <v>236</v>
      </c>
      <c r="B42" s="96"/>
      <c r="C42" s="96" t="n">
        <f aca="false">SUM(C36:C41)</f>
        <v>983.919556365</v>
      </c>
      <c r="D42" s="96" t="n">
        <f aca="false">SUM(D36:D41)</f>
        <v>1387.95911273</v>
      </c>
      <c r="E42" s="96" t="n">
        <f aca="false">SUM(E36:E41)</f>
        <v>1387.95911273</v>
      </c>
      <c r="AU42" s="53"/>
    </row>
    <row r="43" customFormat="false" ht="13.5" hidden="false" customHeight="false" outlineLevel="0" collapsed="false">
      <c r="A43" s="107" t="s">
        <v>244</v>
      </c>
      <c r="B43" s="108"/>
      <c r="C43" s="109" t="s">
        <v>214</v>
      </c>
      <c r="D43" s="110" t="s">
        <v>214</v>
      </c>
      <c r="E43" s="111" t="s">
        <v>214</v>
      </c>
      <c r="AU43" s="53"/>
    </row>
    <row r="44" customFormat="false" ht="13.5" hidden="false" customHeight="false" outlineLevel="0" collapsed="false">
      <c r="A44" s="112" t="s">
        <v>245</v>
      </c>
      <c r="B44" s="113"/>
      <c r="C44" s="99" t="n">
        <f aca="false">C24</f>
        <v>310.298444444444</v>
      </c>
      <c r="D44" s="99" t="n">
        <f aca="false">D24</f>
        <v>620.596888888889</v>
      </c>
      <c r="E44" s="99" t="n">
        <f aca="false">E24</f>
        <v>755.059548148148</v>
      </c>
      <c r="AU44" s="53"/>
    </row>
    <row r="45" customFormat="false" ht="13.5" hidden="false" customHeight="false" outlineLevel="0" collapsed="false">
      <c r="A45" s="114" t="s">
        <v>246</v>
      </c>
      <c r="B45" s="113"/>
      <c r="C45" s="91" t="n">
        <f aca="false">C34</f>
        <v>1141.89827555556</v>
      </c>
      <c r="D45" s="91" t="n">
        <f aca="false">D34</f>
        <v>2283.79655111111</v>
      </c>
      <c r="E45" s="91" t="n">
        <f aca="false">E34</f>
        <v>2778.61913718519</v>
      </c>
      <c r="AU45" s="53"/>
    </row>
    <row r="46" customFormat="false" ht="13.5" hidden="false" customHeight="false" outlineLevel="0" collapsed="false">
      <c r="A46" s="114" t="s">
        <v>247</v>
      </c>
      <c r="B46" s="113"/>
      <c r="C46" s="115" t="n">
        <f aca="false">C42</f>
        <v>983.919556365</v>
      </c>
      <c r="D46" s="115" t="n">
        <f aca="false">D42</f>
        <v>1387.95911273</v>
      </c>
      <c r="E46" s="115" t="n">
        <f aca="false">E42</f>
        <v>1387.95911273</v>
      </c>
      <c r="AU46" s="53"/>
      <c r="XFD46" s="92"/>
    </row>
    <row r="47" customFormat="false" ht="13.5" hidden="false" customHeight="false" outlineLevel="0" collapsed="false">
      <c r="A47" s="80" t="s">
        <v>221</v>
      </c>
      <c r="B47" s="81"/>
      <c r="C47" s="82" t="n">
        <f aca="false">SUM(C44:C46)</f>
        <v>2436.116276365</v>
      </c>
      <c r="D47" s="82" t="n">
        <f aca="false">SUM(D44:D46)</f>
        <v>4292.35255273</v>
      </c>
      <c r="E47" s="82" t="n">
        <f aca="false">SUM(E44:E46)</f>
        <v>4921.63779806333</v>
      </c>
      <c r="AU47" s="53"/>
      <c r="XFD47" s="92"/>
    </row>
    <row r="48" customFormat="false" ht="13.5" hidden="false" customHeight="false" outlineLevel="0" collapsed="false">
      <c r="A48" s="60"/>
      <c r="B48" s="85"/>
      <c r="C48" s="85"/>
      <c r="D48" s="85"/>
      <c r="E48" s="59"/>
      <c r="AU48" s="53"/>
      <c r="XFD48" s="92"/>
    </row>
    <row r="49" customFormat="false" ht="15.75" hidden="false" customHeight="true" outlineLevel="0" collapsed="false">
      <c r="A49" s="67" t="s">
        <v>248</v>
      </c>
      <c r="B49" s="67"/>
      <c r="C49" s="67"/>
      <c r="D49" s="67"/>
      <c r="E49" s="67"/>
      <c r="AU49" s="53"/>
      <c r="XFD49" s="92"/>
    </row>
    <row r="50" customFormat="false" ht="13.5" hidden="false" customHeight="false" outlineLevel="0" collapsed="false">
      <c r="A50" s="68" t="s">
        <v>249</v>
      </c>
      <c r="B50" s="116"/>
      <c r="C50" s="69" t="s">
        <v>214</v>
      </c>
      <c r="D50" s="69" t="s">
        <v>214</v>
      </c>
      <c r="E50" s="117" t="s">
        <v>214</v>
      </c>
      <c r="AU50" s="53"/>
      <c r="XFD50" s="92"/>
    </row>
    <row r="51" s="92" customFormat="true" ht="13.5" hidden="false" customHeight="false" outlineLevel="0" collapsed="false">
      <c r="A51" s="70" t="s">
        <v>250</v>
      </c>
      <c r="B51" s="73" t="n">
        <f aca="false">1/12*5%</f>
        <v>0.00416666666666667</v>
      </c>
      <c r="C51" s="99" t="n">
        <f aca="false">C$18*$B51</f>
        <v>11.6361916666667</v>
      </c>
      <c r="D51" s="99" t="n">
        <f aca="false">D$18*$B51</f>
        <v>23.2723833333333</v>
      </c>
      <c r="E51" s="99" t="n">
        <f aca="false">E$18*$B51</f>
        <v>28.3147330555556</v>
      </c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100"/>
      <c r="AM51" s="100"/>
      <c r="AN51" s="100"/>
      <c r="AO51" s="100"/>
      <c r="AP51" s="100"/>
      <c r="AQ51" s="100"/>
      <c r="AR51" s="100"/>
      <c r="AS51" s="100"/>
      <c r="AT51" s="100"/>
    </row>
    <row r="52" s="92" customFormat="true" ht="13.5" hidden="false" customHeight="false" outlineLevel="0" collapsed="false">
      <c r="A52" s="70" t="s">
        <v>251</v>
      </c>
      <c r="B52" s="73" t="n">
        <f aca="false">B33*B51</f>
        <v>0.000333333333333333</v>
      </c>
      <c r="C52" s="99" t="n">
        <f aca="false">C$18*$B52</f>
        <v>0.930895333333333</v>
      </c>
      <c r="D52" s="99" t="n">
        <f aca="false">D$18*$B52</f>
        <v>1.86179066666667</v>
      </c>
      <c r="E52" s="99" t="n">
        <f aca="false">E$18*$B52</f>
        <v>2.26517864444444</v>
      </c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  <c r="AK52" s="100"/>
      <c r="AL52" s="100"/>
      <c r="AM52" s="100"/>
      <c r="AN52" s="100"/>
      <c r="AO52" s="100"/>
      <c r="AP52" s="100"/>
      <c r="AQ52" s="100"/>
      <c r="AR52" s="100"/>
      <c r="AS52" s="100"/>
      <c r="AT52" s="100"/>
    </row>
    <row r="53" s="92" customFormat="true" ht="13.5" hidden="false" customHeight="false" outlineLevel="0" collapsed="false">
      <c r="A53" s="70" t="s">
        <v>252</v>
      </c>
      <c r="B53" s="118" t="n">
        <v>0</v>
      </c>
      <c r="C53" s="99" t="n">
        <f aca="false">C$18*$B53</f>
        <v>0</v>
      </c>
      <c r="D53" s="99" t="n">
        <f aca="false">D$18*$B53</f>
        <v>0</v>
      </c>
      <c r="E53" s="99" t="n">
        <f aca="false">E$18*$B53</f>
        <v>0</v>
      </c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0"/>
      <c r="AB53" s="100"/>
      <c r="AC53" s="100"/>
      <c r="AD53" s="100"/>
      <c r="AE53" s="100"/>
      <c r="AF53" s="100"/>
      <c r="AG53" s="100"/>
      <c r="AH53" s="100"/>
      <c r="AI53" s="100"/>
      <c r="AJ53" s="100"/>
      <c r="AK53" s="100"/>
      <c r="AL53" s="100"/>
      <c r="AM53" s="100"/>
      <c r="AN53" s="100"/>
      <c r="AO53" s="100"/>
      <c r="AP53" s="100"/>
      <c r="AQ53" s="100"/>
      <c r="AR53" s="100"/>
      <c r="AS53" s="100"/>
      <c r="AT53" s="100"/>
    </row>
    <row r="54" s="92" customFormat="true" ht="13.5" hidden="false" customHeight="false" outlineLevel="0" collapsed="false">
      <c r="A54" s="70" t="s">
        <v>253</v>
      </c>
      <c r="B54" s="73" t="n">
        <f aca="false">1/30*7/12</f>
        <v>0.0194444444444444</v>
      </c>
      <c r="C54" s="99" t="n">
        <f aca="false">C$18*$B54</f>
        <v>54.3022277777778</v>
      </c>
      <c r="D54" s="99" t="n">
        <f aca="false">D$18*$B54</f>
        <v>108.604455555556</v>
      </c>
      <c r="E54" s="99" t="n">
        <f aca="false">E$18*$B54</f>
        <v>132.135420925926</v>
      </c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100"/>
      <c r="AA54" s="100"/>
      <c r="AB54" s="100"/>
      <c r="AC54" s="100"/>
      <c r="AD54" s="100"/>
      <c r="AE54" s="100"/>
      <c r="AF54" s="100"/>
      <c r="AG54" s="100"/>
      <c r="AH54" s="100"/>
      <c r="AI54" s="100"/>
      <c r="AJ54" s="100"/>
      <c r="AK54" s="100"/>
      <c r="AL54" s="100"/>
      <c r="AM54" s="100"/>
      <c r="AN54" s="100"/>
      <c r="AO54" s="100"/>
      <c r="AP54" s="100"/>
      <c r="AQ54" s="100"/>
      <c r="AR54" s="100"/>
      <c r="AS54" s="100"/>
      <c r="AT54" s="100"/>
    </row>
    <row r="55" s="92" customFormat="true" ht="24.05" hidden="false" customHeight="false" outlineLevel="0" collapsed="false">
      <c r="A55" s="70" t="s">
        <v>254</v>
      </c>
      <c r="B55" s="73" t="n">
        <f aca="false">B54*B34</f>
        <v>0.00715555555555556</v>
      </c>
      <c r="C55" s="99" t="n">
        <f aca="false">C$18*$B55</f>
        <v>19.9832198222222</v>
      </c>
      <c r="D55" s="99" t="n">
        <f aca="false">D$18*$B55</f>
        <v>39.9664396444444</v>
      </c>
      <c r="E55" s="99" t="n">
        <f aca="false">E$18*$B55</f>
        <v>48.6258349007407</v>
      </c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  <c r="Q55" s="100"/>
      <c r="R55" s="100"/>
      <c r="S55" s="100"/>
      <c r="T55" s="100"/>
      <c r="U55" s="100"/>
      <c r="V55" s="100"/>
      <c r="W55" s="100"/>
      <c r="X55" s="100"/>
      <c r="Y55" s="100"/>
      <c r="Z55" s="100"/>
      <c r="AA55" s="100"/>
      <c r="AB55" s="100"/>
      <c r="AC55" s="100"/>
      <c r="AD55" s="100"/>
      <c r="AE55" s="100"/>
      <c r="AF55" s="100"/>
      <c r="AG55" s="100"/>
      <c r="AH55" s="100"/>
      <c r="AI55" s="100"/>
      <c r="AJ55" s="100"/>
      <c r="AK55" s="100"/>
      <c r="AL55" s="100"/>
      <c r="AM55" s="100"/>
      <c r="AN55" s="100"/>
      <c r="AO55" s="100"/>
      <c r="AP55" s="100"/>
      <c r="AQ55" s="100"/>
      <c r="AR55" s="100"/>
      <c r="AS55" s="100"/>
      <c r="AT55" s="100"/>
    </row>
    <row r="56" s="92" customFormat="true" ht="15" hidden="false" customHeight="true" outlineLevel="0" collapsed="false">
      <c r="A56" s="70" t="s">
        <v>255</v>
      </c>
      <c r="B56" s="73" t="n">
        <f aca="false">B33*40%*90%*(1+1/12+1/12+1/3*1/12)</f>
        <v>0.0344</v>
      </c>
      <c r="C56" s="99" t="n">
        <f aca="false">C$18*$B56</f>
        <v>96.0683984</v>
      </c>
      <c r="D56" s="99" t="n">
        <f aca="false">D$18*$B56</f>
        <v>192.1367968</v>
      </c>
      <c r="E56" s="99" t="n">
        <f aca="false">E$18*$B56</f>
        <v>233.766436106667</v>
      </c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/>
      <c r="AL56" s="100"/>
      <c r="AM56" s="100"/>
      <c r="AN56" s="100"/>
      <c r="AO56" s="100"/>
      <c r="AP56" s="100"/>
      <c r="AQ56" s="100"/>
      <c r="AR56" s="100"/>
      <c r="AS56" s="100"/>
      <c r="AT56" s="100"/>
    </row>
    <row r="57" customFormat="false" ht="13.5" hidden="false" customHeight="false" outlineLevel="0" collapsed="false">
      <c r="A57" s="80" t="s">
        <v>221</v>
      </c>
      <c r="B57" s="119" t="n">
        <f aca="false">SUM(B51:B56)</f>
        <v>0.0655</v>
      </c>
      <c r="C57" s="120" t="n">
        <f aca="false">SUM(C51:C56)</f>
        <v>182.920933</v>
      </c>
      <c r="D57" s="120" t="n">
        <f aca="false">SUM(D51:D56)</f>
        <v>365.841866</v>
      </c>
      <c r="E57" s="120" t="n">
        <f aca="false">SUM(E51:E56)</f>
        <v>445.107603633333</v>
      </c>
      <c r="AU57" s="53"/>
      <c r="XFD57" s="121"/>
    </row>
    <row r="58" customFormat="false" ht="13.5" hidden="false" customHeight="false" outlineLevel="0" collapsed="false">
      <c r="A58" s="60"/>
      <c r="B58" s="85"/>
      <c r="C58" s="85"/>
      <c r="D58" s="85"/>
      <c r="E58" s="59"/>
      <c r="AU58" s="53"/>
      <c r="XFD58" s="92"/>
    </row>
    <row r="59" customFormat="false" ht="16.5" hidden="false" customHeight="true" outlineLevel="0" collapsed="false">
      <c r="A59" s="67" t="s">
        <v>256</v>
      </c>
      <c r="B59" s="67"/>
      <c r="C59" s="67"/>
      <c r="D59" s="67"/>
      <c r="E59" s="67"/>
      <c r="AU59" s="53"/>
      <c r="XFD59" s="92"/>
    </row>
    <row r="60" customFormat="false" ht="13.5" hidden="false" customHeight="false" outlineLevel="0" collapsed="false">
      <c r="A60" s="102" t="s">
        <v>257</v>
      </c>
      <c r="B60" s="103"/>
      <c r="C60" s="88" t="s">
        <v>214</v>
      </c>
      <c r="D60" s="88" t="s">
        <v>214</v>
      </c>
      <c r="E60" s="88" t="s">
        <v>214</v>
      </c>
      <c r="AU60" s="53"/>
    </row>
    <row r="61" s="92" customFormat="true" ht="13.5" hidden="false" customHeight="false" outlineLevel="0" collapsed="false">
      <c r="A61" s="70" t="s">
        <v>258</v>
      </c>
      <c r="B61" s="73" t="n">
        <f aca="false">1/12</f>
        <v>0.0833333333333333</v>
      </c>
      <c r="C61" s="91" t="n">
        <f aca="false">(C$18+C$47+C$57)*$B61</f>
        <v>450.97693411375</v>
      </c>
      <c r="D61" s="91" t="n">
        <f aca="false">(D$18+D$47+D$57)*$B61</f>
        <v>853.630534894167</v>
      </c>
      <c r="E61" s="91" t="n">
        <f aca="false">(E$18+E$47+E$57)*$B61</f>
        <v>1013.52344458583</v>
      </c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0"/>
      <c r="Y61" s="100"/>
      <c r="Z61" s="100"/>
      <c r="AA61" s="100"/>
      <c r="AB61" s="100"/>
      <c r="AC61" s="100"/>
      <c r="AD61" s="100"/>
      <c r="AE61" s="100"/>
      <c r="AF61" s="100"/>
      <c r="AG61" s="100"/>
      <c r="AH61" s="100"/>
      <c r="AI61" s="100"/>
      <c r="AJ61" s="100"/>
      <c r="AK61" s="100"/>
      <c r="AL61" s="100"/>
      <c r="AM61" s="100"/>
      <c r="AN61" s="100"/>
      <c r="AO61" s="100"/>
      <c r="AP61" s="100"/>
      <c r="AQ61" s="100"/>
      <c r="AR61" s="100"/>
      <c r="AS61" s="100"/>
      <c r="AT61" s="100"/>
    </row>
    <row r="62" s="92" customFormat="true" ht="13.5" hidden="false" customHeight="false" outlineLevel="0" collapsed="false">
      <c r="A62" s="70" t="s">
        <v>259</v>
      </c>
      <c r="B62" s="73" t="n">
        <f aca="false">' Memória de Cálculo 1'!D46/30/12</f>
        <v>0.0075025</v>
      </c>
      <c r="C62" s="91" t="n">
        <f aca="false">(C$18+C$47+C$57)*$B62</f>
        <v>40.6014533782609</v>
      </c>
      <c r="D62" s="91" t="n">
        <f aca="false">(D$18+D$47+D$57)*$B62</f>
        <v>76.8523570565218</v>
      </c>
      <c r="E62" s="91" t="n">
        <f aca="false">(E$18+E$47+E$57)*$B62</f>
        <v>91.2475157160626</v>
      </c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  <c r="V62" s="100"/>
      <c r="W62" s="100"/>
      <c r="X62" s="100"/>
      <c r="Y62" s="100"/>
      <c r="Z62" s="100"/>
      <c r="AA62" s="100"/>
      <c r="AB62" s="100"/>
      <c r="AC62" s="100"/>
      <c r="AD62" s="100"/>
      <c r="AE62" s="100"/>
      <c r="AF62" s="100"/>
      <c r="AG62" s="100"/>
      <c r="AH62" s="100"/>
      <c r="AI62" s="100"/>
      <c r="AJ62" s="100"/>
      <c r="AK62" s="100"/>
      <c r="AL62" s="100"/>
      <c r="AM62" s="100"/>
      <c r="AN62" s="100"/>
      <c r="AO62" s="100"/>
      <c r="AP62" s="100"/>
      <c r="AQ62" s="100"/>
      <c r="AR62" s="100"/>
      <c r="AS62" s="100"/>
      <c r="AT62" s="100"/>
    </row>
    <row r="63" s="121" customFormat="true" ht="13.5" hidden="false" customHeight="false" outlineLevel="0" collapsed="false">
      <c r="A63" s="70" t="s">
        <v>260</v>
      </c>
      <c r="B63" s="73" t="n">
        <f aca="false">((' Memória de Cálculo 1'!E52/30)/12)*' Memória de Cálculo 1'!E50*' Memória de Cálculo 1'!E51</f>
        <v>0.000185805138888889</v>
      </c>
      <c r="C63" s="91" t="n">
        <f aca="false">(C$18+C$47+C$57)*$B63</f>
        <v>1.00552598254429</v>
      </c>
      <c r="D63" s="91" t="n">
        <f aca="false">(D$18+D$47+D$57)*$B63</f>
        <v>1.90330728114969</v>
      </c>
      <c r="E63" s="91" t="n">
        <f aca="false">(E$18+E$47+E$57)*$B63</f>
        <v>2.25981437266099</v>
      </c>
      <c r="F63" s="122"/>
      <c r="G63" s="122"/>
      <c r="H63" s="122"/>
      <c r="I63" s="122"/>
      <c r="J63" s="122"/>
      <c r="K63" s="122"/>
      <c r="L63" s="122"/>
      <c r="M63" s="122"/>
      <c r="N63" s="122"/>
      <c r="O63" s="122"/>
      <c r="P63" s="122"/>
      <c r="Q63" s="122"/>
      <c r="R63" s="122"/>
      <c r="S63" s="122"/>
      <c r="T63" s="122"/>
      <c r="U63" s="122"/>
      <c r="V63" s="122"/>
      <c r="W63" s="122"/>
      <c r="X63" s="122"/>
      <c r="Y63" s="122"/>
      <c r="Z63" s="122"/>
      <c r="AA63" s="122"/>
      <c r="AB63" s="122"/>
      <c r="AC63" s="122"/>
      <c r="AD63" s="122"/>
      <c r="AE63" s="122"/>
      <c r="AF63" s="122"/>
      <c r="AG63" s="122"/>
      <c r="AH63" s="122"/>
      <c r="AI63" s="122"/>
      <c r="AJ63" s="122"/>
      <c r="AK63" s="122"/>
      <c r="AL63" s="122"/>
      <c r="AM63" s="122"/>
      <c r="AN63" s="122"/>
      <c r="AO63" s="122"/>
      <c r="AP63" s="122"/>
      <c r="AQ63" s="122"/>
      <c r="AR63" s="122"/>
      <c r="AS63" s="122"/>
      <c r="AT63" s="122"/>
    </row>
    <row r="64" s="92" customFormat="true" ht="13.5" hidden="false" customHeight="false" outlineLevel="0" collapsed="false">
      <c r="A64" s="70" t="s">
        <v>261</v>
      </c>
      <c r="B64" s="73" t="n">
        <f aca="false">' Memória de Cálculo 1'!E56*(15/30/12)</f>
        <v>0.0027125</v>
      </c>
      <c r="C64" s="91" t="n">
        <f aca="false">(C$18+C$47+C$57)*$B64</f>
        <v>14.6792992054026</v>
      </c>
      <c r="D64" s="91" t="n">
        <f aca="false">(D$18+D$47+D$57)*$B64</f>
        <v>27.7856739108051</v>
      </c>
      <c r="E64" s="91" t="n">
        <f aca="false">(E$18+E$47+E$57)*$B64</f>
        <v>32.9901881212689</v>
      </c>
      <c r="F64" s="123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00"/>
      <c r="V64" s="100"/>
      <c r="W64" s="100"/>
      <c r="X64" s="100"/>
      <c r="Y64" s="100"/>
      <c r="Z64" s="100"/>
      <c r="AA64" s="100"/>
      <c r="AB64" s="100"/>
      <c r="AC64" s="100"/>
      <c r="AD64" s="100"/>
      <c r="AE64" s="100"/>
      <c r="AF64" s="100"/>
      <c r="AG64" s="100"/>
      <c r="AH64" s="100"/>
      <c r="AI64" s="100"/>
      <c r="AJ64" s="100"/>
      <c r="AK64" s="100"/>
      <c r="AL64" s="100"/>
      <c r="AM64" s="100"/>
      <c r="AN64" s="100"/>
      <c r="AO64" s="100"/>
      <c r="AP64" s="100"/>
      <c r="AQ64" s="100"/>
      <c r="AR64" s="100"/>
      <c r="AS64" s="100"/>
      <c r="AT64" s="100"/>
    </row>
    <row r="65" s="92" customFormat="true" ht="13.5" hidden="false" customHeight="false" outlineLevel="0" collapsed="false">
      <c r="A65" s="70" t="s">
        <v>262</v>
      </c>
      <c r="B65" s="73"/>
      <c r="C65" s="124"/>
      <c r="D65" s="115"/>
      <c r="E65" s="125"/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0"/>
      <c r="Z65" s="100"/>
      <c r="AA65" s="100"/>
      <c r="AB65" s="100"/>
      <c r="AC65" s="100"/>
      <c r="AD65" s="100"/>
      <c r="AE65" s="100"/>
      <c r="AF65" s="100"/>
      <c r="AG65" s="100"/>
      <c r="AH65" s="100"/>
      <c r="AI65" s="100"/>
      <c r="AJ65" s="100"/>
      <c r="AK65" s="100"/>
      <c r="AL65" s="100"/>
      <c r="AM65" s="100"/>
      <c r="AN65" s="100"/>
      <c r="AO65" s="100"/>
      <c r="AP65" s="100"/>
      <c r="AQ65" s="100"/>
      <c r="AR65" s="100"/>
      <c r="AS65" s="100"/>
      <c r="AT65" s="100"/>
    </row>
    <row r="66" customFormat="false" ht="13.5" hidden="false" customHeight="false" outlineLevel="0" collapsed="false">
      <c r="A66" s="94" t="s">
        <v>221</v>
      </c>
      <c r="B66" s="95" t="n">
        <f aca="false">SUM(B61:B65)</f>
        <v>0.0937341384722222</v>
      </c>
      <c r="C66" s="96" t="n">
        <f aca="false">SUM(C61:C65)</f>
        <v>507.263212679958</v>
      </c>
      <c r="D66" s="96" t="n">
        <f aca="false">SUM(D61:D65)</f>
        <v>960.171873142643</v>
      </c>
      <c r="E66" s="96" t="n">
        <f aca="false">SUM(E61:E65)</f>
        <v>1140.02096279583</v>
      </c>
      <c r="AU66" s="53"/>
    </row>
    <row r="67" customFormat="false" ht="13.5" hidden="false" customHeight="false" outlineLevel="0" collapsed="false">
      <c r="A67" s="102" t="s">
        <v>263</v>
      </c>
      <c r="B67" s="103"/>
      <c r="C67" s="88" t="s">
        <v>214</v>
      </c>
      <c r="D67" s="88" t="s">
        <v>214</v>
      </c>
      <c r="E67" s="88" t="s">
        <v>214</v>
      </c>
      <c r="AU67" s="53"/>
    </row>
    <row r="68" s="92" customFormat="true" ht="13.5" hidden="false" customHeight="false" outlineLevel="0" collapsed="false">
      <c r="A68" s="70" t="s">
        <v>264</v>
      </c>
      <c r="B68" s="126" t="n">
        <v>0</v>
      </c>
      <c r="C68" s="127"/>
      <c r="D68" s="128"/>
      <c r="E68" s="127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  <c r="AL68" s="100"/>
      <c r="AM68" s="100"/>
      <c r="AN68" s="100"/>
      <c r="AO68" s="100"/>
      <c r="AP68" s="100"/>
      <c r="AQ68" s="100"/>
      <c r="AR68" s="100"/>
      <c r="AS68" s="100"/>
      <c r="AT68" s="100"/>
    </row>
    <row r="69" customFormat="false" ht="13.5" hidden="false" customHeight="false" outlineLevel="0" collapsed="false">
      <c r="A69" s="129" t="s">
        <v>221</v>
      </c>
      <c r="B69" s="95" t="n">
        <f aca="false">SUM(B68)</f>
        <v>0</v>
      </c>
      <c r="C69" s="96" t="n">
        <f aca="false">SUM(C68)</f>
        <v>0</v>
      </c>
      <c r="D69" s="96" t="n">
        <f aca="false">SUM(D68)</f>
        <v>0</v>
      </c>
      <c r="E69" s="96" t="n">
        <f aca="false">SUM(E68)</f>
        <v>0</v>
      </c>
      <c r="AU69" s="53"/>
    </row>
    <row r="70" customFormat="false" ht="13.5" hidden="false" customHeight="false" outlineLevel="0" collapsed="false">
      <c r="A70" s="102" t="s">
        <v>265</v>
      </c>
      <c r="B70" s="103"/>
      <c r="C70" s="88" t="s">
        <v>214</v>
      </c>
      <c r="D70" s="88" t="s">
        <v>214</v>
      </c>
      <c r="E70" s="88" t="s">
        <v>214</v>
      </c>
      <c r="AU70" s="53"/>
    </row>
    <row r="71" customFormat="false" ht="13.5" hidden="false" customHeight="false" outlineLevel="0" collapsed="false">
      <c r="A71" s="70" t="s">
        <v>266</v>
      </c>
      <c r="B71" s="126" t="n">
        <f aca="false">(120/30)*' Memória de Cálculo 1'!E66*' Memória de Cálculo 1'!E67</f>
        <v>0.001783155808</v>
      </c>
      <c r="C71" s="91" t="n">
        <f aca="false">' Memória de Cálculo 1'!D64*$B$71</f>
        <v>14.0151381153629</v>
      </c>
      <c r="D71" s="91" t="n">
        <f aca="false">' Memória de Cálculo 1'!E64*$B$71</f>
        <v>28.0302762307258</v>
      </c>
      <c r="E71" s="91" t="n">
        <f aca="false">' Memória de Cálculo 1'!F64*$B$71</f>
        <v>33.9477473071761</v>
      </c>
      <c r="AU71" s="53"/>
      <c r="XFD71" s="92"/>
    </row>
    <row r="72" customFormat="false" ht="13.5" hidden="false" customHeight="false" outlineLevel="0" collapsed="false">
      <c r="A72" s="94" t="s">
        <v>221</v>
      </c>
      <c r="B72" s="95" t="n">
        <f aca="false">SUM(B71)</f>
        <v>0.001783155808</v>
      </c>
      <c r="C72" s="96" t="n">
        <f aca="false">SUM(C71)</f>
        <v>14.0151381153629</v>
      </c>
      <c r="D72" s="96" t="n">
        <f aca="false">SUM(D71)</f>
        <v>28.0302762307258</v>
      </c>
      <c r="E72" s="96" t="n">
        <f aca="false">SUM(E71)</f>
        <v>33.9477473071761</v>
      </c>
      <c r="AU72" s="53"/>
      <c r="XFD72" s="92"/>
    </row>
    <row r="73" customFormat="false" ht="13.5" hidden="false" customHeight="false" outlineLevel="0" collapsed="false">
      <c r="A73" s="102" t="s">
        <v>267</v>
      </c>
      <c r="B73" s="103"/>
      <c r="C73" s="88" t="s">
        <v>214</v>
      </c>
      <c r="D73" s="88" t="s">
        <v>214</v>
      </c>
      <c r="E73" s="88" t="s">
        <v>214</v>
      </c>
      <c r="AU73" s="53"/>
      <c r="XFD73" s="92"/>
    </row>
    <row r="74" customFormat="false" ht="13.5" hidden="false" customHeight="false" outlineLevel="0" collapsed="false">
      <c r="A74" s="70" t="s">
        <v>268</v>
      </c>
      <c r="B74" s="126" t="n">
        <v>0</v>
      </c>
      <c r="C74" s="127" t="n">
        <v>0</v>
      </c>
      <c r="D74" s="127" t="n">
        <f aca="false">((D18/220)+((D18/220)*60%))*((30*30)/60)</f>
        <v>609.313309090909</v>
      </c>
      <c r="E74" s="127" t="n">
        <f aca="false">((E18/220)+((E18/220)*60%))*((30*30)/60)</f>
        <v>741.331192727273</v>
      </c>
      <c r="AU74" s="53"/>
      <c r="XFD74" s="92"/>
    </row>
    <row r="75" customFormat="false" ht="13.5" hidden="false" customHeight="false" outlineLevel="0" collapsed="false">
      <c r="A75" s="94" t="s">
        <v>221</v>
      </c>
      <c r="B75" s="95" t="n">
        <f aca="false">SUM(B74)</f>
        <v>0</v>
      </c>
      <c r="C75" s="96" t="n">
        <f aca="false">SUM(C74)</f>
        <v>0</v>
      </c>
      <c r="D75" s="96" t="n">
        <f aca="false">SUM(D74)</f>
        <v>609.313309090909</v>
      </c>
      <c r="E75" s="96" t="n">
        <f aca="false">SUM(E74)</f>
        <v>741.331192727273</v>
      </c>
      <c r="AU75" s="53"/>
    </row>
    <row r="76" customFormat="false" ht="13.5" hidden="false" customHeight="false" outlineLevel="0" collapsed="false">
      <c r="A76" s="130" t="s">
        <v>269</v>
      </c>
      <c r="B76" s="116"/>
      <c r="C76" s="69" t="s">
        <v>214</v>
      </c>
      <c r="D76" s="69" t="s">
        <v>214</v>
      </c>
      <c r="E76" s="69" t="s">
        <v>214</v>
      </c>
      <c r="AU76" s="53"/>
    </row>
    <row r="77" s="92" customFormat="true" ht="13.5" hidden="false" customHeight="false" outlineLevel="0" collapsed="false">
      <c r="A77" s="70" t="s">
        <v>270</v>
      </c>
      <c r="B77" s="90" t="n">
        <f aca="false">B66</f>
        <v>0.0937341384722222</v>
      </c>
      <c r="C77" s="125" t="n">
        <f aca="false">C66</f>
        <v>507.263212679958</v>
      </c>
      <c r="D77" s="91" t="n">
        <f aca="false">D66</f>
        <v>960.171873142643</v>
      </c>
      <c r="E77" s="91" t="n">
        <f aca="false">E66</f>
        <v>1140.02096279583</v>
      </c>
      <c r="F77" s="100"/>
      <c r="G77" s="100"/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00"/>
      <c r="Z77" s="100"/>
      <c r="AA77" s="100"/>
      <c r="AB77" s="100"/>
      <c r="AC77" s="100"/>
      <c r="AD77" s="100"/>
      <c r="AE77" s="100"/>
      <c r="AF77" s="100"/>
      <c r="AG77" s="100"/>
      <c r="AH77" s="100"/>
      <c r="AI77" s="100"/>
      <c r="AJ77" s="100"/>
      <c r="AK77" s="100"/>
      <c r="AL77" s="100"/>
      <c r="AM77" s="100"/>
      <c r="AN77" s="100"/>
      <c r="AO77" s="100"/>
      <c r="AP77" s="100"/>
      <c r="AQ77" s="100"/>
      <c r="AR77" s="100"/>
      <c r="AS77" s="100"/>
      <c r="AT77" s="100"/>
    </row>
    <row r="78" s="92" customFormat="true" ht="13.5" hidden="false" customHeight="false" outlineLevel="0" collapsed="false">
      <c r="A78" s="70" t="s">
        <v>271</v>
      </c>
      <c r="B78" s="73" t="n">
        <f aca="false">B68</f>
        <v>0</v>
      </c>
      <c r="C78" s="125" t="n">
        <f aca="false">C69</f>
        <v>0</v>
      </c>
      <c r="D78" s="91" t="n">
        <f aca="false">D69</f>
        <v>0</v>
      </c>
      <c r="E78" s="91" t="n">
        <f aca="false">E69</f>
        <v>0</v>
      </c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  <c r="Q78" s="100"/>
      <c r="R78" s="100"/>
      <c r="S78" s="100"/>
      <c r="T78" s="100"/>
      <c r="U78" s="100"/>
      <c r="V78" s="100"/>
      <c r="W78" s="100"/>
      <c r="X78" s="100"/>
      <c r="Y78" s="100"/>
      <c r="Z78" s="100"/>
      <c r="AA78" s="100"/>
      <c r="AB78" s="100"/>
      <c r="AC78" s="100"/>
      <c r="AD78" s="100"/>
      <c r="AE78" s="100"/>
      <c r="AF78" s="100"/>
      <c r="AG78" s="100"/>
      <c r="AH78" s="100"/>
      <c r="AI78" s="100"/>
      <c r="AJ78" s="100"/>
      <c r="AK78" s="100"/>
      <c r="AL78" s="100"/>
      <c r="AM78" s="100"/>
      <c r="AN78" s="100"/>
      <c r="AO78" s="100"/>
      <c r="AP78" s="100"/>
      <c r="AQ78" s="100"/>
      <c r="AR78" s="100"/>
      <c r="AS78" s="100"/>
      <c r="AT78" s="100"/>
    </row>
    <row r="79" s="92" customFormat="true" ht="13.5" hidden="false" customHeight="false" outlineLevel="0" collapsed="false">
      <c r="A79" s="70" t="s">
        <v>272</v>
      </c>
      <c r="B79" s="73" t="n">
        <f aca="false">B72</f>
        <v>0.001783155808</v>
      </c>
      <c r="C79" s="125" t="n">
        <f aca="false">C72</f>
        <v>14.0151381153629</v>
      </c>
      <c r="D79" s="91" t="n">
        <f aca="false">D72</f>
        <v>28.0302762307258</v>
      </c>
      <c r="E79" s="91" t="n">
        <f aca="false">E72</f>
        <v>33.9477473071761</v>
      </c>
      <c r="F79" s="100"/>
      <c r="G79" s="100"/>
      <c r="H79" s="100"/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00"/>
      <c r="Z79" s="100"/>
      <c r="AA79" s="100"/>
      <c r="AB79" s="100"/>
      <c r="AC79" s="100"/>
      <c r="AD79" s="100"/>
      <c r="AE79" s="100"/>
      <c r="AF79" s="100"/>
      <c r="AG79" s="100"/>
      <c r="AH79" s="100"/>
      <c r="AI79" s="100"/>
      <c r="AJ79" s="100"/>
      <c r="AK79" s="100"/>
      <c r="AL79" s="100"/>
      <c r="AM79" s="100"/>
      <c r="AN79" s="100"/>
      <c r="AO79" s="100"/>
      <c r="AP79" s="100"/>
      <c r="AQ79" s="100"/>
      <c r="AR79" s="100"/>
      <c r="AS79" s="100"/>
      <c r="AT79" s="100"/>
    </row>
    <row r="80" s="92" customFormat="true" ht="13.5" hidden="false" customHeight="false" outlineLevel="0" collapsed="false">
      <c r="A80" s="70" t="s">
        <v>273</v>
      </c>
      <c r="B80" s="93" t="n">
        <f aca="false">B75</f>
        <v>0</v>
      </c>
      <c r="C80" s="115" t="n">
        <f aca="false">C75</f>
        <v>0</v>
      </c>
      <c r="D80" s="115" t="n">
        <f aca="false">D75</f>
        <v>609.313309090909</v>
      </c>
      <c r="E80" s="115" t="n">
        <f aca="false">E75</f>
        <v>741.331192727273</v>
      </c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0"/>
      <c r="Z80" s="100"/>
      <c r="AA80" s="100"/>
      <c r="AB80" s="100"/>
      <c r="AC80" s="100"/>
      <c r="AD80" s="100"/>
      <c r="AE80" s="100"/>
      <c r="AF80" s="100"/>
      <c r="AG80" s="100"/>
      <c r="AH80" s="100"/>
      <c r="AI80" s="100"/>
      <c r="AJ80" s="100"/>
      <c r="AK80" s="100"/>
      <c r="AL80" s="100"/>
      <c r="AM80" s="100"/>
      <c r="AN80" s="100"/>
      <c r="AO80" s="100"/>
      <c r="AP80" s="100"/>
      <c r="AQ80" s="100"/>
      <c r="AR80" s="100"/>
      <c r="AS80" s="100"/>
      <c r="AT80" s="100"/>
    </row>
    <row r="81" customFormat="false" ht="13.5" hidden="false" customHeight="false" outlineLevel="0" collapsed="false">
      <c r="A81" s="80" t="s">
        <v>221</v>
      </c>
      <c r="B81" s="81" t="n">
        <f aca="false">SUM(B77:B80)</f>
        <v>0.0955172942802222</v>
      </c>
      <c r="C81" s="131" t="n">
        <f aca="false">SUM(C77:C80)</f>
        <v>521.278350795321</v>
      </c>
      <c r="D81" s="131" t="n">
        <f aca="false">SUM(D77:D80)</f>
        <v>1597.51545846428</v>
      </c>
      <c r="E81" s="131" t="n">
        <f aca="false">SUM(E77:E80)</f>
        <v>1915.29990283027</v>
      </c>
      <c r="AU81" s="53"/>
    </row>
    <row r="82" customFormat="false" ht="13.5" hidden="false" customHeight="false" outlineLevel="0" collapsed="false">
      <c r="A82" s="60"/>
      <c r="B82" s="132"/>
      <c r="C82" s="85"/>
      <c r="D82" s="85"/>
      <c r="E82" s="59"/>
      <c r="AU82" s="53"/>
    </row>
    <row r="83" customFormat="false" ht="15.75" hidden="false" customHeight="true" outlineLevel="0" collapsed="false">
      <c r="A83" s="67" t="s">
        <v>274</v>
      </c>
      <c r="B83" s="67"/>
      <c r="C83" s="67"/>
      <c r="D83" s="67"/>
      <c r="E83" s="67"/>
      <c r="AU83" s="53"/>
    </row>
    <row r="84" customFormat="false" ht="13.5" hidden="false" customHeight="false" outlineLevel="0" collapsed="false">
      <c r="A84" s="68" t="s">
        <v>275</v>
      </c>
      <c r="B84" s="116"/>
      <c r="C84" s="109" t="s">
        <v>214</v>
      </c>
      <c r="D84" s="109" t="s">
        <v>214</v>
      </c>
      <c r="E84" s="133" t="s">
        <v>214</v>
      </c>
      <c r="AU84" s="53"/>
    </row>
    <row r="85" customFormat="false" ht="13.5" hidden="false" customHeight="false" outlineLevel="0" collapsed="false">
      <c r="A85" s="70" t="s">
        <v>276</v>
      </c>
      <c r="B85" s="134"/>
      <c r="C85" s="72" t="n">
        <f aca="false">'Memória de Cálculo 2 (Insumos)'!$F$13</f>
        <v>201.771666666667</v>
      </c>
      <c r="D85" s="72" t="n">
        <f aca="false">'Memória de Cálculo 2 (Insumos)'!$F$13*2</f>
        <v>403.543333333333</v>
      </c>
      <c r="E85" s="72" t="n">
        <f aca="false">'Memória de Cálculo 2 (Insumos)'!$F$13*2</f>
        <v>403.543333333333</v>
      </c>
      <c r="AU85" s="53"/>
    </row>
    <row r="86" customFormat="false" ht="13.5" hidden="false" customHeight="false" outlineLevel="0" collapsed="false">
      <c r="A86" s="70" t="s">
        <v>277</v>
      </c>
      <c r="B86" s="134"/>
      <c r="C86" s="76" t="n">
        <f aca="false">'Memória de Cálculo 2 (Insumos)'!$G$23</f>
        <v>11.3211666666667</v>
      </c>
      <c r="D86" s="76" t="n">
        <f aca="false">'Memória de Cálculo 2 (Insumos)'!$G$23+'Memória de Cálculo 2 (Insumos)'!$G$25</f>
        <v>23.5512222222222</v>
      </c>
      <c r="E86" s="76" t="n">
        <f aca="false">'Memória de Cálculo 2 (Insumos)'!$G$23+'Memória de Cálculo 2 (Insumos)'!$G$25</f>
        <v>23.5512222222222</v>
      </c>
      <c r="AU86" s="53"/>
    </row>
    <row r="87" customFormat="false" ht="13.5" hidden="false" customHeight="false" outlineLevel="0" collapsed="false">
      <c r="A87" s="70" t="s">
        <v>278</v>
      </c>
      <c r="B87" s="75"/>
      <c r="C87" s="128" t="n">
        <v>0</v>
      </c>
      <c r="D87" s="91" t="n">
        <v>0</v>
      </c>
      <c r="E87" s="91" t="n">
        <v>0</v>
      </c>
      <c r="AU87" s="53"/>
    </row>
    <row r="88" customFormat="false" ht="13.5" hidden="false" customHeight="false" outlineLevel="0" collapsed="false">
      <c r="A88" s="70" t="s">
        <v>279</v>
      </c>
      <c r="B88" s="75"/>
      <c r="C88" s="128" t="n">
        <v>0</v>
      </c>
      <c r="D88" s="91" t="n">
        <v>0</v>
      </c>
      <c r="E88" s="91" t="n">
        <v>0</v>
      </c>
      <c r="AU88" s="53"/>
    </row>
    <row r="89" customFormat="false" ht="13.5" hidden="false" customHeight="false" outlineLevel="0" collapsed="false">
      <c r="A89" s="80" t="s">
        <v>221</v>
      </c>
      <c r="B89" s="135"/>
      <c r="C89" s="136" t="n">
        <f aca="false">SUM(C85:C88)</f>
        <v>213.092833333333</v>
      </c>
      <c r="D89" s="136" t="n">
        <f aca="false">SUM(D85:D88)</f>
        <v>427.094555555556</v>
      </c>
      <c r="E89" s="136" t="n">
        <f aca="false">SUM(E85:E88)</f>
        <v>427.094555555556</v>
      </c>
      <c r="AU89" s="53"/>
    </row>
    <row r="90" customFormat="false" ht="13.5" hidden="false" customHeight="false" outlineLevel="0" collapsed="false">
      <c r="A90" s="60"/>
      <c r="B90" s="132"/>
      <c r="C90" s="85"/>
      <c r="D90" s="85"/>
      <c r="E90" s="59"/>
      <c r="AU90" s="53"/>
    </row>
    <row r="91" customFormat="false" ht="15.75" hidden="false" customHeight="true" outlineLevel="0" collapsed="false">
      <c r="A91" s="67" t="s">
        <v>280</v>
      </c>
      <c r="B91" s="67"/>
      <c r="C91" s="67"/>
      <c r="D91" s="67"/>
      <c r="E91" s="67"/>
      <c r="F91" s="137"/>
      <c r="AU91" s="53"/>
    </row>
    <row r="92" customFormat="false" ht="13.5" hidden="false" customHeight="false" outlineLevel="0" collapsed="false">
      <c r="A92" s="68" t="s">
        <v>281</v>
      </c>
      <c r="B92" s="116"/>
      <c r="C92" s="69" t="s">
        <v>214</v>
      </c>
      <c r="D92" s="69" t="s">
        <v>214</v>
      </c>
      <c r="E92" s="138" t="s">
        <v>214</v>
      </c>
      <c r="F92" s="139"/>
      <c r="AU92" s="53"/>
    </row>
    <row r="93" customFormat="false" ht="13.5" hidden="false" customHeight="false" outlineLevel="0" collapsed="false">
      <c r="A93" s="70" t="s">
        <v>282</v>
      </c>
      <c r="B93" s="73" t="n">
        <v>0.06</v>
      </c>
      <c r="C93" s="91" t="n">
        <f aca="false">(C18+C47+C57+C81+C89)*$B93</f>
        <v>368.765663609619</v>
      </c>
      <c r="D93" s="91" t="n">
        <f aca="false">(D18+D47+D57+D81+D89)*$B93</f>
        <v>736.09058596499</v>
      </c>
      <c r="E93" s="91" t="n">
        <f aca="false">(E18+E47+E57+E81+E89)*$B93</f>
        <v>870.28054760495</v>
      </c>
      <c r="F93" s="137"/>
      <c r="AU93" s="53"/>
    </row>
    <row r="94" customFormat="false" ht="13.5" hidden="false" customHeight="false" outlineLevel="0" collapsed="false">
      <c r="A94" s="70" t="s">
        <v>283</v>
      </c>
      <c r="B94" s="73" t="n">
        <v>0.0679</v>
      </c>
      <c r="C94" s="91" t="n">
        <f aca="false">(C18+C47+C57+C81+C89+C93)*$B94</f>
        <v>442.358997877312</v>
      </c>
      <c r="D94" s="91" t="n">
        <f aca="false">(D18+D47+D57+D81+D89+D93)*$B94</f>
        <v>882.989730570737</v>
      </c>
      <c r="E94" s="91" t="n">
        <f aca="false">(E18+E47+E57+E81+E89+E93)*$B94</f>
        <v>1043.95953555531</v>
      </c>
      <c r="F94" s="139"/>
      <c r="AU94" s="53"/>
    </row>
    <row r="95" customFormat="false" ht="13.5" hidden="false" customHeight="false" outlineLevel="0" collapsed="false">
      <c r="A95" s="140" t="s">
        <v>284</v>
      </c>
      <c r="B95" s="141" t="n">
        <f aca="false">SUM(B96:B99)</f>
        <v>0.0565</v>
      </c>
      <c r="C95" s="142" t="n">
        <f aca="false">SUM(C96:C99)</f>
        <v>416.622020780501</v>
      </c>
      <c r="D95" s="142" t="n">
        <f aca="false">SUM(D96:D99)</f>
        <v>831.616328918531</v>
      </c>
      <c r="E95" s="142" t="n">
        <f aca="false">SUM(E96:E99)</f>
        <v>983.220717569209</v>
      </c>
      <c r="F95" s="137"/>
      <c r="AU95" s="53"/>
    </row>
    <row r="96" customFormat="false" ht="13.5" hidden="false" customHeight="false" outlineLevel="0" collapsed="false">
      <c r="A96" s="143" t="s">
        <v>285</v>
      </c>
      <c r="B96" s="144" t="n">
        <v>0.0365</v>
      </c>
      <c r="C96" s="145" t="n">
        <f aca="false">((C$18+C$47+C$57+C$81+C$89+C$93+C$94)/(1-$B96-$B97-$B98))*$B96</f>
        <v>269.14519926528</v>
      </c>
      <c r="D96" s="145" t="n">
        <f aca="false">((D$18+D$47+D$57+D$81+D$89+D$93+D$94)/(1-$B96-$B97-$B98))*$B96</f>
        <v>537.238867354449</v>
      </c>
      <c r="E96" s="145" t="n">
        <f aca="false">((E$18+E$47+E$57+E$81+E$89+E$93+E$94)/(1-$B96-$B97-$B98))*$B96</f>
        <v>635.177985686303</v>
      </c>
      <c r="F96" s="77"/>
      <c r="AU96" s="53"/>
    </row>
    <row r="97" customFormat="false" ht="13.5" hidden="false" customHeight="false" outlineLevel="0" collapsed="false">
      <c r="A97" s="143" t="s">
        <v>286</v>
      </c>
      <c r="B97" s="144" t="n">
        <v>0</v>
      </c>
      <c r="C97" s="145" t="n">
        <f aca="false">((C$18+C$47+C$57+C$81+C$89+C$93+C$94)/(1-$B96-$B97-$B98))*$B97</f>
        <v>0</v>
      </c>
      <c r="D97" s="145" t="n">
        <f aca="false">((D$18+D$47+D$57+D$81+D$89+D$93+D$94)/(1-$B96-$B97-$B98))*$B97</f>
        <v>0</v>
      </c>
      <c r="E97" s="145" t="n">
        <f aca="false">((E$18+E$47+E$57+E$81+E$89+E$93+E$94)/(1-$B96-$B97-$B98))*$B97</f>
        <v>0</v>
      </c>
      <c r="F97" s="77"/>
      <c r="AU97" s="53"/>
    </row>
    <row r="98" customFormat="false" ht="13.5" hidden="false" customHeight="false" outlineLevel="0" collapsed="false">
      <c r="A98" s="143" t="s">
        <v>287</v>
      </c>
      <c r="B98" s="144" t="n">
        <v>0.02</v>
      </c>
      <c r="C98" s="146" t="n">
        <f aca="false">((C$18+C$47+C$57+C$81+C$89+C$93+C$94)/(1-$B96-$B97-$B98))*$B98</f>
        <v>147.476821515222</v>
      </c>
      <c r="D98" s="146" t="n">
        <f aca="false">((D$18+D$47+D$57+D$81+D$89+D$93+D$94)/(1-$B96-$B97-$B98))*$B98</f>
        <v>294.377461564082</v>
      </c>
      <c r="E98" s="146" t="n">
        <f aca="false">((E$18+E$47+E$57+E$81+E$89+E$93+E$94)/(1-$B96-$B97-$B98))*$B98</f>
        <v>348.042731882906</v>
      </c>
      <c r="F98" s="77"/>
      <c r="AU98" s="53"/>
    </row>
    <row r="99" customFormat="false" ht="13.5" hidden="false" customHeight="false" outlineLevel="0" collapsed="false">
      <c r="A99" s="143" t="s">
        <v>288</v>
      </c>
      <c r="B99" s="75" t="n">
        <v>0</v>
      </c>
      <c r="C99" s="146"/>
      <c r="D99" s="146"/>
      <c r="E99" s="145"/>
      <c r="F99" s="77"/>
      <c r="AU99" s="53"/>
    </row>
    <row r="100" customFormat="false" ht="13.5" hidden="false" customHeight="false" outlineLevel="0" collapsed="false">
      <c r="A100" s="140" t="s">
        <v>289</v>
      </c>
      <c r="B100" s="141" t="n">
        <f aca="false">SUM(B101:B104)</f>
        <v>0.0615</v>
      </c>
      <c r="C100" s="142" t="n">
        <f aca="false">SUM(C101:C104)</f>
        <v>455.907268919879</v>
      </c>
      <c r="D100" s="142" t="n">
        <f aca="false">SUM(D101:D104)</f>
        <v>910.033340523241</v>
      </c>
      <c r="E100" s="142" t="n">
        <f aca="false">SUM(E101:E104)</f>
        <v>1075.9332194027</v>
      </c>
      <c r="F100" s="137"/>
      <c r="AU100" s="53"/>
    </row>
    <row r="101" customFormat="false" ht="13.5" hidden="false" customHeight="false" outlineLevel="0" collapsed="false">
      <c r="A101" s="143" t="s">
        <v>285</v>
      </c>
      <c r="B101" s="144" t="n">
        <v>0.0365</v>
      </c>
      <c r="C101" s="145" t="n">
        <f aca="false">((C$18+C$47+C$57+C$81+C$89+C$93+C$94)/(1-$B101-$B102-$B103))*$B101</f>
        <v>270.579110822367</v>
      </c>
      <c r="D101" s="145" t="n">
        <f aca="false">((D$18+D$47+D$57+D$81+D$89+D$93+D$94)/(1-$B101-$B102-$B103))*$B101</f>
        <v>540.101088278021</v>
      </c>
      <c r="E101" s="145" t="n">
        <f aca="false">((E$18+E$47+E$57+E$81+E$89+E$93+E$94)/(1-$B101-$B102-$B103))*$B101</f>
        <v>638.561992003225</v>
      </c>
      <c r="F101" s="77"/>
      <c r="AU101" s="53"/>
    </row>
    <row r="102" customFormat="false" ht="13.5" hidden="false" customHeight="false" outlineLevel="0" collapsed="false">
      <c r="A102" s="143" t="s">
        <v>286</v>
      </c>
      <c r="B102" s="144" t="n">
        <v>0</v>
      </c>
      <c r="C102" s="145" t="n">
        <f aca="false">((C$18+C$47+C$57+C$81+C$89+C$93+C$94)/(1-$B101-$B102-$B103))*$B102</f>
        <v>0</v>
      </c>
      <c r="D102" s="145" t="n">
        <f aca="false">((D$18+D$47+D$57+D$81+D$89+D$93+D$94)/(1-$B101-$B102-$B103))*$B102</f>
        <v>0</v>
      </c>
      <c r="E102" s="145" t="n">
        <f aca="false">((E$18+E$47+E$57+E$81+E$89+E$93+E$94)/(1-$B101-$B102-$B103))*$B102</f>
        <v>0</v>
      </c>
      <c r="F102" s="77"/>
      <c r="AU102" s="53"/>
    </row>
    <row r="103" customFormat="false" ht="13.5" hidden="false" customHeight="false" outlineLevel="0" collapsed="false">
      <c r="A103" s="143" t="s">
        <v>287</v>
      </c>
      <c r="B103" s="144" t="n">
        <v>0.025</v>
      </c>
      <c r="C103" s="146" t="n">
        <f aca="false">((C$18+C$47+C$57+C$81+C$89+C$93+C$94)/(1-$B101-$B102-$B103))*$B103</f>
        <v>185.328158097512</v>
      </c>
      <c r="D103" s="146" t="n">
        <f aca="false">((D$18+D$47+D$57+D$81+D$89+D$93+D$94)/(1-$B101-$B102-$B103))*$B103</f>
        <v>369.93225224522</v>
      </c>
      <c r="E103" s="146" t="n">
        <f aca="false">((E$18+E$47+E$57+E$81+E$89+E$93+E$94)/(1-$B101-$B102-$B103))*$B103</f>
        <v>437.37122739947</v>
      </c>
      <c r="F103" s="77"/>
      <c r="AU103" s="53"/>
    </row>
    <row r="104" customFormat="false" ht="13.5" hidden="false" customHeight="false" outlineLevel="0" collapsed="false">
      <c r="A104" s="143" t="s">
        <v>288</v>
      </c>
      <c r="B104" s="75" t="n">
        <v>0</v>
      </c>
      <c r="C104" s="146"/>
      <c r="D104" s="146"/>
      <c r="E104" s="145"/>
      <c r="F104" s="77"/>
      <c r="AU104" s="53"/>
    </row>
    <row r="105" customFormat="false" ht="13.5" hidden="false" customHeight="false" outlineLevel="0" collapsed="false">
      <c r="A105" s="140" t="s">
        <v>290</v>
      </c>
      <c r="B105" s="141" t="n">
        <f aca="false">SUM(B106:B109)</f>
        <v>0.0665</v>
      </c>
      <c r="C105" s="142" t="n">
        <f aca="false">SUM(C106:C109)</f>
        <v>495.613355282495</v>
      </c>
      <c r="D105" s="142" t="n">
        <f aca="false">SUM(D106:D109)</f>
        <v>989.290384389384</v>
      </c>
      <c r="E105" s="142" t="n">
        <f aca="false">SUM(E106:E109)</f>
        <v>1169.63889211817</v>
      </c>
      <c r="F105" s="137"/>
      <c r="AU105" s="53"/>
    </row>
    <row r="106" customFormat="false" ht="13.5" hidden="false" customHeight="false" outlineLevel="0" collapsed="false">
      <c r="A106" s="143" t="s">
        <v>285</v>
      </c>
      <c r="B106" s="144" t="n">
        <v>0.0365</v>
      </c>
      <c r="C106" s="145" t="n">
        <f aca="false">((C$18+C$47+C$57+C$81+C$89+C$93+C$94)/(1-$B106-$B107-$B108))*$B106</f>
        <v>272.028382974602</v>
      </c>
      <c r="D106" s="145" t="n">
        <f aca="false">((D$18+D$47+D$57+D$81+D$89+D$93+D$94)/(1-$B106-$B107-$B108))*$B106</f>
        <v>542.993970379135</v>
      </c>
      <c r="E106" s="145" t="n">
        <f aca="false">((E$18+E$47+E$57+E$81+E$89+E$93+E$94)/(1-$B106-$B107-$B108))*$B106</f>
        <v>641.98224905734</v>
      </c>
      <c r="F106" s="77"/>
      <c r="AU106" s="53"/>
    </row>
    <row r="107" customFormat="false" ht="13.5" hidden="false" customHeight="false" outlineLevel="0" collapsed="false">
      <c r="A107" s="143" t="s">
        <v>286</v>
      </c>
      <c r="B107" s="144" t="n">
        <v>0</v>
      </c>
      <c r="C107" s="145" t="n">
        <f aca="false">((C$18+C$47+C$57+C$81+C$89+C$93+C$94)/(1-$B106-$B107-$B108))*$B107</f>
        <v>0</v>
      </c>
      <c r="D107" s="145" t="n">
        <f aca="false">((D$18+D$47+D$57+D$81+D$89+D$93+D$94)/(1-$B106-$B107-$B108))*$B107</f>
        <v>0</v>
      </c>
      <c r="E107" s="145" t="n">
        <f aca="false">((E$18+E$47+E$57+E$81+E$89+E$93+E$94)/(1-$B106-$B107-$B108))*$B107</f>
        <v>0</v>
      </c>
      <c r="F107" s="77"/>
      <c r="AU107" s="53"/>
    </row>
    <row r="108" customFormat="false" ht="13.5" hidden="false" customHeight="false" outlineLevel="0" collapsed="false">
      <c r="A108" s="143" t="s">
        <v>287</v>
      </c>
      <c r="B108" s="144" t="n">
        <v>0.03</v>
      </c>
      <c r="C108" s="146" t="n">
        <f aca="false">((C$18+C$47+C$57+C$81+C$89+C$93+C$94)/(1-$B106-$B107-$B108))*$B108</f>
        <v>223.584972307892</v>
      </c>
      <c r="D108" s="146" t="n">
        <f aca="false">((D$18+D$47+D$57+D$81+D$89+D$93+D$94)/(1-$B106-$B107-$B108))*$B108</f>
        <v>446.296414010248</v>
      </c>
      <c r="E108" s="146" t="n">
        <f aca="false">((E$18+E$47+E$57+E$81+E$89+E$93+E$94)/(1-$B106-$B107-$B108))*$B108</f>
        <v>527.656643060828</v>
      </c>
      <c r="F108" s="77"/>
      <c r="AU108" s="53"/>
    </row>
    <row r="109" customFormat="false" ht="13.5" hidden="false" customHeight="false" outlineLevel="0" collapsed="false">
      <c r="A109" s="143" t="s">
        <v>288</v>
      </c>
      <c r="B109" s="75" t="n">
        <v>0</v>
      </c>
      <c r="C109" s="146"/>
      <c r="D109" s="146"/>
      <c r="E109" s="145"/>
      <c r="F109" s="77"/>
      <c r="AU109" s="53"/>
    </row>
    <row r="110" customFormat="false" ht="13.5" hidden="false" customHeight="false" outlineLevel="0" collapsed="false">
      <c r="A110" s="140" t="s">
        <v>291</v>
      </c>
      <c r="B110" s="141" t="n">
        <f aca="false">SUM(B111:B114)</f>
        <v>0.0715</v>
      </c>
      <c r="C110" s="142" t="n">
        <f aca="false">SUM(C111:C114)</f>
        <v>535.74707854724</v>
      </c>
      <c r="D110" s="142" t="n">
        <f aca="false">SUM(D111:D114)</f>
        <v>1069.40103131278</v>
      </c>
      <c r="E110" s="142" t="n">
        <f aca="false">SUM(E111:E114)</f>
        <v>1264.35378047947</v>
      </c>
      <c r="F110" s="137"/>
      <c r="AU110" s="53"/>
    </row>
    <row r="111" customFormat="false" ht="13.5" hidden="false" customHeight="false" outlineLevel="0" collapsed="false">
      <c r="A111" s="143" t="s">
        <v>285</v>
      </c>
      <c r="B111" s="144" t="n">
        <v>0.0365</v>
      </c>
      <c r="C111" s="145" t="n">
        <f aca="false">((C$18+C$47+C$57+C$81+C$89+C$93+C$94)/(1-$B111-$B112-$B113))*$B111</f>
        <v>273.493263873766</v>
      </c>
      <c r="D111" s="145" t="n">
        <f aca="false">((D$18+D$47+D$57+D$81+D$89+D$93+D$94)/(1-$B111-$B112-$B113))*$B111</f>
        <v>545.918008991839</v>
      </c>
      <c r="E111" s="145" t="n">
        <f aca="false">((E$18+E$47+E$57+E$81+E$89+E$93+E$94)/(1-$B111-$B112-$B113))*$B111</f>
        <v>645.439342482528</v>
      </c>
      <c r="F111" s="77"/>
      <c r="AU111" s="53"/>
    </row>
    <row r="112" customFormat="false" ht="13.5" hidden="false" customHeight="false" outlineLevel="0" collapsed="false">
      <c r="A112" s="143" t="s">
        <v>286</v>
      </c>
      <c r="B112" s="144" t="n">
        <v>0</v>
      </c>
      <c r="C112" s="145" t="n">
        <f aca="false">((C$18+C$47+C$57+C$81+C$89+C$93+C$94)/(1-$B111-$B112-$B113))*$B112</f>
        <v>0</v>
      </c>
      <c r="D112" s="145" t="n">
        <f aca="false">((D$18+D$47+D$57+D$81+D$89+D$93+D$94)/(1-$B111-$B112-$B113))*$B112</f>
        <v>0</v>
      </c>
      <c r="E112" s="145" t="n">
        <f aca="false">((E$18+E$47+E$57+E$81+E$89+E$93+E$94)/(1-$B111-$B112-$B113))*$B112</f>
        <v>0</v>
      </c>
      <c r="F112" s="77"/>
      <c r="AU112" s="53"/>
    </row>
    <row r="113" customFormat="false" ht="13.5" hidden="false" customHeight="false" outlineLevel="0" collapsed="false">
      <c r="A113" s="143" t="s">
        <v>287</v>
      </c>
      <c r="B113" s="144" t="n">
        <v>0.035</v>
      </c>
      <c r="C113" s="146" t="n">
        <f aca="false">((C$18+C$47+C$57+C$81+C$89+C$93+C$94)/(1-$B111-$B112-$B113))*$B113</f>
        <v>262.253814673474</v>
      </c>
      <c r="D113" s="146" t="n">
        <f aca="false">((D$18+D$47+D$57+D$81+D$89+D$93+D$94)/(1-$B111-$B112-$B113))*$B113</f>
        <v>523.483022320942</v>
      </c>
      <c r="E113" s="146" t="n">
        <f aca="false">((E$18+E$47+E$57+E$81+E$89+E$93+E$94)/(1-$B111-$B112-$B113))*$B113</f>
        <v>618.914437996945</v>
      </c>
      <c r="F113" s="77"/>
      <c r="AU113" s="53"/>
    </row>
    <row r="114" customFormat="false" ht="13.5" hidden="false" customHeight="false" outlineLevel="0" collapsed="false">
      <c r="A114" s="143" t="s">
        <v>288</v>
      </c>
      <c r="B114" s="75" t="n">
        <v>0</v>
      </c>
      <c r="C114" s="146"/>
      <c r="D114" s="146"/>
      <c r="E114" s="145"/>
      <c r="F114" s="77"/>
      <c r="AU114" s="53"/>
    </row>
    <row r="115" customFormat="false" ht="13.5" hidden="false" customHeight="false" outlineLevel="0" collapsed="false">
      <c r="A115" s="140" t="s">
        <v>292</v>
      </c>
      <c r="B115" s="141" t="n">
        <f aca="false">SUM(B116:B119)</f>
        <v>0.0765</v>
      </c>
      <c r="C115" s="142" t="n">
        <f aca="false">SUM(C116:C119)</f>
        <v>576.315384630227</v>
      </c>
      <c r="D115" s="142" t="n">
        <f aca="false">SUM(D116:D119)</f>
        <v>1150.37914598846</v>
      </c>
      <c r="E115" s="142" t="n">
        <f aca="false">SUM(E116:E119)</f>
        <v>1360.09427672774</v>
      </c>
      <c r="F115" s="137"/>
      <c r="AU115" s="53"/>
    </row>
    <row r="116" customFormat="false" ht="13.5" hidden="false" customHeight="false" outlineLevel="0" collapsed="false">
      <c r="A116" s="143" t="s">
        <v>285</v>
      </c>
      <c r="B116" s="144" t="n">
        <v>0.0365</v>
      </c>
      <c r="C116" s="145" t="n">
        <f aca="false">((C$18+C$47+C$57+C$81+C$89+C$93+C$94)/(1-$B116-$B117-$B118))*$B116</f>
        <v>274.974007045795</v>
      </c>
      <c r="D116" s="145" t="n">
        <f aca="false">((D$18+D$47+D$57+D$81+D$89+D$93+D$94)/(1-$B116-$B117-$B118))*$B116</f>
        <v>548.873710177502</v>
      </c>
      <c r="E116" s="145" t="n">
        <f aca="false">((E$18+E$47+E$57+E$81+E$89+E$93+E$94)/(1-$B116-$B117-$B118))*$B116</f>
        <v>648.93387059559</v>
      </c>
      <c r="F116" s="77"/>
      <c r="AU116" s="53"/>
    </row>
    <row r="117" customFormat="false" ht="13.5" hidden="false" customHeight="false" outlineLevel="0" collapsed="false">
      <c r="A117" s="143" t="s">
        <v>286</v>
      </c>
      <c r="B117" s="144" t="n">
        <v>0</v>
      </c>
      <c r="C117" s="145" t="n">
        <f aca="false">((C$18+C$47+C$57+C$81+C$89+C$93+C$94)/(1-$B116-$B117-$B118))*$B117</f>
        <v>0</v>
      </c>
      <c r="D117" s="145" t="n">
        <f aca="false">((D$18+D$47+D$57+D$81+D$89+D$93+D$94)/(1-$B116-$B117-$B118))*$B117</f>
        <v>0</v>
      </c>
      <c r="E117" s="145" t="n">
        <f aca="false">((E$18+E$47+E$57+E$81+E$89+E$93+E$94)/(1-$B116-$B117-$B118))*$B117</f>
        <v>0</v>
      </c>
      <c r="F117" s="77"/>
      <c r="AU117" s="53"/>
    </row>
    <row r="118" customFormat="false" ht="13.5" hidden="false" customHeight="false" outlineLevel="0" collapsed="false">
      <c r="A118" s="143" t="s">
        <v>287</v>
      </c>
      <c r="B118" s="144" t="n">
        <v>0.04</v>
      </c>
      <c r="C118" s="146" t="n">
        <f aca="false">((C$18+C$47+C$57+C$81+C$89+C$93+C$94)/(1-$B116-$B117-$B118))*$B118</f>
        <v>301.341377584433</v>
      </c>
      <c r="D118" s="146" t="n">
        <f aca="false">((D$18+D$47+D$57+D$81+D$89+D$93+D$94)/(1-$B116-$B117-$B118))*$B118</f>
        <v>601.505435810961</v>
      </c>
      <c r="E118" s="146" t="n">
        <f aca="false">((E$18+E$47+E$57+E$81+E$89+E$93+E$94)/(1-$B116-$B117-$B118))*$B118</f>
        <v>711.160406132153</v>
      </c>
      <c r="F118" s="77"/>
      <c r="AU118" s="53"/>
    </row>
    <row r="119" customFormat="false" ht="13.5" hidden="false" customHeight="false" outlineLevel="0" collapsed="false">
      <c r="A119" s="143" t="s">
        <v>288</v>
      </c>
      <c r="B119" s="75" t="n">
        <v>0</v>
      </c>
      <c r="C119" s="146"/>
      <c r="D119" s="146"/>
      <c r="E119" s="145"/>
      <c r="F119" s="77"/>
      <c r="AU119" s="53"/>
    </row>
    <row r="120" customFormat="false" ht="13.5" hidden="false" customHeight="false" outlineLevel="0" collapsed="false">
      <c r="A120" s="140" t="s">
        <v>293</v>
      </c>
      <c r="B120" s="141" t="n">
        <f aca="false">SUM(B121:B124)</f>
        <v>0.0815</v>
      </c>
      <c r="C120" s="142" t="n">
        <f aca="false">SUM(C121:C124)</f>
        <v>617.325370692344</v>
      </c>
      <c r="D120" s="142" t="n">
        <f aca="false">SUM(D121:D124)</f>
        <v>1232.2388950101</v>
      </c>
      <c r="E120" s="142" t="n">
        <f aca="false">SUM(E121:E124)</f>
        <v>1456.87713003914</v>
      </c>
      <c r="F120" s="137"/>
      <c r="AU120" s="53"/>
    </row>
    <row r="121" customFormat="false" ht="13.5" hidden="false" customHeight="false" outlineLevel="0" collapsed="false">
      <c r="A121" s="143" t="s">
        <v>285</v>
      </c>
      <c r="B121" s="144" t="n">
        <v>0.0365</v>
      </c>
      <c r="C121" s="145" t="n">
        <f aca="false">((C$18+C$47+C$57+C$81+C$89+C$93+C$94)/(1-$B121-$B122-$B123))*$B121</f>
        <v>276.470871537062</v>
      </c>
      <c r="D121" s="145" t="n">
        <f aca="false">((D$18+D$47+D$57+D$81+D$89+D$93+D$94)/(1-$B121-$B122-$B123))*$B121</f>
        <v>551.861591016791</v>
      </c>
      <c r="E121" s="145" t="n">
        <f aca="false">((E$18+E$47+E$57+E$81+E$89+E$93+E$94)/(1-$B121-$B122-$B123))*$B121</f>
        <v>652.466444741456</v>
      </c>
      <c r="F121" s="77"/>
      <c r="AU121" s="53"/>
    </row>
    <row r="122" customFormat="false" ht="13.5" hidden="false" customHeight="false" outlineLevel="0" collapsed="false">
      <c r="A122" s="143" t="s">
        <v>286</v>
      </c>
      <c r="B122" s="144" t="n">
        <v>0</v>
      </c>
      <c r="C122" s="145" t="n">
        <f aca="false">((C$18+C$47+C$57+C$81+C$89+C$93+C$94)/(1-$B121-$B122-$B123))*$B122</f>
        <v>0</v>
      </c>
      <c r="D122" s="145" t="n">
        <f aca="false">((D$18+D$47+D$57+D$81+D$89+D$93+D$94)/(1-$B121-$B122-$B123))*$B122</f>
        <v>0</v>
      </c>
      <c r="E122" s="145" t="n">
        <f aca="false">((E$18+E$47+E$57+E$81+E$89+E$93+E$94)/(1-$B121-$B122-$B123))*$B122</f>
        <v>0</v>
      </c>
      <c r="F122" s="77"/>
      <c r="AU122" s="53"/>
    </row>
    <row r="123" customFormat="false" ht="13.5" hidden="false" customHeight="false" outlineLevel="0" collapsed="false">
      <c r="A123" s="143" t="s">
        <v>287</v>
      </c>
      <c r="B123" s="144" t="n">
        <v>0.045</v>
      </c>
      <c r="C123" s="146" t="n">
        <f aca="false">((C$18+C$47+C$57+C$81+C$89+C$93+C$94)/(1-$B121-$B122-$B123))*$B123</f>
        <v>340.854499155282</v>
      </c>
      <c r="D123" s="146" t="n">
        <f aca="false">((D$18+D$47+D$57+D$81+D$89+D$93+D$94)/(1-$B121-$B122-$B123))*$B123</f>
        <v>680.377303993305</v>
      </c>
      <c r="E123" s="146" t="n">
        <f aca="false">((E$18+E$47+E$57+E$81+E$89+E$93+E$94)/(1-$B121-$B122-$B123))*$B123</f>
        <v>804.410685297685</v>
      </c>
      <c r="F123" s="77"/>
      <c r="AU123" s="53"/>
    </row>
    <row r="124" customFormat="false" ht="13.5" hidden="false" customHeight="false" outlineLevel="0" collapsed="false">
      <c r="A124" s="143" t="s">
        <v>288</v>
      </c>
      <c r="B124" s="75" t="n">
        <v>0</v>
      </c>
      <c r="C124" s="146"/>
      <c r="D124" s="146"/>
      <c r="E124" s="145"/>
      <c r="F124" s="77"/>
      <c r="AU124" s="53"/>
    </row>
    <row r="125" customFormat="false" ht="13.5" hidden="false" customHeight="false" outlineLevel="0" collapsed="false">
      <c r="A125" s="140" t="s">
        <v>294</v>
      </c>
      <c r="B125" s="141" t="n">
        <f aca="false">SUM(B126:B129)</f>
        <v>0.0865</v>
      </c>
      <c r="C125" s="142" t="n">
        <f aca="false">SUM(C126:C129)</f>
        <v>658.784289278402</v>
      </c>
      <c r="D125" s="142" t="n">
        <f aca="false">SUM(D126:D129)</f>
        <v>1314.99475513213</v>
      </c>
      <c r="E125" s="142" t="n">
        <f aca="false">SUM(E126:E129)</f>
        <v>1554.71945629319</v>
      </c>
      <c r="F125" s="137"/>
      <c r="AU125" s="53"/>
    </row>
    <row r="126" customFormat="false" ht="13.5" hidden="false" customHeight="false" outlineLevel="0" collapsed="false">
      <c r="A126" s="143" t="s">
        <v>285</v>
      </c>
      <c r="B126" s="144" t="n">
        <v>0.0365</v>
      </c>
      <c r="C126" s="145" t="n">
        <f aca="false">((C$18+C$47+C$57+C$81+C$89+C$93+C$94)/(1-$B126-$B127-$B128))*$B126</f>
        <v>277.984122065453</v>
      </c>
      <c r="D126" s="145" t="n">
        <f aca="false">((D$18+D$47+D$57+D$81+D$89+D$93+D$94)/(1-$B126-$B127-$B128))*$B126</f>
        <v>554.882179911246</v>
      </c>
      <c r="E126" s="145" t="n">
        <f aca="false">((E$18+E$47+E$57+E$81+E$89+E$93+E$94)/(1-$B126-$B127-$B128))*$B126</f>
        <v>656.037689649729</v>
      </c>
      <c r="F126" s="77"/>
      <c r="AU126" s="53"/>
    </row>
    <row r="127" customFormat="false" ht="13.5" hidden="false" customHeight="false" outlineLevel="0" collapsed="false">
      <c r="A127" s="143" t="s">
        <v>286</v>
      </c>
      <c r="B127" s="144" t="n">
        <v>0</v>
      </c>
      <c r="C127" s="145" t="n">
        <f aca="false">((C$18+C$47+C$57+C$81+C$89+C$93+C$94)/(1-$B126-$B127-$B128))*$B127</f>
        <v>0</v>
      </c>
      <c r="D127" s="145" t="n">
        <f aca="false">((D$18+D$47+D$57+D$81+D$89+D$93+D$94)/(1-$B126-$B127-$B128))*$B127</f>
        <v>0</v>
      </c>
      <c r="E127" s="145" t="n">
        <f aca="false">((E$18+E$47+E$57+E$81+E$89+E$93+E$94)/(1-$B126-$B127-$B128))*$B127</f>
        <v>0</v>
      </c>
      <c r="F127" s="77"/>
      <c r="AU127" s="53"/>
    </row>
    <row r="128" customFormat="false" ht="13.5" hidden="false" customHeight="false" outlineLevel="0" collapsed="false">
      <c r="A128" s="143" t="s">
        <v>287</v>
      </c>
      <c r="B128" s="144" t="n">
        <v>0.05</v>
      </c>
      <c r="C128" s="146" t="n">
        <f aca="false">((C$18+C$47+C$57+C$81+C$89+C$93+C$94)/(1-$B126-$B127-$B128))*$B128</f>
        <v>380.800167212949</v>
      </c>
      <c r="D128" s="146" t="n">
        <f aca="false">((D$18+D$47+D$57+D$81+D$89+D$93+D$94)/(1-$B126-$B127-$B128))*$B128</f>
        <v>760.112575220885</v>
      </c>
      <c r="E128" s="146" t="n">
        <f aca="false">((E$18+E$47+E$57+E$81+E$89+E$93+E$94)/(1-$B126-$B127-$B128))*$B128</f>
        <v>898.681766643464</v>
      </c>
      <c r="F128" s="77"/>
      <c r="AU128" s="53"/>
    </row>
    <row r="129" customFormat="false" ht="13.5" hidden="false" customHeight="false" outlineLevel="0" collapsed="false">
      <c r="A129" s="143" t="s">
        <v>288</v>
      </c>
      <c r="B129" s="75" t="n">
        <v>0</v>
      </c>
      <c r="C129" s="146"/>
      <c r="D129" s="146"/>
      <c r="E129" s="145"/>
      <c r="F129" s="77"/>
      <c r="AU129" s="53"/>
    </row>
    <row r="130" customFormat="false" ht="13.5" hidden="false" customHeight="true" outlineLevel="0" collapsed="false">
      <c r="A130" s="80" t="s">
        <v>221</v>
      </c>
      <c r="B130" s="147" t="n">
        <v>0.02</v>
      </c>
      <c r="C130" s="148" t="n">
        <f aca="false">SUM(C93:C94,C95)</f>
        <v>1227.74668226743</v>
      </c>
      <c r="D130" s="148" t="n">
        <f aca="false">SUM(D93:D94,D95)</f>
        <v>2450.69664545426</v>
      </c>
      <c r="E130" s="148" t="n">
        <f aca="false">SUM(E93:E94,E95)</f>
        <v>2897.46080072947</v>
      </c>
      <c r="F130" s="77"/>
      <c r="AU130" s="53"/>
    </row>
    <row r="131" customFormat="false" ht="13.5" hidden="false" customHeight="false" outlineLevel="0" collapsed="false">
      <c r="A131" s="80"/>
      <c r="B131" s="149" t="n">
        <v>0.025</v>
      </c>
      <c r="C131" s="150" t="n">
        <f aca="false">SUM(C93:C94,C100)</f>
        <v>1267.03193040681</v>
      </c>
      <c r="D131" s="150" t="n">
        <f aca="false">SUM(D93:D94,D100)</f>
        <v>2529.11365705897</v>
      </c>
      <c r="E131" s="150" t="n">
        <f aca="false">SUM(E93:E94,E100)</f>
        <v>2990.17330256296</v>
      </c>
      <c r="F131" s="77"/>
      <c r="AU131" s="53"/>
    </row>
    <row r="132" customFormat="false" ht="13.5" hidden="false" customHeight="false" outlineLevel="0" collapsed="false">
      <c r="A132" s="80"/>
      <c r="B132" s="149" t="n">
        <v>0.03</v>
      </c>
      <c r="C132" s="150" t="n">
        <f aca="false">SUM(C93:C94,C105)</f>
        <v>1306.73801676943</v>
      </c>
      <c r="D132" s="150" t="n">
        <f aca="false">SUM(D93:D94,D105)</f>
        <v>2608.37070092511</v>
      </c>
      <c r="E132" s="150" t="n">
        <f aca="false">SUM(E93:E94,E105)</f>
        <v>3083.87897527843</v>
      </c>
      <c r="F132" s="77"/>
      <c r="AU132" s="53"/>
    </row>
    <row r="133" customFormat="false" ht="13.5" hidden="false" customHeight="false" outlineLevel="0" collapsed="false">
      <c r="A133" s="80"/>
      <c r="B133" s="149" t="n">
        <v>0.035</v>
      </c>
      <c r="C133" s="150" t="n">
        <f aca="false">SUM(C93:C94,C110)</f>
        <v>1346.87174003417</v>
      </c>
      <c r="D133" s="150" t="n">
        <f aca="false">SUM(D93:D94,D110)</f>
        <v>2688.48134784851</v>
      </c>
      <c r="E133" s="150" t="n">
        <f aca="false">SUM(E93:E94,E110)</f>
        <v>3178.59386363973</v>
      </c>
      <c r="F133" s="77"/>
      <c r="AU133" s="53"/>
    </row>
    <row r="134" customFormat="false" ht="13.5" hidden="false" customHeight="false" outlineLevel="0" collapsed="false">
      <c r="A134" s="80"/>
      <c r="B134" s="149" t="n">
        <v>0.04</v>
      </c>
      <c r="C134" s="150" t="n">
        <f aca="false">SUM(C93:C94,C115)</f>
        <v>1387.44004611716</v>
      </c>
      <c r="D134" s="150" t="n">
        <f aca="false">SUM(D93:D94,D115)</f>
        <v>2769.45946252419</v>
      </c>
      <c r="E134" s="150" t="n">
        <f aca="false">SUM(E93:E94,E115)</f>
        <v>3274.334359888</v>
      </c>
      <c r="F134" s="77"/>
      <c r="AU134" s="53"/>
    </row>
    <row r="135" customFormat="false" ht="13.5" hidden="false" customHeight="false" outlineLevel="0" collapsed="false">
      <c r="A135" s="80"/>
      <c r="B135" s="149" t="n">
        <v>0.045</v>
      </c>
      <c r="C135" s="150" t="n">
        <f aca="false">SUM(C93:C94,C120)</f>
        <v>1428.45003217928</v>
      </c>
      <c r="D135" s="150" t="n">
        <f aca="false">SUM(D93:D94,D120)</f>
        <v>2851.31921154582</v>
      </c>
      <c r="E135" s="150" t="n">
        <f aca="false">SUM(E93:E94,E120)</f>
        <v>3371.1172131994</v>
      </c>
      <c r="F135" s="77"/>
      <c r="AU135" s="53"/>
    </row>
    <row r="136" customFormat="false" ht="13.5" hidden="false" customHeight="false" outlineLevel="0" collapsed="false">
      <c r="A136" s="80"/>
      <c r="B136" s="151" t="n">
        <v>0.05</v>
      </c>
      <c r="C136" s="152" t="n">
        <f aca="false">SUM(C93:C94,C125)</f>
        <v>1469.90895076533</v>
      </c>
      <c r="D136" s="152" t="n">
        <f aca="false">SUM(D93:D94,D125)</f>
        <v>2934.07507166786</v>
      </c>
      <c r="E136" s="152" t="n">
        <f aca="false">SUM(E93:E94,E125)</f>
        <v>3468.95953945345</v>
      </c>
      <c r="F136" s="77"/>
      <c r="AU136" s="53"/>
    </row>
    <row r="137" customFormat="false" ht="13.5" hidden="false" customHeight="false" outlineLevel="0" collapsed="false">
      <c r="A137" s="60"/>
      <c r="B137" s="132"/>
      <c r="C137" s="85"/>
      <c r="D137" s="85"/>
      <c r="E137" s="59"/>
      <c r="AU137" s="53"/>
    </row>
    <row r="138" customFormat="false" ht="13.5" hidden="false" customHeight="false" outlineLevel="0" collapsed="false">
      <c r="A138" s="83"/>
      <c r="B138" s="84"/>
      <c r="C138" s="84"/>
      <c r="D138" s="84"/>
      <c r="E138" s="59"/>
      <c r="AU138" s="53"/>
    </row>
    <row r="139" customFormat="false" ht="17.25" hidden="false" customHeight="true" outlineLevel="0" collapsed="false">
      <c r="A139" s="153" t="s">
        <v>295</v>
      </c>
      <c r="B139" s="153"/>
      <c r="C139" s="153"/>
      <c r="D139" s="153"/>
      <c r="E139" s="153"/>
      <c r="AU139" s="53"/>
    </row>
    <row r="140" customFormat="false" ht="14.25" hidden="false" customHeight="true" outlineLevel="0" collapsed="false">
      <c r="A140" s="154" t="s">
        <v>296</v>
      </c>
      <c r="B140" s="154"/>
      <c r="C140" s="155" t="s">
        <v>214</v>
      </c>
      <c r="D140" s="155" t="s">
        <v>214</v>
      </c>
      <c r="E140" s="156" t="s">
        <v>214</v>
      </c>
      <c r="AU140" s="53"/>
    </row>
    <row r="141" customFormat="false" ht="15" hidden="false" customHeight="true" outlineLevel="0" collapsed="false">
      <c r="A141" s="157" t="s">
        <v>297</v>
      </c>
      <c r="B141" s="157"/>
      <c r="C141" s="158" t="n">
        <f aca="false">C18</f>
        <v>2792.686</v>
      </c>
      <c r="D141" s="158" t="n">
        <f aca="false">D18</f>
        <v>5585.372</v>
      </c>
      <c r="E141" s="158" t="n">
        <f aca="false">E18</f>
        <v>6795.53593333333</v>
      </c>
      <c r="AU141" s="53"/>
    </row>
    <row r="142" customFormat="false" ht="15" hidden="false" customHeight="true" outlineLevel="0" collapsed="false">
      <c r="A142" s="159" t="s">
        <v>298</v>
      </c>
      <c r="B142" s="159"/>
      <c r="C142" s="160" t="n">
        <f aca="false">C47</f>
        <v>2436.116276365</v>
      </c>
      <c r="D142" s="160" t="n">
        <f aca="false">D47</f>
        <v>4292.35255273</v>
      </c>
      <c r="E142" s="160" t="n">
        <f aca="false">E47</f>
        <v>4921.63779806333</v>
      </c>
      <c r="AU142" s="53"/>
    </row>
    <row r="143" customFormat="false" ht="13.5" hidden="false" customHeight="true" outlineLevel="0" collapsed="false">
      <c r="A143" s="159" t="s">
        <v>299</v>
      </c>
      <c r="B143" s="159" t="s">
        <v>296</v>
      </c>
      <c r="C143" s="160" t="n">
        <f aca="false">C57</f>
        <v>182.920933</v>
      </c>
      <c r="D143" s="160" t="n">
        <f aca="false">D57</f>
        <v>365.841866</v>
      </c>
      <c r="E143" s="160" t="n">
        <f aca="false">E57</f>
        <v>445.107603633333</v>
      </c>
      <c r="AU143" s="53"/>
    </row>
    <row r="144" customFormat="false" ht="15" hidden="false" customHeight="true" outlineLevel="0" collapsed="false">
      <c r="A144" s="159" t="s">
        <v>300</v>
      </c>
      <c r="B144" s="159"/>
      <c r="C144" s="160" t="n">
        <f aca="false">C81</f>
        <v>521.278350795321</v>
      </c>
      <c r="D144" s="160" t="n">
        <f aca="false">D81</f>
        <v>1597.51545846428</v>
      </c>
      <c r="E144" s="160" t="n">
        <f aca="false">E81</f>
        <v>1915.29990283027</v>
      </c>
      <c r="AU144" s="53"/>
    </row>
    <row r="145" customFormat="false" ht="15.75" hidden="false" customHeight="true" outlineLevel="0" collapsed="false">
      <c r="A145" s="159" t="s">
        <v>301</v>
      </c>
      <c r="B145" s="159"/>
      <c r="C145" s="160" t="n">
        <f aca="false">C89</f>
        <v>213.092833333333</v>
      </c>
      <c r="D145" s="160" t="n">
        <f aca="false">D89</f>
        <v>427.094555555556</v>
      </c>
      <c r="E145" s="160" t="n">
        <f aca="false">E89</f>
        <v>427.094555555556</v>
      </c>
      <c r="AU145" s="53"/>
    </row>
    <row r="146" customFormat="false" ht="15.75" hidden="false" customHeight="true" outlineLevel="0" collapsed="false">
      <c r="A146" s="161" t="s">
        <v>302</v>
      </c>
      <c r="B146" s="161"/>
      <c r="C146" s="162" t="n">
        <f aca="false">SUM(C141:C145)</f>
        <v>6146.09439349365</v>
      </c>
      <c r="D146" s="162" t="n">
        <f aca="false">SUM(D141:D145)</f>
        <v>12268.1764327498</v>
      </c>
      <c r="E146" s="162" t="n">
        <f aca="false">SUM(E141:E145)</f>
        <v>14504.6757934158</v>
      </c>
      <c r="AU146" s="53"/>
    </row>
    <row r="147" customFormat="false" ht="15.75" hidden="false" customHeight="true" outlineLevel="0" collapsed="false">
      <c r="A147" s="163" t="s">
        <v>303</v>
      </c>
      <c r="B147" s="164" t="n">
        <v>0.02</v>
      </c>
      <c r="C147" s="160" t="n">
        <f aca="false">C130</f>
        <v>1227.74668226743</v>
      </c>
      <c r="D147" s="160" t="n">
        <f aca="false">D130</f>
        <v>2450.69664545426</v>
      </c>
      <c r="E147" s="160" t="n">
        <f aca="false">E130</f>
        <v>2897.46080072947</v>
      </c>
      <c r="AU147" s="53"/>
    </row>
    <row r="148" customFormat="false" ht="15.75" hidden="false" customHeight="true" outlineLevel="0" collapsed="false">
      <c r="A148" s="163"/>
      <c r="B148" s="164" t="n">
        <v>0.025</v>
      </c>
      <c r="C148" s="160" t="n">
        <f aca="false">C131</f>
        <v>1267.03193040681</v>
      </c>
      <c r="D148" s="160" t="n">
        <f aca="false">D131</f>
        <v>2529.11365705897</v>
      </c>
      <c r="E148" s="160" t="n">
        <f aca="false">E131</f>
        <v>2990.17330256296</v>
      </c>
      <c r="AU148" s="53"/>
    </row>
    <row r="149" customFormat="false" ht="15.75" hidden="false" customHeight="true" outlineLevel="0" collapsed="false">
      <c r="A149" s="163"/>
      <c r="B149" s="164" t="n">
        <v>0.03</v>
      </c>
      <c r="C149" s="160" t="n">
        <f aca="false">C132</f>
        <v>1306.73801676943</v>
      </c>
      <c r="D149" s="160" t="n">
        <f aca="false">D132</f>
        <v>2608.37070092511</v>
      </c>
      <c r="E149" s="160" t="n">
        <f aca="false">E132</f>
        <v>3083.87897527843</v>
      </c>
      <c r="AU149" s="53"/>
    </row>
    <row r="150" customFormat="false" ht="15.75" hidden="false" customHeight="true" outlineLevel="0" collapsed="false">
      <c r="A150" s="163"/>
      <c r="B150" s="164" t="n">
        <v>0.025</v>
      </c>
      <c r="C150" s="160" t="n">
        <f aca="false">C133</f>
        <v>1346.87174003417</v>
      </c>
      <c r="D150" s="160" t="n">
        <f aca="false">D133</f>
        <v>2688.48134784851</v>
      </c>
      <c r="E150" s="160" t="n">
        <f aca="false">E133</f>
        <v>3178.59386363973</v>
      </c>
      <c r="AU150" s="53"/>
    </row>
    <row r="151" customFormat="false" ht="15.75" hidden="false" customHeight="true" outlineLevel="0" collapsed="false">
      <c r="A151" s="163"/>
      <c r="B151" s="164" t="n">
        <v>0.04</v>
      </c>
      <c r="C151" s="160" t="n">
        <f aca="false">C134</f>
        <v>1387.44004611716</v>
      </c>
      <c r="D151" s="160" t="n">
        <f aca="false">D134</f>
        <v>2769.45946252419</v>
      </c>
      <c r="E151" s="160" t="n">
        <f aca="false">E134</f>
        <v>3274.334359888</v>
      </c>
      <c r="AU151" s="53"/>
    </row>
    <row r="152" customFormat="false" ht="15.75" hidden="false" customHeight="true" outlineLevel="0" collapsed="false">
      <c r="A152" s="163"/>
      <c r="B152" s="164" t="n">
        <v>0.045</v>
      </c>
      <c r="C152" s="160" t="n">
        <f aca="false">C135</f>
        <v>1428.45003217928</v>
      </c>
      <c r="D152" s="160" t="n">
        <f aca="false">D135</f>
        <v>2851.31921154582</v>
      </c>
      <c r="E152" s="160" t="n">
        <f aca="false">E135</f>
        <v>3371.1172131994</v>
      </c>
      <c r="AU152" s="53"/>
    </row>
    <row r="153" customFormat="false" ht="15.75" hidden="false" customHeight="true" outlineLevel="0" collapsed="false">
      <c r="A153" s="163"/>
      <c r="B153" s="165" t="n">
        <v>0.05</v>
      </c>
      <c r="C153" s="160" t="n">
        <f aca="false">C136</f>
        <v>1469.90895076533</v>
      </c>
      <c r="D153" s="160" t="n">
        <f aca="false">D136</f>
        <v>2934.07507166786</v>
      </c>
      <c r="E153" s="160" t="n">
        <f aca="false">E136</f>
        <v>3468.95953945345</v>
      </c>
      <c r="AU153" s="53"/>
    </row>
    <row r="154" customFormat="false" ht="15.75" hidden="false" customHeight="true" outlineLevel="0" collapsed="false">
      <c r="A154" s="166" t="s">
        <v>304</v>
      </c>
      <c r="B154" s="167" t="n">
        <v>0.02</v>
      </c>
      <c r="C154" s="168" t="n">
        <f aca="false">SUM(C$146,C147)</f>
        <v>7373.84107576109</v>
      </c>
      <c r="D154" s="168" t="n">
        <f aca="false">SUM(D$146,D147)</f>
        <v>14718.8730782041</v>
      </c>
      <c r="E154" s="168" t="n">
        <f aca="false">SUM(E$146,E147)</f>
        <v>17402.1365941453</v>
      </c>
      <c r="AU154" s="53"/>
    </row>
    <row r="155" customFormat="false" ht="15.75" hidden="false" customHeight="true" outlineLevel="0" collapsed="false">
      <c r="A155" s="166"/>
      <c r="B155" s="169" t="n">
        <v>0.025</v>
      </c>
      <c r="C155" s="170" t="n">
        <f aca="false">SUM(C$146,C148)</f>
        <v>7413.12632390046</v>
      </c>
      <c r="D155" s="170" t="n">
        <f aca="false">SUM(D$146,D148)</f>
        <v>14797.2900898088</v>
      </c>
      <c r="E155" s="170" t="n">
        <f aca="false">SUM(E$146,E148)</f>
        <v>17494.8490959788</v>
      </c>
      <c r="AU155" s="53"/>
    </row>
    <row r="156" customFormat="false" ht="15.75" hidden="false" customHeight="true" outlineLevel="0" collapsed="false">
      <c r="A156" s="166"/>
      <c r="B156" s="169" t="n">
        <v>0.03</v>
      </c>
      <c r="C156" s="170" t="n">
        <f aca="false">SUM(C$146,C149)</f>
        <v>7452.83241026308</v>
      </c>
      <c r="D156" s="170" t="n">
        <f aca="false">SUM(D$146,D149)</f>
        <v>14876.5471336749</v>
      </c>
      <c r="E156" s="170" t="n">
        <f aca="false">SUM(E$146,E149)</f>
        <v>17588.5547686943</v>
      </c>
      <c r="AU156" s="53"/>
      <c r="XFD156" s="53"/>
    </row>
    <row r="157" customFormat="false" ht="15.75" hidden="false" customHeight="true" outlineLevel="0" collapsed="false">
      <c r="A157" s="166"/>
      <c r="B157" s="169" t="n">
        <v>0.025</v>
      </c>
      <c r="C157" s="170" t="n">
        <f aca="false">SUM(C$146,C150)</f>
        <v>7492.96613352783</v>
      </c>
      <c r="D157" s="170" t="n">
        <f aca="false">SUM(D$146,D150)</f>
        <v>14956.6577805983</v>
      </c>
      <c r="E157" s="170" t="n">
        <f aca="false">SUM(E$146,E150)</f>
        <v>17683.2696570556</v>
      </c>
      <c r="AU157" s="53"/>
      <c r="XFD157" s="53"/>
    </row>
    <row r="158" customFormat="false" ht="15.75" hidden="false" customHeight="true" outlineLevel="0" collapsed="false">
      <c r="A158" s="166"/>
      <c r="B158" s="169" t="n">
        <v>0.04</v>
      </c>
      <c r="C158" s="170" t="n">
        <f aca="false">SUM(C$146,C151)</f>
        <v>7533.53443961081</v>
      </c>
      <c r="D158" s="170" t="n">
        <f aca="false">SUM(D$146,D151)</f>
        <v>15037.635895274</v>
      </c>
      <c r="E158" s="170" t="n">
        <f aca="false">SUM(E$146,E151)</f>
        <v>17779.0101533038</v>
      </c>
      <c r="AU158" s="53"/>
      <c r="XFD158" s="53"/>
    </row>
    <row r="159" customFormat="false" ht="15.75" hidden="false" customHeight="true" outlineLevel="0" collapsed="false">
      <c r="A159" s="166"/>
      <c r="B159" s="169" t="n">
        <v>0.045</v>
      </c>
      <c r="C159" s="170" t="n">
        <f aca="false">SUM(C$146,C152)</f>
        <v>7574.54442567293</v>
      </c>
      <c r="D159" s="170" t="n">
        <f aca="false">SUM(D$146,D152)</f>
        <v>15119.4956442957</v>
      </c>
      <c r="E159" s="170" t="n">
        <f aca="false">SUM(E$146,E152)</f>
        <v>17875.7930066152</v>
      </c>
      <c r="AU159" s="53"/>
      <c r="XFD159" s="53"/>
    </row>
    <row r="160" customFormat="false" ht="15.75" hidden="false" customHeight="true" outlineLevel="0" collapsed="false">
      <c r="A160" s="166"/>
      <c r="B160" s="171" t="n">
        <v>0.05</v>
      </c>
      <c r="C160" s="172" t="n">
        <f aca="false">SUM(C$146,C153)</f>
        <v>7616.00334425899</v>
      </c>
      <c r="D160" s="172" t="n">
        <f aca="false">SUM(D$146,D153)</f>
        <v>15202.2515044177</v>
      </c>
      <c r="E160" s="172" t="n">
        <f aca="false">SUM(E$146,E153)</f>
        <v>17973.6353328693</v>
      </c>
      <c r="AU160" s="53"/>
      <c r="XFD160" s="53"/>
    </row>
    <row r="161" customFormat="false" ht="15.75" hidden="false" customHeight="true" outlineLevel="0" collapsed="false">
      <c r="A161" s="60"/>
      <c r="B161" s="60"/>
      <c r="C161" s="60"/>
      <c r="D161" s="85"/>
      <c r="E161" s="85"/>
      <c r="XFD161" s="53"/>
    </row>
    <row r="162" s="53" customFormat="true" ht="12.75" hidden="false" customHeight="false" outlineLevel="0" collapsed="false">
      <c r="F162" s="54"/>
      <c r="G162" s="54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  <c r="AS162" s="54"/>
      <c r="AT162" s="54"/>
      <c r="AU162" s="54"/>
    </row>
    <row r="163" s="53" customFormat="true" ht="12.75" hidden="false" customHeight="false" outlineLevel="0" collapsed="false">
      <c r="F163" s="54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/>
      <c r="AS163" s="54"/>
      <c r="AT163" s="54"/>
      <c r="AU163" s="54"/>
    </row>
    <row r="164" s="53" customFormat="true" ht="12.75" hidden="false" customHeight="false" outlineLevel="0" collapsed="false">
      <c r="F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/>
      <c r="AS164" s="54"/>
      <c r="AT164" s="54"/>
      <c r="AU164" s="54"/>
      <c r="XFD164" s="54"/>
    </row>
    <row r="165" s="53" customFormat="true" ht="12.75" hidden="false" customHeight="false" outlineLevel="0" collapsed="false">
      <c r="F165" s="54"/>
      <c r="G165" s="54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  <c r="AB165" s="54"/>
      <c r="AC165" s="54"/>
      <c r="AD165" s="54"/>
      <c r="AE165" s="54"/>
      <c r="AF165" s="54"/>
      <c r="AG165" s="54"/>
      <c r="AH165" s="54"/>
      <c r="AI165" s="54"/>
      <c r="AJ165" s="54"/>
      <c r="AK165" s="54"/>
      <c r="AL165" s="54"/>
      <c r="AM165" s="54"/>
      <c r="AN165" s="54"/>
      <c r="AO165" s="54"/>
      <c r="AP165" s="54"/>
      <c r="AQ165" s="54"/>
      <c r="AR165" s="54"/>
      <c r="AS165" s="54"/>
      <c r="AT165" s="54"/>
      <c r="AU165" s="54"/>
    </row>
    <row r="166" s="53" customFormat="true" ht="12.75" hidden="false" customHeight="false" outlineLevel="0" collapsed="false">
      <c r="F166" s="54"/>
      <c r="G166" s="54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  <c r="AJ166" s="54"/>
      <c r="AK166" s="54"/>
      <c r="AL166" s="54"/>
      <c r="AM166" s="54"/>
      <c r="AN166" s="54"/>
      <c r="AO166" s="54"/>
      <c r="AP166" s="54"/>
      <c r="AQ166" s="54"/>
      <c r="AR166" s="54"/>
      <c r="AS166" s="54"/>
      <c r="AT166" s="54"/>
      <c r="AU166" s="54"/>
    </row>
    <row r="167" s="53" customFormat="true" ht="12.75" hidden="false" customHeight="false" outlineLevel="0" collapsed="false">
      <c r="F167" s="54"/>
      <c r="G167" s="54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  <c r="AG167" s="54"/>
      <c r="AH167" s="54"/>
      <c r="AI167" s="54"/>
      <c r="AJ167" s="54"/>
      <c r="AK167" s="54"/>
      <c r="AL167" s="54"/>
      <c r="AM167" s="54"/>
      <c r="AN167" s="54"/>
      <c r="AO167" s="54"/>
      <c r="AP167" s="54"/>
      <c r="AQ167" s="54"/>
      <c r="AR167" s="54"/>
      <c r="AS167" s="54"/>
      <c r="AT167" s="54"/>
      <c r="AU167" s="54"/>
    </row>
    <row r="168" s="53" customFormat="true" ht="12.75" hidden="false" customHeight="false" outlineLevel="0" collapsed="false">
      <c r="F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  <c r="AJ168" s="54"/>
      <c r="AK168" s="54"/>
      <c r="AL168" s="54"/>
      <c r="AM168" s="54"/>
      <c r="AN168" s="54"/>
      <c r="AO168" s="54"/>
      <c r="AP168" s="54"/>
      <c r="AQ168" s="54"/>
      <c r="AR168" s="54"/>
      <c r="AS168" s="54"/>
      <c r="AT168" s="54"/>
      <c r="AU168" s="54"/>
    </row>
    <row r="169" s="53" customFormat="true" ht="12.75" hidden="false" customHeight="false" outlineLevel="0" collapsed="false">
      <c r="F169" s="54"/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/>
      <c r="AS169" s="54"/>
      <c r="AT169" s="54"/>
      <c r="AU169" s="54"/>
    </row>
    <row r="170" s="54" customFormat="true" ht="12.75" hidden="false" customHeight="false" outlineLevel="0" collapsed="false">
      <c r="A170" s="53"/>
      <c r="B170" s="53"/>
      <c r="C170" s="53"/>
      <c r="D170" s="53"/>
      <c r="E170" s="53"/>
      <c r="AV170" s="53"/>
      <c r="AW170" s="53"/>
      <c r="AX170" s="53"/>
      <c r="AY170" s="53"/>
      <c r="AZ170" s="53"/>
      <c r="BA170" s="53"/>
      <c r="BB170" s="53"/>
      <c r="BC170" s="53"/>
      <c r="BD170" s="53"/>
      <c r="BE170" s="53"/>
      <c r="BF170" s="53"/>
      <c r="BG170" s="53"/>
      <c r="BH170" s="53"/>
      <c r="BI170" s="53"/>
      <c r="BJ170" s="53"/>
      <c r="BK170" s="53"/>
      <c r="BL170" s="53"/>
      <c r="BM170" s="53"/>
      <c r="BN170" s="53"/>
      <c r="BO170" s="53"/>
      <c r="BP170" s="53"/>
      <c r="BQ170" s="53"/>
      <c r="BR170" s="53"/>
      <c r="BS170" s="53"/>
      <c r="BT170" s="53"/>
      <c r="BU170" s="53"/>
      <c r="BV170" s="53"/>
      <c r="BW170" s="53"/>
      <c r="BX170" s="53"/>
      <c r="BY170" s="53"/>
      <c r="BZ170" s="53"/>
      <c r="CA170" s="53"/>
      <c r="CB170" s="53"/>
      <c r="CC170" s="53"/>
      <c r="CD170" s="53"/>
      <c r="CE170" s="53"/>
      <c r="CF170" s="53"/>
      <c r="CG170" s="53"/>
      <c r="CH170" s="53"/>
      <c r="CI170" s="53"/>
      <c r="CJ170" s="53"/>
      <c r="CK170" s="53"/>
      <c r="CL170" s="53"/>
      <c r="CM170" s="53"/>
      <c r="CN170" s="53"/>
      <c r="CO170" s="53"/>
      <c r="CP170" s="53"/>
      <c r="CQ170" s="53"/>
      <c r="CR170" s="53"/>
      <c r="CS170" s="53"/>
      <c r="CT170" s="53"/>
      <c r="CU170" s="53"/>
      <c r="CV170" s="53"/>
      <c r="CW170" s="53"/>
      <c r="CX170" s="53"/>
      <c r="CY170" s="53"/>
      <c r="CZ170" s="53"/>
      <c r="DA170" s="53"/>
      <c r="DB170" s="53"/>
      <c r="DC170" s="53"/>
      <c r="DD170" s="53"/>
      <c r="DE170" s="53"/>
      <c r="DF170" s="53"/>
      <c r="DG170" s="53"/>
      <c r="DH170" s="53"/>
      <c r="DI170" s="53"/>
      <c r="DJ170" s="53"/>
      <c r="DK170" s="53"/>
      <c r="DL170" s="53"/>
      <c r="DM170" s="53"/>
      <c r="DN170" s="53"/>
      <c r="DO170" s="53"/>
      <c r="DP170" s="53"/>
      <c r="DQ170" s="53"/>
      <c r="DR170" s="53"/>
      <c r="DS170" s="53"/>
      <c r="DT170" s="53"/>
      <c r="DU170" s="53"/>
      <c r="DV170" s="53"/>
      <c r="DW170" s="53"/>
      <c r="DX170" s="53"/>
      <c r="DY170" s="53"/>
      <c r="DZ170" s="53"/>
      <c r="EA170" s="53"/>
      <c r="EB170" s="53"/>
      <c r="EC170" s="53"/>
      <c r="ED170" s="53"/>
      <c r="EE170" s="53"/>
      <c r="EF170" s="53"/>
      <c r="EG170" s="53"/>
      <c r="EH170" s="53"/>
      <c r="EI170" s="53"/>
      <c r="EJ170" s="53"/>
      <c r="EK170" s="53"/>
      <c r="EL170" s="53"/>
      <c r="EM170" s="53"/>
      <c r="EN170" s="53"/>
      <c r="EO170" s="53"/>
      <c r="EP170" s="53"/>
      <c r="EQ170" s="53"/>
      <c r="ER170" s="53"/>
      <c r="ES170" s="53"/>
      <c r="ET170" s="53"/>
      <c r="EU170" s="53"/>
      <c r="EV170" s="53"/>
      <c r="EW170" s="53"/>
      <c r="EX170" s="53"/>
      <c r="EY170" s="53"/>
      <c r="EZ170" s="53"/>
      <c r="FA170" s="53"/>
      <c r="FB170" s="53"/>
      <c r="FC170" s="53"/>
      <c r="FD170" s="53"/>
      <c r="FE170" s="53"/>
      <c r="FF170" s="53"/>
      <c r="FG170" s="53"/>
      <c r="FH170" s="53"/>
      <c r="FI170" s="53"/>
      <c r="FJ170" s="53"/>
      <c r="FK170" s="53"/>
      <c r="FL170" s="53"/>
      <c r="FM170" s="53"/>
      <c r="FN170" s="53"/>
      <c r="FO170" s="53"/>
      <c r="FP170" s="53"/>
      <c r="FQ170" s="53"/>
      <c r="FR170" s="53"/>
      <c r="FS170" s="53"/>
      <c r="FT170" s="53"/>
      <c r="FU170" s="53"/>
      <c r="FV170" s="53"/>
      <c r="FW170" s="53"/>
      <c r="FX170" s="53"/>
      <c r="FY170" s="53"/>
      <c r="FZ170" s="53"/>
      <c r="GA170" s="53"/>
      <c r="GB170" s="53"/>
      <c r="GC170" s="53"/>
      <c r="GD170" s="53"/>
      <c r="GE170" s="53"/>
      <c r="GF170" s="53"/>
      <c r="GG170" s="53"/>
      <c r="GH170" s="53"/>
      <c r="GI170" s="53"/>
      <c r="GJ170" s="53"/>
      <c r="GK170" s="53"/>
      <c r="GL170" s="53"/>
      <c r="GM170" s="53"/>
      <c r="GN170" s="53"/>
      <c r="GO170" s="53"/>
      <c r="GP170" s="53"/>
      <c r="GQ170" s="53"/>
      <c r="GR170" s="53"/>
      <c r="GS170" s="53"/>
      <c r="GT170" s="53"/>
      <c r="GU170" s="53"/>
      <c r="GV170" s="53"/>
      <c r="GW170" s="53"/>
      <c r="GX170" s="53"/>
      <c r="GY170" s="53"/>
      <c r="GZ170" s="53"/>
      <c r="HA170" s="53"/>
      <c r="HB170" s="53"/>
      <c r="HC170" s="53"/>
      <c r="HD170" s="53"/>
      <c r="HE170" s="53"/>
      <c r="HF170" s="53"/>
      <c r="HG170" s="53"/>
      <c r="HH170" s="53"/>
      <c r="HI170" s="53"/>
      <c r="HJ170" s="53"/>
      <c r="HK170" s="53"/>
      <c r="HL170" s="53"/>
      <c r="HM170" s="53"/>
      <c r="HN170" s="53"/>
      <c r="HO170" s="53"/>
      <c r="HP170" s="53"/>
      <c r="HQ170" s="53"/>
      <c r="HR170" s="53"/>
      <c r="HS170" s="53"/>
      <c r="HT170" s="53"/>
      <c r="HU170" s="53"/>
      <c r="HV170" s="53"/>
      <c r="HW170" s="53"/>
      <c r="HX170" s="53"/>
      <c r="HY170" s="53"/>
      <c r="HZ170" s="53"/>
      <c r="IA170" s="53"/>
      <c r="IB170" s="53"/>
      <c r="IC170" s="53"/>
      <c r="ID170" s="53"/>
      <c r="IE170" s="53"/>
      <c r="IF170" s="53"/>
      <c r="IG170" s="53"/>
      <c r="IH170" s="53"/>
      <c r="II170" s="53"/>
      <c r="IJ170" s="53"/>
      <c r="IK170" s="53"/>
      <c r="IL170" s="53"/>
      <c r="IM170" s="53"/>
      <c r="IN170" s="53"/>
      <c r="IO170" s="53"/>
      <c r="IP170" s="53"/>
      <c r="IQ170" s="53"/>
      <c r="IR170" s="53"/>
      <c r="IS170" s="53"/>
      <c r="IT170" s="53"/>
      <c r="IU170" s="53"/>
      <c r="IV170" s="53"/>
      <c r="IW170" s="53"/>
      <c r="IX170" s="53"/>
      <c r="IY170" s="53"/>
      <c r="IZ170" s="53"/>
      <c r="JA170" s="53"/>
      <c r="JB170" s="53"/>
      <c r="JC170" s="53"/>
      <c r="JD170" s="53"/>
      <c r="JE170" s="53"/>
      <c r="JF170" s="53"/>
      <c r="JG170" s="53"/>
      <c r="JH170" s="53"/>
      <c r="JI170" s="53"/>
      <c r="JJ170" s="53"/>
      <c r="JK170" s="53"/>
      <c r="JL170" s="53"/>
      <c r="JM170" s="53"/>
      <c r="JN170" s="53"/>
      <c r="JO170" s="53"/>
      <c r="JP170" s="53"/>
      <c r="JQ170" s="53"/>
      <c r="JR170" s="53"/>
      <c r="JS170" s="53"/>
      <c r="JT170" s="53"/>
      <c r="JU170" s="53"/>
      <c r="JV170" s="53"/>
      <c r="JW170" s="53"/>
      <c r="JX170" s="53"/>
      <c r="JY170" s="53"/>
      <c r="JZ170" s="53"/>
      <c r="KA170" s="53"/>
      <c r="KB170" s="53"/>
      <c r="KC170" s="53"/>
      <c r="KD170" s="53"/>
      <c r="KE170" s="53"/>
      <c r="KF170" s="53"/>
      <c r="KG170" s="53"/>
      <c r="KH170" s="53"/>
      <c r="KI170" s="53"/>
      <c r="KJ170" s="53"/>
      <c r="KK170" s="53"/>
      <c r="KL170" s="53"/>
      <c r="KM170" s="53"/>
      <c r="KN170" s="53"/>
      <c r="KO170" s="53"/>
      <c r="KP170" s="53"/>
      <c r="KQ170" s="53"/>
      <c r="KR170" s="53"/>
      <c r="KS170" s="53"/>
      <c r="KT170" s="53"/>
      <c r="KU170" s="53"/>
      <c r="KV170" s="53"/>
      <c r="KW170" s="53"/>
      <c r="KX170" s="53"/>
      <c r="KY170" s="53"/>
      <c r="KZ170" s="53"/>
      <c r="LA170" s="53"/>
      <c r="LB170" s="53"/>
      <c r="LC170" s="53"/>
      <c r="LD170" s="53"/>
      <c r="LE170" s="53"/>
      <c r="LF170" s="53"/>
      <c r="LG170" s="53"/>
      <c r="LH170" s="53"/>
      <c r="LI170" s="53"/>
      <c r="LJ170" s="53"/>
      <c r="LK170" s="53"/>
      <c r="LL170" s="53"/>
      <c r="LM170" s="53"/>
      <c r="LN170" s="53"/>
      <c r="LO170" s="53"/>
      <c r="LP170" s="53"/>
      <c r="LQ170" s="53"/>
      <c r="LR170" s="53"/>
      <c r="LS170" s="53"/>
      <c r="LT170" s="53"/>
      <c r="LU170" s="53"/>
      <c r="LV170" s="53"/>
      <c r="LW170" s="53"/>
      <c r="LX170" s="53"/>
      <c r="LY170" s="53"/>
      <c r="LZ170" s="53"/>
      <c r="MA170" s="53"/>
      <c r="MB170" s="53"/>
      <c r="MC170" s="53"/>
      <c r="MD170" s="53"/>
      <c r="ME170" s="53"/>
      <c r="MF170" s="53"/>
      <c r="MG170" s="53"/>
      <c r="MH170" s="53"/>
      <c r="MI170" s="53"/>
      <c r="MJ170" s="53"/>
      <c r="MK170" s="53"/>
      <c r="ML170" s="53"/>
      <c r="MM170" s="53"/>
      <c r="MN170" s="53"/>
      <c r="MO170" s="53"/>
      <c r="MP170" s="53"/>
      <c r="MQ170" s="53"/>
      <c r="MR170" s="53"/>
      <c r="MS170" s="53"/>
      <c r="MT170" s="53"/>
      <c r="MU170" s="53"/>
      <c r="MV170" s="53"/>
      <c r="MW170" s="53"/>
      <c r="MX170" s="53"/>
      <c r="MY170" s="53"/>
      <c r="MZ170" s="53"/>
      <c r="NA170" s="53"/>
      <c r="NB170" s="53"/>
      <c r="NC170" s="53"/>
      <c r="ND170" s="53"/>
      <c r="NE170" s="53"/>
      <c r="NF170" s="53"/>
      <c r="NG170" s="53"/>
      <c r="NH170" s="53"/>
      <c r="NI170" s="53"/>
      <c r="NJ170" s="53"/>
      <c r="NK170" s="53"/>
      <c r="NL170" s="53"/>
      <c r="NM170" s="53"/>
      <c r="NN170" s="53"/>
      <c r="NO170" s="53"/>
      <c r="NP170" s="53"/>
      <c r="NQ170" s="53"/>
      <c r="NR170" s="53"/>
      <c r="NS170" s="53"/>
      <c r="NT170" s="53"/>
      <c r="NU170" s="53"/>
      <c r="NV170" s="53"/>
      <c r="NW170" s="53"/>
      <c r="NX170" s="53"/>
      <c r="NY170" s="53"/>
      <c r="NZ170" s="53"/>
      <c r="OA170" s="53"/>
      <c r="OB170" s="53"/>
      <c r="OC170" s="53"/>
      <c r="OD170" s="53"/>
      <c r="OE170" s="53"/>
      <c r="OF170" s="53"/>
      <c r="OG170" s="53"/>
      <c r="OH170" s="53"/>
      <c r="OI170" s="53"/>
      <c r="OJ170" s="53"/>
      <c r="OK170" s="53"/>
      <c r="OL170" s="53"/>
      <c r="OM170" s="53"/>
      <c r="ON170" s="53"/>
      <c r="OO170" s="53"/>
      <c r="OP170" s="53"/>
      <c r="OQ170" s="53"/>
      <c r="OR170" s="53"/>
      <c r="OS170" s="53"/>
      <c r="OT170" s="53"/>
      <c r="OU170" s="53"/>
      <c r="OV170" s="53"/>
      <c r="OW170" s="53"/>
      <c r="OX170" s="53"/>
      <c r="OY170" s="53"/>
      <c r="OZ170" s="53"/>
      <c r="PA170" s="53"/>
      <c r="PB170" s="53"/>
      <c r="PC170" s="53"/>
      <c r="PD170" s="53"/>
      <c r="PE170" s="53"/>
      <c r="PF170" s="53"/>
      <c r="PG170" s="53"/>
      <c r="PH170" s="53"/>
      <c r="PI170" s="53"/>
      <c r="PJ170" s="53"/>
      <c r="PK170" s="53"/>
      <c r="PL170" s="53"/>
      <c r="PM170" s="53"/>
      <c r="PN170" s="53"/>
      <c r="PO170" s="53"/>
      <c r="PP170" s="53"/>
      <c r="PQ170" s="53"/>
      <c r="PR170" s="53"/>
      <c r="PS170" s="53"/>
      <c r="PT170" s="53"/>
      <c r="PU170" s="53"/>
      <c r="PV170" s="53"/>
      <c r="PW170" s="53"/>
      <c r="PX170" s="53"/>
      <c r="PY170" s="53"/>
      <c r="PZ170" s="53"/>
      <c r="QA170" s="53"/>
      <c r="QB170" s="53"/>
      <c r="QC170" s="53"/>
      <c r="QD170" s="53"/>
      <c r="QE170" s="53"/>
      <c r="QF170" s="53"/>
      <c r="QG170" s="53"/>
      <c r="QH170" s="53"/>
      <c r="QI170" s="53"/>
      <c r="QJ170" s="53"/>
      <c r="QK170" s="53"/>
      <c r="QL170" s="53"/>
      <c r="QM170" s="53"/>
      <c r="QN170" s="53"/>
      <c r="QO170" s="53"/>
      <c r="QP170" s="53"/>
      <c r="QQ170" s="53"/>
      <c r="QR170" s="53"/>
      <c r="QS170" s="53"/>
      <c r="QT170" s="53"/>
      <c r="QU170" s="53"/>
      <c r="QV170" s="53"/>
      <c r="QW170" s="53"/>
      <c r="QX170" s="53"/>
      <c r="QY170" s="53"/>
      <c r="QZ170" s="53"/>
      <c r="RA170" s="53"/>
      <c r="RB170" s="53"/>
      <c r="RC170" s="53"/>
      <c r="RD170" s="53"/>
      <c r="RE170" s="53"/>
      <c r="RF170" s="53"/>
      <c r="RG170" s="53"/>
      <c r="RH170" s="53"/>
      <c r="RI170" s="53"/>
      <c r="RJ170" s="53"/>
      <c r="RK170" s="53"/>
      <c r="RL170" s="53"/>
      <c r="RM170" s="53"/>
      <c r="RN170" s="53"/>
      <c r="RO170" s="53"/>
      <c r="RP170" s="53"/>
      <c r="RQ170" s="53"/>
      <c r="RR170" s="53"/>
      <c r="RS170" s="53"/>
      <c r="RT170" s="53"/>
      <c r="RU170" s="53"/>
      <c r="RV170" s="53"/>
      <c r="RW170" s="53"/>
      <c r="RX170" s="53"/>
      <c r="RY170" s="53"/>
      <c r="RZ170" s="53"/>
      <c r="SA170" s="53"/>
      <c r="SB170" s="53"/>
      <c r="SC170" s="53"/>
      <c r="SD170" s="53"/>
      <c r="SE170" s="53"/>
      <c r="SF170" s="53"/>
      <c r="SG170" s="53"/>
      <c r="SH170" s="53"/>
      <c r="SI170" s="53"/>
      <c r="SJ170" s="53"/>
      <c r="SK170" s="53"/>
      <c r="SL170" s="53"/>
      <c r="SM170" s="53"/>
      <c r="SN170" s="53"/>
      <c r="SO170" s="53"/>
      <c r="SP170" s="53"/>
      <c r="SQ170" s="53"/>
      <c r="SR170" s="53"/>
      <c r="SS170" s="53"/>
      <c r="ST170" s="53"/>
      <c r="SU170" s="53"/>
      <c r="SV170" s="53"/>
      <c r="SW170" s="53"/>
      <c r="SX170" s="53"/>
      <c r="SY170" s="53"/>
      <c r="SZ170" s="53"/>
      <c r="TA170" s="53"/>
      <c r="TB170" s="53"/>
      <c r="TC170" s="53"/>
      <c r="TD170" s="53"/>
      <c r="TE170" s="53"/>
      <c r="TF170" s="53"/>
      <c r="TG170" s="53"/>
      <c r="TH170" s="53"/>
      <c r="TI170" s="53"/>
      <c r="TJ170" s="53"/>
      <c r="TK170" s="53"/>
      <c r="TL170" s="53"/>
      <c r="TM170" s="53"/>
      <c r="TN170" s="53"/>
      <c r="TO170" s="53"/>
      <c r="TP170" s="53"/>
      <c r="TQ170" s="53"/>
      <c r="TR170" s="53"/>
      <c r="TS170" s="53"/>
      <c r="TT170" s="53"/>
      <c r="TU170" s="53"/>
      <c r="TV170" s="53"/>
      <c r="TW170" s="53"/>
      <c r="TX170" s="53"/>
      <c r="TY170" s="53"/>
      <c r="TZ170" s="53"/>
      <c r="UA170" s="53"/>
      <c r="UB170" s="53"/>
      <c r="UC170" s="53"/>
      <c r="UD170" s="53"/>
      <c r="UE170" s="53"/>
      <c r="UF170" s="53"/>
      <c r="UG170" s="53"/>
      <c r="UH170" s="53"/>
      <c r="UI170" s="53"/>
      <c r="UJ170" s="53"/>
      <c r="UK170" s="53"/>
      <c r="UL170" s="53"/>
      <c r="UM170" s="53"/>
      <c r="UN170" s="53"/>
      <c r="UO170" s="53"/>
      <c r="UP170" s="53"/>
      <c r="UQ170" s="53"/>
      <c r="UR170" s="53"/>
      <c r="US170" s="53"/>
      <c r="UT170" s="53"/>
      <c r="UU170" s="53"/>
      <c r="UV170" s="53"/>
      <c r="UW170" s="53"/>
      <c r="UX170" s="53"/>
      <c r="UY170" s="53"/>
      <c r="UZ170" s="53"/>
      <c r="VA170" s="53"/>
      <c r="VB170" s="53"/>
      <c r="VC170" s="53"/>
      <c r="VD170" s="53"/>
      <c r="VE170" s="53"/>
      <c r="VF170" s="53"/>
      <c r="VG170" s="53"/>
      <c r="VH170" s="53"/>
      <c r="VI170" s="53"/>
      <c r="VJ170" s="53"/>
      <c r="VK170" s="53"/>
      <c r="VL170" s="53"/>
      <c r="VM170" s="53"/>
      <c r="VN170" s="53"/>
      <c r="VO170" s="53"/>
      <c r="VP170" s="53"/>
      <c r="VQ170" s="53"/>
      <c r="VR170" s="53"/>
      <c r="VS170" s="53"/>
      <c r="VT170" s="53"/>
      <c r="VU170" s="53"/>
      <c r="VV170" s="53"/>
      <c r="VW170" s="53"/>
      <c r="VX170" s="53"/>
      <c r="VY170" s="53"/>
      <c r="VZ170" s="53"/>
      <c r="WA170" s="53"/>
      <c r="WB170" s="53"/>
      <c r="WC170" s="53"/>
      <c r="WD170" s="53"/>
      <c r="WE170" s="53"/>
      <c r="WF170" s="53"/>
      <c r="WG170" s="53"/>
      <c r="WH170" s="53"/>
      <c r="WI170" s="53"/>
      <c r="WJ170" s="53"/>
      <c r="WK170" s="53"/>
      <c r="WL170" s="53"/>
      <c r="WM170" s="53"/>
      <c r="WN170" s="53"/>
      <c r="WO170" s="53"/>
      <c r="WP170" s="53"/>
      <c r="WQ170" s="53"/>
      <c r="WR170" s="53"/>
      <c r="WS170" s="53"/>
      <c r="WT170" s="53"/>
      <c r="WU170" s="53"/>
      <c r="WV170" s="53"/>
      <c r="WW170" s="53"/>
      <c r="WX170" s="53"/>
      <c r="WY170" s="53"/>
      <c r="WZ170" s="53"/>
      <c r="XA170" s="53"/>
      <c r="XB170" s="53"/>
      <c r="XC170" s="53"/>
      <c r="XD170" s="53"/>
      <c r="XE170" s="53"/>
      <c r="XF170" s="53"/>
      <c r="XG170" s="53"/>
      <c r="XH170" s="53"/>
      <c r="XI170" s="53"/>
      <c r="XJ170" s="53"/>
      <c r="XK170" s="53"/>
      <c r="XL170" s="53"/>
      <c r="XM170" s="53"/>
      <c r="XN170" s="53"/>
      <c r="XO170" s="53"/>
      <c r="XP170" s="53"/>
      <c r="XQ170" s="53"/>
      <c r="XR170" s="53"/>
      <c r="XS170" s="53"/>
      <c r="XT170" s="53"/>
      <c r="XU170" s="53"/>
      <c r="XV170" s="53"/>
      <c r="XW170" s="53"/>
      <c r="XX170" s="53"/>
      <c r="XY170" s="53"/>
      <c r="XZ170" s="53"/>
      <c r="YA170" s="53"/>
      <c r="YB170" s="53"/>
      <c r="YC170" s="53"/>
      <c r="YD170" s="53"/>
      <c r="YE170" s="53"/>
      <c r="YF170" s="53"/>
      <c r="YG170" s="53"/>
      <c r="YH170" s="53"/>
      <c r="YI170" s="53"/>
      <c r="YJ170" s="53"/>
      <c r="YK170" s="53"/>
      <c r="YL170" s="53"/>
      <c r="YM170" s="53"/>
      <c r="YN170" s="53"/>
      <c r="YO170" s="53"/>
      <c r="YP170" s="53"/>
      <c r="YQ170" s="53"/>
      <c r="YR170" s="53"/>
      <c r="YS170" s="53"/>
      <c r="YT170" s="53"/>
      <c r="YU170" s="53"/>
      <c r="YV170" s="53"/>
      <c r="YW170" s="53"/>
      <c r="YX170" s="53"/>
      <c r="YY170" s="53"/>
      <c r="YZ170" s="53"/>
      <c r="ZA170" s="53"/>
      <c r="ZB170" s="53"/>
      <c r="ZC170" s="53"/>
      <c r="ZD170" s="53"/>
      <c r="ZE170" s="53"/>
      <c r="ZF170" s="53"/>
      <c r="ZG170" s="53"/>
      <c r="ZH170" s="53"/>
      <c r="ZI170" s="53"/>
      <c r="ZJ170" s="53"/>
      <c r="ZK170" s="53"/>
      <c r="ZL170" s="53"/>
      <c r="ZM170" s="53"/>
      <c r="ZN170" s="53"/>
      <c r="ZO170" s="53"/>
      <c r="ZP170" s="53"/>
      <c r="ZQ170" s="53"/>
      <c r="ZR170" s="53"/>
      <c r="ZS170" s="53"/>
      <c r="ZT170" s="53"/>
      <c r="ZU170" s="53"/>
      <c r="ZV170" s="53"/>
      <c r="ZW170" s="53"/>
      <c r="ZX170" s="53"/>
      <c r="ZY170" s="53"/>
      <c r="ZZ170" s="53"/>
      <c r="AAA170" s="53"/>
      <c r="AAB170" s="53"/>
      <c r="AAC170" s="53"/>
      <c r="AAD170" s="53"/>
      <c r="AAE170" s="53"/>
      <c r="AAF170" s="53"/>
      <c r="AAG170" s="53"/>
      <c r="AAH170" s="53"/>
      <c r="AAI170" s="53"/>
      <c r="AAJ170" s="53"/>
      <c r="AAK170" s="53"/>
      <c r="AAL170" s="53"/>
      <c r="AAM170" s="53"/>
      <c r="AAN170" s="53"/>
      <c r="AAO170" s="53"/>
      <c r="AAP170" s="53"/>
      <c r="AAQ170" s="53"/>
      <c r="AAR170" s="53"/>
      <c r="AAS170" s="53"/>
      <c r="AAT170" s="53"/>
      <c r="AAU170" s="53"/>
      <c r="AAV170" s="53"/>
      <c r="AAW170" s="53"/>
      <c r="AAX170" s="53"/>
      <c r="AAY170" s="53"/>
      <c r="AAZ170" s="53"/>
      <c r="ABA170" s="53"/>
      <c r="ABB170" s="53"/>
      <c r="ABC170" s="53"/>
      <c r="ABD170" s="53"/>
      <c r="ABE170" s="53"/>
      <c r="ABF170" s="53"/>
      <c r="ABG170" s="53"/>
      <c r="ABH170" s="53"/>
      <c r="ABI170" s="53"/>
      <c r="ABJ170" s="53"/>
      <c r="ABK170" s="53"/>
      <c r="ABL170" s="53"/>
      <c r="ABM170" s="53"/>
      <c r="ABN170" s="53"/>
      <c r="ABO170" s="53"/>
      <c r="ABP170" s="53"/>
      <c r="ABQ170" s="53"/>
      <c r="ABR170" s="53"/>
      <c r="ABS170" s="53"/>
      <c r="ABT170" s="53"/>
      <c r="ABU170" s="53"/>
      <c r="ABV170" s="53"/>
      <c r="ABW170" s="53"/>
      <c r="ABX170" s="53"/>
      <c r="ABY170" s="53"/>
      <c r="ABZ170" s="53"/>
      <c r="ACA170" s="53"/>
      <c r="ACB170" s="53"/>
      <c r="ACC170" s="53"/>
      <c r="ACD170" s="53"/>
      <c r="ACE170" s="53"/>
      <c r="ACF170" s="53"/>
      <c r="ACG170" s="53"/>
      <c r="ACH170" s="53"/>
      <c r="ACI170" s="53"/>
      <c r="ACJ170" s="53"/>
      <c r="ACK170" s="53"/>
      <c r="ACL170" s="53"/>
      <c r="ACM170" s="53"/>
      <c r="ACN170" s="53"/>
      <c r="ACO170" s="53"/>
      <c r="ACP170" s="53"/>
      <c r="ACQ170" s="53"/>
      <c r="ACR170" s="53"/>
      <c r="ACS170" s="53"/>
      <c r="ACT170" s="53"/>
      <c r="ACU170" s="53"/>
      <c r="ACV170" s="53"/>
      <c r="ACW170" s="53"/>
      <c r="ACX170" s="53"/>
      <c r="ACY170" s="53"/>
      <c r="ACZ170" s="53"/>
      <c r="ADA170" s="53"/>
      <c r="ADB170" s="53"/>
      <c r="ADC170" s="53"/>
      <c r="ADD170" s="53"/>
      <c r="ADE170" s="53"/>
      <c r="ADF170" s="53"/>
      <c r="ADG170" s="53"/>
      <c r="ADH170" s="53"/>
      <c r="ADI170" s="53"/>
      <c r="ADJ170" s="53"/>
      <c r="ADK170" s="53"/>
      <c r="ADL170" s="53"/>
      <c r="ADM170" s="53"/>
      <c r="ADN170" s="53"/>
      <c r="ADO170" s="53"/>
      <c r="ADP170" s="53"/>
      <c r="ADQ170" s="53"/>
      <c r="ADR170" s="53"/>
      <c r="ADS170" s="53"/>
      <c r="ADT170" s="53"/>
      <c r="ADU170" s="53"/>
      <c r="ADV170" s="53"/>
      <c r="ADW170" s="53"/>
      <c r="ADX170" s="53"/>
      <c r="ADY170" s="53"/>
      <c r="ADZ170" s="53"/>
      <c r="AEA170" s="53"/>
      <c r="AEB170" s="53"/>
      <c r="AEC170" s="53"/>
      <c r="AED170" s="53"/>
      <c r="AEE170" s="53"/>
      <c r="AEF170" s="53"/>
      <c r="AEG170" s="53"/>
      <c r="AEH170" s="53"/>
      <c r="AEI170" s="53"/>
      <c r="AEJ170" s="53"/>
      <c r="AEK170" s="53"/>
      <c r="AEL170" s="53"/>
      <c r="AEM170" s="53"/>
      <c r="AEN170" s="53"/>
      <c r="AEO170" s="53"/>
      <c r="AEP170" s="53"/>
      <c r="AEQ170" s="53"/>
      <c r="AER170" s="53"/>
      <c r="AES170" s="53"/>
      <c r="AET170" s="53"/>
      <c r="AEU170" s="53"/>
      <c r="AEV170" s="53"/>
      <c r="AEW170" s="53"/>
      <c r="AEX170" s="53"/>
      <c r="AEY170" s="53"/>
      <c r="AEZ170" s="53"/>
      <c r="AFA170" s="53"/>
      <c r="AFB170" s="53"/>
      <c r="AFC170" s="53"/>
      <c r="AFD170" s="53"/>
      <c r="AFE170" s="53"/>
      <c r="AFF170" s="53"/>
      <c r="AFG170" s="53"/>
      <c r="AFH170" s="53"/>
      <c r="AFI170" s="53"/>
      <c r="AFJ170" s="53"/>
      <c r="AFK170" s="53"/>
      <c r="AFL170" s="53"/>
      <c r="AFM170" s="53"/>
      <c r="AFN170" s="53"/>
      <c r="AFO170" s="53"/>
      <c r="AFP170" s="53"/>
      <c r="AFQ170" s="53"/>
      <c r="AFR170" s="53"/>
      <c r="AFS170" s="53"/>
      <c r="AFT170" s="53"/>
      <c r="AFU170" s="53"/>
      <c r="AFV170" s="53"/>
      <c r="AFW170" s="53"/>
      <c r="AFX170" s="53"/>
      <c r="AFY170" s="53"/>
      <c r="AFZ170" s="53"/>
      <c r="AGA170" s="53"/>
      <c r="AGB170" s="53"/>
      <c r="AGC170" s="53"/>
      <c r="AGD170" s="53"/>
      <c r="AGE170" s="53"/>
      <c r="AGF170" s="53"/>
      <c r="AGG170" s="53"/>
      <c r="AGH170" s="53"/>
      <c r="AGI170" s="53"/>
      <c r="AGJ170" s="53"/>
      <c r="AGK170" s="53"/>
      <c r="AGL170" s="53"/>
      <c r="AGM170" s="53"/>
      <c r="AGN170" s="53"/>
      <c r="AGO170" s="53"/>
      <c r="AGP170" s="53"/>
      <c r="AGQ170" s="53"/>
      <c r="AGR170" s="53"/>
      <c r="AGS170" s="53"/>
      <c r="AGT170" s="53"/>
      <c r="AGU170" s="53"/>
      <c r="AGV170" s="53"/>
      <c r="AGW170" s="53"/>
      <c r="AGX170" s="53"/>
      <c r="AGY170" s="53"/>
      <c r="AGZ170" s="53"/>
      <c r="AHA170" s="53"/>
      <c r="AHB170" s="53"/>
      <c r="AHC170" s="53"/>
      <c r="AHD170" s="53"/>
      <c r="AHE170" s="53"/>
      <c r="AHF170" s="53"/>
      <c r="AHG170" s="53"/>
      <c r="AHH170" s="53"/>
      <c r="AHI170" s="53"/>
      <c r="AHJ170" s="53"/>
      <c r="AHK170" s="53"/>
      <c r="AHL170" s="53"/>
      <c r="AHM170" s="53"/>
      <c r="AHN170" s="53"/>
      <c r="AHO170" s="53"/>
      <c r="AHP170" s="53"/>
      <c r="AHQ170" s="53"/>
      <c r="AHR170" s="53"/>
      <c r="AHS170" s="53"/>
      <c r="AHT170" s="53"/>
      <c r="AHU170" s="53"/>
      <c r="AHV170" s="53"/>
      <c r="AHW170" s="53"/>
      <c r="AHX170" s="53"/>
      <c r="AHY170" s="53"/>
      <c r="AHZ170" s="53"/>
      <c r="AIA170" s="53"/>
      <c r="AIB170" s="53"/>
      <c r="AIC170" s="53"/>
      <c r="AID170" s="53"/>
      <c r="AIE170" s="53"/>
      <c r="AIF170" s="53"/>
      <c r="AIG170" s="53"/>
      <c r="AIH170" s="53"/>
      <c r="AII170" s="53"/>
      <c r="AIJ170" s="53"/>
      <c r="AIK170" s="53"/>
      <c r="AIL170" s="53"/>
      <c r="AIM170" s="53"/>
      <c r="AIN170" s="53"/>
      <c r="AIO170" s="53"/>
      <c r="AIP170" s="53"/>
      <c r="AIQ170" s="53"/>
      <c r="AIR170" s="53"/>
      <c r="AIS170" s="53"/>
      <c r="AIT170" s="53"/>
      <c r="AIU170" s="53"/>
      <c r="AIV170" s="53"/>
      <c r="AIW170" s="53"/>
      <c r="AIX170" s="53"/>
      <c r="AIY170" s="53"/>
      <c r="AIZ170" s="53"/>
      <c r="AJA170" s="53"/>
      <c r="AJB170" s="53"/>
      <c r="AJC170" s="53"/>
      <c r="AJD170" s="53"/>
      <c r="AJE170" s="53"/>
      <c r="AJF170" s="53"/>
      <c r="AJG170" s="53"/>
      <c r="AJH170" s="53"/>
      <c r="AJI170" s="53"/>
      <c r="AJJ170" s="53"/>
      <c r="AJK170" s="53"/>
      <c r="AJL170" s="53"/>
      <c r="AJM170" s="53"/>
      <c r="AJN170" s="53"/>
      <c r="AJO170" s="53"/>
      <c r="AJP170" s="53"/>
      <c r="AJQ170" s="53"/>
      <c r="AJR170" s="53"/>
      <c r="AJS170" s="53"/>
      <c r="AJT170" s="53"/>
      <c r="AJU170" s="53"/>
      <c r="AJV170" s="53"/>
      <c r="AJW170" s="53"/>
      <c r="AJX170" s="53"/>
      <c r="AJY170" s="53"/>
      <c r="AJZ170" s="53"/>
      <c r="AKA170" s="53"/>
      <c r="AKB170" s="53"/>
      <c r="AKC170" s="53"/>
      <c r="AKD170" s="53"/>
      <c r="AKE170" s="53"/>
      <c r="AKF170" s="53"/>
      <c r="AKG170" s="53"/>
      <c r="AKH170" s="53"/>
      <c r="AKI170" s="53"/>
      <c r="AKJ170" s="53"/>
      <c r="AKK170" s="53"/>
      <c r="AKL170" s="53"/>
      <c r="AKM170" s="53"/>
      <c r="AKN170" s="53"/>
      <c r="AKO170" s="53"/>
      <c r="AKP170" s="53"/>
      <c r="AKQ170" s="53"/>
      <c r="AKR170" s="53"/>
      <c r="AKS170" s="53"/>
      <c r="AKT170" s="53"/>
      <c r="AKU170" s="53"/>
      <c r="AKV170" s="53"/>
      <c r="AKW170" s="53"/>
      <c r="AKX170" s="53"/>
      <c r="AKY170" s="53"/>
      <c r="AKZ170" s="53"/>
      <c r="ALA170" s="53"/>
      <c r="ALB170" s="53"/>
      <c r="ALC170" s="53"/>
      <c r="ALD170" s="53"/>
      <c r="ALE170" s="53"/>
      <c r="ALF170" s="53"/>
      <c r="ALG170" s="53"/>
      <c r="ALH170" s="53"/>
      <c r="ALI170" s="53"/>
      <c r="ALJ170" s="53"/>
      <c r="ALK170" s="53"/>
      <c r="ALL170" s="53"/>
      <c r="ALM170" s="53"/>
      <c r="ALN170" s="53"/>
      <c r="ALO170" s="53"/>
      <c r="ALP170" s="53"/>
      <c r="ALQ170" s="53"/>
      <c r="ALR170" s="53"/>
      <c r="ALS170" s="53"/>
      <c r="ALT170" s="53"/>
      <c r="ALU170" s="53"/>
      <c r="ALV170" s="53"/>
      <c r="ALW170" s="53"/>
      <c r="ALX170" s="53"/>
      <c r="ALY170" s="53"/>
      <c r="ALZ170" s="53"/>
      <c r="AMA170" s="53"/>
      <c r="AMB170" s="53"/>
      <c r="AMC170" s="53"/>
      <c r="AMD170" s="53"/>
      <c r="AME170" s="53"/>
      <c r="AMF170" s="53"/>
      <c r="AMG170" s="53"/>
      <c r="AMH170" s="53"/>
      <c r="AMI170" s="53"/>
    </row>
  </sheetData>
  <mergeCells count="23">
    <mergeCell ref="A1:E1"/>
    <mergeCell ref="A2:E2"/>
    <mergeCell ref="C4:E4"/>
    <mergeCell ref="C5:E5"/>
    <mergeCell ref="C6:E6"/>
    <mergeCell ref="C7:E7"/>
    <mergeCell ref="A10:E10"/>
    <mergeCell ref="A20:E20"/>
    <mergeCell ref="A49:E49"/>
    <mergeCell ref="A59:E59"/>
    <mergeCell ref="A83:E83"/>
    <mergeCell ref="A91:E91"/>
    <mergeCell ref="A130:A136"/>
    <mergeCell ref="A139:E139"/>
    <mergeCell ref="A140:B140"/>
    <mergeCell ref="A141:B141"/>
    <mergeCell ref="A142:B142"/>
    <mergeCell ref="A143:B143"/>
    <mergeCell ref="A144:B144"/>
    <mergeCell ref="A145:B145"/>
    <mergeCell ref="A146:B146"/>
    <mergeCell ref="A147:A153"/>
    <mergeCell ref="A154:A160"/>
  </mergeCells>
  <printOptions headings="false" gridLines="false" gridLinesSet="true" horizontalCentered="true" verticalCentered="false"/>
  <pageMargins left="0.39375" right="0.196527777777778" top="0.39375" bottom="0.39375" header="0.511811023622047" footer="0.511811023622047"/>
  <pageSetup paperSize="9" scale="58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I17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46" activeCellId="0" sqref="C146"/>
    </sheetView>
  </sheetViews>
  <sheetFormatPr defaultColWidth="9.2890625" defaultRowHeight="12.75" zeroHeight="false" outlineLevelRow="0" outlineLevelCol="0"/>
  <cols>
    <col collapsed="false" customWidth="true" hidden="false" outlineLevel="0" max="1" min="1" style="53" width="68.42"/>
    <col collapsed="false" customWidth="true" hidden="false" outlineLevel="0" max="2" min="2" style="53" width="21.71"/>
    <col collapsed="false" customWidth="true" hidden="false" outlineLevel="0" max="3" min="3" style="53" width="20.71"/>
    <col collapsed="false" customWidth="true" hidden="false" outlineLevel="0" max="5" min="4" style="53" width="19.86"/>
    <col collapsed="false" customWidth="false" hidden="false" outlineLevel="0" max="6" min="6" style="54" width="9.29"/>
    <col collapsed="false" customWidth="true" hidden="false" outlineLevel="0" max="7" min="7" style="54" width="10.14"/>
    <col collapsed="false" customWidth="false" hidden="false" outlineLevel="0" max="47" min="8" style="54" width="9.29"/>
    <col collapsed="false" customWidth="false" hidden="false" outlineLevel="0" max="1023" min="48" style="53" width="9.29"/>
    <col collapsed="false" customWidth="true" hidden="false" outlineLevel="0" max="16384" min="16384" style="0" width="11.57"/>
  </cols>
  <sheetData>
    <row r="1" customFormat="false" ht="21.75" hidden="false" customHeight="false" outlineLevel="0" collapsed="false">
      <c r="A1" s="55" t="s">
        <v>198</v>
      </c>
      <c r="B1" s="55"/>
      <c r="C1" s="55"/>
      <c r="D1" s="55"/>
      <c r="E1" s="55"/>
    </row>
    <row r="2" customFormat="false" ht="20.25" hidden="false" customHeight="true" outlineLevel="0" collapsed="false">
      <c r="A2" s="56" t="s">
        <v>199</v>
      </c>
      <c r="B2" s="56"/>
      <c r="C2" s="56"/>
      <c r="D2" s="56"/>
      <c r="E2" s="56"/>
    </row>
    <row r="3" customFormat="false" ht="12.75" hidden="false" customHeight="true" outlineLevel="0" collapsed="false">
      <c r="A3" s="57"/>
      <c r="B3" s="58"/>
      <c r="C3" s="58"/>
      <c r="D3" s="58"/>
      <c r="E3" s="58"/>
    </row>
    <row r="4" customFormat="false" ht="12.75" hidden="false" customHeight="true" outlineLevel="0" collapsed="false">
      <c r="A4" s="59"/>
      <c r="B4" s="60" t="s">
        <v>200</v>
      </c>
      <c r="C4" s="61" t="n">
        <f aca="false">'Planilha de Custos'!C4</f>
        <v>2148.22</v>
      </c>
      <c r="D4" s="61"/>
      <c r="E4" s="61"/>
    </row>
    <row r="5" customFormat="false" ht="12.75" hidden="false" customHeight="true" outlineLevel="0" collapsed="false">
      <c r="A5" s="59"/>
      <c r="B5" s="60" t="s">
        <v>201</v>
      </c>
      <c r="C5" s="173" t="n">
        <f aca="false">'Planilha de Custos'!C5</f>
        <v>45292</v>
      </c>
      <c r="D5" s="173"/>
      <c r="E5" s="173"/>
    </row>
    <row r="6" customFormat="false" ht="12.75" hidden="false" customHeight="true" outlineLevel="0" collapsed="false">
      <c r="A6" s="59"/>
      <c r="B6" s="60" t="s">
        <v>202</v>
      </c>
      <c r="C6" s="61" t="str">
        <f aca="false">'Planilha de Custos'!C6</f>
        <v>SP000101/2024</v>
      </c>
      <c r="D6" s="61"/>
      <c r="E6" s="61"/>
    </row>
    <row r="7" customFormat="false" ht="12.75" hidden="false" customHeight="true" outlineLevel="0" collapsed="false">
      <c r="A7" s="59"/>
      <c r="B7" s="60" t="s">
        <v>204</v>
      </c>
      <c r="C7" s="61" t="str">
        <f aca="false">'Planilha de Custos'!C7</f>
        <v>5173-30</v>
      </c>
      <c r="D7" s="61"/>
      <c r="E7" s="61"/>
    </row>
    <row r="8" customFormat="false" ht="12.75" hidden="false" customHeight="true" outlineLevel="0" collapsed="false">
      <c r="A8" s="59"/>
      <c r="B8" s="60"/>
      <c r="C8" s="60"/>
      <c r="D8" s="64"/>
      <c r="E8" s="64"/>
    </row>
    <row r="9" customFormat="false" ht="45" hidden="false" customHeight="true" outlineLevel="0" collapsed="false">
      <c r="A9" s="65" t="s">
        <v>206</v>
      </c>
      <c r="B9" s="66" t="s">
        <v>207</v>
      </c>
      <c r="C9" s="66" t="s">
        <v>208</v>
      </c>
      <c r="D9" s="66" t="s">
        <v>209</v>
      </c>
      <c r="E9" s="66" t="s">
        <v>210</v>
      </c>
      <c r="AU9" s="53"/>
    </row>
    <row r="10" customFormat="false" ht="15.75" hidden="false" customHeight="true" outlineLevel="0" collapsed="false">
      <c r="A10" s="67" t="s">
        <v>211</v>
      </c>
      <c r="B10" s="67"/>
      <c r="C10" s="67"/>
      <c r="D10" s="67"/>
      <c r="E10" s="67"/>
      <c r="AU10" s="53"/>
    </row>
    <row r="11" customFormat="false" ht="13.5" hidden="false" customHeight="false" outlineLevel="0" collapsed="false">
      <c r="A11" s="68" t="s">
        <v>212</v>
      </c>
      <c r="B11" s="69" t="s">
        <v>213</v>
      </c>
      <c r="C11" s="69" t="s">
        <v>214</v>
      </c>
      <c r="D11" s="69" t="s">
        <v>214</v>
      </c>
      <c r="E11" s="69" t="s">
        <v>214</v>
      </c>
      <c r="AU11" s="53"/>
    </row>
    <row r="12" customFormat="false" ht="13.5" hidden="false" customHeight="false" outlineLevel="0" collapsed="false">
      <c r="A12" s="70" t="s">
        <v>215</v>
      </c>
      <c r="B12" s="71" t="n">
        <f aca="false">C4</f>
        <v>2148.22</v>
      </c>
      <c r="C12" s="72" t="n">
        <f aca="false">$B12</f>
        <v>2148.22</v>
      </c>
      <c r="D12" s="72" t="n">
        <f aca="false">$B12*2</f>
        <v>4296.44</v>
      </c>
      <c r="E12" s="72" t="n">
        <f aca="false">$B12*2</f>
        <v>4296.44</v>
      </c>
      <c r="AU12" s="53"/>
    </row>
    <row r="13" customFormat="false" ht="13.5" hidden="false" customHeight="false" outlineLevel="0" collapsed="false">
      <c r="A13" s="70" t="s">
        <v>216</v>
      </c>
      <c r="B13" s="73" t="n">
        <v>0.3</v>
      </c>
      <c r="C13" s="74" t="n">
        <f aca="false">C12*$B13</f>
        <v>644.466</v>
      </c>
      <c r="D13" s="74" t="n">
        <f aca="false">D12*$B13</f>
        <v>1288.932</v>
      </c>
      <c r="E13" s="74" t="n">
        <f aca="false">E12*$B13</f>
        <v>1288.932</v>
      </c>
      <c r="AU13" s="53"/>
    </row>
    <row r="14" customFormat="false" ht="13.5" hidden="false" customHeight="false" outlineLevel="0" collapsed="false">
      <c r="A14" s="70" t="s">
        <v>217</v>
      </c>
      <c r="B14" s="75"/>
      <c r="C14" s="76"/>
      <c r="D14" s="76"/>
      <c r="E14" s="76"/>
      <c r="F14" s="77"/>
      <c r="AU14" s="53"/>
    </row>
    <row r="15" customFormat="false" ht="13.5" hidden="false" customHeight="false" outlineLevel="0" collapsed="false">
      <c r="A15" s="78" t="s">
        <v>218</v>
      </c>
      <c r="B15" s="73" t="n">
        <v>0.2</v>
      </c>
      <c r="C15" s="76"/>
      <c r="D15" s="76"/>
      <c r="E15" s="74" t="n">
        <f aca="false">(((E12+E13)/12)*7)*B15</f>
        <v>651.626733333333</v>
      </c>
      <c r="F15" s="77"/>
      <c r="AU15" s="53"/>
    </row>
    <row r="16" customFormat="false" ht="13.5" hidden="false" customHeight="false" outlineLevel="0" collapsed="false">
      <c r="A16" s="78" t="s">
        <v>219</v>
      </c>
      <c r="B16" s="73"/>
      <c r="C16" s="76"/>
      <c r="D16" s="76"/>
      <c r="E16" s="76" t="n">
        <f aca="false">((E12+E13)/12)+(((E12+E13)/12)*20%)</f>
        <v>558.5372</v>
      </c>
      <c r="F16" s="77"/>
      <c r="AU16" s="53"/>
    </row>
    <row r="17" customFormat="false" ht="13.5" hidden="false" customHeight="false" outlineLevel="0" collapsed="false">
      <c r="A17" s="70" t="s">
        <v>220</v>
      </c>
      <c r="B17" s="79"/>
      <c r="C17" s="76"/>
      <c r="D17" s="76"/>
      <c r="E17" s="76"/>
      <c r="AU17" s="53"/>
    </row>
    <row r="18" customFormat="false" ht="13.5" hidden="false" customHeight="false" outlineLevel="0" collapsed="false">
      <c r="A18" s="80" t="s">
        <v>221</v>
      </c>
      <c r="B18" s="81"/>
      <c r="C18" s="82" t="n">
        <f aca="false">(SUM(C12:C17)+(SUM(C12:C17)*60%))/220</f>
        <v>20.3104436363636</v>
      </c>
      <c r="D18" s="82" t="n">
        <f aca="false">(SUM(D12:D17)+(SUM(D12:D17)*60%))/220</f>
        <v>40.6208872727273</v>
      </c>
      <c r="E18" s="82" t="n">
        <f aca="false">(SUM(E12:E17)+(SUM(E12:E17)*60%))/220</f>
        <v>49.4220795151515</v>
      </c>
      <c r="AU18" s="53"/>
    </row>
    <row r="19" customFormat="false" ht="13.5" hidden="false" customHeight="false" outlineLevel="0" collapsed="false">
      <c r="A19" s="83"/>
      <c r="B19" s="84"/>
      <c r="C19" s="85"/>
      <c r="D19" s="85"/>
      <c r="E19" s="85"/>
      <c r="AU19" s="53"/>
    </row>
    <row r="20" customFormat="false" ht="16.5" hidden="false" customHeight="true" outlineLevel="0" collapsed="false">
      <c r="A20" s="86" t="s">
        <v>222</v>
      </c>
      <c r="B20" s="86"/>
      <c r="C20" s="86"/>
      <c r="D20" s="86"/>
      <c r="E20" s="86"/>
      <c r="AU20" s="53"/>
    </row>
    <row r="21" s="59" customFormat="true" ht="13.5" hidden="false" customHeight="false" outlineLevel="0" collapsed="false">
      <c r="A21" s="87" t="s">
        <v>223</v>
      </c>
      <c r="B21" s="88" t="s">
        <v>224</v>
      </c>
      <c r="C21" s="88" t="s">
        <v>214</v>
      </c>
      <c r="D21" s="88" t="s">
        <v>214</v>
      </c>
      <c r="E21" s="89" t="s">
        <v>214</v>
      </c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</row>
    <row r="22" s="59" customFormat="true" ht="13.5" hidden="false" customHeight="false" outlineLevel="0" collapsed="false">
      <c r="A22" s="70" t="s">
        <v>225</v>
      </c>
      <c r="B22" s="90" t="n">
        <f aca="false">1/12</f>
        <v>0.0833333333333333</v>
      </c>
      <c r="C22" s="91" t="n">
        <f aca="false">C18*$B22</f>
        <v>1.69253696969697</v>
      </c>
      <c r="D22" s="91" t="n">
        <f aca="false">D18*$B22</f>
        <v>3.38507393939394</v>
      </c>
      <c r="E22" s="91" t="n">
        <f aca="false">E18*$B22</f>
        <v>4.11850662626263</v>
      </c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</row>
    <row r="23" s="59" customFormat="true" ht="13.5" hidden="false" customHeight="false" outlineLevel="0" collapsed="false">
      <c r="A23" s="70" t="s">
        <v>226</v>
      </c>
      <c r="B23" s="93" t="n">
        <f aca="false">(1/3)*(1/12)</f>
        <v>0.0277777777777778</v>
      </c>
      <c r="C23" s="91" t="n">
        <f aca="false">C18*$B23</f>
        <v>0.56417898989899</v>
      </c>
      <c r="D23" s="91" t="n">
        <f aca="false">D18*$B23</f>
        <v>1.12835797979798</v>
      </c>
      <c r="E23" s="91" t="n">
        <f aca="false">E18*$B23</f>
        <v>1.37283554208754</v>
      </c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</row>
    <row r="24" s="59" customFormat="true" ht="13.5" hidden="false" customHeight="false" outlineLevel="0" collapsed="false">
      <c r="A24" s="94" t="s">
        <v>221</v>
      </c>
      <c r="B24" s="95" t="n">
        <f aca="false">SUM(B22:B23)</f>
        <v>0.111111111111111</v>
      </c>
      <c r="C24" s="96" t="n">
        <f aca="false">SUM(C22:C23)</f>
        <v>2.25671595959596</v>
      </c>
      <c r="D24" s="96" t="n">
        <f aca="false">SUM(D22:D23)</f>
        <v>4.51343191919192</v>
      </c>
      <c r="E24" s="96" t="n">
        <f aca="false">SUM(E22:E23)</f>
        <v>5.49134216835017</v>
      </c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</row>
    <row r="25" customFormat="false" ht="13.5" hidden="false" customHeight="false" outlineLevel="0" collapsed="false">
      <c r="A25" s="97" t="s">
        <v>227</v>
      </c>
      <c r="B25" s="88" t="s">
        <v>224</v>
      </c>
      <c r="C25" s="88" t="s">
        <v>214</v>
      </c>
      <c r="D25" s="88" t="s">
        <v>214</v>
      </c>
      <c r="E25" s="88" t="s">
        <v>214</v>
      </c>
      <c r="AU25" s="53"/>
    </row>
    <row r="26" s="92" customFormat="true" ht="13.5" hidden="false" customHeight="false" outlineLevel="0" collapsed="false">
      <c r="A26" s="70" t="s">
        <v>228</v>
      </c>
      <c r="B26" s="98" t="n">
        <v>0.2</v>
      </c>
      <c r="C26" s="99" t="n">
        <f aca="false">(C$18+C$24)*$B26</f>
        <v>4.51343191919192</v>
      </c>
      <c r="D26" s="99" t="n">
        <f aca="false">(D$18+D$24)*$B26</f>
        <v>9.02686383838384</v>
      </c>
      <c r="E26" s="99" t="n">
        <f aca="false">(E$18+E$24)*$B26</f>
        <v>10.9826843367003</v>
      </c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</row>
    <row r="27" s="92" customFormat="true" ht="13.5" hidden="false" customHeight="false" outlineLevel="0" collapsed="false">
      <c r="A27" s="70" t="s">
        <v>229</v>
      </c>
      <c r="B27" s="101" t="n">
        <v>0.025</v>
      </c>
      <c r="C27" s="99" t="n">
        <f aca="false">(C$18+C$24)*$B27</f>
        <v>0.56417898989899</v>
      </c>
      <c r="D27" s="99" t="n">
        <f aca="false">(D$18+D$24)*$B27</f>
        <v>1.12835797979798</v>
      </c>
      <c r="E27" s="99" t="n">
        <f aca="false">(E$18+E$24)*$B27</f>
        <v>1.37283554208754</v>
      </c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</row>
    <row r="28" s="92" customFormat="true" ht="13.5" hidden="false" customHeight="false" outlineLevel="0" collapsed="false">
      <c r="A28" s="70" t="s">
        <v>230</v>
      </c>
      <c r="B28" s="101" t="n">
        <v>0.03</v>
      </c>
      <c r="C28" s="99" t="n">
        <f aca="false">(C$18+C$24)*$B28</f>
        <v>0.677014787878788</v>
      </c>
      <c r="D28" s="99" t="n">
        <f aca="false">(D$18+D$24)*$B28</f>
        <v>1.35402957575758</v>
      </c>
      <c r="E28" s="99" t="n">
        <f aca="false">(E$18+E$24)*$B28</f>
        <v>1.64740265050505</v>
      </c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</row>
    <row r="29" s="92" customFormat="true" ht="13.5" hidden="false" customHeight="false" outlineLevel="0" collapsed="false">
      <c r="A29" s="70" t="s">
        <v>231</v>
      </c>
      <c r="B29" s="101" t="n">
        <v>0.015</v>
      </c>
      <c r="C29" s="99" t="n">
        <f aca="false">(C$18+C$24)*$B29</f>
        <v>0.338507393939394</v>
      </c>
      <c r="D29" s="99" t="n">
        <f aca="false">(D$18+D$24)*$B29</f>
        <v>0.677014787878788</v>
      </c>
      <c r="E29" s="99" t="n">
        <f aca="false">(E$18+E$24)*$B29</f>
        <v>0.823701325252525</v>
      </c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0"/>
      <c r="AR29" s="100"/>
      <c r="AS29" s="100"/>
      <c r="AT29" s="100"/>
    </row>
    <row r="30" s="92" customFormat="true" ht="13.5" hidden="false" customHeight="false" outlineLevel="0" collapsed="false">
      <c r="A30" s="70" t="s">
        <v>232</v>
      </c>
      <c r="B30" s="101" t="n">
        <v>0.01</v>
      </c>
      <c r="C30" s="99" t="n">
        <f aca="false">(C$18+C$24)*$B30</f>
        <v>0.225671595959596</v>
      </c>
      <c r="D30" s="99" t="n">
        <f aca="false">(D$18+D$24)*$B30</f>
        <v>0.451343191919192</v>
      </c>
      <c r="E30" s="99" t="n">
        <f aca="false">(E$18+E$24)*$B30</f>
        <v>0.549134216835017</v>
      </c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</row>
    <row r="31" s="92" customFormat="true" ht="13.5" hidden="false" customHeight="false" outlineLevel="0" collapsed="false">
      <c r="A31" s="70" t="s">
        <v>233</v>
      </c>
      <c r="B31" s="101" t="n">
        <v>0.006</v>
      </c>
      <c r="C31" s="99" t="n">
        <f aca="false">(C$18+C$24)*$B31</f>
        <v>0.135402957575758</v>
      </c>
      <c r="D31" s="99" t="n">
        <f aca="false">(D$18+D$24)*$B31</f>
        <v>0.270805915151515</v>
      </c>
      <c r="E31" s="99" t="n">
        <f aca="false">(E$18+E$24)*$B31</f>
        <v>0.32948053010101</v>
      </c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0"/>
      <c r="AR31" s="100"/>
      <c r="AS31" s="100"/>
      <c r="AT31" s="100"/>
    </row>
    <row r="32" s="92" customFormat="true" ht="13.5" hidden="false" customHeight="false" outlineLevel="0" collapsed="false">
      <c r="A32" s="70" t="s">
        <v>234</v>
      </c>
      <c r="B32" s="101" t="n">
        <v>0.002</v>
      </c>
      <c r="C32" s="99" t="n">
        <f aca="false">(C$18+C$24)*$B32</f>
        <v>0.0451343191919192</v>
      </c>
      <c r="D32" s="99" t="n">
        <f aca="false">(D$18+D$24)*$B32</f>
        <v>0.0902686383838384</v>
      </c>
      <c r="E32" s="99" t="n">
        <f aca="false">(E$18+E$24)*$B32</f>
        <v>0.109826843367003</v>
      </c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</row>
    <row r="33" s="92" customFormat="true" ht="13.5" hidden="false" customHeight="false" outlineLevel="0" collapsed="false">
      <c r="A33" s="70" t="s">
        <v>235</v>
      </c>
      <c r="B33" s="101" t="n">
        <v>0.08</v>
      </c>
      <c r="C33" s="99" t="n">
        <f aca="false">(C$18+C$24)*$B33</f>
        <v>1.80537276767677</v>
      </c>
      <c r="D33" s="99" t="n">
        <f aca="false">(D$18+D$24)*$B33</f>
        <v>3.61074553535354</v>
      </c>
      <c r="E33" s="99" t="n">
        <f aca="false">(E$18+E$24)*$B33</f>
        <v>4.39307373468014</v>
      </c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0"/>
      <c r="AR33" s="100"/>
      <c r="AS33" s="100"/>
      <c r="AT33" s="100"/>
    </row>
    <row r="34" customFormat="false" ht="13.5" hidden="false" customHeight="false" outlineLevel="0" collapsed="false">
      <c r="A34" s="94" t="s">
        <v>236</v>
      </c>
      <c r="B34" s="95" t="n">
        <f aca="false">SUM(B26:B33)</f>
        <v>0.368</v>
      </c>
      <c r="C34" s="96" t="n">
        <f aca="false">SUM(C26:C33)</f>
        <v>8.30471473131313</v>
      </c>
      <c r="D34" s="96" t="n">
        <f aca="false">SUM(D26:D33)</f>
        <v>16.6094294626263</v>
      </c>
      <c r="E34" s="96" t="n">
        <f aca="false">SUM(E26:E33)</f>
        <v>20.2081391795286</v>
      </c>
      <c r="AU34" s="53"/>
    </row>
    <row r="35" customFormat="false" ht="13.5" hidden="false" customHeight="false" outlineLevel="0" collapsed="false">
      <c r="A35" s="102" t="s">
        <v>237</v>
      </c>
      <c r="B35" s="103"/>
      <c r="C35" s="88" t="s">
        <v>214</v>
      </c>
      <c r="D35" s="88" t="s">
        <v>214</v>
      </c>
      <c r="E35" s="88" t="s">
        <v>214</v>
      </c>
      <c r="AU35" s="53"/>
    </row>
    <row r="36" customFormat="false" ht="13.5" hidden="false" customHeight="false" outlineLevel="0" collapsed="false">
      <c r="A36" s="70" t="s">
        <v>238</v>
      </c>
      <c r="B36" s="104" t="n">
        <f aca="false">' Memória de Cálculo 1'!E7</f>
        <v>4.72</v>
      </c>
      <c r="C36" s="72" t="n">
        <v>0</v>
      </c>
      <c r="D36" s="72" t="n">
        <v>0</v>
      </c>
      <c r="E36" s="72" t="n">
        <v>0</v>
      </c>
      <c r="AU36" s="53"/>
    </row>
    <row r="37" customFormat="false" ht="13.5" hidden="false" customHeight="false" outlineLevel="0" collapsed="false">
      <c r="A37" s="70" t="s">
        <v>239</v>
      </c>
      <c r="B37" s="75" t="n">
        <f aca="false">' Memória de Cálculo 1'!D17</f>
        <v>39</v>
      </c>
      <c r="C37" s="72" t="n">
        <v>0</v>
      </c>
      <c r="D37" s="72" t="n">
        <v>0</v>
      </c>
      <c r="E37" s="72" t="n">
        <v>0</v>
      </c>
      <c r="AU37" s="53"/>
    </row>
    <row r="38" customFormat="false" ht="13.5" hidden="false" customHeight="false" outlineLevel="0" collapsed="false">
      <c r="A38" s="70" t="s">
        <v>305</v>
      </c>
      <c r="B38" s="75" t="n">
        <v>187.97</v>
      </c>
      <c r="C38" s="76" t="n">
        <v>0</v>
      </c>
      <c r="D38" s="76" t="n">
        <v>0</v>
      </c>
      <c r="E38" s="76" t="n">
        <v>0</v>
      </c>
      <c r="AU38" s="53"/>
    </row>
    <row r="39" customFormat="false" ht="13.5" hidden="false" customHeight="false" outlineLevel="0" collapsed="false">
      <c r="A39" s="70" t="s">
        <v>306</v>
      </c>
      <c r="B39" s="75" t="n">
        <f aca="false">' Memória de Cálculo 1'!D73</f>
        <v>0.512887525</v>
      </c>
      <c r="C39" s="76" t="n">
        <v>0</v>
      </c>
      <c r="D39" s="76" t="n">
        <v>0</v>
      </c>
      <c r="E39" s="76" t="n">
        <v>0</v>
      </c>
      <c r="AU39" s="53"/>
    </row>
    <row r="40" customFormat="false" ht="13.5" hidden="false" customHeight="false" outlineLevel="0" collapsed="false">
      <c r="A40" s="70" t="s">
        <v>307</v>
      </c>
      <c r="B40" s="75" t="n">
        <v>0</v>
      </c>
      <c r="C40" s="76" t="n">
        <v>0</v>
      </c>
      <c r="D40" s="76" t="n">
        <v>0</v>
      </c>
      <c r="E40" s="76" t="n">
        <v>0</v>
      </c>
      <c r="AU40" s="53"/>
    </row>
    <row r="41" customFormat="false" ht="13.5" hidden="false" customHeight="false" outlineLevel="0" collapsed="false">
      <c r="A41" s="70" t="s">
        <v>308</v>
      </c>
      <c r="B41" s="75" t="n">
        <v>0</v>
      </c>
      <c r="C41" s="76" t="n">
        <v>0</v>
      </c>
      <c r="D41" s="76" t="n">
        <v>0</v>
      </c>
      <c r="E41" s="76" t="n">
        <v>0</v>
      </c>
      <c r="AU41" s="53"/>
    </row>
    <row r="42" customFormat="false" ht="13.5" hidden="false" customHeight="false" outlineLevel="0" collapsed="false">
      <c r="A42" s="94" t="s">
        <v>236</v>
      </c>
      <c r="B42" s="96"/>
      <c r="C42" s="96" t="n">
        <f aca="false">SUM(C36:C41)</f>
        <v>0</v>
      </c>
      <c r="D42" s="96" t="n">
        <f aca="false">SUM(D36:D41)</f>
        <v>0</v>
      </c>
      <c r="E42" s="96" t="n">
        <f aca="false">SUM(E36:E41)</f>
        <v>0</v>
      </c>
      <c r="AU42" s="53"/>
    </row>
    <row r="43" customFormat="false" ht="13.5" hidden="false" customHeight="false" outlineLevel="0" collapsed="false">
      <c r="A43" s="107" t="s">
        <v>244</v>
      </c>
      <c r="B43" s="108"/>
      <c r="C43" s="109" t="s">
        <v>214</v>
      </c>
      <c r="D43" s="110" t="s">
        <v>214</v>
      </c>
      <c r="E43" s="111" t="s">
        <v>214</v>
      </c>
      <c r="AU43" s="53"/>
    </row>
    <row r="44" customFormat="false" ht="13.5" hidden="false" customHeight="false" outlineLevel="0" collapsed="false">
      <c r="A44" s="112" t="s">
        <v>245</v>
      </c>
      <c r="B44" s="113"/>
      <c r="C44" s="99" t="n">
        <f aca="false">C24</f>
        <v>2.25671595959596</v>
      </c>
      <c r="D44" s="99" t="n">
        <f aca="false">D24</f>
        <v>4.51343191919192</v>
      </c>
      <c r="E44" s="99" t="n">
        <f aca="false">E24</f>
        <v>5.49134216835017</v>
      </c>
      <c r="AU44" s="53"/>
    </row>
    <row r="45" customFormat="false" ht="13.5" hidden="false" customHeight="false" outlineLevel="0" collapsed="false">
      <c r="A45" s="114" t="s">
        <v>246</v>
      </c>
      <c r="B45" s="113"/>
      <c r="C45" s="91" t="n">
        <f aca="false">C34</f>
        <v>8.30471473131313</v>
      </c>
      <c r="D45" s="91" t="n">
        <f aca="false">D34</f>
        <v>16.6094294626263</v>
      </c>
      <c r="E45" s="91" t="n">
        <f aca="false">E34</f>
        <v>20.2081391795286</v>
      </c>
      <c r="AU45" s="53"/>
    </row>
    <row r="46" customFormat="false" ht="13.5" hidden="false" customHeight="false" outlineLevel="0" collapsed="false">
      <c r="A46" s="114" t="s">
        <v>247</v>
      </c>
      <c r="B46" s="113"/>
      <c r="C46" s="115" t="n">
        <f aca="false">C42</f>
        <v>0</v>
      </c>
      <c r="D46" s="115" t="n">
        <f aca="false">D42</f>
        <v>0</v>
      </c>
      <c r="E46" s="115" t="n">
        <f aca="false">E42</f>
        <v>0</v>
      </c>
      <c r="AU46" s="53"/>
    </row>
    <row r="47" customFormat="false" ht="13.5" hidden="false" customHeight="false" outlineLevel="0" collapsed="false">
      <c r="A47" s="80" t="s">
        <v>221</v>
      </c>
      <c r="B47" s="81"/>
      <c r="C47" s="82" t="n">
        <f aca="false">SUM(C44:C46)</f>
        <v>10.5614306909091</v>
      </c>
      <c r="D47" s="82" t="n">
        <f aca="false">SUM(D44:D46)</f>
        <v>21.1228613818182</v>
      </c>
      <c r="E47" s="82" t="n">
        <f aca="false">SUM(E44:E46)</f>
        <v>25.6994813478788</v>
      </c>
      <c r="AU47" s="53"/>
    </row>
    <row r="48" customFormat="false" ht="13.5" hidden="false" customHeight="false" outlineLevel="0" collapsed="false">
      <c r="A48" s="60"/>
      <c r="B48" s="85"/>
      <c r="C48" s="85"/>
      <c r="D48" s="85"/>
      <c r="E48" s="59"/>
      <c r="AU48" s="53"/>
    </row>
    <row r="49" customFormat="false" ht="15.75" hidden="false" customHeight="true" outlineLevel="0" collapsed="false">
      <c r="A49" s="67" t="s">
        <v>248</v>
      </c>
      <c r="B49" s="67"/>
      <c r="C49" s="67"/>
      <c r="D49" s="67"/>
      <c r="E49" s="67"/>
      <c r="AU49" s="53"/>
    </row>
    <row r="50" customFormat="false" ht="13.5" hidden="false" customHeight="false" outlineLevel="0" collapsed="false">
      <c r="A50" s="68" t="s">
        <v>249</v>
      </c>
      <c r="B50" s="116"/>
      <c r="C50" s="69" t="s">
        <v>214</v>
      </c>
      <c r="D50" s="69" t="s">
        <v>214</v>
      </c>
      <c r="E50" s="117" t="s">
        <v>214</v>
      </c>
      <c r="AU50" s="53"/>
    </row>
    <row r="51" s="92" customFormat="true" ht="13.5" hidden="false" customHeight="false" outlineLevel="0" collapsed="false">
      <c r="A51" s="70" t="s">
        <v>250</v>
      </c>
      <c r="B51" s="73" t="n">
        <f aca="false">1/12*5%</f>
        <v>0.00416666666666667</v>
      </c>
      <c r="C51" s="99" t="n">
        <v>0</v>
      </c>
      <c r="D51" s="99" t="n">
        <v>0</v>
      </c>
      <c r="E51" s="99" t="n">
        <v>0</v>
      </c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100"/>
      <c r="AM51" s="100"/>
      <c r="AN51" s="100"/>
      <c r="AO51" s="100"/>
      <c r="AP51" s="100"/>
      <c r="AQ51" s="100"/>
      <c r="AR51" s="100"/>
      <c r="AS51" s="100"/>
      <c r="AT51" s="100"/>
    </row>
    <row r="52" s="92" customFormat="true" ht="13.5" hidden="false" customHeight="false" outlineLevel="0" collapsed="false">
      <c r="A52" s="70" t="s">
        <v>251</v>
      </c>
      <c r="B52" s="73" t="n">
        <f aca="false">B33*B51</f>
        <v>0.000333333333333333</v>
      </c>
      <c r="C52" s="99" t="n">
        <v>0</v>
      </c>
      <c r="D52" s="99" t="n">
        <v>0</v>
      </c>
      <c r="E52" s="99" t="n">
        <v>0</v>
      </c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  <c r="AK52" s="100"/>
      <c r="AL52" s="100"/>
      <c r="AM52" s="100"/>
      <c r="AN52" s="100"/>
      <c r="AO52" s="100"/>
      <c r="AP52" s="100"/>
      <c r="AQ52" s="100"/>
      <c r="AR52" s="100"/>
      <c r="AS52" s="100"/>
      <c r="AT52" s="100"/>
    </row>
    <row r="53" s="92" customFormat="true" ht="13.5" hidden="false" customHeight="false" outlineLevel="0" collapsed="false">
      <c r="A53" s="70" t="s">
        <v>252</v>
      </c>
      <c r="B53" s="118" t="n">
        <v>0</v>
      </c>
      <c r="C53" s="99" t="n">
        <f aca="false">C$18*$B53</f>
        <v>0</v>
      </c>
      <c r="D53" s="99" t="n">
        <f aca="false">D$18*$B53</f>
        <v>0</v>
      </c>
      <c r="E53" s="99" t="n">
        <f aca="false">E$18*$B53</f>
        <v>0</v>
      </c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0"/>
      <c r="AB53" s="100"/>
      <c r="AC53" s="100"/>
      <c r="AD53" s="100"/>
      <c r="AE53" s="100"/>
      <c r="AF53" s="100"/>
      <c r="AG53" s="100"/>
      <c r="AH53" s="100"/>
      <c r="AI53" s="100"/>
      <c r="AJ53" s="100"/>
      <c r="AK53" s="100"/>
      <c r="AL53" s="100"/>
      <c r="AM53" s="100"/>
      <c r="AN53" s="100"/>
      <c r="AO53" s="100"/>
      <c r="AP53" s="100"/>
      <c r="AQ53" s="100"/>
      <c r="AR53" s="100"/>
      <c r="AS53" s="100"/>
      <c r="AT53" s="100"/>
    </row>
    <row r="54" s="92" customFormat="true" ht="13.5" hidden="false" customHeight="false" outlineLevel="0" collapsed="false">
      <c r="A54" s="70" t="s">
        <v>253</v>
      </c>
      <c r="B54" s="73" t="n">
        <f aca="false">1/30*7/12</f>
        <v>0.0194444444444444</v>
      </c>
      <c r="C54" s="99" t="n">
        <v>0</v>
      </c>
      <c r="D54" s="99" t="n">
        <v>0</v>
      </c>
      <c r="E54" s="99" t="n">
        <v>0</v>
      </c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100"/>
      <c r="AA54" s="100"/>
      <c r="AB54" s="100"/>
      <c r="AC54" s="100"/>
      <c r="AD54" s="100"/>
      <c r="AE54" s="100"/>
      <c r="AF54" s="100"/>
      <c r="AG54" s="100"/>
      <c r="AH54" s="100"/>
      <c r="AI54" s="100"/>
      <c r="AJ54" s="100"/>
      <c r="AK54" s="100"/>
      <c r="AL54" s="100"/>
      <c r="AM54" s="100"/>
      <c r="AN54" s="100"/>
      <c r="AO54" s="100"/>
      <c r="AP54" s="100"/>
      <c r="AQ54" s="100"/>
      <c r="AR54" s="100"/>
      <c r="AS54" s="100"/>
      <c r="AT54" s="100"/>
    </row>
    <row r="55" s="92" customFormat="true" ht="24.05" hidden="false" customHeight="false" outlineLevel="0" collapsed="false">
      <c r="A55" s="70" t="s">
        <v>254</v>
      </c>
      <c r="B55" s="73" t="n">
        <f aca="false">B54*B34</f>
        <v>0.00715555555555556</v>
      </c>
      <c r="C55" s="99" t="n">
        <v>0</v>
      </c>
      <c r="D55" s="99" t="n">
        <v>0</v>
      </c>
      <c r="E55" s="99" t="n">
        <v>0</v>
      </c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  <c r="Q55" s="100"/>
      <c r="R55" s="100"/>
      <c r="S55" s="100"/>
      <c r="T55" s="100"/>
      <c r="U55" s="100"/>
      <c r="V55" s="100"/>
      <c r="W55" s="100"/>
      <c r="X55" s="100"/>
      <c r="Y55" s="100"/>
      <c r="Z55" s="100"/>
      <c r="AA55" s="100"/>
      <c r="AB55" s="100"/>
      <c r="AC55" s="100"/>
      <c r="AD55" s="100"/>
      <c r="AE55" s="100"/>
      <c r="AF55" s="100"/>
      <c r="AG55" s="100"/>
      <c r="AH55" s="100"/>
      <c r="AI55" s="100"/>
      <c r="AJ55" s="100"/>
      <c r="AK55" s="100"/>
      <c r="AL55" s="100"/>
      <c r="AM55" s="100"/>
      <c r="AN55" s="100"/>
      <c r="AO55" s="100"/>
      <c r="AP55" s="100"/>
      <c r="AQ55" s="100"/>
      <c r="AR55" s="100"/>
      <c r="AS55" s="100"/>
      <c r="AT55" s="100"/>
    </row>
    <row r="56" s="92" customFormat="true" ht="15" hidden="false" customHeight="true" outlineLevel="0" collapsed="false">
      <c r="A56" s="70" t="s">
        <v>255</v>
      </c>
      <c r="B56" s="73" t="n">
        <f aca="false">B33*40%*90%*(1+1/12+1/12+1/3*1/12)</f>
        <v>0.0344</v>
      </c>
      <c r="C56" s="99" t="n">
        <v>0</v>
      </c>
      <c r="D56" s="99" t="n">
        <v>0</v>
      </c>
      <c r="E56" s="99" t="n">
        <v>0</v>
      </c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/>
      <c r="AL56" s="100"/>
      <c r="AM56" s="100"/>
      <c r="AN56" s="100"/>
      <c r="AO56" s="100"/>
      <c r="AP56" s="100"/>
      <c r="AQ56" s="100"/>
      <c r="AR56" s="100"/>
      <c r="AS56" s="100"/>
      <c r="AT56" s="100"/>
    </row>
    <row r="57" customFormat="false" ht="13.5" hidden="false" customHeight="false" outlineLevel="0" collapsed="false">
      <c r="A57" s="80" t="s">
        <v>221</v>
      </c>
      <c r="B57" s="119" t="n">
        <f aca="false">SUM(B51:B56)</f>
        <v>0.0655</v>
      </c>
      <c r="C57" s="120" t="n">
        <f aca="false">SUM(C51:C56)</f>
        <v>0</v>
      </c>
      <c r="D57" s="120" t="n">
        <f aca="false">SUM(D51:D56)</f>
        <v>0</v>
      </c>
      <c r="E57" s="120" t="n">
        <f aca="false">SUM(E51:E56)</f>
        <v>0</v>
      </c>
      <c r="AU57" s="53"/>
    </row>
    <row r="58" customFormat="false" ht="13.5" hidden="false" customHeight="false" outlineLevel="0" collapsed="false">
      <c r="A58" s="60"/>
      <c r="B58" s="85"/>
      <c r="C58" s="85"/>
      <c r="D58" s="85"/>
      <c r="E58" s="59"/>
      <c r="AU58" s="53"/>
    </row>
    <row r="59" customFormat="false" ht="16.5" hidden="false" customHeight="true" outlineLevel="0" collapsed="false">
      <c r="A59" s="67" t="s">
        <v>256</v>
      </c>
      <c r="B59" s="67"/>
      <c r="C59" s="67"/>
      <c r="D59" s="67"/>
      <c r="E59" s="67"/>
      <c r="AU59" s="53"/>
    </row>
    <row r="60" customFormat="false" ht="13.5" hidden="false" customHeight="false" outlineLevel="0" collapsed="false">
      <c r="A60" s="102" t="s">
        <v>257</v>
      </c>
      <c r="B60" s="103"/>
      <c r="C60" s="88" t="s">
        <v>214</v>
      </c>
      <c r="D60" s="88" t="s">
        <v>214</v>
      </c>
      <c r="E60" s="88" t="s">
        <v>214</v>
      </c>
      <c r="AU60" s="53"/>
    </row>
    <row r="61" s="92" customFormat="true" ht="13.5" hidden="false" customHeight="false" outlineLevel="0" collapsed="false">
      <c r="A61" s="70" t="s">
        <v>258</v>
      </c>
      <c r="B61" s="73" t="n">
        <f aca="false">1/12</f>
        <v>0.0833333333333333</v>
      </c>
      <c r="C61" s="91" t="n">
        <v>0</v>
      </c>
      <c r="D61" s="91" t="n">
        <v>0</v>
      </c>
      <c r="E61" s="91" t="n">
        <v>0</v>
      </c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0"/>
      <c r="Y61" s="100"/>
      <c r="Z61" s="100"/>
      <c r="AA61" s="100"/>
      <c r="AB61" s="100"/>
      <c r="AC61" s="100"/>
      <c r="AD61" s="100"/>
      <c r="AE61" s="100"/>
      <c r="AF61" s="100"/>
      <c r="AG61" s="100"/>
      <c r="AH61" s="100"/>
      <c r="AI61" s="100"/>
      <c r="AJ61" s="100"/>
      <c r="AK61" s="100"/>
      <c r="AL61" s="100"/>
      <c r="AM61" s="100"/>
      <c r="AN61" s="100"/>
      <c r="AO61" s="100"/>
      <c r="AP61" s="100"/>
      <c r="AQ61" s="100"/>
      <c r="AR61" s="100"/>
      <c r="AS61" s="100"/>
      <c r="AT61" s="100"/>
    </row>
    <row r="62" s="92" customFormat="true" ht="13.5" hidden="false" customHeight="false" outlineLevel="0" collapsed="false">
      <c r="A62" s="70" t="s">
        <v>259</v>
      </c>
      <c r="B62" s="73" t="n">
        <f aca="false">' Memória de Cálculo 1'!D46/30/12</f>
        <v>0.0075025</v>
      </c>
      <c r="C62" s="91" t="n">
        <v>0</v>
      </c>
      <c r="D62" s="91" t="n">
        <v>0</v>
      </c>
      <c r="E62" s="91" t="n">
        <v>0</v>
      </c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  <c r="V62" s="100"/>
      <c r="W62" s="100"/>
      <c r="X62" s="100"/>
      <c r="Y62" s="100"/>
      <c r="Z62" s="100"/>
      <c r="AA62" s="100"/>
      <c r="AB62" s="100"/>
      <c r="AC62" s="100"/>
      <c r="AD62" s="100"/>
      <c r="AE62" s="100"/>
      <c r="AF62" s="100"/>
      <c r="AG62" s="100"/>
      <c r="AH62" s="100"/>
      <c r="AI62" s="100"/>
      <c r="AJ62" s="100"/>
      <c r="AK62" s="100"/>
      <c r="AL62" s="100"/>
      <c r="AM62" s="100"/>
      <c r="AN62" s="100"/>
      <c r="AO62" s="100"/>
      <c r="AP62" s="100"/>
      <c r="AQ62" s="100"/>
      <c r="AR62" s="100"/>
      <c r="AS62" s="100"/>
      <c r="AT62" s="100"/>
    </row>
    <row r="63" s="121" customFormat="true" ht="13.5" hidden="false" customHeight="false" outlineLevel="0" collapsed="false">
      <c r="A63" s="70" t="s">
        <v>260</v>
      </c>
      <c r="B63" s="73" t="n">
        <f aca="false">((' Memória de Cálculo 1'!E52/30)/12)*' Memória de Cálculo 1'!E50*' Memória de Cálculo 1'!E51</f>
        <v>0.000185805138888889</v>
      </c>
      <c r="C63" s="91" t="n">
        <v>0</v>
      </c>
      <c r="D63" s="91" t="n">
        <v>0</v>
      </c>
      <c r="E63" s="91" t="n">
        <v>0</v>
      </c>
      <c r="F63" s="122"/>
      <c r="G63" s="122"/>
      <c r="H63" s="122"/>
      <c r="I63" s="122"/>
      <c r="J63" s="122"/>
      <c r="K63" s="122"/>
      <c r="L63" s="122"/>
      <c r="M63" s="122"/>
      <c r="N63" s="122"/>
      <c r="O63" s="122"/>
      <c r="P63" s="122"/>
      <c r="Q63" s="122"/>
      <c r="R63" s="122"/>
      <c r="S63" s="122"/>
      <c r="T63" s="122"/>
      <c r="U63" s="122"/>
      <c r="V63" s="122"/>
      <c r="W63" s="122"/>
      <c r="X63" s="122"/>
      <c r="Y63" s="122"/>
      <c r="Z63" s="122"/>
      <c r="AA63" s="122"/>
      <c r="AB63" s="122"/>
      <c r="AC63" s="122"/>
      <c r="AD63" s="122"/>
      <c r="AE63" s="122"/>
      <c r="AF63" s="122"/>
      <c r="AG63" s="122"/>
      <c r="AH63" s="122"/>
      <c r="AI63" s="122"/>
      <c r="AJ63" s="122"/>
      <c r="AK63" s="122"/>
      <c r="AL63" s="122"/>
      <c r="AM63" s="122"/>
      <c r="AN63" s="122"/>
      <c r="AO63" s="122"/>
      <c r="AP63" s="122"/>
      <c r="AQ63" s="122"/>
      <c r="AR63" s="122"/>
      <c r="AS63" s="122"/>
      <c r="AT63" s="122"/>
    </row>
    <row r="64" s="92" customFormat="true" ht="13.5" hidden="false" customHeight="false" outlineLevel="0" collapsed="false">
      <c r="A64" s="70" t="s">
        <v>261</v>
      </c>
      <c r="B64" s="73" t="n">
        <f aca="false">' Memória de Cálculo 1'!E56/30/12</f>
        <v>0.000180833333333333</v>
      </c>
      <c r="C64" s="91" t="n">
        <v>0</v>
      </c>
      <c r="D64" s="91" t="n">
        <v>0</v>
      </c>
      <c r="E64" s="91" t="n">
        <v>0</v>
      </c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00"/>
      <c r="V64" s="100"/>
      <c r="W64" s="100"/>
      <c r="X64" s="100"/>
      <c r="Y64" s="100"/>
      <c r="Z64" s="100"/>
      <c r="AA64" s="100"/>
      <c r="AB64" s="100"/>
      <c r="AC64" s="100"/>
      <c r="AD64" s="100"/>
      <c r="AE64" s="100"/>
      <c r="AF64" s="100"/>
      <c r="AG64" s="100"/>
      <c r="AH64" s="100"/>
      <c r="AI64" s="100"/>
      <c r="AJ64" s="100"/>
      <c r="AK64" s="100"/>
      <c r="AL64" s="100"/>
      <c r="AM64" s="100"/>
      <c r="AN64" s="100"/>
      <c r="AO64" s="100"/>
      <c r="AP64" s="100"/>
      <c r="AQ64" s="100"/>
      <c r="AR64" s="100"/>
      <c r="AS64" s="100"/>
      <c r="AT64" s="100"/>
    </row>
    <row r="65" s="92" customFormat="true" ht="13.5" hidden="false" customHeight="false" outlineLevel="0" collapsed="false">
      <c r="A65" s="70" t="s">
        <v>262</v>
      </c>
      <c r="B65" s="73"/>
      <c r="C65" s="124"/>
      <c r="D65" s="115"/>
      <c r="E65" s="125"/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0"/>
      <c r="Z65" s="100"/>
      <c r="AA65" s="100"/>
      <c r="AB65" s="100"/>
      <c r="AC65" s="100"/>
      <c r="AD65" s="100"/>
      <c r="AE65" s="100"/>
      <c r="AF65" s="100"/>
      <c r="AG65" s="100"/>
      <c r="AH65" s="100"/>
      <c r="AI65" s="100"/>
      <c r="AJ65" s="100"/>
      <c r="AK65" s="100"/>
      <c r="AL65" s="100"/>
      <c r="AM65" s="100"/>
      <c r="AN65" s="100"/>
      <c r="AO65" s="100"/>
      <c r="AP65" s="100"/>
      <c r="AQ65" s="100"/>
      <c r="AR65" s="100"/>
      <c r="AS65" s="100"/>
      <c r="AT65" s="100"/>
    </row>
    <row r="66" customFormat="false" ht="13.5" hidden="false" customHeight="false" outlineLevel="0" collapsed="false">
      <c r="A66" s="94" t="s">
        <v>221</v>
      </c>
      <c r="B66" s="95" t="n">
        <f aca="false">SUM(B61:B65)</f>
        <v>0.0912024718055556</v>
      </c>
      <c r="C66" s="96" t="n">
        <f aca="false">SUM(C61:C65)</f>
        <v>0</v>
      </c>
      <c r="D66" s="96" t="n">
        <f aca="false">SUM(D61:D65)</f>
        <v>0</v>
      </c>
      <c r="E66" s="96" t="n">
        <f aca="false">SUM(E61:E65)</f>
        <v>0</v>
      </c>
      <c r="AU66" s="53"/>
    </row>
    <row r="67" customFormat="false" ht="13.5" hidden="false" customHeight="false" outlineLevel="0" collapsed="false">
      <c r="A67" s="102" t="s">
        <v>263</v>
      </c>
      <c r="B67" s="103"/>
      <c r="C67" s="88" t="s">
        <v>214</v>
      </c>
      <c r="D67" s="88" t="s">
        <v>214</v>
      </c>
      <c r="E67" s="88" t="s">
        <v>214</v>
      </c>
      <c r="AU67" s="53"/>
    </row>
    <row r="68" s="92" customFormat="true" ht="13.5" hidden="false" customHeight="false" outlineLevel="0" collapsed="false">
      <c r="A68" s="70" t="s">
        <v>264</v>
      </c>
      <c r="B68" s="126" t="n">
        <v>0</v>
      </c>
      <c r="C68" s="127"/>
      <c r="D68" s="128"/>
      <c r="E68" s="127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  <c r="AL68" s="100"/>
      <c r="AM68" s="100"/>
      <c r="AN68" s="100"/>
      <c r="AO68" s="100"/>
      <c r="AP68" s="100"/>
      <c r="AQ68" s="100"/>
      <c r="AR68" s="100"/>
      <c r="AS68" s="100"/>
      <c r="AT68" s="100"/>
    </row>
    <row r="69" customFormat="false" ht="13.5" hidden="false" customHeight="false" outlineLevel="0" collapsed="false">
      <c r="A69" s="129" t="s">
        <v>221</v>
      </c>
      <c r="B69" s="95" t="n">
        <f aca="false">SUM(B68)</f>
        <v>0</v>
      </c>
      <c r="C69" s="96" t="n">
        <f aca="false">SUM(C68)</f>
        <v>0</v>
      </c>
      <c r="D69" s="96" t="n">
        <f aca="false">SUM(D68)</f>
        <v>0</v>
      </c>
      <c r="E69" s="96" t="n">
        <f aca="false">SUM(E68)</f>
        <v>0</v>
      </c>
      <c r="AU69" s="53"/>
    </row>
    <row r="70" customFormat="false" ht="13.5" hidden="false" customHeight="false" outlineLevel="0" collapsed="false">
      <c r="A70" s="102" t="s">
        <v>265</v>
      </c>
      <c r="B70" s="103"/>
      <c r="C70" s="88" t="s">
        <v>214</v>
      </c>
      <c r="D70" s="88" t="s">
        <v>214</v>
      </c>
      <c r="E70" s="88" t="s">
        <v>214</v>
      </c>
      <c r="AU70" s="53"/>
    </row>
    <row r="71" customFormat="false" ht="13.5" hidden="false" customHeight="false" outlineLevel="0" collapsed="false">
      <c r="A71" s="70" t="s">
        <v>266</v>
      </c>
      <c r="B71" s="126" t="n">
        <f aca="false">(120/30)*' Memória de Cálculo 1'!E66*' Memória de Cálculo 1'!E67</f>
        <v>0.001783155808</v>
      </c>
      <c r="C71" s="91" t="n">
        <v>0</v>
      </c>
      <c r="D71" s="91" t="n">
        <v>0</v>
      </c>
      <c r="E71" s="91" t="n">
        <v>0</v>
      </c>
      <c r="AU71" s="53"/>
    </row>
    <row r="72" customFormat="false" ht="13.5" hidden="false" customHeight="false" outlineLevel="0" collapsed="false">
      <c r="A72" s="94" t="s">
        <v>221</v>
      </c>
      <c r="B72" s="95" t="n">
        <f aca="false">SUM(B71)</f>
        <v>0.001783155808</v>
      </c>
      <c r="C72" s="96" t="n">
        <f aca="false">SUM(C71)</f>
        <v>0</v>
      </c>
      <c r="D72" s="96" t="n">
        <f aca="false">SUM(D71)</f>
        <v>0</v>
      </c>
      <c r="E72" s="96" t="n">
        <f aca="false">SUM(E71)</f>
        <v>0</v>
      </c>
      <c r="AU72" s="53"/>
    </row>
    <row r="73" customFormat="false" ht="13.5" hidden="false" customHeight="false" outlineLevel="0" collapsed="false">
      <c r="A73" s="102" t="s">
        <v>267</v>
      </c>
      <c r="B73" s="103"/>
      <c r="C73" s="88" t="s">
        <v>214</v>
      </c>
      <c r="D73" s="88" t="s">
        <v>214</v>
      </c>
      <c r="E73" s="88" t="s">
        <v>214</v>
      </c>
      <c r="AU73" s="53"/>
    </row>
    <row r="74" customFormat="false" ht="13.5" hidden="false" customHeight="false" outlineLevel="0" collapsed="false">
      <c r="A74" s="70" t="s">
        <v>268</v>
      </c>
      <c r="B74" s="126" t="n">
        <v>0</v>
      </c>
      <c r="C74" s="127" t="n">
        <v>0</v>
      </c>
      <c r="D74" s="127" t="n">
        <f aca="false">((D18/220)+((D18/220)*60%))*((30*30)/60)</f>
        <v>4.43136952066116</v>
      </c>
      <c r="E74" s="127" t="n">
        <f aca="false">((E18/220)+((E18/220)*60%))*((30*30)/60)</f>
        <v>5.39149958347108</v>
      </c>
      <c r="AU74" s="53"/>
    </row>
    <row r="75" customFormat="false" ht="13.5" hidden="false" customHeight="false" outlineLevel="0" collapsed="false">
      <c r="A75" s="94" t="s">
        <v>221</v>
      </c>
      <c r="B75" s="95" t="n">
        <f aca="false">SUM(B74)</f>
        <v>0</v>
      </c>
      <c r="C75" s="96" t="n">
        <f aca="false">SUM(C74)</f>
        <v>0</v>
      </c>
      <c r="D75" s="96" t="n">
        <f aca="false">SUM(D74)</f>
        <v>4.43136952066116</v>
      </c>
      <c r="E75" s="96" t="n">
        <f aca="false">SUM(E74)</f>
        <v>5.39149958347108</v>
      </c>
      <c r="AU75" s="53"/>
    </row>
    <row r="76" customFormat="false" ht="13.5" hidden="false" customHeight="false" outlineLevel="0" collapsed="false">
      <c r="A76" s="130" t="s">
        <v>269</v>
      </c>
      <c r="B76" s="116"/>
      <c r="C76" s="69" t="s">
        <v>214</v>
      </c>
      <c r="D76" s="69" t="s">
        <v>214</v>
      </c>
      <c r="E76" s="69" t="s">
        <v>214</v>
      </c>
      <c r="AU76" s="53"/>
    </row>
    <row r="77" s="92" customFormat="true" ht="13.5" hidden="false" customHeight="false" outlineLevel="0" collapsed="false">
      <c r="A77" s="70" t="s">
        <v>270</v>
      </c>
      <c r="B77" s="90" t="n">
        <f aca="false">B66</f>
        <v>0.0912024718055556</v>
      </c>
      <c r="C77" s="125" t="n">
        <f aca="false">C66</f>
        <v>0</v>
      </c>
      <c r="D77" s="91" t="n">
        <f aca="false">D66</f>
        <v>0</v>
      </c>
      <c r="E77" s="91" t="n">
        <f aca="false">E66</f>
        <v>0</v>
      </c>
      <c r="F77" s="100"/>
      <c r="G77" s="100"/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00"/>
      <c r="Z77" s="100"/>
      <c r="AA77" s="100"/>
      <c r="AB77" s="100"/>
      <c r="AC77" s="100"/>
      <c r="AD77" s="100"/>
      <c r="AE77" s="100"/>
      <c r="AF77" s="100"/>
      <c r="AG77" s="100"/>
      <c r="AH77" s="100"/>
      <c r="AI77" s="100"/>
      <c r="AJ77" s="100"/>
      <c r="AK77" s="100"/>
      <c r="AL77" s="100"/>
      <c r="AM77" s="100"/>
      <c r="AN77" s="100"/>
      <c r="AO77" s="100"/>
      <c r="AP77" s="100"/>
      <c r="AQ77" s="100"/>
      <c r="AR77" s="100"/>
      <c r="AS77" s="100"/>
      <c r="AT77" s="100"/>
    </row>
    <row r="78" s="92" customFormat="true" ht="13.5" hidden="false" customHeight="false" outlineLevel="0" collapsed="false">
      <c r="A78" s="70" t="s">
        <v>271</v>
      </c>
      <c r="B78" s="73" t="n">
        <f aca="false">B68</f>
        <v>0</v>
      </c>
      <c r="C78" s="125" t="n">
        <f aca="false">C69</f>
        <v>0</v>
      </c>
      <c r="D78" s="91" t="n">
        <f aca="false">D69</f>
        <v>0</v>
      </c>
      <c r="E78" s="91" t="n">
        <f aca="false">E69</f>
        <v>0</v>
      </c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  <c r="Q78" s="100"/>
      <c r="R78" s="100"/>
      <c r="S78" s="100"/>
      <c r="T78" s="100"/>
      <c r="U78" s="100"/>
      <c r="V78" s="100"/>
      <c r="W78" s="100"/>
      <c r="X78" s="100"/>
      <c r="Y78" s="100"/>
      <c r="Z78" s="100"/>
      <c r="AA78" s="100"/>
      <c r="AB78" s="100"/>
      <c r="AC78" s="100"/>
      <c r="AD78" s="100"/>
      <c r="AE78" s="100"/>
      <c r="AF78" s="100"/>
      <c r="AG78" s="100"/>
      <c r="AH78" s="100"/>
      <c r="AI78" s="100"/>
      <c r="AJ78" s="100"/>
      <c r="AK78" s="100"/>
      <c r="AL78" s="100"/>
      <c r="AM78" s="100"/>
      <c r="AN78" s="100"/>
      <c r="AO78" s="100"/>
      <c r="AP78" s="100"/>
      <c r="AQ78" s="100"/>
      <c r="AR78" s="100"/>
      <c r="AS78" s="100"/>
      <c r="AT78" s="100"/>
    </row>
    <row r="79" s="92" customFormat="true" ht="13.5" hidden="false" customHeight="false" outlineLevel="0" collapsed="false">
      <c r="A79" s="70" t="s">
        <v>272</v>
      </c>
      <c r="B79" s="73" t="n">
        <f aca="false">B72</f>
        <v>0.001783155808</v>
      </c>
      <c r="C79" s="125" t="n">
        <f aca="false">C72</f>
        <v>0</v>
      </c>
      <c r="D79" s="91" t="n">
        <f aca="false">D72</f>
        <v>0</v>
      </c>
      <c r="E79" s="91" t="n">
        <f aca="false">E72</f>
        <v>0</v>
      </c>
      <c r="F79" s="100"/>
      <c r="G79" s="100"/>
      <c r="H79" s="100"/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00"/>
      <c r="Z79" s="100"/>
      <c r="AA79" s="100"/>
      <c r="AB79" s="100"/>
      <c r="AC79" s="100"/>
      <c r="AD79" s="100"/>
      <c r="AE79" s="100"/>
      <c r="AF79" s="100"/>
      <c r="AG79" s="100"/>
      <c r="AH79" s="100"/>
      <c r="AI79" s="100"/>
      <c r="AJ79" s="100"/>
      <c r="AK79" s="100"/>
      <c r="AL79" s="100"/>
      <c r="AM79" s="100"/>
      <c r="AN79" s="100"/>
      <c r="AO79" s="100"/>
      <c r="AP79" s="100"/>
      <c r="AQ79" s="100"/>
      <c r="AR79" s="100"/>
      <c r="AS79" s="100"/>
      <c r="AT79" s="100"/>
    </row>
    <row r="80" s="92" customFormat="true" ht="13.5" hidden="false" customHeight="false" outlineLevel="0" collapsed="false">
      <c r="A80" s="70" t="s">
        <v>273</v>
      </c>
      <c r="B80" s="93" t="n">
        <f aca="false">B75</f>
        <v>0</v>
      </c>
      <c r="C80" s="115" t="n">
        <f aca="false">C75</f>
        <v>0</v>
      </c>
      <c r="D80" s="115" t="n">
        <v>0</v>
      </c>
      <c r="E80" s="115" t="n">
        <v>0</v>
      </c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0"/>
      <c r="Z80" s="100"/>
      <c r="AA80" s="100"/>
      <c r="AB80" s="100"/>
      <c r="AC80" s="100"/>
      <c r="AD80" s="100"/>
      <c r="AE80" s="100"/>
      <c r="AF80" s="100"/>
      <c r="AG80" s="100"/>
      <c r="AH80" s="100"/>
      <c r="AI80" s="100"/>
      <c r="AJ80" s="100"/>
      <c r="AK80" s="100"/>
      <c r="AL80" s="100"/>
      <c r="AM80" s="100"/>
      <c r="AN80" s="100"/>
      <c r="AO80" s="100"/>
      <c r="AP80" s="100"/>
      <c r="AQ80" s="100"/>
      <c r="AR80" s="100"/>
      <c r="AS80" s="100"/>
      <c r="AT80" s="100"/>
    </row>
    <row r="81" customFormat="false" ht="13.5" hidden="false" customHeight="false" outlineLevel="0" collapsed="false">
      <c r="A81" s="80" t="s">
        <v>221</v>
      </c>
      <c r="B81" s="81" t="n">
        <f aca="false">SUM(B77:B80)</f>
        <v>0.0929856276135555</v>
      </c>
      <c r="C81" s="131" t="n">
        <f aca="false">SUM(C77:C80)</f>
        <v>0</v>
      </c>
      <c r="D81" s="131" t="n">
        <f aca="false">SUM(D77:D80)</f>
        <v>0</v>
      </c>
      <c r="E81" s="131" t="n">
        <f aca="false">SUM(E77:E80)</f>
        <v>0</v>
      </c>
      <c r="AU81" s="53"/>
    </row>
    <row r="82" customFormat="false" ht="13.5" hidden="false" customHeight="false" outlineLevel="0" collapsed="false">
      <c r="A82" s="60"/>
      <c r="B82" s="132"/>
      <c r="C82" s="85"/>
      <c r="D82" s="85"/>
      <c r="E82" s="59"/>
      <c r="AU82" s="53"/>
    </row>
    <row r="83" customFormat="false" ht="15.75" hidden="false" customHeight="true" outlineLevel="0" collapsed="false">
      <c r="A83" s="67" t="s">
        <v>274</v>
      </c>
      <c r="B83" s="67"/>
      <c r="C83" s="67"/>
      <c r="D83" s="67"/>
      <c r="E83" s="67"/>
      <c r="AU83" s="53"/>
    </row>
    <row r="84" customFormat="false" ht="13.5" hidden="false" customHeight="false" outlineLevel="0" collapsed="false">
      <c r="A84" s="68" t="s">
        <v>275</v>
      </c>
      <c r="B84" s="116"/>
      <c r="C84" s="109" t="s">
        <v>214</v>
      </c>
      <c r="D84" s="109" t="s">
        <v>214</v>
      </c>
      <c r="E84" s="133" t="s">
        <v>214</v>
      </c>
      <c r="AU84" s="53"/>
    </row>
    <row r="85" customFormat="false" ht="13.5" hidden="false" customHeight="false" outlineLevel="0" collapsed="false">
      <c r="A85" s="70" t="s">
        <v>276</v>
      </c>
      <c r="B85" s="134"/>
      <c r="C85" s="72" t="n">
        <v>0</v>
      </c>
      <c r="D85" s="72" t="n">
        <v>0</v>
      </c>
      <c r="E85" s="72" t="n">
        <v>0</v>
      </c>
      <c r="AU85" s="53"/>
    </row>
    <row r="86" customFormat="false" ht="13.5" hidden="false" customHeight="false" outlineLevel="0" collapsed="false">
      <c r="A86" s="70" t="s">
        <v>277</v>
      </c>
      <c r="B86" s="134"/>
      <c r="C86" s="76" t="n">
        <v>0</v>
      </c>
      <c r="D86" s="76" t="n">
        <v>0</v>
      </c>
      <c r="E86" s="76" t="n">
        <v>0</v>
      </c>
      <c r="AU86" s="53"/>
    </row>
    <row r="87" customFormat="false" ht="13.5" hidden="false" customHeight="false" outlineLevel="0" collapsed="false">
      <c r="A87" s="70" t="s">
        <v>278</v>
      </c>
      <c r="B87" s="75"/>
      <c r="C87" s="128" t="n">
        <v>0</v>
      </c>
      <c r="D87" s="91" t="n">
        <v>0</v>
      </c>
      <c r="E87" s="91" t="n">
        <v>0</v>
      </c>
      <c r="AU87" s="53"/>
    </row>
    <row r="88" customFormat="false" ht="13.5" hidden="false" customHeight="false" outlineLevel="0" collapsed="false">
      <c r="A88" s="70" t="s">
        <v>279</v>
      </c>
      <c r="B88" s="75"/>
      <c r="C88" s="128" t="n">
        <v>0</v>
      </c>
      <c r="D88" s="91" t="n">
        <v>0</v>
      </c>
      <c r="E88" s="91" t="n">
        <v>0</v>
      </c>
      <c r="AU88" s="53"/>
    </row>
    <row r="89" customFormat="false" ht="13.5" hidden="false" customHeight="false" outlineLevel="0" collapsed="false">
      <c r="A89" s="80" t="s">
        <v>221</v>
      </c>
      <c r="B89" s="135"/>
      <c r="C89" s="136" t="n">
        <f aca="false">SUM(C85:C88)</f>
        <v>0</v>
      </c>
      <c r="D89" s="136" t="n">
        <f aca="false">SUM(D85:D88)</f>
        <v>0</v>
      </c>
      <c r="E89" s="136" t="n">
        <f aca="false">SUM(E85:E88)</f>
        <v>0</v>
      </c>
      <c r="AU89" s="53"/>
    </row>
    <row r="90" customFormat="false" ht="13.5" hidden="false" customHeight="false" outlineLevel="0" collapsed="false">
      <c r="A90" s="60"/>
      <c r="B90" s="132"/>
      <c r="C90" s="85"/>
      <c r="D90" s="85"/>
      <c r="E90" s="59"/>
      <c r="AU90" s="53"/>
    </row>
    <row r="91" customFormat="false" ht="15.75" hidden="false" customHeight="true" outlineLevel="0" collapsed="false">
      <c r="A91" s="67" t="s">
        <v>280</v>
      </c>
      <c r="B91" s="67"/>
      <c r="C91" s="67"/>
      <c r="D91" s="67"/>
      <c r="E91" s="67"/>
      <c r="F91" s="137"/>
      <c r="AU91" s="53"/>
    </row>
    <row r="92" customFormat="false" ht="13.5" hidden="false" customHeight="false" outlineLevel="0" collapsed="false">
      <c r="A92" s="68" t="s">
        <v>281</v>
      </c>
      <c r="B92" s="116"/>
      <c r="C92" s="69" t="s">
        <v>214</v>
      </c>
      <c r="D92" s="69" t="s">
        <v>214</v>
      </c>
      <c r="E92" s="117" t="s">
        <v>214</v>
      </c>
      <c r="F92" s="139"/>
      <c r="AU92" s="53"/>
    </row>
    <row r="93" customFormat="false" ht="13.5" hidden="false" customHeight="false" outlineLevel="0" collapsed="false">
      <c r="A93" s="70" t="s">
        <v>282</v>
      </c>
      <c r="B93" s="73" t="n">
        <v>0.06</v>
      </c>
      <c r="C93" s="91" t="n">
        <f aca="false">(C18+C47+C57+C81+C89)*$B93</f>
        <v>1.85231245963636</v>
      </c>
      <c r="D93" s="91" t="n">
        <f aca="false">(D18+D47+D57+D81+D89)*$B93</f>
        <v>3.70462491927273</v>
      </c>
      <c r="E93" s="91" t="n">
        <f aca="false">(E18+E47+E57+E81+E89)*$B93</f>
        <v>4.50729365178182</v>
      </c>
      <c r="F93" s="137"/>
      <c r="AU93" s="53"/>
    </row>
    <row r="94" customFormat="false" ht="13.5" hidden="false" customHeight="false" outlineLevel="0" collapsed="false">
      <c r="A94" s="70" t="s">
        <v>283</v>
      </c>
      <c r="B94" s="73" t="n">
        <v>0.0679</v>
      </c>
      <c r="C94" s="91" t="n">
        <f aca="false">(C18+C47+C57+C81+C89+C93)*$B94</f>
        <v>2.22197228283113</v>
      </c>
      <c r="D94" s="91" t="n">
        <f aca="false">(D18+D47+D57+D81+D89+D93)*$B94</f>
        <v>4.44394456566226</v>
      </c>
      <c r="E94" s="91" t="n">
        <f aca="false">(E18+E47+E57+E81+E89+E93)*$B94</f>
        <v>5.40679922155574</v>
      </c>
      <c r="F94" s="139"/>
      <c r="AU94" s="53"/>
    </row>
    <row r="95" customFormat="false" ht="13.5" hidden="false" customHeight="false" outlineLevel="0" collapsed="false">
      <c r="A95" s="140" t="s">
        <v>284</v>
      </c>
      <c r="B95" s="141" t="n">
        <f aca="false">SUM(B96:B99)</f>
        <v>0.0565</v>
      </c>
      <c r="C95" s="142" t="n">
        <f aca="false">SUM(C96:C99)</f>
        <v>2.09269527020702</v>
      </c>
      <c r="D95" s="142" t="n">
        <f aca="false">SUM(D96:D99)</f>
        <v>4.18539054041404</v>
      </c>
      <c r="E95" s="142" t="n">
        <f aca="false">SUM(E96:E99)</f>
        <v>5.09222515750375</v>
      </c>
      <c r="F95" s="137"/>
      <c r="AU95" s="53"/>
    </row>
    <row r="96" customFormat="false" ht="13.5" hidden="false" customHeight="false" outlineLevel="0" collapsed="false">
      <c r="A96" s="143" t="s">
        <v>285</v>
      </c>
      <c r="B96" s="144" t="n">
        <v>0.0365</v>
      </c>
      <c r="C96" s="145" t="n">
        <f aca="false">((C$18+C$47+C$57+C$81+C$89+C$93+C$94)/(1-$B96-$B97-$B98))*$B96</f>
        <v>1.35191818340807</v>
      </c>
      <c r="D96" s="145" t="n">
        <f aca="false">((D$18+D$47+D$57+D$81+D$89+D$93+D$94)/(1-$B96-$B97-$B98))*$B96</f>
        <v>2.70383636681615</v>
      </c>
      <c r="E96" s="145" t="n">
        <f aca="false">((E$18+E$47+E$57+E$81+E$89+E$93+E$94)/(1-$B96-$B97-$B98))*$B96</f>
        <v>3.28966757962631</v>
      </c>
      <c r="F96" s="77"/>
      <c r="AU96" s="53"/>
    </row>
    <row r="97" customFormat="false" ht="13.5" hidden="false" customHeight="false" outlineLevel="0" collapsed="false">
      <c r="A97" s="143" t="s">
        <v>286</v>
      </c>
      <c r="B97" s="144" t="n">
        <v>0</v>
      </c>
      <c r="C97" s="145" t="n">
        <f aca="false">((C$18+C$47+C$57+C$81+C$89+C$93+C$94)/(1-$B96-$B97-$B98))*$B97</f>
        <v>0</v>
      </c>
      <c r="D97" s="145" t="n">
        <f aca="false">((D$18+D$47+D$57+D$81+D$89+D$93+D$94)/(1-$B96-$B97-$B98))*$B97</f>
        <v>0</v>
      </c>
      <c r="E97" s="145" t="n">
        <f aca="false">((E$18+E$47+E$57+E$81+E$89+E$93+E$94)/(1-$B96-$B97-$B98))*$B97</f>
        <v>0</v>
      </c>
      <c r="F97" s="77"/>
      <c r="AU97" s="53"/>
    </row>
    <row r="98" customFormat="false" ht="13.5" hidden="false" customHeight="false" outlineLevel="0" collapsed="false">
      <c r="A98" s="143" t="s">
        <v>287</v>
      </c>
      <c r="B98" s="144" t="n">
        <v>0.02</v>
      </c>
      <c r="C98" s="146" t="n">
        <f aca="false">((C$18+C$47+C$57+C$81+C$89+C$93+C$94)/(1-$B96-$B97-$B98))*$B98</f>
        <v>0.740777086798945</v>
      </c>
      <c r="D98" s="146" t="n">
        <f aca="false">((D$18+D$47+D$57+D$81+D$89+D$93+D$94)/(1-$B96-$B97-$B98))*$B98</f>
        <v>1.48155417359789</v>
      </c>
      <c r="E98" s="146" t="n">
        <f aca="false">((E$18+E$47+E$57+E$81+E$89+E$93+E$94)/(1-$B96-$B97-$B98))*$B98</f>
        <v>1.80255757787743</v>
      </c>
      <c r="F98" s="77"/>
      <c r="AU98" s="53"/>
    </row>
    <row r="99" customFormat="false" ht="13.5" hidden="false" customHeight="false" outlineLevel="0" collapsed="false">
      <c r="A99" s="143" t="s">
        <v>288</v>
      </c>
      <c r="B99" s="75" t="n">
        <v>0</v>
      </c>
      <c r="C99" s="146"/>
      <c r="D99" s="146"/>
      <c r="E99" s="145"/>
      <c r="F99" s="77"/>
      <c r="AU99" s="53"/>
    </row>
    <row r="100" customFormat="false" ht="13.5" hidden="false" customHeight="false" outlineLevel="0" collapsed="false">
      <c r="A100" s="140" t="s">
        <v>289</v>
      </c>
      <c r="B100" s="141" t="n">
        <f aca="false">SUM(B101:B104)</f>
        <v>0.0615</v>
      </c>
      <c r="C100" s="142" t="n">
        <f aca="false">SUM(C101:C104)</f>
        <v>2.2900253412776</v>
      </c>
      <c r="D100" s="142" t="n">
        <f aca="false">SUM(D101:D104)</f>
        <v>4.58005068255519</v>
      </c>
      <c r="E100" s="142" t="n">
        <f aca="false">SUM(E101:E104)</f>
        <v>5.57239499710882</v>
      </c>
      <c r="F100" s="137"/>
      <c r="AU100" s="53"/>
    </row>
    <row r="101" customFormat="false" ht="13.5" hidden="false" customHeight="false" outlineLevel="0" collapsed="false">
      <c r="A101" s="143" t="s">
        <v>285</v>
      </c>
      <c r="B101" s="144" t="n">
        <v>0.0365</v>
      </c>
      <c r="C101" s="145" t="n">
        <f aca="false">((C$18+C$47+C$57+C$81+C$89+C$93+C$94)/(1-$B101-$B102-$B103))*$B101</f>
        <v>1.35912073100215</v>
      </c>
      <c r="D101" s="145" t="n">
        <f aca="false">((D$18+D$47+D$57+D$81+D$89+D$93+D$94)/(1-$B101-$B102-$B103))*$B101</f>
        <v>2.7182414620043</v>
      </c>
      <c r="E101" s="145" t="n">
        <f aca="false">((E$18+E$47+E$57+E$81+E$89+E$93+E$94)/(1-$B101-$B102-$B103))*$B101</f>
        <v>3.3071937787719</v>
      </c>
      <c r="F101" s="77"/>
      <c r="AU101" s="53"/>
    </row>
    <row r="102" customFormat="false" ht="13.5" hidden="false" customHeight="false" outlineLevel="0" collapsed="false">
      <c r="A102" s="143" t="s">
        <v>286</v>
      </c>
      <c r="B102" s="144" t="n">
        <v>0</v>
      </c>
      <c r="C102" s="145" t="n">
        <f aca="false">((C$18+C$47+C$57+C$81+C$89+C$93+C$94)/(1-$B101-$B102-$B103))*$B102</f>
        <v>0</v>
      </c>
      <c r="D102" s="145" t="n">
        <f aca="false">((D$18+D$47+D$57+D$81+D$89+D$93+D$94)/(1-$B101-$B102-$B103))*$B102</f>
        <v>0</v>
      </c>
      <c r="E102" s="145" t="n">
        <f aca="false">((E$18+E$47+E$57+E$81+E$89+E$93+E$94)/(1-$B101-$B102-$B103))*$B102</f>
        <v>0</v>
      </c>
      <c r="F102" s="77"/>
      <c r="AU102" s="53"/>
    </row>
    <row r="103" customFormat="false" ht="13.5" hidden="false" customHeight="false" outlineLevel="0" collapsed="false">
      <c r="A103" s="143" t="s">
        <v>287</v>
      </c>
      <c r="B103" s="144" t="n">
        <v>0.025</v>
      </c>
      <c r="C103" s="146" t="n">
        <f aca="false">((C$18+C$47+C$57+C$81+C$89+C$93+C$94)/(1-$B101-$B102-$B103))*$B103</f>
        <v>0.930904610275446</v>
      </c>
      <c r="D103" s="146" t="n">
        <f aca="false">((D$18+D$47+D$57+D$81+D$89+D$93+D$94)/(1-$B101-$B102-$B103))*$B103</f>
        <v>1.86180922055089</v>
      </c>
      <c r="E103" s="146" t="n">
        <f aca="false">((E$18+E$47+E$57+E$81+E$89+E$93+E$94)/(1-$B101-$B102-$B103))*$B103</f>
        <v>2.26520121833692</v>
      </c>
      <c r="F103" s="77"/>
      <c r="AU103" s="53"/>
    </row>
    <row r="104" customFormat="false" ht="13.5" hidden="false" customHeight="false" outlineLevel="0" collapsed="false">
      <c r="A104" s="143" t="s">
        <v>288</v>
      </c>
      <c r="B104" s="75" t="n">
        <v>0</v>
      </c>
      <c r="C104" s="146"/>
      <c r="D104" s="146"/>
      <c r="E104" s="145"/>
      <c r="F104" s="77"/>
      <c r="AU104" s="53"/>
    </row>
    <row r="105" customFormat="false" ht="13.5" hidden="false" customHeight="false" outlineLevel="0" collapsed="false">
      <c r="A105" s="140" t="s">
        <v>290</v>
      </c>
      <c r="B105" s="141" t="n">
        <f aca="false">SUM(B106:B109)</f>
        <v>0.0665</v>
      </c>
      <c r="C105" s="142" t="n">
        <f aca="false">SUM(C106:C109)</f>
        <v>2.48946928563227</v>
      </c>
      <c r="D105" s="142" t="n">
        <f aca="false">SUM(D106:D109)</f>
        <v>4.97893857126454</v>
      </c>
      <c r="E105" s="142" t="n">
        <f aca="false">SUM(E106:E109)</f>
        <v>6.05770859503853</v>
      </c>
      <c r="F105" s="137"/>
      <c r="AU105" s="53"/>
    </row>
    <row r="106" customFormat="false" ht="13.5" hidden="false" customHeight="false" outlineLevel="0" collapsed="false">
      <c r="A106" s="143" t="s">
        <v>285</v>
      </c>
      <c r="B106" s="144" t="n">
        <v>0.0365</v>
      </c>
      <c r="C106" s="145" t="n">
        <f aca="false">((C$18+C$47+C$57+C$81+C$89+C$93+C$94)/(1-$B106-$B107-$B108))*$B106</f>
        <v>1.3664004349711</v>
      </c>
      <c r="D106" s="145" t="n">
        <f aca="false">((D$18+D$47+D$57+D$81+D$89+D$93+D$94)/(1-$B106-$B107-$B108))*$B106</f>
        <v>2.73280086994219</v>
      </c>
      <c r="E106" s="145" t="n">
        <f aca="false">((E$18+E$47+E$57+E$81+E$89+E$93+E$94)/(1-$B106-$B107-$B108))*$B106</f>
        <v>3.32490772509633</v>
      </c>
      <c r="F106" s="77"/>
      <c r="AU106" s="53"/>
    </row>
    <row r="107" customFormat="false" ht="13.5" hidden="false" customHeight="false" outlineLevel="0" collapsed="false">
      <c r="A107" s="143" t="s">
        <v>286</v>
      </c>
      <c r="B107" s="144" t="n">
        <v>0</v>
      </c>
      <c r="C107" s="145" t="n">
        <f aca="false">((C$18+C$47+C$57+C$81+C$89+C$93+C$94)/(1-$B106-$B107-$B108))*$B107</f>
        <v>0</v>
      </c>
      <c r="D107" s="145" t="n">
        <f aca="false">((D$18+D$47+D$57+D$81+D$89+D$93+D$94)/(1-$B106-$B107-$B108))*$B107</f>
        <v>0</v>
      </c>
      <c r="E107" s="145" t="n">
        <f aca="false">((E$18+E$47+E$57+E$81+E$89+E$93+E$94)/(1-$B106-$B107-$B108))*$B107</f>
        <v>0</v>
      </c>
      <c r="F107" s="77"/>
      <c r="AU107" s="53"/>
    </row>
    <row r="108" customFormat="false" ht="13.5" hidden="false" customHeight="false" outlineLevel="0" collapsed="false">
      <c r="A108" s="143" t="s">
        <v>287</v>
      </c>
      <c r="B108" s="144" t="n">
        <v>0.03</v>
      </c>
      <c r="C108" s="146" t="n">
        <f aca="false">((C$18+C$47+C$57+C$81+C$89+C$93+C$94)/(1-$B106-$B107-$B108))*$B108</f>
        <v>1.12306885066117</v>
      </c>
      <c r="D108" s="146" t="n">
        <f aca="false">((D$18+D$47+D$57+D$81+D$89+D$93+D$94)/(1-$B106-$B107-$B108))*$B108</f>
        <v>2.24613770132235</v>
      </c>
      <c r="E108" s="146" t="n">
        <f aca="false">((E$18+E$47+E$57+E$81+E$89+E$93+E$94)/(1-$B106-$B107-$B108))*$B108</f>
        <v>2.73280086994219</v>
      </c>
      <c r="F108" s="77"/>
      <c r="AU108" s="53"/>
    </row>
    <row r="109" customFormat="false" ht="13.5" hidden="false" customHeight="false" outlineLevel="0" collapsed="false">
      <c r="A109" s="143" t="s">
        <v>288</v>
      </c>
      <c r="B109" s="75" t="n">
        <v>0</v>
      </c>
      <c r="C109" s="146"/>
      <c r="D109" s="146"/>
      <c r="E109" s="145"/>
      <c r="F109" s="77"/>
      <c r="AU109" s="53"/>
    </row>
    <row r="110" customFormat="false" ht="13.5" hidden="false" customHeight="false" outlineLevel="0" collapsed="false">
      <c r="A110" s="140" t="s">
        <v>291</v>
      </c>
      <c r="B110" s="141" t="n">
        <f aca="false">SUM(B111:B114)</f>
        <v>0.0715</v>
      </c>
      <c r="C110" s="142" t="n">
        <f aca="false">SUM(C111:C114)</f>
        <v>2.69106125308177</v>
      </c>
      <c r="D110" s="142" t="n">
        <f aca="false">SUM(D111:D114)</f>
        <v>5.38212250616354</v>
      </c>
      <c r="E110" s="142" t="n">
        <f aca="false">SUM(E111:E114)</f>
        <v>6.54824904916565</v>
      </c>
      <c r="F110" s="137"/>
      <c r="AU110" s="53"/>
    </row>
    <row r="111" customFormat="false" ht="13.5" hidden="false" customHeight="false" outlineLevel="0" collapsed="false">
      <c r="A111" s="143" t="s">
        <v>285</v>
      </c>
      <c r="B111" s="144" t="n">
        <v>0.0365</v>
      </c>
      <c r="C111" s="145" t="n">
        <f aca="false">((C$18+C$47+C$57+C$81+C$89+C$93+C$94)/(1-$B111-$B112-$B113))*$B111</f>
        <v>1.373758541783</v>
      </c>
      <c r="D111" s="145" t="n">
        <f aca="false">((D$18+D$47+D$57+D$81+D$89+D$93+D$94)/(1-$B111-$B112-$B113))*$B111</f>
        <v>2.74751708356601</v>
      </c>
      <c r="E111" s="145" t="n">
        <f aca="false">((E$18+E$47+E$57+E$81+E$89+E$93+E$94)/(1-$B111-$B112-$B113))*$B111</f>
        <v>3.34281245167197</v>
      </c>
      <c r="F111" s="77"/>
      <c r="AU111" s="53"/>
    </row>
    <row r="112" customFormat="false" ht="13.5" hidden="false" customHeight="false" outlineLevel="0" collapsed="false">
      <c r="A112" s="143" t="s">
        <v>286</v>
      </c>
      <c r="B112" s="144" t="n">
        <v>0</v>
      </c>
      <c r="C112" s="145" t="n">
        <f aca="false">((C$18+C$47+C$57+C$81+C$89+C$93+C$94)/(1-$B111-$B112-$B113))*$B112</f>
        <v>0</v>
      </c>
      <c r="D112" s="145" t="n">
        <f aca="false">((D$18+D$47+D$57+D$81+D$89+D$93+D$94)/(1-$B111-$B112-$B113))*$B112</f>
        <v>0</v>
      </c>
      <c r="E112" s="145" t="n">
        <f aca="false">((E$18+E$47+E$57+E$81+E$89+E$93+E$94)/(1-$B111-$B112-$B113))*$B112</f>
        <v>0</v>
      </c>
      <c r="F112" s="77"/>
      <c r="AU112" s="53"/>
    </row>
    <row r="113" customFormat="false" ht="13.5" hidden="false" customHeight="false" outlineLevel="0" collapsed="false">
      <c r="A113" s="143" t="s">
        <v>287</v>
      </c>
      <c r="B113" s="144" t="n">
        <v>0.035</v>
      </c>
      <c r="C113" s="146" t="n">
        <f aca="false">((C$18+C$47+C$57+C$81+C$89+C$93+C$94)/(1-$B111-$B112-$B113))*$B113</f>
        <v>1.31730271129877</v>
      </c>
      <c r="D113" s="146" t="n">
        <f aca="false">((D$18+D$47+D$57+D$81+D$89+D$93+D$94)/(1-$B111-$B112-$B113))*$B113</f>
        <v>2.63460542259754</v>
      </c>
      <c r="E113" s="146" t="n">
        <f aca="false">((E$18+E$47+E$57+E$81+E$89+E$93+E$94)/(1-$B111-$B112-$B113))*$B113</f>
        <v>3.20543659749367</v>
      </c>
      <c r="F113" s="77"/>
      <c r="AU113" s="53"/>
    </row>
    <row r="114" customFormat="false" ht="13.5" hidden="false" customHeight="false" outlineLevel="0" collapsed="false">
      <c r="A114" s="143" t="s">
        <v>288</v>
      </c>
      <c r="B114" s="75" t="n">
        <v>0</v>
      </c>
      <c r="C114" s="146"/>
      <c r="D114" s="146"/>
      <c r="E114" s="145"/>
      <c r="F114" s="77"/>
      <c r="AU114" s="53"/>
    </row>
    <row r="115" customFormat="false" ht="13.5" hidden="false" customHeight="false" outlineLevel="0" collapsed="false">
      <c r="A115" s="140" t="s">
        <v>292</v>
      </c>
      <c r="B115" s="141" t="n">
        <f aca="false">SUM(B116:B119)</f>
        <v>0.0765</v>
      </c>
      <c r="C115" s="142" t="n">
        <f aca="false">SUM(C116:C119)</f>
        <v>2.89483613301042</v>
      </c>
      <c r="D115" s="142" t="n">
        <f aca="false">SUM(D116:D119)</f>
        <v>5.78967226602085</v>
      </c>
      <c r="E115" s="142" t="n">
        <f aca="false">SUM(E116:E119)</f>
        <v>7.04410125699203</v>
      </c>
      <c r="F115" s="137"/>
      <c r="AU115" s="53"/>
    </row>
    <row r="116" customFormat="false" ht="13.5" hidden="false" customHeight="false" outlineLevel="0" collapsed="false">
      <c r="A116" s="143" t="s">
        <v>285</v>
      </c>
      <c r="B116" s="144" t="n">
        <v>0.0365</v>
      </c>
      <c r="C116" s="145" t="n">
        <f aca="false">((C$18+C$47+C$57+C$81+C$89+C$93+C$94)/(1-$B116-$B117-$B118))*$B116</f>
        <v>1.3811963249004</v>
      </c>
      <c r="D116" s="145" t="n">
        <f aca="false">((D$18+D$47+D$57+D$81+D$89+D$93+D$94)/(1-$B116-$B117-$B118))*$B116</f>
        <v>2.7623926498008</v>
      </c>
      <c r="E116" s="145" t="n">
        <f aca="false">((E$18+E$47+E$57+E$81+E$89+E$93+E$94)/(1-$B116-$B117-$B118))*$B116</f>
        <v>3.36091105725764</v>
      </c>
      <c r="F116" s="77"/>
      <c r="AU116" s="53"/>
    </row>
    <row r="117" customFormat="false" ht="13.5" hidden="false" customHeight="false" outlineLevel="0" collapsed="false">
      <c r="A117" s="143" t="s">
        <v>286</v>
      </c>
      <c r="B117" s="144" t="n">
        <v>0</v>
      </c>
      <c r="C117" s="145" t="n">
        <f aca="false">((C$18+C$47+C$57+C$81+C$89+C$93+C$94)/(1-$B116-$B117-$B118))*$B117</f>
        <v>0</v>
      </c>
      <c r="D117" s="145" t="n">
        <f aca="false">((D$18+D$47+D$57+D$81+D$89+D$93+D$94)/(1-$B116-$B117-$B118))*$B117</f>
        <v>0</v>
      </c>
      <c r="E117" s="145" t="n">
        <f aca="false">((E$18+E$47+E$57+E$81+E$89+E$93+E$94)/(1-$B116-$B117-$B118))*$B117</f>
        <v>0</v>
      </c>
      <c r="F117" s="77"/>
      <c r="AU117" s="53"/>
    </row>
    <row r="118" customFormat="false" ht="13.5" hidden="false" customHeight="false" outlineLevel="0" collapsed="false">
      <c r="A118" s="143" t="s">
        <v>287</v>
      </c>
      <c r="B118" s="144" t="n">
        <v>0.04</v>
      </c>
      <c r="C118" s="146" t="n">
        <f aca="false">((C$18+C$47+C$57+C$81+C$89+C$93+C$94)/(1-$B116-$B117-$B118))*$B118</f>
        <v>1.51363980811003</v>
      </c>
      <c r="D118" s="146" t="n">
        <f aca="false">((D$18+D$47+D$57+D$81+D$89+D$93+D$94)/(1-$B116-$B117-$B118))*$B118</f>
        <v>3.02727961622005</v>
      </c>
      <c r="E118" s="146" t="n">
        <f aca="false">((E$18+E$47+E$57+E$81+E$89+E$93+E$94)/(1-$B116-$B117-$B118))*$B118</f>
        <v>3.6831901997344</v>
      </c>
      <c r="F118" s="77"/>
      <c r="AU118" s="53"/>
    </row>
    <row r="119" customFormat="false" ht="13.5" hidden="false" customHeight="false" outlineLevel="0" collapsed="false">
      <c r="A119" s="143" t="s">
        <v>288</v>
      </c>
      <c r="B119" s="75" t="n">
        <v>0</v>
      </c>
      <c r="C119" s="146"/>
      <c r="D119" s="146"/>
      <c r="E119" s="145"/>
      <c r="F119" s="77"/>
      <c r="AU119" s="53"/>
    </row>
    <row r="120" customFormat="false" ht="13.5" hidden="false" customHeight="false" outlineLevel="0" collapsed="false">
      <c r="A120" s="140" t="s">
        <v>293</v>
      </c>
      <c r="B120" s="141" t="n">
        <f aca="false">SUM(B121:B124)</f>
        <v>0.0815</v>
      </c>
      <c r="C120" s="142" t="n">
        <f aca="false">SUM(C121:C124)</f>
        <v>3.10082957450607</v>
      </c>
      <c r="D120" s="142" t="n">
        <f aca="false">SUM(D121:D124)</f>
        <v>6.20165914901215</v>
      </c>
      <c r="E120" s="142" t="n">
        <f aca="false">SUM(E121:E124)</f>
        <v>7.54535196463145</v>
      </c>
      <c r="F120" s="137"/>
      <c r="AU120" s="53"/>
    </row>
    <row r="121" customFormat="false" ht="13.5" hidden="false" customHeight="false" outlineLevel="0" collapsed="false">
      <c r="A121" s="143" t="s">
        <v>285</v>
      </c>
      <c r="B121" s="144" t="n">
        <v>0.0365</v>
      </c>
      <c r="C121" s="145" t="n">
        <f aca="false">((C$18+C$47+C$57+C$81+C$89+C$93+C$94)/(1-$B121-$B122-$B123))*$B121</f>
        <v>1.38871508551499</v>
      </c>
      <c r="D121" s="145" t="n">
        <f aca="false">((D$18+D$47+D$57+D$81+D$89+D$93+D$94)/(1-$B121-$B122-$B123))*$B121</f>
        <v>2.77743017102998</v>
      </c>
      <c r="E121" s="145" t="n">
        <f aca="false">((E$18+E$47+E$57+E$81+E$89+E$93+E$94)/(1-$B121-$B122-$B123))*$B121</f>
        <v>3.37920670808648</v>
      </c>
      <c r="F121" s="77"/>
      <c r="AU121" s="53"/>
    </row>
    <row r="122" customFormat="false" ht="13.5" hidden="false" customHeight="false" outlineLevel="0" collapsed="false">
      <c r="A122" s="143" t="s">
        <v>286</v>
      </c>
      <c r="B122" s="144" t="n">
        <v>0</v>
      </c>
      <c r="C122" s="145" t="n">
        <f aca="false">((C$18+C$47+C$57+C$81+C$89+C$93+C$94)/(1-$B121-$B122-$B123))*$B122</f>
        <v>0</v>
      </c>
      <c r="D122" s="145" t="n">
        <f aca="false">((D$18+D$47+D$57+D$81+D$89+D$93+D$94)/(1-$B121-$B122-$B123))*$B122</f>
        <v>0</v>
      </c>
      <c r="E122" s="145" t="n">
        <f aca="false">((E$18+E$47+E$57+E$81+E$89+E$93+E$94)/(1-$B121-$B122-$B123))*$B122</f>
        <v>0</v>
      </c>
      <c r="F122" s="77"/>
      <c r="AU122" s="53"/>
    </row>
    <row r="123" customFormat="false" ht="13.5" hidden="false" customHeight="false" outlineLevel="0" collapsed="false">
      <c r="A123" s="143" t="s">
        <v>287</v>
      </c>
      <c r="B123" s="144" t="n">
        <v>0.045</v>
      </c>
      <c r="C123" s="146" t="n">
        <f aca="false">((C$18+C$47+C$57+C$81+C$89+C$93+C$94)/(1-$B121-$B122-$B123))*$B123</f>
        <v>1.71211448899108</v>
      </c>
      <c r="D123" s="146" t="n">
        <f aca="false">((D$18+D$47+D$57+D$81+D$89+D$93+D$94)/(1-$B121-$B122-$B123))*$B123</f>
        <v>3.42422897798217</v>
      </c>
      <c r="E123" s="146" t="n">
        <f aca="false">((E$18+E$47+E$57+E$81+E$89+E$93+E$94)/(1-$B121-$B122-$B123))*$B123</f>
        <v>4.16614525654497</v>
      </c>
      <c r="F123" s="77"/>
      <c r="AU123" s="53"/>
    </row>
    <row r="124" customFormat="false" ht="13.5" hidden="false" customHeight="false" outlineLevel="0" collapsed="false">
      <c r="A124" s="143" t="s">
        <v>288</v>
      </c>
      <c r="B124" s="75" t="n">
        <v>0</v>
      </c>
      <c r="C124" s="146"/>
      <c r="D124" s="146"/>
      <c r="E124" s="145"/>
      <c r="F124" s="77"/>
      <c r="AU124" s="53"/>
    </row>
    <row r="125" customFormat="false" ht="13.5" hidden="false" customHeight="false" outlineLevel="0" collapsed="false">
      <c r="A125" s="140" t="s">
        <v>294</v>
      </c>
      <c r="B125" s="141" t="n">
        <f aca="false">SUM(B126:B129)</f>
        <v>0.0865</v>
      </c>
      <c r="C125" s="142" t="n">
        <f aca="false">SUM(C126:C129)</f>
        <v>3.3090780071511</v>
      </c>
      <c r="D125" s="142" t="n">
        <f aca="false">SUM(D126:D129)</f>
        <v>6.6181560143022</v>
      </c>
      <c r="E125" s="142" t="n">
        <f aca="false">SUM(E126:E129)</f>
        <v>8.05208981740101</v>
      </c>
      <c r="F125" s="137"/>
      <c r="AU125" s="53"/>
    </row>
    <row r="126" customFormat="false" ht="13.5" hidden="false" customHeight="false" outlineLevel="0" collapsed="false">
      <c r="A126" s="143" t="s">
        <v>285</v>
      </c>
      <c r="B126" s="144" t="n">
        <v>0.0365</v>
      </c>
      <c r="C126" s="145" t="n">
        <f aca="false">((C$18+C$47+C$57+C$81+C$89+C$93+C$94)/(1-$B126-$B127-$B128))*$B126</f>
        <v>1.39631615330653</v>
      </c>
      <c r="D126" s="145" t="n">
        <f aca="false">((D$18+D$47+D$57+D$81+D$89+D$93+D$94)/(1-$B126-$B127-$B128))*$B126</f>
        <v>2.79263230661307</v>
      </c>
      <c r="E126" s="145" t="n">
        <f aca="false">((E$18+E$47+E$57+E$81+E$89+E$93+E$94)/(1-$B126-$B127-$B128))*$B126</f>
        <v>3.39770263971256</v>
      </c>
      <c r="F126" s="77"/>
      <c r="AU126" s="53"/>
    </row>
    <row r="127" customFormat="false" ht="13.5" hidden="false" customHeight="false" outlineLevel="0" collapsed="false">
      <c r="A127" s="143" t="s">
        <v>286</v>
      </c>
      <c r="B127" s="144" t="n">
        <v>0</v>
      </c>
      <c r="C127" s="145" t="n">
        <f aca="false">((C$18+C$47+C$57+C$81+C$89+C$93+C$94)/(1-$B126-$B127-$B128))*$B127</f>
        <v>0</v>
      </c>
      <c r="D127" s="145" t="n">
        <f aca="false">((D$18+D$47+D$57+D$81+D$89+D$93+D$94)/(1-$B126-$B127-$B128))*$B127</f>
        <v>0</v>
      </c>
      <c r="E127" s="145" t="n">
        <f aca="false">((E$18+E$47+E$57+E$81+E$89+E$93+E$94)/(1-$B126-$B127-$B128))*$B127</f>
        <v>0</v>
      </c>
      <c r="F127" s="77"/>
      <c r="AU127" s="53"/>
    </row>
    <row r="128" customFormat="false" ht="13.5" hidden="false" customHeight="false" outlineLevel="0" collapsed="false">
      <c r="A128" s="143" t="s">
        <v>287</v>
      </c>
      <c r="B128" s="144" t="n">
        <v>0.05</v>
      </c>
      <c r="C128" s="146" t="n">
        <f aca="false">((C$18+C$47+C$57+C$81+C$89+C$93+C$94)/(1-$B126-$B127-$B128))*$B128</f>
        <v>1.91276185384457</v>
      </c>
      <c r="D128" s="146" t="n">
        <f aca="false">((D$18+D$47+D$57+D$81+D$89+D$93+D$94)/(1-$B126-$B127-$B128))*$B128</f>
        <v>3.82552370768913</v>
      </c>
      <c r="E128" s="146" t="n">
        <f aca="false">((E$18+E$47+E$57+E$81+E$89+E$93+E$94)/(1-$B126-$B127-$B128))*$B128</f>
        <v>4.65438717768844</v>
      </c>
      <c r="F128" s="77"/>
      <c r="AU128" s="53"/>
    </row>
    <row r="129" customFormat="false" ht="13.5" hidden="false" customHeight="false" outlineLevel="0" collapsed="false">
      <c r="A129" s="143" t="s">
        <v>288</v>
      </c>
      <c r="B129" s="75" t="n">
        <v>0</v>
      </c>
      <c r="C129" s="146"/>
      <c r="D129" s="146"/>
      <c r="E129" s="145"/>
      <c r="F129" s="77"/>
      <c r="AU129" s="53"/>
    </row>
    <row r="130" customFormat="false" ht="13.5" hidden="false" customHeight="true" outlineLevel="0" collapsed="false">
      <c r="A130" s="80" t="s">
        <v>221</v>
      </c>
      <c r="B130" s="147" t="n">
        <v>0.02</v>
      </c>
      <c r="C130" s="148" t="n">
        <f aca="false">SUM(C93:C94,C95)</f>
        <v>6.16698001267451</v>
      </c>
      <c r="D130" s="148" t="n">
        <f aca="false">SUM(D93:D94,D95)</f>
        <v>12.333960025349</v>
      </c>
      <c r="E130" s="148" t="n">
        <f aca="false">SUM(E93:E94,E95)</f>
        <v>15.0063180308413</v>
      </c>
      <c r="F130" s="77"/>
      <c r="AU130" s="53"/>
    </row>
    <row r="131" customFormat="false" ht="13.5" hidden="false" customHeight="false" outlineLevel="0" collapsed="false">
      <c r="A131" s="80"/>
      <c r="B131" s="149" t="n">
        <v>0.025</v>
      </c>
      <c r="C131" s="150" t="n">
        <f aca="false">SUM(C93:C94,C100)</f>
        <v>6.36431008374509</v>
      </c>
      <c r="D131" s="150" t="n">
        <f aca="false">SUM(D93:D94,D100)</f>
        <v>12.7286201674902</v>
      </c>
      <c r="E131" s="150" t="n">
        <f aca="false">SUM(E93:E94,E100)</f>
        <v>15.4864878704464</v>
      </c>
      <c r="F131" s="77"/>
      <c r="AU131" s="53"/>
    </row>
    <row r="132" customFormat="false" ht="13.5" hidden="false" customHeight="false" outlineLevel="0" collapsed="false">
      <c r="A132" s="80"/>
      <c r="B132" s="149" t="n">
        <v>0.03</v>
      </c>
      <c r="C132" s="150" t="n">
        <f aca="false">SUM(C93:C94,C105)</f>
        <v>6.56375402809976</v>
      </c>
      <c r="D132" s="150" t="n">
        <f aca="false">SUM(D93:D94,D105)</f>
        <v>13.1275080561995</v>
      </c>
      <c r="E132" s="150" t="n">
        <f aca="false">SUM(E93:E94,E105)</f>
        <v>15.9718014683761</v>
      </c>
      <c r="F132" s="77"/>
      <c r="AU132" s="53"/>
    </row>
    <row r="133" customFormat="false" ht="13.5" hidden="false" customHeight="false" outlineLevel="0" collapsed="false">
      <c r="A133" s="80"/>
      <c r="B133" s="149" t="n">
        <v>0.035</v>
      </c>
      <c r="C133" s="150" t="n">
        <f aca="false">SUM(C93:C94,C110)</f>
        <v>6.76534599554926</v>
      </c>
      <c r="D133" s="150" t="n">
        <f aca="false">SUM(D93:D94,D110)</f>
        <v>13.5306919910985</v>
      </c>
      <c r="E133" s="150" t="n">
        <f aca="false">SUM(E93:E94,E110)</f>
        <v>16.4623419225032</v>
      </c>
      <c r="F133" s="77"/>
      <c r="AU133" s="53"/>
    </row>
    <row r="134" customFormat="false" ht="13.5" hidden="false" customHeight="false" outlineLevel="0" collapsed="false">
      <c r="A134" s="80"/>
      <c r="B134" s="149" t="n">
        <v>0.04</v>
      </c>
      <c r="C134" s="150" t="n">
        <f aca="false">SUM(C93:C94,C115)</f>
        <v>6.96912087547791</v>
      </c>
      <c r="D134" s="150" t="n">
        <f aca="false">SUM(D93:D94,D115)</f>
        <v>13.9382417509558</v>
      </c>
      <c r="E134" s="150" t="n">
        <f aca="false">SUM(E93:E94,E115)</f>
        <v>16.9581941303296</v>
      </c>
      <c r="F134" s="77"/>
      <c r="AU134" s="53"/>
    </row>
    <row r="135" customFormat="false" ht="13.5" hidden="false" customHeight="false" outlineLevel="0" collapsed="false">
      <c r="A135" s="80"/>
      <c r="B135" s="149" t="n">
        <v>0.045</v>
      </c>
      <c r="C135" s="150" t="n">
        <f aca="false">SUM(C93:C94,C120)</f>
        <v>7.17511431697356</v>
      </c>
      <c r="D135" s="150" t="n">
        <f aca="false">SUM(D93:D94,D120)</f>
        <v>14.3502286339471</v>
      </c>
      <c r="E135" s="150" t="n">
        <f aca="false">SUM(E93:E94,E120)</f>
        <v>17.459444837969</v>
      </c>
      <c r="F135" s="77"/>
      <c r="AU135" s="53"/>
    </row>
    <row r="136" customFormat="false" ht="13.5" hidden="false" customHeight="false" outlineLevel="0" collapsed="false">
      <c r="A136" s="80"/>
      <c r="B136" s="151" t="n">
        <v>0.05</v>
      </c>
      <c r="C136" s="152" t="n">
        <f aca="false">SUM(C93:C94,C125)</f>
        <v>7.38336274961859</v>
      </c>
      <c r="D136" s="152" t="n">
        <f aca="false">SUM(D93:D94,D125)</f>
        <v>14.7667254992372</v>
      </c>
      <c r="E136" s="152" t="n">
        <f aca="false">SUM(E93:E94,E125)</f>
        <v>17.9661826907386</v>
      </c>
      <c r="F136" s="77"/>
      <c r="AU136" s="53"/>
    </row>
    <row r="137" customFormat="false" ht="13.5" hidden="false" customHeight="false" outlineLevel="0" collapsed="false">
      <c r="A137" s="60"/>
      <c r="B137" s="132"/>
      <c r="C137" s="85"/>
      <c r="D137" s="85"/>
      <c r="E137" s="59"/>
      <c r="AU137" s="53"/>
    </row>
    <row r="138" customFormat="false" ht="13.5" hidden="false" customHeight="false" outlineLevel="0" collapsed="false">
      <c r="A138" s="83"/>
      <c r="B138" s="84"/>
      <c r="C138" s="84"/>
      <c r="D138" s="84"/>
      <c r="E138" s="59"/>
      <c r="AU138" s="53"/>
    </row>
    <row r="139" customFormat="false" ht="17.25" hidden="false" customHeight="true" outlineLevel="0" collapsed="false">
      <c r="A139" s="153" t="s">
        <v>295</v>
      </c>
      <c r="B139" s="153"/>
      <c r="C139" s="153"/>
      <c r="D139" s="153"/>
      <c r="E139" s="153"/>
      <c r="AU139" s="53"/>
    </row>
    <row r="140" customFormat="false" ht="14.25" hidden="false" customHeight="true" outlineLevel="0" collapsed="false">
      <c r="A140" s="154" t="s">
        <v>296</v>
      </c>
      <c r="B140" s="154"/>
      <c r="C140" s="155" t="s">
        <v>214</v>
      </c>
      <c r="D140" s="155" t="s">
        <v>214</v>
      </c>
      <c r="E140" s="156" t="s">
        <v>214</v>
      </c>
      <c r="AU140" s="53"/>
    </row>
    <row r="141" customFormat="false" ht="15" hidden="false" customHeight="true" outlineLevel="0" collapsed="false">
      <c r="A141" s="157" t="s">
        <v>297</v>
      </c>
      <c r="B141" s="157"/>
      <c r="C141" s="158" t="n">
        <f aca="false">C18</f>
        <v>20.3104436363636</v>
      </c>
      <c r="D141" s="158" t="n">
        <f aca="false">D18</f>
        <v>40.6208872727273</v>
      </c>
      <c r="E141" s="158" t="n">
        <f aca="false">E18</f>
        <v>49.4220795151515</v>
      </c>
      <c r="AU141" s="53"/>
    </row>
    <row r="142" customFormat="false" ht="15" hidden="false" customHeight="true" outlineLevel="0" collapsed="false">
      <c r="A142" s="159" t="s">
        <v>298</v>
      </c>
      <c r="B142" s="159"/>
      <c r="C142" s="160" t="n">
        <f aca="false">C47</f>
        <v>10.5614306909091</v>
      </c>
      <c r="D142" s="160" t="n">
        <f aca="false">D47</f>
        <v>21.1228613818182</v>
      </c>
      <c r="E142" s="160" t="n">
        <f aca="false">E47</f>
        <v>25.6994813478788</v>
      </c>
      <c r="AU142" s="53"/>
    </row>
    <row r="143" customFormat="false" ht="13.5" hidden="false" customHeight="true" outlineLevel="0" collapsed="false">
      <c r="A143" s="159" t="s">
        <v>299</v>
      </c>
      <c r="B143" s="159" t="s">
        <v>296</v>
      </c>
      <c r="C143" s="160" t="n">
        <f aca="false">C57</f>
        <v>0</v>
      </c>
      <c r="D143" s="160" t="n">
        <f aca="false">D57</f>
        <v>0</v>
      </c>
      <c r="E143" s="160" t="n">
        <f aca="false">E57</f>
        <v>0</v>
      </c>
      <c r="AU143" s="53"/>
    </row>
    <row r="144" customFormat="false" ht="15" hidden="false" customHeight="true" outlineLevel="0" collapsed="false">
      <c r="A144" s="159" t="s">
        <v>300</v>
      </c>
      <c r="B144" s="159"/>
      <c r="C144" s="160" t="n">
        <f aca="false">C81</f>
        <v>0</v>
      </c>
      <c r="D144" s="160" t="n">
        <f aca="false">D81</f>
        <v>0</v>
      </c>
      <c r="E144" s="160" t="n">
        <f aca="false">E81</f>
        <v>0</v>
      </c>
      <c r="AU144" s="53"/>
    </row>
    <row r="145" customFormat="false" ht="15.75" hidden="false" customHeight="true" outlineLevel="0" collapsed="false">
      <c r="A145" s="159" t="s">
        <v>301</v>
      </c>
      <c r="B145" s="159"/>
      <c r="C145" s="160" t="n">
        <f aca="false">C89</f>
        <v>0</v>
      </c>
      <c r="D145" s="160" t="n">
        <f aca="false">D89</f>
        <v>0</v>
      </c>
      <c r="E145" s="160" t="n">
        <f aca="false">E89</f>
        <v>0</v>
      </c>
      <c r="AU145" s="53"/>
    </row>
    <row r="146" customFormat="false" ht="15.75" hidden="false" customHeight="true" outlineLevel="0" collapsed="false">
      <c r="A146" s="161" t="s">
        <v>302</v>
      </c>
      <c r="B146" s="161"/>
      <c r="C146" s="162" t="n">
        <f aca="false">SUM(C141:C145)</f>
        <v>30.8718743272727</v>
      </c>
      <c r="D146" s="162" t="n">
        <f aca="false">SUM(D141:D145)</f>
        <v>61.7437486545455</v>
      </c>
      <c r="E146" s="162" t="n">
        <f aca="false">SUM(E141:E145)</f>
        <v>75.1215608630303</v>
      </c>
      <c r="AU146" s="53"/>
    </row>
    <row r="147" customFormat="false" ht="15.75" hidden="false" customHeight="true" outlineLevel="0" collapsed="false">
      <c r="A147" s="163" t="s">
        <v>303</v>
      </c>
      <c r="B147" s="164" t="n">
        <v>0.02</v>
      </c>
      <c r="C147" s="160" t="n">
        <f aca="false">C130</f>
        <v>6.16698001267451</v>
      </c>
      <c r="D147" s="160" t="n">
        <f aca="false">D130</f>
        <v>12.333960025349</v>
      </c>
      <c r="E147" s="160" t="n">
        <f aca="false">E130</f>
        <v>15.0063180308413</v>
      </c>
      <c r="AU147" s="53"/>
    </row>
    <row r="148" customFormat="false" ht="15.75" hidden="false" customHeight="true" outlineLevel="0" collapsed="false">
      <c r="A148" s="163"/>
      <c r="B148" s="164" t="n">
        <v>0.025</v>
      </c>
      <c r="C148" s="160" t="n">
        <f aca="false">C131</f>
        <v>6.36431008374509</v>
      </c>
      <c r="D148" s="160" t="n">
        <f aca="false">D131</f>
        <v>12.7286201674902</v>
      </c>
      <c r="E148" s="160" t="n">
        <f aca="false">E131</f>
        <v>15.4864878704464</v>
      </c>
      <c r="AU148" s="53"/>
    </row>
    <row r="149" customFormat="false" ht="15.75" hidden="false" customHeight="true" outlineLevel="0" collapsed="false">
      <c r="A149" s="163"/>
      <c r="B149" s="164" t="n">
        <v>0.03</v>
      </c>
      <c r="C149" s="160" t="n">
        <f aca="false">C132</f>
        <v>6.56375402809976</v>
      </c>
      <c r="D149" s="160" t="n">
        <f aca="false">D132</f>
        <v>13.1275080561995</v>
      </c>
      <c r="E149" s="160" t="n">
        <f aca="false">E132</f>
        <v>15.9718014683761</v>
      </c>
      <c r="AU149" s="53"/>
    </row>
    <row r="150" customFormat="false" ht="15.75" hidden="false" customHeight="true" outlineLevel="0" collapsed="false">
      <c r="A150" s="163"/>
      <c r="B150" s="164" t="n">
        <v>0.025</v>
      </c>
      <c r="C150" s="160" t="n">
        <f aca="false">C133</f>
        <v>6.76534599554926</v>
      </c>
      <c r="D150" s="160" t="n">
        <f aca="false">D133</f>
        <v>13.5306919910985</v>
      </c>
      <c r="E150" s="160" t="n">
        <f aca="false">E133</f>
        <v>16.4623419225032</v>
      </c>
      <c r="AU150" s="53"/>
    </row>
    <row r="151" customFormat="false" ht="15.75" hidden="false" customHeight="true" outlineLevel="0" collapsed="false">
      <c r="A151" s="163"/>
      <c r="B151" s="164" t="n">
        <v>0.04</v>
      </c>
      <c r="C151" s="160" t="n">
        <f aca="false">C134</f>
        <v>6.96912087547791</v>
      </c>
      <c r="D151" s="160" t="n">
        <f aca="false">D134</f>
        <v>13.9382417509558</v>
      </c>
      <c r="E151" s="160" t="n">
        <f aca="false">E134</f>
        <v>16.9581941303296</v>
      </c>
      <c r="AU151" s="53"/>
    </row>
    <row r="152" customFormat="false" ht="15.75" hidden="false" customHeight="true" outlineLevel="0" collapsed="false">
      <c r="A152" s="163"/>
      <c r="B152" s="164" t="n">
        <v>0.045</v>
      </c>
      <c r="C152" s="160" t="n">
        <f aca="false">C135</f>
        <v>7.17511431697356</v>
      </c>
      <c r="D152" s="160" t="n">
        <f aca="false">D135</f>
        <v>14.3502286339471</v>
      </c>
      <c r="E152" s="160" t="n">
        <f aca="false">E135</f>
        <v>17.459444837969</v>
      </c>
      <c r="AU152" s="53"/>
    </row>
    <row r="153" customFormat="false" ht="15.75" hidden="false" customHeight="true" outlineLevel="0" collapsed="false">
      <c r="A153" s="163"/>
      <c r="B153" s="165" t="n">
        <v>0.05</v>
      </c>
      <c r="C153" s="160" t="n">
        <f aca="false">C136</f>
        <v>7.38336274961859</v>
      </c>
      <c r="D153" s="160" t="n">
        <f aca="false">D136</f>
        <v>14.7667254992372</v>
      </c>
      <c r="E153" s="160" t="n">
        <f aca="false">E136</f>
        <v>17.9661826907386</v>
      </c>
      <c r="AU153" s="53"/>
    </row>
    <row r="154" customFormat="false" ht="15.75" hidden="false" customHeight="true" outlineLevel="0" collapsed="false">
      <c r="A154" s="166" t="s">
        <v>304</v>
      </c>
      <c r="B154" s="167" t="n">
        <v>0.02</v>
      </c>
      <c r="C154" s="168" t="n">
        <f aca="false">SUM(C$146,C147)</f>
        <v>37.0388543399472</v>
      </c>
      <c r="D154" s="168" t="n">
        <f aca="false">SUM(D$146,D147)</f>
        <v>74.0777086798945</v>
      </c>
      <c r="E154" s="168" t="n">
        <f aca="false">SUM(E$146,E147)</f>
        <v>90.1278788938716</v>
      </c>
      <c r="AU154" s="53"/>
    </row>
    <row r="155" customFormat="false" ht="15.75" hidden="false" customHeight="true" outlineLevel="0" collapsed="false">
      <c r="A155" s="166"/>
      <c r="B155" s="169" t="n">
        <v>0.025</v>
      </c>
      <c r="C155" s="170" t="n">
        <f aca="false">SUM(C$146,C148)</f>
        <v>37.2361844110178</v>
      </c>
      <c r="D155" s="170" t="n">
        <f aca="false">SUM(D$146,D148)</f>
        <v>74.4723688220356</v>
      </c>
      <c r="E155" s="170" t="n">
        <f aca="false">SUM(E$146,E148)</f>
        <v>90.6080487334767</v>
      </c>
      <c r="AU155" s="53"/>
    </row>
    <row r="156" customFormat="false" ht="15.75" hidden="false" customHeight="true" outlineLevel="0" collapsed="false">
      <c r="A156" s="166"/>
      <c r="B156" s="169" t="n">
        <v>0.03</v>
      </c>
      <c r="C156" s="170" t="n">
        <f aca="false">SUM(C$146,C149)</f>
        <v>37.4356283553725</v>
      </c>
      <c r="D156" s="170" t="n">
        <f aca="false">SUM(D$146,D149)</f>
        <v>74.871256710745</v>
      </c>
      <c r="E156" s="170" t="n">
        <f aca="false">SUM(E$146,E149)</f>
        <v>91.0933623314064</v>
      </c>
      <c r="AU156" s="53"/>
    </row>
    <row r="157" customFormat="false" ht="15.75" hidden="false" customHeight="true" outlineLevel="0" collapsed="false">
      <c r="A157" s="166"/>
      <c r="B157" s="169" t="n">
        <v>0.025</v>
      </c>
      <c r="C157" s="170" t="n">
        <f aca="false">SUM(C$146,C150)</f>
        <v>37.637220322822</v>
      </c>
      <c r="D157" s="170" t="n">
        <f aca="false">SUM(D$146,D150)</f>
        <v>75.274440645644</v>
      </c>
      <c r="E157" s="170" t="n">
        <f aca="false">SUM(E$146,E150)</f>
        <v>91.5839027855335</v>
      </c>
      <c r="AU157" s="53"/>
    </row>
    <row r="158" customFormat="false" ht="15.75" hidden="false" customHeight="true" outlineLevel="0" collapsed="false">
      <c r="A158" s="166"/>
      <c r="B158" s="169" t="n">
        <v>0.04</v>
      </c>
      <c r="C158" s="170" t="n">
        <f aca="false">SUM(C$146,C151)</f>
        <v>37.8409952027506</v>
      </c>
      <c r="D158" s="170" t="n">
        <f aca="false">SUM(D$146,D151)</f>
        <v>75.6819904055013</v>
      </c>
      <c r="E158" s="170" t="n">
        <f aca="false">SUM(E$146,E151)</f>
        <v>92.0797549933599</v>
      </c>
      <c r="AU158" s="53"/>
    </row>
    <row r="159" customFormat="false" ht="15.75" hidden="false" customHeight="true" outlineLevel="0" collapsed="false">
      <c r="A159" s="166"/>
      <c r="B159" s="169" t="n">
        <v>0.045</v>
      </c>
      <c r="C159" s="170" t="n">
        <f aca="false">SUM(C$146,C152)</f>
        <v>38.0469886442463</v>
      </c>
      <c r="D159" s="170" t="n">
        <f aca="false">SUM(D$146,D152)</f>
        <v>76.0939772884926</v>
      </c>
      <c r="E159" s="170" t="n">
        <f aca="false">SUM(E$146,E152)</f>
        <v>92.5810057009993</v>
      </c>
      <c r="AU159" s="53"/>
    </row>
    <row r="160" customFormat="false" ht="15.75" hidden="false" customHeight="true" outlineLevel="0" collapsed="false">
      <c r="A160" s="166"/>
      <c r="B160" s="171" t="n">
        <v>0.05</v>
      </c>
      <c r="C160" s="172" t="n">
        <f aca="false">SUM(C$146,C153)</f>
        <v>38.2552370768913</v>
      </c>
      <c r="D160" s="172" t="n">
        <f aca="false">SUM(D$146,D153)</f>
        <v>76.5104741537826</v>
      </c>
      <c r="E160" s="172" t="n">
        <f aca="false">SUM(E$146,E153)</f>
        <v>93.0877435537689</v>
      </c>
      <c r="AU160" s="53"/>
    </row>
    <row r="161" customFormat="false" ht="15.75" hidden="false" customHeight="true" outlineLevel="0" collapsed="false">
      <c r="A161" s="60"/>
      <c r="B161" s="60"/>
      <c r="C161" s="60"/>
      <c r="D161" s="85"/>
      <c r="E161" s="85"/>
    </row>
    <row r="162" s="53" customFormat="true" ht="12.75" hidden="false" customHeight="false" outlineLevel="0" collapsed="false">
      <c r="F162" s="54"/>
      <c r="G162" s="54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  <c r="AS162" s="54"/>
      <c r="AT162" s="54"/>
      <c r="AU162" s="54"/>
    </row>
    <row r="163" s="53" customFormat="true" ht="12.75" hidden="false" customHeight="false" outlineLevel="0" collapsed="false">
      <c r="F163" s="54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/>
      <c r="AS163" s="54"/>
      <c r="AT163" s="54"/>
      <c r="AU163" s="54"/>
    </row>
    <row r="164" s="53" customFormat="true" ht="12.75" hidden="false" customHeight="false" outlineLevel="0" collapsed="false">
      <c r="F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/>
      <c r="AS164" s="54"/>
      <c r="AT164" s="54"/>
      <c r="AU164" s="54"/>
    </row>
    <row r="165" s="53" customFormat="true" ht="12.75" hidden="false" customHeight="false" outlineLevel="0" collapsed="false">
      <c r="F165" s="54"/>
      <c r="G165" s="54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  <c r="AB165" s="54"/>
      <c r="AC165" s="54"/>
      <c r="AD165" s="54"/>
      <c r="AE165" s="54"/>
      <c r="AF165" s="54"/>
      <c r="AG165" s="54"/>
      <c r="AH165" s="54"/>
      <c r="AI165" s="54"/>
      <c r="AJ165" s="54"/>
      <c r="AK165" s="54"/>
      <c r="AL165" s="54"/>
      <c r="AM165" s="54"/>
      <c r="AN165" s="54"/>
      <c r="AO165" s="54"/>
      <c r="AP165" s="54"/>
      <c r="AQ165" s="54"/>
      <c r="AR165" s="54"/>
      <c r="AS165" s="54"/>
      <c r="AT165" s="54"/>
      <c r="AU165" s="54"/>
    </row>
    <row r="166" s="53" customFormat="true" ht="12.75" hidden="false" customHeight="false" outlineLevel="0" collapsed="false">
      <c r="F166" s="54"/>
      <c r="G166" s="54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  <c r="AJ166" s="54"/>
      <c r="AK166" s="54"/>
      <c r="AL166" s="54"/>
      <c r="AM166" s="54"/>
      <c r="AN166" s="54"/>
      <c r="AO166" s="54"/>
      <c r="AP166" s="54"/>
      <c r="AQ166" s="54"/>
      <c r="AR166" s="54"/>
      <c r="AS166" s="54"/>
      <c r="AT166" s="54"/>
      <c r="AU166" s="54"/>
    </row>
    <row r="167" s="53" customFormat="true" ht="12.75" hidden="false" customHeight="false" outlineLevel="0" collapsed="false">
      <c r="F167" s="54"/>
      <c r="G167" s="54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  <c r="AG167" s="54"/>
      <c r="AH167" s="54"/>
      <c r="AI167" s="54"/>
      <c r="AJ167" s="54"/>
      <c r="AK167" s="54"/>
      <c r="AL167" s="54"/>
      <c r="AM167" s="54"/>
      <c r="AN167" s="54"/>
      <c r="AO167" s="54"/>
      <c r="AP167" s="54"/>
      <c r="AQ167" s="54"/>
      <c r="AR167" s="54"/>
      <c r="AS167" s="54"/>
      <c r="AT167" s="54"/>
      <c r="AU167" s="54"/>
    </row>
    <row r="168" s="53" customFormat="true" ht="12.75" hidden="false" customHeight="false" outlineLevel="0" collapsed="false">
      <c r="F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  <c r="AJ168" s="54"/>
      <c r="AK168" s="54"/>
      <c r="AL168" s="54"/>
      <c r="AM168" s="54"/>
      <c r="AN168" s="54"/>
      <c r="AO168" s="54"/>
      <c r="AP168" s="54"/>
      <c r="AQ168" s="54"/>
      <c r="AR168" s="54"/>
      <c r="AS168" s="54"/>
      <c r="AT168" s="54"/>
      <c r="AU168" s="54"/>
    </row>
    <row r="169" s="53" customFormat="true" ht="12.75" hidden="false" customHeight="false" outlineLevel="0" collapsed="false">
      <c r="F169" s="54"/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/>
      <c r="AS169" s="54"/>
      <c r="AT169" s="54"/>
      <c r="AU169" s="54"/>
    </row>
    <row r="170" s="54" customFormat="true" ht="12.75" hidden="false" customHeight="false" outlineLevel="0" collapsed="false">
      <c r="A170" s="53"/>
      <c r="B170" s="53"/>
      <c r="C170" s="53"/>
      <c r="D170" s="53"/>
      <c r="E170" s="53"/>
      <c r="AV170" s="53"/>
      <c r="AW170" s="53"/>
      <c r="AX170" s="53"/>
      <c r="AY170" s="53"/>
      <c r="AZ170" s="53"/>
      <c r="BA170" s="53"/>
      <c r="BB170" s="53"/>
      <c r="BC170" s="53"/>
      <c r="BD170" s="53"/>
      <c r="BE170" s="53"/>
      <c r="BF170" s="53"/>
      <c r="BG170" s="53"/>
      <c r="BH170" s="53"/>
      <c r="BI170" s="53"/>
      <c r="BJ170" s="53"/>
      <c r="BK170" s="53"/>
      <c r="BL170" s="53"/>
      <c r="BM170" s="53"/>
      <c r="BN170" s="53"/>
      <c r="BO170" s="53"/>
      <c r="BP170" s="53"/>
      <c r="BQ170" s="53"/>
      <c r="BR170" s="53"/>
      <c r="BS170" s="53"/>
      <c r="BT170" s="53"/>
      <c r="BU170" s="53"/>
      <c r="BV170" s="53"/>
      <c r="BW170" s="53"/>
      <c r="BX170" s="53"/>
      <c r="BY170" s="53"/>
      <c r="BZ170" s="53"/>
      <c r="CA170" s="53"/>
      <c r="CB170" s="53"/>
      <c r="CC170" s="53"/>
      <c r="CD170" s="53"/>
      <c r="CE170" s="53"/>
      <c r="CF170" s="53"/>
      <c r="CG170" s="53"/>
      <c r="CH170" s="53"/>
      <c r="CI170" s="53"/>
      <c r="CJ170" s="53"/>
      <c r="CK170" s="53"/>
      <c r="CL170" s="53"/>
      <c r="CM170" s="53"/>
      <c r="CN170" s="53"/>
      <c r="CO170" s="53"/>
      <c r="CP170" s="53"/>
      <c r="CQ170" s="53"/>
      <c r="CR170" s="53"/>
      <c r="CS170" s="53"/>
      <c r="CT170" s="53"/>
      <c r="CU170" s="53"/>
      <c r="CV170" s="53"/>
      <c r="CW170" s="53"/>
      <c r="CX170" s="53"/>
      <c r="CY170" s="53"/>
      <c r="CZ170" s="53"/>
      <c r="DA170" s="53"/>
      <c r="DB170" s="53"/>
      <c r="DC170" s="53"/>
      <c r="DD170" s="53"/>
      <c r="DE170" s="53"/>
      <c r="DF170" s="53"/>
      <c r="DG170" s="53"/>
      <c r="DH170" s="53"/>
      <c r="DI170" s="53"/>
      <c r="DJ170" s="53"/>
      <c r="DK170" s="53"/>
      <c r="DL170" s="53"/>
      <c r="DM170" s="53"/>
      <c r="DN170" s="53"/>
      <c r="DO170" s="53"/>
      <c r="DP170" s="53"/>
      <c r="DQ170" s="53"/>
      <c r="DR170" s="53"/>
      <c r="DS170" s="53"/>
      <c r="DT170" s="53"/>
      <c r="DU170" s="53"/>
      <c r="DV170" s="53"/>
      <c r="DW170" s="53"/>
      <c r="DX170" s="53"/>
      <c r="DY170" s="53"/>
      <c r="DZ170" s="53"/>
      <c r="EA170" s="53"/>
      <c r="EB170" s="53"/>
      <c r="EC170" s="53"/>
      <c r="ED170" s="53"/>
      <c r="EE170" s="53"/>
      <c r="EF170" s="53"/>
      <c r="EG170" s="53"/>
      <c r="EH170" s="53"/>
      <c r="EI170" s="53"/>
      <c r="EJ170" s="53"/>
      <c r="EK170" s="53"/>
      <c r="EL170" s="53"/>
      <c r="EM170" s="53"/>
      <c r="EN170" s="53"/>
      <c r="EO170" s="53"/>
      <c r="EP170" s="53"/>
      <c r="EQ170" s="53"/>
      <c r="ER170" s="53"/>
      <c r="ES170" s="53"/>
      <c r="ET170" s="53"/>
      <c r="EU170" s="53"/>
      <c r="EV170" s="53"/>
      <c r="EW170" s="53"/>
      <c r="EX170" s="53"/>
      <c r="EY170" s="53"/>
      <c r="EZ170" s="53"/>
      <c r="FA170" s="53"/>
      <c r="FB170" s="53"/>
      <c r="FC170" s="53"/>
      <c r="FD170" s="53"/>
      <c r="FE170" s="53"/>
      <c r="FF170" s="53"/>
      <c r="FG170" s="53"/>
      <c r="FH170" s="53"/>
      <c r="FI170" s="53"/>
      <c r="FJ170" s="53"/>
      <c r="FK170" s="53"/>
      <c r="FL170" s="53"/>
      <c r="FM170" s="53"/>
      <c r="FN170" s="53"/>
      <c r="FO170" s="53"/>
      <c r="FP170" s="53"/>
      <c r="FQ170" s="53"/>
      <c r="FR170" s="53"/>
      <c r="FS170" s="53"/>
      <c r="FT170" s="53"/>
      <c r="FU170" s="53"/>
      <c r="FV170" s="53"/>
      <c r="FW170" s="53"/>
      <c r="FX170" s="53"/>
      <c r="FY170" s="53"/>
      <c r="FZ170" s="53"/>
      <c r="GA170" s="53"/>
      <c r="GB170" s="53"/>
      <c r="GC170" s="53"/>
      <c r="GD170" s="53"/>
      <c r="GE170" s="53"/>
      <c r="GF170" s="53"/>
      <c r="GG170" s="53"/>
      <c r="GH170" s="53"/>
      <c r="GI170" s="53"/>
      <c r="GJ170" s="53"/>
      <c r="GK170" s="53"/>
      <c r="GL170" s="53"/>
      <c r="GM170" s="53"/>
      <c r="GN170" s="53"/>
      <c r="GO170" s="53"/>
      <c r="GP170" s="53"/>
      <c r="GQ170" s="53"/>
      <c r="GR170" s="53"/>
      <c r="GS170" s="53"/>
      <c r="GT170" s="53"/>
      <c r="GU170" s="53"/>
      <c r="GV170" s="53"/>
      <c r="GW170" s="53"/>
      <c r="GX170" s="53"/>
      <c r="GY170" s="53"/>
      <c r="GZ170" s="53"/>
      <c r="HA170" s="53"/>
      <c r="HB170" s="53"/>
      <c r="HC170" s="53"/>
      <c r="HD170" s="53"/>
      <c r="HE170" s="53"/>
      <c r="HF170" s="53"/>
      <c r="HG170" s="53"/>
      <c r="HH170" s="53"/>
      <c r="HI170" s="53"/>
      <c r="HJ170" s="53"/>
      <c r="HK170" s="53"/>
      <c r="HL170" s="53"/>
      <c r="HM170" s="53"/>
      <c r="HN170" s="53"/>
      <c r="HO170" s="53"/>
      <c r="HP170" s="53"/>
      <c r="HQ170" s="53"/>
      <c r="HR170" s="53"/>
      <c r="HS170" s="53"/>
      <c r="HT170" s="53"/>
      <c r="HU170" s="53"/>
      <c r="HV170" s="53"/>
      <c r="HW170" s="53"/>
      <c r="HX170" s="53"/>
      <c r="HY170" s="53"/>
      <c r="HZ170" s="53"/>
      <c r="IA170" s="53"/>
      <c r="IB170" s="53"/>
      <c r="IC170" s="53"/>
      <c r="ID170" s="53"/>
      <c r="IE170" s="53"/>
      <c r="IF170" s="53"/>
      <c r="IG170" s="53"/>
      <c r="IH170" s="53"/>
      <c r="II170" s="53"/>
      <c r="IJ170" s="53"/>
      <c r="IK170" s="53"/>
      <c r="IL170" s="53"/>
      <c r="IM170" s="53"/>
      <c r="IN170" s="53"/>
      <c r="IO170" s="53"/>
      <c r="IP170" s="53"/>
      <c r="IQ170" s="53"/>
      <c r="IR170" s="53"/>
      <c r="IS170" s="53"/>
      <c r="IT170" s="53"/>
      <c r="IU170" s="53"/>
      <c r="IV170" s="53"/>
      <c r="IW170" s="53"/>
      <c r="IX170" s="53"/>
      <c r="IY170" s="53"/>
      <c r="IZ170" s="53"/>
      <c r="JA170" s="53"/>
      <c r="JB170" s="53"/>
      <c r="JC170" s="53"/>
      <c r="JD170" s="53"/>
      <c r="JE170" s="53"/>
      <c r="JF170" s="53"/>
      <c r="JG170" s="53"/>
      <c r="JH170" s="53"/>
      <c r="JI170" s="53"/>
      <c r="JJ170" s="53"/>
      <c r="JK170" s="53"/>
      <c r="JL170" s="53"/>
      <c r="JM170" s="53"/>
      <c r="JN170" s="53"/>
      <c r="JO170" s="53"/>
      <c r="JP170" s="53"/>
      <c r="JQ170" s="53"/>
      <c r="JR170" s="53"/>
      <c r="JS170" s="53"/>
      <c r="JT170" s="53"/>
      <c r="JU170" s="53"/>
      <c r="JV170" s="53"/>
      <c r="JW170" s="53"/>
      <c r="JX170" s="53"/>
      <c r="JY170" s="53"/>
      <c r="JZ170" s="53"/>
      <c r="KA170" s="53"/>
      <c r="KB170" s="53"/>
      <c r="KC170" s="53"/>
      <c r="KD170" s="53"/>
      <c r="KE170" s="53"/>
      <c r="KF170" s="53"/>
      <c r="KG170" s="53"/>
      <c r="KH170" s="53"/>
      <c r="KI170" s="53"/>
      <c r="KJ170" s="53"/>
      <c r="KK170" s="53"/>
      <c r="KL170" s="53"/>
      <c r="KM170" s="53"/>
      <c r="KN170" s="53"/>
      <c r="KO170" s="53"/>
      <c r="KP170" s="53"/>
      <c r="KQ170" s="53"/>
      <c r="KR170" s="53"/>
      <c r="KS170" s="53"/>
      <c r="KT170" s="53"/>
      <c r="KU170" s="53"/>
      <c r="KV170" s="53"/>
      <c r="KW170" s="53"/>
      <c r="KX170" s="53"/>
      <c r="KY170" s="53"/>
      <c r="KZ170" s="53"/>
      <c r="LA170" s="53"/>
      <c r="LB170" s="53"/>
      <c r="LC170" s="53"/>
      <c r="LD170" s="53"/>
      <c r="LE170" s="53"/>
      <c r="LF170" s="53"/>
      <c r="LG170" s="53"/>
      <c r="LH170" s="53"/>
      <c r="LI170" s="53"/>
      <c r="LJ170" s="53"/>
      <c r="LK170" s="53"/>
      <c r="LL170" s="53"/>
      <c r="LM170" s="53"/>
      <c r="LN170" s="53"/>
      <c r="LO170" s="53"/>
      <c r="LP170" s="53"/>
      <c r="LQ170" s="53"/>
      <c r="LR170" s="53"/>
      <c r="LS170" s="53"/>
      <c r="LT170" s="53"/>
      <c r="LU170" s="53"/>
      <c r="LV170" s="53"/>
      <c r="LW170" s="53"/>
      <c r="LX170" s="53"/>
      <c r="LY170" s="53"/>
      <c r="LZ170" s="53"/>
      <c r="MA170" s="53"/>
      <c r="MB170" s="53"/>
      <c r="MC170" s="53"/>
      <c r="MD170" s="53"/>
      <c r="ME170" s="53"/>
      <c r="MF170" s="53"/>
      <c r="MG170" s="53"/>
      <c r="MH170" s="53"/>
      <c r="MI170" s="53"/>
      <c r="MJ170" s="53"/>
      <c r="MK170" s="53"/>
      <c r="ML170" s="53"/>
      <c r="MM170" s="53"/>
      <c r="MN170" s="53"/>
      <c r="MO170" s="53"/>
      <c r="MP170" s="53"/>
      <c r="MQ170" s="53"/>
      <c r="MR170" s="53"/>
      <c r="MS170" s="53"/>
      <c r="MT170" s="53"/>
      <c r="MU170" s="53"/>
      <c r="MV170" s="53"/>
      <c r="MW170" s="53"/>
      <c r="MX170" s="53"/>
      <c r="MY170" s="53"/>
      <c r="MZ170" s="53"/>
      <c r="NA170" s="53"/>
      <c r="NB170" s="53"/>
      <c r="NC170" s="53"/>
      <c r="ND170" s="53"/>
      <c r="NE170" s="53"/>
      <c r="NF170" s="53"/>
      <c r="NG170" s="53"/>
      <c r="NH170" s="53"/>
      <c r="NI170" s="53"/>
      <c r="NJ170" s="53"/>
      <c r="NK170" s="53"/>
      <c r="NL170" s="53"/>
      <c r="NM170" s="53"/>
      <c r="NN170" s="53"/>
      <c r="NO170" s="53"/>
      <c r="NP170" s="53"/>
      <c r="NQ170" s="53"/>
      <c r="NR170" s="53"/>
      <c r="NS170" s="53"/>
      <c r="NT170" s="53"/>
      <c r="NU170" s="53"/>
      <c r="NV170" s="53"/>
      <c r="NW170" s="53"/>
      <c r="NX170" s="53"/>
      <c r="NY170" s="53"/>
      <c r="NZ170" s="53"/>
      <c r="OA170" s="53"/>
      <c r="OB170" s="53"/>
      <c r="OC170" s="53"/>
      <c r="OD170" s="53"/>
      <c r="OE170" s="53"/>
      <c r="OF170" s="53"/>
      <c r="OG170" s="53"/>
      <c r="OH170" s="53"/>
      <c r="OI170" s="53"/>
      <c r="OJ170" s="53"/>
      <c r="OK170" s="53"/>
      <c r="OL170" s="53"/>
      <c r="OM170" s="53"/>
      <c r="ON170" s="53"/>
      <c r="OO170" s="53"/>
      <c r="OP170" s="53"/>
      <c r="OQ170" s="53"/>
      <c r="OR170" s="53"/>
      <c r="OS170" s="53"/>
      <c r="OT170" s="53"/>
      <c r="OU170" s="53"/>
      <c r="OV170" s="53"/>
      <c r="OW170" s="53"/>
      <c r="OX170" s="53"/>
      <c r="OY170" s="53"/>
      <c r="OZ170" s="53"/>
      <c r="PA170" s="53"/>
      <c r="PB170" s="53"/>
      <c r="PC170" s="53"/>
      <c r="PD170" s="53"/>
      <c r="PE170" s="53"/>
      <c r="PF170" s="53"/>
      <c r="PG170" s="53"/>
      <c r="PH170" s="53"/>
      <c r="PI170" s="53"/>
      <c r="PJ170" s="53"/>
      <c r="PK170" s="53"/>
      <c r="PL170" s="53"/>
      <c r="PM170" s="53"/>
      <c r="PN170" s="53"/>
      <c r="PO170" s="53"/>
      <c r="PP170" s="53"/>
      <c r="PQ170" s="53"/>
      <c r="PR170" s="53"/>
      <c r="PS170" s="53"/>
      <c r="PT170" s="53"/>
      <c r="PU170" s="53"/>
      <c r="PV170" s="53"/>
      <c r="PW170" s="53"/>
      <c r="PX170" s="53"/>
      <c r="PY170" s="53"/>
      <c r="PZ170" s="53"/>
      <c r="QA170" s="53"/>
      <c r="QB170" s="53"/>
      <c r="QC170" s="53"/>
      <c r="QD170" s="53"/>
      <c r="QE170" s="53"/>
      <c r="QF170" s="53"/>
      <c r="QG170" s="53"/>
      <c r="QH170" s="53"/>
      <c r="QI170" s="53"/>
      <c r="QJ170" s="53"/>
      <c r="QK170" s="53"/>
      <c r="QL170" s="53"/>
      <c r="QM170" s="53"/>
      <c r="QN170" s="53"/>
      <c r="QO170" s="53"/>
      <c r="QP170" s="53"/>
      <c r="QQ170" s="53"/>
      <c r="QR170" s="53"/>
      <c r="QS170" s="53"/>
      <c r="QT170" s="53"/>
      <c r="QU170" s="53"/>
      <c r="QV170" s="53"/>
      <c r="QW170" s="53"/>
      <c r="QX170" s="53"/>
      <c r="QY170" s="53"/>
      <c r="QZ170" s="53"/>
      <c r="RA170" s="53"/>
      <c r="RB170" s="53"/>
      <c r="RC170" s="53"/>
      <c r="RD170" s="53"/>
      <c r="RE170" s="53"/>
      <c r="RF170" s="53"/>
      <c r="RG170" s="53"/>
      <c r="RH170" s="53"/>
      <c r="RI170" s="53"/>
      <c r="RJ170" s="53"/>
      <c r="RK170" s="53"/>
      <c r="RL170" s="53"/>
      <c r="RM170" s="53"/>
      <c r="RN170" s="53"/>
      <c r="RO170" s="53"/>
      <c r="RP170" s="53"/>
      <c r="RQ170" s="53"/>
      <c r="RR170" s="53"/>
      <c r="RS170" s="53"/>
      <c r="RT170" s="53"/>
      <c r="RU170" s="53"/>
      <c r="RV170" s="53"/>
      <c r="RW170" s="53"/>
      <c r="RX170" s="53"/>
      <c r="RY170" s="53"/>
      <c r="RZ170" s="53"/>
      <c r="SA170" s="53"/>
      <c r="SB170" s="53"/>
      <c r="SC170" s="53"/>
      <c r="SD170" s="53"/>
      <c r="SE170" s="53"/>
      <c r="SF170" s="53"/>
      <c r="SG170" s="53"/>
      <c r="SH170" s="53"/>
      <c r="SI170" s="53"/>
      <c r="SJ170" s="53"/>
      <c r="SK170" s="53"/>
      <c r="SL170" s="53"/>
      <c r="SM170" s="53"/>
      <c r="SN170" s="53"/>
      <c r="SO170" s="53"/>
      <c r="SP170" s="53"/>
      <c r="SQ170" s="53"/>
      <c r="SR170" s="53"/>
      <c r="SS170" s="53"/>
      <c r="ST170" s="53"/>
      <c r="SU170" s="53"/>
      <c r="SV170" s="53"/>
      <c r="SW170" s="53"/>
      <c r="SX170" s="53"/>
      <c r="SY170" s="53"/>
      <c r="SZ170" s="53"/>
      <c r="TA170" s="53"/>
      <c r="TB170" s="53"/>
      <c r="TC170" s="53"/>
      <c r="TD170" s="53"/>
      <c r="TE170" s="53"/>
      <c r="TF170" s="53"/>
      <c r="TG170" s="53"/>
      <c r="TH170" s="53"/>
      <c r="TI170" s="53"/>
      <c r="TJ170" s="53"/>
      <c r="TK170" s="53"/>
      <c r="TL170" s="53"/>
      <c r="TM170" s="53"/>
      <c r="TN170" s="53"/>
      <c r="TO170" s="53"/>
      <c r="TP170" s="53"/>
      <c r="TQ170" s="53"/>
      <c r="TR170" s="53"/>
      <c r="TS170" s="53"/>
      <c r="TT170" s="53"/>
      <c r="TU170" s="53"/>
      <c r="TV170" s="53"/>
      <c r="TW170" s="53"/>
      <c r="TX170" s="53"/>
      <c r="TY170" s="53"/>
      <c r="TZ170" s="53"/>
      <c r="UA170" s="53"/>
      <c r="UB170" s="53"/>
      <c r="UC170" s="53"/>
      <c r="UD170" s="53"/>
      <c r="UE170" s="53"/>
      <c r="UF170" s="53"/>
      <c r="UG170" s="53"/>
      <c r="UH170" s="53"/>
      <c r="UI170" s="53"/>
      <c r="UJ170" s="53"/>
      <c r="UK170" s="53"/>
      <c r="UL170" s="53"/>
      <c r="UM170" s="53"/>
      <c r="UN170" s="53"/>
      <c r="UO170" s="53"/>
      <c r="UP170" s="53"/>
      <c r="UQ170" s="53"/>
      <c r="UR170" s="53"/>
      <c r="US170" s="53"/>
      <c r="UT170" s="53"/>
      <c r="UU170" s="53"/>
      <c r="UV170" s="53"/>
      <c r="UW170" s="53"/>
      <c r="UX170" s="53"/>
      <c r="UY170" s="53"/>
      <c r="UZ170" s="53"/>
      <c r="VA170" s="53"/>
      <c r="VB170" s="53"/>
      <c r="VC170" s="53"/>
      <c r="VD170" s="53"/>
      <c r="VE170" s="53"/>
      <c r="VF170" s="53"/>
      <c r="VG170" s="53"/>
      <c r="VH170" s="53"/>
      <c r="VI170" s="53"/>
      <c r="VJ170" s="53"/>
      <c r="VK170" s="53"/>
      <c r="VL170" s="53"/>
      <c r="VM170" s="53"/>
      <c r="VN170" s="53"/>
      <c r="VO170" s="53"/>
      <c r="VP170" s="53"/>
      <c r="VQ170" s="53"/>
      <c r="VR170" s="53"/>
      <c r="VS170" s="53"/>
      <c r="VT170" s="53"/>
      <c r="VU170" s="53"/>
      <c r="VV170" s="53"/>
      <c r="VW170" s="53"/>
      <c r="VX170" s="53"/>
      <c r="VY170" s="53"/>
      <c r="VZ170" s="53"/>
      <c r="WA170" s="53"/>
      <c r="WB170" s="53"/>
      <c r="WC170" s="53"/>
      <c r="WD170" s="53"/>
      <c r="WE170" s="53"/>
      <c r="WF170" s="53"/>
      <c r="WG170" s="53"/>
      <c r="WH170" s="53"/>
      <c r="WI170" s="53"/>
      <c r="WJ170" s="53"/>
      <c r="WK170" s="53"/>
      <c r="WL170" s="53"/>
      <c r="WM170" s="53"/>
      <c r="WN170" s="53"/>
      <c r="WO170" s="53"/>
      <c r="WP170" s="53"/>
      <c r="WQ170" s="53"/>
      <c r="WR170" s="53"/>
      <c r="WS170" s="53"/>
      <c r="WT170" s="53"/>
      <c r="WU170" s="53"/>
      <c r="WV170" s="53"/>
      <c r="WW170" s="53"/>
      <c r="WX170" s="53"/>
      <c r="WY170" s="53"/>
      <c r="WZ170" s="53"/>
      <c r="XA170" s="53"/>
      <c r="XB170" s="53"/>
      <c r="XC170" s="53"/>
      <c r="XD170" s="53"/>
      <c r="XE170" s="53"/>
      <c r="XF170" s="53"/>
      <c r="XG170" s="53"/>
      <c r="XH170" s="53"/>
      <c r="XI170" s="53"/>
      <c r="XJ170" s="53"/>
      <c r="XK170" s="53"/>
      <c r="XL170" s="53"/>
      <c r="XM170" s="53"/>
      <c r="XN170" s="53"/>
      <c r="XO170" s="53"/>
      <c r="XP170" s="53"/>
      <c r="XQ170" s="53"/>
      <c r="XR170" s="53"/>
      <c r="XS170" s="53"/>
      <c r="XT170" s="53"/>
      <c r="XU170" s="53"/>
      <c r="XV170" s="53"/>
      <c r="XW170" s="53"/>
      <c r="XX170" s="53"/>
      <c r="XY170" s="53"/>
      <c r="XZ170" s="53"/>
      <c r="YA170" s="53"/>
      <c r="YB170" s="53"/>
      <c r="YC170" s="53"/>
      <c r="YD170" s="53"/>
      <c r="YE170" s="53"/>
      <c r="YF170" s="53"/>
      <c r="YG170" s="53"/>
      <c r="YH170" s="53"/>
      <c r="YI170" s="53"/>
      <c r="YJ170" s="53"/>
      <c r="YK170" s="53"/>
      <c r="YL170" s="53"/>
      <c r="YM170" s="53"/>
      <c r="YN170" s="53"/>
      <c r="YO170" s="53"/>
      <c r="YP170" s="53"/>
      <c r="YQ170" s="53"/>
      <c r="YR170" s="53"/>
      <c r="YS170" s="53"/>
      <c r="YT170" s="53"/>
      <c r="YU170" s="53"/>
      <c r="YV170" s="53"/>
      <c r="YW170" s="53"/>
      <c r="YX170" s="53"/>
      <c r="YY170" s="53"/>
      <c r="YZ170" s="53"/>
      <c r="ZA170" s="53"/>
      <c r="ZB170" s="53"/>
      <c r="ZC170" s="53"/>
      <c r="ZD170" s="53"/>
      <c r="ZE170" s="53"/>
      <c r="ZF170" s="53"/>
      <c r="ZG170" s="53"/>
      <c r="ZH170" s="53"/>
      <c r="ZI170" s="53"/>
      <c r="ZJ170" s="53"/>
      <c r="ZK170" s="53"/>
      <c r="ZL170" s="53"/>
      <c r="ZM170" s="53"/>
      <c r="ZN170" s="53"/>
      <c r="ZO170" s="53"/>
      <c r="ZP170" s="53"/>
      <c r="ZQ170" s="53"/>
      <c r="ZR170" s="53"/>
      <c r="ZS170" s="53"/>
      <c r="ZT170" s="53"/>
      <c r="ZU170" s="53"/>
      <c r="ZV170" s="53"/>
      <c r="ZW170" s="53"/>
      <c r="ZX170" s="53"/>
      <c r="ZY170" s="53"/>
      <c r="ZZ170" s="53"/>
      <c r="AAA170" s="53"/>
      <c r="AAB170" s="53"/>
      <c r="AAC170" s="53"/>
      <c r="AAD170" s="53"/>
      <c r="AAE170" s="53"/>
      <c r="AAF170" s="53"/>
      <c r="AAG170" s="53"/>
      <c r="AAH170" s="53"/>
      <c r="AAI170" s="53"/>
      <c r="AAJ170" s="53"/>
      <c r="AAK170" s="53"/>
      <c r="AAL170" s="53"/>
      <c r="AAM170" s="53"/>
      <c r="AAN170" s="53"/>
      <c r="AAO170" s="53"/>
      <c r="AAP170" s="53"/>
      <c r="AAQ170" s="53"/>
      <c r="AAR170" s="53"/>
      <c r="AAS170" s="53"/>
      <c r="AAT170" s="53"/>
      <c r="AAU170" s="53"/>
      <c r="AAV170" s="53"/>
      <c r="AAW170" s="53"/>
      <c r="AAX170" s="53"/>
      <c r="AAY170" s="53"/>
      <c r="AAZ170" s="53"/>
      <c r="ABA170" s="53"/>
      <c r="ABB170" s="53"/>
      <c r="ABC170" s="53"/>
      <c r="ABD170" s="53"/>
      <c r="ABE170" s="53"/>
      <c r="ABF170" s="53"/>
      <c r="ABG170" s="53"/>
      <c r="ABH170" s="53"/>
      <c r="ABI170" s="53"/>
      <c r="ABJ170" s="53"/>
      <c r="ABK170" s="53"/>
      <c r="ABL170" s="53"/>
      <c r="ABM170" s="53"/>
      <c r="ABN170" s="53"/>
      <c r="ABO170" s="53"/>
      <c r="ABP170" s="53"/>
      <c r="ABQ170" s="53"/>
      <c r="ABR170" s="53"/>
      <c r="ABS170" s="53"/>
      <c r="ABT170" s="53"/>
      <c r="ABU170" s="53"/>
      <c r="ABV170" s="53"/>
      <c r="ABW170" s="53"/>
      <c r="ABX170" s="53"/>
      <c r="ABY170" s="53"/>
      <c r="ABZ170" s="53"/>
      <c r="ACA170" s="53"/>
      <c r="ACB170" s="53"/>
      <c r="ACC170" s="53"/>
      <c r="ACD170" s="53"/>
      <c r="ACE170" s="53"/>
      <c r="ACF170" s="53"/>
      <c r="ACG170" s="53"/>
      <c r="ACH170" s="53"/>
      <c r="ACI170" s="53"/>
      <c r="ACJ170" s="53"/>
      <c r="ACK170" s="53"/>
      <c r="ACL170" s="53"/>
      <c r="ACM170" s="53"/>
      <c r="ACN170" s="53"/>
      <c r="ACO170" s="53"/>
      <c r="ACP170" s="53"/>
      <c r="ACQ170" s="53"/>
      <c r="ACR170" s="53"/>
      <c r="ACS170" s="53"/>
      <c r="ACT170" s="53"/>
      <c r="ACU170" s="53"/>
      <c r="ACV170" s="53"/>
      <c r="ACW170" s="53"/>
      <c r="ACX170" s="53"/>
      <c r="ACY170" s="53"/>
      <c r="ACZ170" s="53"/>
      <c r="ADA170" s="53"/>
      <c r="ADB170" s="53"/>
      <c r="ADC170" s="53"/>
      <c r="ADD170" s="53"/>
      <c r="ADE170" s="53"/>
      <c r="ADF170" s="53"/>
      <c r="ADG170" s="53"/>
      <c r="ADH170" s="53"/>
      <c r="ADI170" s="53"/>
      <c r="ADJ170" s="53"/>
      <c r="ADK170" s="53"/>
      <c r="ADL170" s="53"/>
      <c r="ADM170" s="53"/>
      <c r="ADN170" s="53"/>
      <c r="ADO170" s="53"/>
      <c r="ADP170" s="53"/>
      <c r="ADQ170" s="53"/>
      <c r="ADR170" s="53"/>
      <c r="ADS170" s="53"/>
      <c r="ADT170" s="53"/>
      <c r="ADU170" s="53"/>
      <c r="ADV170" s="53"/>
      <c r="ADW170" s="53"/>
      <c r="ADX170" s="53"/>
      <c r="ADY170" s="53"/>
      <c r="ADZ170" s="53"/>
      <c r="AEA170" s="53"/>
      <c r="AEB170" s="53"/>
      <c r="AEC170" s="53"/>
      <c r="AED170" s="53"/>
      <c r="AEE170" s="53"/>
      <c r="AEF170" s="53"/>
      <c r="AEG170" s="53"/>
      <c r="AEH170" s="53"/>
      <c r="AEI170" s="53"/>
      <c r="AEJ170" s="53"/>
      <c r="AEK170" s="53"/>
      <c r="AEL170" s="53"/>
      <c r="AEM170" s="53"/>
      <c r="AEN170" s="53"/>
      <c r="AEO170" s="53"/>
      <c r="AEP170" s="53"/>
      <c r="AEQ170" s="53"/>
      <c r="AER170" s="53"/>
      <c r="AES170" s="53"/>
      <c r="AET170" s="53"/>
      <c r="AEU170" s="53"/>
      <c r="AEV170" s="53"/>
      <c r="AEW170" s="53"/>
      <c r="AEX170" s="53"/>
      <c r="AEY170" s="53"/>
      <c r="AEZ170" s="53"/>
      <c r="AFA170" s="53"/>
      <c r="AFB170" s="53"/>
      <c r="AFC170" s="53"/>
      <c r="AFD170" s="53"/>
      <c r="AFE170" s="53"/>
      <c r="AFF170" s="53"/>
      <c r="AFG170" s="53"/>
      <c r="AFH170" s="53"/>
      <c r="AFI170" s="53"/>
      <c r="AFJ170" s="53"/>
      <c r="AFK170" s="53"/>
      <c r="AFL170" s="53"/>
      <c r="AFM170" s="53"/>
      <c r="AFN170" s="53"/>
      <c r="AFO170" s="53"/>
      <c r="AFP170" s="53"/>
      <c r="AFQ170" s="53"/>
      <c r="AFR170" s="53"/>
      <c r="AFS170" s="53"/>
      <c r="AFT170" s="53"/>
      <c r="AFU170" s="53"/>
      <c r="AFV170" s="53"/>
      <c r="AFW170" s="53"/>
      <c r="AFX170" s="53"/>
      <c r="AFY170" s="53"/>
      <c r="AFZ170" s="53"/>
      <c r="AGA170" s="53"/>
      <c r="AGB170" s="53"/>
      <c r="AGC170" s="53"/>
      <c r="AGD170" s="53"/>
      <c r="AGE170" s="53"/>
      <c r="AGF170" s="53"/>
      <c r="AGG170" s="53"/>
      <c r="AGH170" s="53"/>
      <c r="AGI170" s="53"/>
      <c r="AGJ170" s="53"/>
      <c r="AGK170" s="53"/>
      <c r="AGL170" s="53"/>
      <c r="AGM170" s="53"/>
      <c r="AGN170" s="53"/>
      <c r="AGO170" s="53"/>
      <c r="AGP170" s="53"/>
      <c r="AGQ170" s="53"/>
      <c r="AGR170" s="53"/>
      <c r="AGS170" s="53"/>
      <c r="AGT170" s="53"/>
      <c r="AGU170" s="53"/>
      <c r="AGV170" s="53"/>
      <c r="AGW170" s="53"/>
      <c r="AGX170" s="53"/>
      <c r="AGY170" s="53"/>
      <c r="AGZ170" s="53"/>
      <c r="AHA170" s="53"/>
      <c r="AHB170" s="53"/>
      <c r="AHC170" s="53"/>
      <c r="AHD170" s="53"/>
      <c r="AHE170" s="53"/>
      <c r="AHF170" s="53"/>
      <c r="AHG170" s="53"/>
      <c r="AHH170" s="53"/>
      <c r="AHI170" s="53"/>
      <c r="AHJ170" s="53"/>
      <c r="AHK170" s="53"/>
      <c r="AHL170" s="53"/>
      <c r="AHM170" s="53"/>
      <c r="AHN170" s="53"/>
      <c r="AHO170" s="53"/>
      <c r="AHP170" s="53"/>
      <c r="AHQ170" s="53"/>
      <c r="AHR170" s="53"/>
      <c r="AHS170" s="53"/>
      <c r="AHT170" s="53"/>
      <c r="AHU170" s="53"/>
      <c r="AHV170" s="53"/>
      <c r="AHW170" s="53"/>
      <c r="AHX170" s="53"/>
      <c r="AHY170" s="53"/>
      <c r="AHZ170" s="53"/>
      <c r="AIA170" s="53"/>
      <c r="AIB170" s="53"/>
      <c r="AIC170" s="53"/>
      <c r="AID170" s="53"/>
      <c r="AIE170" s="53"/>
      <c r="AIF170" s="53"/>
      <c r="AIG170" s="53"/>
      <c r="AIH170" s="53"/>
      <c r="AII170" s="53"/>
      <c r="AIJ170" s="53"/>
      <c r="AIK170" s="53"/>
      <c r="AIL170" s="53"/>
      <c r="AIM170" s="53"/>
      <c r="AIN170" s="53"/>
      <c r="AIO170" s="53"/>
      <c r="AIP170" s="53"/>
      <c r="AIQ170" s="53"/>
      <c r="AIR170" s="53"/>
      <c r="AIS170" s="53"/>
      <c r="AIT170" s="53"/>
      <c r="AIU170" s="53"/>
      <c r="AIV170" s="53"/>
      <c r="AIW170" s="53"/>
      <c r="AIX170" s="53"/>
      <c r="AIY170" s="53"/>
      <c r="AIZ170" s="53"/>
      <c r="AJA170" s="53"/>
      <c r="AJB170" s="53"/>
      <c r="AJC170" s="53"/>
      <c r="AJD170" s="53"/>
      <c r="AJE170" s="53"/>
      <c r="AJF170" s="53"/>
      <c r="AJG170" s="53"/>
      <c r="AJH170" s="53"/>
      <c r="AJI170" s="53"/>
      <c r="AJJ170" s="53"/>
      <c r="AJK170" s="53"/>
      <c r="AJL170" s="53"/>
      <c r="AJM170" s="53"/>
      <c r="AJN170" s="53"/>
      <c r="AJO170" s="53"/>
      <c r="AJP170" s="53"/>
      <c r="AJQ170" s="53"/>
      <c r="AJR170" s="53"/>
      <c r="AJS170" s="53"/>
      <c r="AJT170" s="53"/>
      <c r="AJU170" s="53"/>
      <c r="AJV170" s="53"/>
      <c r="AJW170" s="53"/>
      <c r="AJX170" s="53"/>
      <c r="AJY170" s="53"/>
      <c r="AJZ170" s="53"/>
      <c r="AKA170" s="53"/>
      <c r="AKB170" s="53"/>
      <c r="AKC170" s="53"/>
      <c r="AKD170" s="53"/>
      <c r="AKE170" s="53"/>
      <c r="AKF170" s="53"/>
      <c r="AKG170" s="53"/>
      <c r="AKH170" s="53"/>
      <c r="AKI170" s="53"/>
      <c r="AKJ170" s="53"/>
      <c r="AKK170" s="53"/>
      <c r="AKL170" s="53"/>
      <c r="AKM170" s="53"/>
      <c r="AKN170" s="53"/>
      <c r="AKO170" s="53"/>
      <c r="AKP170" s="53"/>
      <c r="AKQ170" s="53"/>
      <c r="AKR170" s="53"/>
      <c r="AKS170" s="53"/>
      <c r="AKT170" s="53"/>
      <c r="AKU170" s="53"/>
      <c r="AKV170" s="53"/>
      <c r="AKW170" s="53"/>
      <c r="AKX170" s="53"/>
      <c r="AKY170" s="53"/>
      <c r="AKZ170" s="53"/>
      <c r="ALA170" s="53"/>
      <c r="ALB170" s="53"/>
      <c r="ALC170" s="53"/>
      <c r="ALD170" s="53"/>
      <c r="ALE170" s="53"/>
      <c r="ALF170" s="53"/>
      <c r="ALG170" s="53"/>
      <c r="ALH170" s="53"/>
      <c r="ALI170" s="53"/>
      <c r="ALJ170" s="53"/>
      <c r="ALK170" s="53"/>
      <c r="ALL170" s="53"/>
      <c r="ALM170" s="53"/>
      <c r="ALN170" s="53"/>
      <c r="ALO170" s="53"/>
      <c r="ALP170" s="53"/>
      <c r="ALQ170" s="53"/>
      <c r="ALR170" s="53"/>
      <c r="ALS170" s="53"/>
      <c r="ALT170" s="53"/>
      <c r="ALU170" s="53"/>
      <c r="ALV170" s="53"/>
      <c r="ALW170" s="53"/>
      <c r="ALX170" s="53"/>
      <c r="ALY170" s="53"/>
      <c r="ALZ170" s="53"/>
      <c r="AMA170" s="53"/>
      <c r="AMB170" s="53"/>
      <c r="AMC170" s="53"/>
      <c r="AMD170" s="53"/>
      <c r="AME170" s="53"/>
      <c r="AMF170" s="53"/>
      <c r="AMG170" s="53"/>
      <c r="AMH170" s="53"/>
      <c r="AMI170" s="53"/>
    </row>
  </sheetData>
  <mergeCells count="23">
    <mergeCell ref="A1:E1"/>
    <mergeCell ref="A2:E2"/>
    <mergeCell ref="C4:E4"/>
    <mergeCell ref="C5:E5"/>
    <mergeCell ref="C6:E6"/>
    <mergeCell ref="C7:E7"/>
    <mergeCell ref="A10:E10"/>
    <mergeCell ref="A20:E20"/>
    <mergeCell ref="A49:E49"/>
    <mergeCell ref="A59:E59"/>
    <mergeCell ref="A83:E83"/>
    <mergeCell ref="A91:E91"/>
    <mergeCell ref="A130:A136"/>
    <mergeCell ref="A139:E139"/>
    <mergeCell ref="A140:B140"/>
    <mergeCell ref="A141:B141"/>
    <mergeCell ref="A142:B142"/>
    <mergeCell ref="A143:B143"/>
    <mergeCell ref="A144:B144"/>
    <mergeCell ref="A145:B145"/>
    <mergeCell ref="A146:B146"/>
    <mergeCell ref="A147:A153"/>
    <mergeCell ref="A154:A160"/>
  </mergeCells>
  <printOptions headings="false" gridLines="false" gridLinesSet="true" horizontalCentered="true" verticalCentered="false"/>
  <pageMargins left="0.39375" right="0.196527777777778" top="0.39375" bottom="0.39375" header="0.511811023622047" footer="0.511811023622047"/>
  <pageSetup paperSize="9" scale="58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I170"/>
  <sheetViews>
    <sheetView showFormulas="false" showGridLines="true" showRowColHeaders="true" showZeros="true" rightToLeft="false" tabSelected="false" showOutlineSymbols="true" defaultGridColor="true" view="normal" topLeftCell="C31" colorId="64" zoomScale="100" zoomScaleNormal="100" zoomScalePageLayoutView="100" workbookViewId="0">
      <selection pane="topLeft" activeCell="B39" activeCellId="0" sqref="B39"/>
    </sheetView>
  </sheetViews>
  <sheetFormatPr defaultColWidth="9.2890625" defaultRowHeight="12.75" zeroHeight="false" outlineLevelRow="0" outlineLevelCol="0"/>
  <cols>
    <col collapsed="false" customWidth="true" hidden="false" outlineLevel="0" max="1" min="1" style="53" width="68.42"/>
    <col collapsed="false" customWidth="true" hidden="false" outlineLevel="0" max="2" min="2" style="53" width="21.71"/>
    <col collapsed="false" customWidth="true" hidden="false" outlineLevel="0" max="3" min="3" style="53" width="20.71"/>
    <col collapsed="false" customWidth="true" hidden="false" outlineLevel="0" max="5" min="4" style="53" width="19.86"/>
    <col collapsed="false" customWidth="false" hidden="false" outlineLevel="0" max="6" min="6" style="54" width="9.29"/>
    <col collapsed="false" customWidth="true" hidden="false" outlineLevel="0" max="7" min="7" style="54" width="10.14"/>
    <col collapsed="false" customWidth="false" hidden="false" outlineLevel="0" max="47" min="8" style="54" width="9.29"/>
    <col collapsed="false" customWidth="false" hidden="false" outlineLevel="0" max="1023" min="48" style="53" width="9.29"/>
    <col collapsed="false" customWidth="true" hidden="false" outlineLevel="0" max="16384" min="16384" style="0" width="11.57"/>
  </cols>
  <sheetData>
    <row r="1" customFormat="false" ht="21.75" hidden="false" customHeight="false" outlineLevel="0" collapsed="false">
      <c r="A1" s="55" t="s">
        <v>198</v>
      </c>
      <c r="B1" s="55"/>
      <c r="C1" s="55"/>
      <c r="D1" s="55"/>
      <c r="E1" s="55"/>
    </row>
    <row r="2" customFormat="false" ht="20.25" hidden="false" customHeight="true" outlineLevel="0" collapsed="false">
      <c r="A2" s="56" t="s">
        <v>199</v>
      </c>
      <c r="B2" s="56"/>
      <c r="C2" s="56"/>
      <c r="D2" s="56"/>
      <c r="E2" s="56"/>
    </row>
    <row r="3" customFormat="false" ht="12.75" hidden="false" customHeight="true" outlineLevel="0" collapsed="false">
      <c r="A3" s="57"/>
      <c r="B3" s="58"/>
      <c r="C3" s="58"/>
      <c r="D3" s="58"/>
      <c r="E3" s="58"/>
    </row>
    <row r="4" customFormat="false" ht="12.75" hidden="false" customHeight="true" outlineLevel="0" collapsed="false">
      <c r="A4" s="59"/>
      <c r="B4" s="60" t="s">
        <v>200</v>
      </c>
      <c r="C4" s="61" t="n">
        <f aca="false">'Planilha de Custos'!C4</f>
        <v>2148.22</v>
      </c>
      <c r="D4" s="61"/>
      <c r="E4" s="61"/>
    </row>
    <row r="5" customFormat="false" ht="12.75" hidden="false" customHeight="true" outlineLevel="0" collapsed="false">
      <c r="A5" s="59"/>
      <c r="B5" s="60" t="s">
        <v>201</v>
      </c>
      <c r="C5" s="173" t="n">
        <f aca="false">'Planilha de Custos'!C5</f>
        <v>45292</v>
      </c>
      <c r="D5" s="173"/>
      <c r="E5" s="173"/>
    </row>
    <row r="6" customFormat="false" ht="12.75" hidden="false" customHeight="true" outlineLevel="0" collapsed="false">
      <c r="A6" s="59"/>
      <c r="B6" s="60" t="s">
        <v>202</v>
      </c>
      <c r="C6" s="61" t="str">
        <f aca="false">'Planilha de Custos'!C6</f>
        <v>SP000101/2024</v>
      </c>
      <c r="D6" s="61"/>
      <c r="E6" s="61"/>
    </row>
    <row r="7" customFormat="false" ht="12.75" hidden="false" customHeight="true" outlineLevel="0" collapsed="false">
      <c r="A7" s="59"/>
      <c r="B7" s="60" t="s">
        <v>204</v>
      </c>
      <c r="C7" s="61" t="str">
        <f aca="false">'Planilha de Custos'!C7</f>
        <v>5173-30</v>
      </c>
      <c r="D7" s="61"/>
      <c r="E7" s="61"/>
    </row>
    <row r="8" customFormat="false" ht="12.75" hidden="false" customHeight="true" outlineLevel="0" collapsed="false">
      <c r="A8" s="59"/>
      <c r="B8" s="60"/>
      <c r="C8" s="60"/>
      <c r="D8" s="64"/>
      <c r="E8" s="64"/>
    </row>
    <row r="9" customFormat="false" ht="45" hidden="false" customHeight="true" outlineLevel="0" collapsed="false">
      <c r="A9" s="65" t="s">
        <v>206</v>
      </c>
      <c r="B9" s="66" t="s">
        <v>207</v>
      </c>
      <c r="C9" s="66" t="s">
        <v>208</v>
      </c>
      <c r="D9" s="66" t="s">
        <v>209</v>
      </c>
      <c r="E9" s="66" t="s">
        <v>210</v>
      </c>
      <c r="AU9" s="53"/>
    </row>
    <row r="10" customFormat="false" ht="15.75" hidden="false" customHeight="true" outlineLevel="0" collapsed="false">
      <c r="A10" s="67" t="s">
        <v>211</v>
      </c>
      <c r="B10" s="67"/>
      <c r="C10" s="67"/>
      <c r="D10" s="67"/>
      <c r="E10" s="67"/>
      <c r="AU10" s="53"/>
    </row>
    <row r="11" customFormat="false" ht="13.5" hidden="false" customHeight="false" outlineLevel="0" collapsed="false">
      <c r="A11" s="68" t="s">
        <v>212</v>
      </c>
      <c r="B11" s="69" t="s">
        <v>213</v>
      </c>
      <c r="C11" s="69" t="s">
        <v>214</v>
      </c>
      <c r="D11" s="69" t="s">
        <v>214</v>
      </c>
      <c r="E11" s="69" t="s">
        <v>214</v>
      </c>
      <c r="AU11" s="53"/>
    </row>
    <row r="12" customFormat="false" ht="13.5" hidden="false" customHeight="false" outlineLevel="0" collapsed="false">
      <c r="A12" s="70" t="s">
        <v>215</v>
      </c>
      <c r="B12" s="71" t="n">
        <f aca="false">C4</f>
        <v>2148.22</v>
      </c>
      <c r="C12" s="72" t="n">
        <f aca="false">$B12</f>
        <v>2148.22</v>
      </c>
      <c r="D12" s="72" t="n">
        <f aca="false">$B12*2</f>
        <v>4296.44</v>
      </c>
      <c r="E12" s="72" t="n">
        <f aca="false">$B12*2</f>
        <v>4296.44</v>
      </c>
      <c r="AU12" s="53"/>
    </row>
    <row r="13" customFormat="false" ht="13.5" hidden="false" customHeight="false" outlineLevel="0" collapsed="false">
      <c r="A13" s="70" t="s">
        <v>216</v>
      </c>
      <c r="B13" s="73" t="n">
        <v>0.3</v>
      </c>
      <c r="C13" s="74" t="n">
        <f aca="false">C12*$B13</f>
        <v>644.466</v>
      </c>
      <c r="D13" s="74" t="n">
        <f aca="false">D12*$B13</f>
        <v>1288.932</v>
      </c>
      <c r="E13" s="74" t="n">
        <f aca="false">E12*$B13</f>
        <v>1288.932</v>
      </c>
      <c r="AU13" s="53"/>
    </row>
    <row r="14" customFormat="false" ht="13.5" hidden="false" customHeight="false" outlineLevel="0" collapsed="false">
      <c r="A14" s="70" t="s">
        <v>217</v>
      </c>
      <c r="B14" s="75"/>
      <c r="C14" s="76"/>
      <c r="D14" s="76"/>
      <c r="E14" s="76"/>
      <c r="F14" s="77"/>
      <c r="AU14" s="53"/>
    </row>
    <row r="15" customFormat="false" ht="13.5" hidden="false" customHeight="false" outlineLevel="0" collapsed="false">
      <c r="A15" s="78" t="s">
        <v>218</v>
      </c>
      <c r="B15" s="73" t="n">
        <v>0.2</v>
      </c>
      <c r="C15" s="76"/>
      <c r="D15" s="76"/>
      <c r="E15" s="74" t="n">
        <f aca="false">(((E12+E13)/12)*7)*B15</f>
        <v>651.626733333333</v>
      </c>
      <c r="F15" s="77"/>
      <c r="AU15" s="53"/>
    </row>
    <row r="16" customFormat="false" ht="13.5" hidden="false" customHeight="false" outlineLevel="0" collapsed="false">
      <c r="A16" s="78" t="s">
        <v>219</v>
      </c>
      <c r="B16" s="73"/>
      <c r="C16" s="76"/>
      <c r="D16" s="76"/>
      <c r="E16" s="76" t="n">
        <f aca="false">((E12+E13)/12)+(((E12+E13)/12)*20%)</f>
        <v>558.5372</v>
      </c>
      <c r="F16" s="77"/>
      <c r="AU16" s="53"/>
    </row>
    <row r="17" customFormat="false" ht="13.5" hidden="false" customHeight="false" outlineLevel="0" collapsed="false">
      <c r="A17" s="70" t="s">
        <v>220</v>
      </c>
      <c r="B17" s="79"/>
      <c r="C17" s="76"/>
      <c r="D17" s="76"/>
      <c r="E17" s="76"/>
      <c r="AU17" s="53"/>
    </row>
    <row r="18" customFormat="false" ht="13.5" hidden="false" customHeight="false" outlineLevel="0" collapsed="false">
      <c r="A18" s="80" t="s">
        <v>221</v>
      </c>
      <c r="B18" s="81"/>
      <c r="C18" s="82" t="n">
        <f aca="false">(SUM(C12:C17)*2)/220</f>
        <v>25.3880545454545</v>
      </c>
      <c r="D18" s="82" t="n">
        <f aca="false">(SUM(D12:D17)*2)/220</f>
        <v>50.7761090909091</v>
      </c>
      <c r="E18" s="82" t="n">
        <f aca="false">(SUM(E12:E17)*2)/220</f>
        <v>61.7775993939394</v>
      </c>
      <c r="AU18" s="53"/>
    </row>
    <row r="19" customFormat="false" ht="13.5" hidden="false" customHeight="false" outlineLevel="0" collapsed="false">
      <c r="A19" s="83"/>
      <c r="B19" s="84"/>
      <c r="C19" s="85"/>
      <c r="D19" s="85"/>
      <c r="E19" s="85"/>
      <c r="AU19" s="53"/>
    </row>
    <row r="20" customFormat="false" ht="16.5" hidden="false" customHeight="true" outlineLevel="0" collapsed="false">
      <c r="A20" s="86" t="s">
        <v>222</v>
      </c>
      <c r="B20" s="86"/>
      <c r="C20" s="86"/>
      <c r="D20" s="86"/>
      <c r="E20" s="86"/>
      <c r="AU20" s="53"/>
    </row>
    <row r="21" s="59" customFormat="true" ht="13.5" hidden="false" customHeight="false" outlineLevel="0" collapsed="false">
      <c r="A21" s="87" t="s">
        <v>223</v>
      </c>
      <c r="B21" s="88" t="s">
        <v>224</v>
      </c>
      <c r="C21" s="88" t="s">
        <v>214</v>
      </c>
      <c r="D21" s="88" t="s">
        <v>214</v>
      </c>
      <c r="E21" s="89" t="s">
        <v>214</v>
      </c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</row>
    <row r="22" s="59" customFormat="true" ht="13.5" hidden="false" customHeight="false" outlineLevel="0" collapsed="false">
      <c r="A22" s="70" t="s">
        <v>225</v>
      </c>
      <c r="B22" s="90" t="n">
        <f aca="false">1/12</f>
        <v>0.0833333333333333</v>
      </c>
      <c r="C22" s="91" t="n">
        <f aca="false">C18*$B22</f>
        <v>2.11567121212121</v>
      </c>
      <c r="D22" s="91" t="n">
        <f aca="false">D18*$B22</f>
        <v>4.23134242424242</v>
      </c>
      <c r="E22" s="91" t="n">
        <f aca="false">E18*$B22</f>
        <v>5.14813328282828</v>
      </c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</row>
    <row r="23" s="59" customFormat="true" ht="13.5" hidden="false" customHeight="false" outlineLevel="0" collapsed="false">
      <c r="A23" s="70" t="s">
        <v>226</v>
      </c>
      <c r="B23" s="93" t="n">
        <f aca="false">(1/3)*(1/12)</f>
        <v>0.0277777777777778</v>
      </c>
      <c r="C23" s="91" t="n">
        <f aca="false">C18*$B23</f>
        <v>0.705223737373737</v>
      </c>
      <c r="D23" s="91" t="n">
        <f aca="false">D18*$B23</f>
        <v>1.41044747474747</v>
      </c>
      <c r="E23" s="91" t="n">
        <f aca="false">E18*$B23</f>
        <v>1.71604442760943</v>
      </c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</row>
    <row r="24" s="59" customFormat="true" ht="13.5" hidden="false" customHeight="false" outlineLevel="0" collapsed="false">
      <c r="A24" s="94" t="s">
        <v>221</v>
      </c>
      <c r="B24" s="95" t="n">
        <f aca="false">SUM(B22:B23)</f>
        <v>0.111111111111111</v>
      </c>
      <c r="C24" s="96" t="n">
        <f aca="false">SUM(C22:C23)</f>
        <v>2.82089494949495</v>
      </c>
      <c r="D24" s="96" t="n">
        <f aca="false">SUM(D22:D23)</f>
        <v>5.6417898989899</v>
      </c>
      <c r="E24" s="96" t="n">
        <f aca="false">SUM(E22:E23)</f>
        <v>6.86417771043771</v>
      </c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</row>
    <row r="25" customFormat="false" ht="13.5" hidden="false" customHeight="false" outlineLevel="0" collapsed="false">
      <c r="A25" s="97" t="s">
        <v>227</v>
      </c>
      <c r="B25" s="88" t="s">
        <v>224</v>
      </c>
      <c r="C25" s="88" t="s">
        <v>214</v>
      </c>
      <c r="D25" s="88" t="s">
        <v>214</v>
      </c>
      <c r="E25" s="88" t="s">
        <v>214</v>
      </c>
      <c r="AU25" s="53"/>
    </row>
    <row r="26" s="92" customFormat="true" ht="13.5" hidden="false" customHeight="false" outlineLevel="0" collapsed="false">
      <c r="A26" s="70" t="s">
        <v>228</v>
      </c>
      <c r="B26" s="98" t="n">
        <v>0.2</v>
      </c>
      <c r="C26" s="99" t="n">
        <f aca="false">(C$18+C$24)*$B26</f>
        <v>5.6417898989899</v>
      </c>
      <c r="D26" s="99" t="n">
        <f aca="false">(D$18+D$24)*$B26</f>
        <v>11.2835797979798</v>
      </c>
      <c r="E26" s="99" t="n">
        <f aca="false">(E$18+E$24)*$B26</f>
        <v>13.7283554208754</v>
      </c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100"/>
      <c r="X26" s="100"/>
      <c r="Y26" s="100"/>
      <c r="Z26" s="100"/>
      <c r="AA26" s="100"/>
      <c r="AB26" s="100"/>
      <c r="AC26" s="100"/>
      <c r="AD26" s="100"/>
      <c r="AE26" s="100"/>
      <c r="AF26" s="100"/>
      <c r="AG26" s="100"/>
      <c r="AH26" s="100"/>
      <c r="AI26" s="100"/>
      <c r="AJ26" s="100"/>
      <c r="AK26" s="100"/>
      <c r="AL26" s="100"/>
      <c r="AM26" s="100"/>
      <c r="AN26" s="100"/>
      <c r="AO26" s="100"/>
      <c r="AP26" s="100"/>
      <c r="AQ26" s="100"/>
      <c r="AR26" s="100"/>
      <c r="AS26" s="100"/>
      <c r="AT26" s="100"/>
    </row>
    <row r="27" s="92" customFormat="true" ht="13.5" hidden="false" customHeight="false" outlineLevel="0" collapsed="false">
      <c r="A27" s="70" t="s">
        <v>229</v>
      </c>
      <c r="B27" s="101" t="n">
        <v>0.025</v>
      </c>
      <c r="C27" s="99" t="n">
        <f aca="false">(C$18+C$24)*$B27</f>
        <v>0.705223737373737</v>
      </c>
      <c r="D27" s="99" t="n">
        <f aca="false">(D$18+D$24)*$B27</f>
        <v>1.41044747474747</v>
      </c>
      <c r="E27" s="99" t="n">
        <f aca="false">(E$18+E$24)*$B27</f>
        <v>1.71604442760943</v>
      </c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</row>
    <row r="28" s="92" customFormat="true" ht="13.5" hidden="false" customHeight="false" outlineLevel="0" collapsed="false">
      <c r="A28" s="70" t="s">
        <v>230</v>
      </c>
      <c r="B28" s="101" t="n">
        <v>0.03</v>
      </c>
      <c r="C28" s="99" t="n">
        <f aca="false">(C$18+C$24)*$B28</f>
        <v>0.846268484848485</v>
      </c>
      <c r="D28" s="99" t="n">
        <f aca="false">(D$18+D$24)*$B28</f>
        <v>1.69253696969697</v>
      </c>
      <c r="E28" s="99" t="n">
        <f aca="false">(E$18+E$24)*$B28</f>
        <v>2.05925331313131</v>
      </c>
      <c r="F28" s="100"/>
      <c r="G28" s="100"/>
      <c r="H28" s="100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0"/>
      <c r="AJ28" s="100"/>
      <c r="AK28" s="100"/>
      <c r="AL28" s="100"/>
      <c r="AM28" s="100"/>
      <c r="AN28" s="100"/>
      <c r="AO28" s="100"/>
      <c r="AP28" s="100"/>
      <c r="AQ28" s="100"/>
      <c r="AR28" s="100"/>
      <c r="AS28" s="100"/>
      <c r="AT28" s="100"/>
    </row>
    <row r="29" s="92" customFormat="true" ht="13.5" hidden="false" customHeight="false" outlineLevel="0" collapsed="false">
      <c r="A29" s="70" t="s">
        <v>231</v>
      </c>
      <c r="B29" s="101" t="n">
        <v>0.015</v>
      </c>
      <c r="C29" s="99" t="n">
        <f aca="false">(C$18+C$24)*$B29</f>
        <v>0.423134242424242</v>
      </c>
      <c r="D29" s="99" t="n">
        <f aca="false">(D$18+D$24)*$B29</f>
        <v>0.846268484848485</v>
      </c>
      <c r="E29" s="99" t="n">
        <f aca="false">(E$18+E$24)*$B29</f>
        <v>1.02962665656566</v>
      </c>
      <c r="F29" s="100"/>
      <c r="G29" s="100"/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0"/>
      <c r="AR29" s="100"/>
      <c r="AS29" s="100"/>
      <c r="AT29" s="100"/>
    </row>
    <row r="30" s="92" customFormat="true" ht="13.5" hidden="false" customHeight="false" outlineLevel="0" collapsed="false">
      <c r="A30" s="70" t="s">
        <v>232</v>
      </c>
      <c r="B30" s="101" t="n">
        <v>0.01</v>
      </c>
      <c r="C30" s="99" t="n">
        <f aca="false">(C$18+C$24)*$B30</f>
        <v>0.282089494949495</v>
      </c>
      <c r="D30" s="99" t="n">
        <f aca="false">(D$18+D$24)*$B30</f>
        <v>0.56417898989899</v>
      </c>
      <c r="E30" s="99" t="n">
        <f aca="false">(E$18+E$24)*$B30</f>
        <v>0.686417771043771</v>
      </c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</row>
    <row r="31" s="92" customFormat="true" ht="13.5" hidden="false" customHeight="false" outlineLevel="0" collapsed="false">
      <c r="A31" s="70" t="s">
        <v>233</v>
      </c>
      <c r="B31" s="101" t="n">
        <v>0.006</v>
      </c>
      <c r="C31" s="99" t="n">
        <f aca="false">(C$18+C$24)*$B31</f>
        <v>0.169253696969697</v>
      </c>
      <c r="D31" s="99" t="n">
        <f aca="false">(D$18+D$24)*$B31</f>
        <v>0.338507393939394</v>
      </c>
      <c r="E31" s="99" t="n">
        <f aca="false">(E$18+E$24)*$B31</f>
        <v>0.411850662626263</v>
      </c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0"/>
      <c r="AR31" s="100"/>
      <c r="AS31" s="100"/>
      <c r="AT31" s="100"/>
    </row>
    <row r="32" s="92" customFormat="true" ht="13.5" hidden="false" customHeight="false" outlineLevel="0" collapsed="false">
      <c r="A32" s="70" t="s">
        <v>234</v>
      </c>
      <c r="B32" s="101" t="n">
        <v>0.002</v>
      </c>
      <c r="C32" s="99" t="n">
        <f aca="false">(C$18+C$24)*$B32</f>
        <v>0.056417898989899</v>
      </c>
      <c r="D32" s="99" t="n">
        <f aca="false">(D$18+D$24)*$B32</f>
        <v>0.112835797979798</v>
      </c>
      <c r="E32" s="99" t="n">
        <f aca="false">(E$18+E$24)*$B32</f>
        <v>0.137283554208754</v>
      </c>
      <c r="F32" s="100"/>
      <c r="G32" s="100"/>
      <c r="H32" s="100"/>
      <c r="I32" s="100"/>
      <c r="J32" s="100"/>
      <c r="K32" s="100"/>
      <c r="L32" s="10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100"/>
      <c r="X32" s="100"/>
      <c r="Y32" s="100"/>
      <c r="Z32" s="100"/>
      <c r="AA32" s="100"/>
      <c r="AB32" s="100"/>
      <c r="AC32" s="100"/>
      <c r="AD32" s="100"/>
      <c r="AE32" s="100"/>
      <c r="AF32" s="100"/>
      <c r="AG32" s="100"/>
      <c r="AH32" s="100"/>
      <c r="AI32" s="100"/>
      <c r="AJ32" s="100"/>
      <c r="AK32" s="100"/>
      <c r="AL32" s="100"/>
      <c r="AM32" s="100"/>
      <c r="AN32" s="100"/>
      <c r="AO32" s="100"/>
      <c r="AP32" s="100"/>
      <c r="AQ32" s="100"/>
      <c r="AR32" s="100"/>
      <c r="AS32" s="100"/>
      <c r="AT32" s="100"/>
    </row>
    <row r="33" s="92" customFormat="true" ht="13.5" hidden="false" customHeight="false" outlineLevel="0" collapsed="false">
      <c r="A33" s="70" t="s">
        <v>235</v>
      </c>
      <c r="B33" s="101" t="n">
        <v>0.08</v>
      </c>
      <c r="C33" s="99" t="n">
        <f aca="false">(C$18+C$24)*$B33</f>
        <v>2.25671595959596</v>
      </c>
      <c r="D33" s="99" t="n">
        <f aca="false">(D$18+D$24)*$B33</f>
        <v>4.51343191919192</v>
      </c>
      <c r="E33" s="99" t="n">
        <f aca="false">(E$18+E$24)*$B33</f>
        <v>5.49134216835017</v>
      </c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0"/>
      <c r="AR33" s="100"/>
      <c r="AS33" s="100"/>
      <c r="AT33" s="100"/>
    </row>
    <row r="34" customFormat="false" ht="13.5" hidden="false" customHeight="false" outlineLevel="0" collapsed="false">
      <c r="A34" s="94" t="s">
        <v>236</v>
      </c>
      <c r="B34" s="95" t="n">
        <f aca="false">SUM(B26:B33)</f>
        <v>0.368</v>
      </c>
      <c r="C34" s="96" t="n">
        <f aca="false">SUM(C26:C33)</f>
        <v>10.3808934141414</v>
      </c>
      <c r="D34" s="96" t="n">
        <f aca="false">SUM(D26:D33)</f>
        <v>20.7617868282828</v>
      </c>
      <c r="E34" s="96" t="n">
        <f aca="false">SUM(E26:E33)</f>
        <v>25.2601739744108</v>
      </c>
      <c r="AU34" s="53"/>
    </row>
    <row r="35" customFormat="false" ht="13.5" hidden="false" customHeight="false" outlineLevel="0" collapsed="false">
      <c r="A35" s="102" t="s">
        <v>237</v>
      </c>
      <c r="B35" s="103"/>
      <c r="C35" s="88" t="s">
        <v>214</v>
      </c>
      <c r="D35" s="88" t="s">
        <v>214</v>
      </c>
      <c r="E35" s="88" t="s">
        <v>214</v>
      </c>
      <c r="AU35" s="53"/>
    </row>
    <row r="36" customFormat="false" ht="13.5" hidden="false" customHeight="false" outlineLevel="0" collapsed="false">
      <c r="A36" s="70" t="s">
        <v>238</v>
      </c>
      <c r="B36" s="104" t="n">
        <f aca="false">' Memória de Cálculo 1'!E7</f>
        <v>4.72</v>
      </c>
      <c r="C36" s="72" t="n">
        <v>0</v>
      </c>
      <c r="D36" s="72" t="n">
        <v>0</v>
      </c>
      <c r="E36" s="72" t="n">
        <v>0</v>
      </c>
      <c r="AU36" s="53"/>
    </row>
    <row r="37" customFormat="false" ht="13.5" hidden="false" customHeight="false" outlineLevel="0" collapsed="false">
      <c r="A37" s="70" t="s">
        <v>239</v>
      </c>
      <c r="B37" s="75" t="n">
        <f aca="false">' Memória de Cálculo 1'!D17</f>
        <v>39</v>
      </c>
      <c r="C37" s="72" t="n">
        <v>0</v>
      </c>
      <c r="D37" s="72" t="n">
        <v>0</v>
      </c>
      <c r="E37" s="72" t="n">
        <v>0</v>
      </c>
      <c r="AU37" s="53"/>
    </row>
    <row r="38" customFormat="false" ht="13.5" hidden="false" customHeight="false" outlineLevel="0" collapsed="false">
      <c r="A38" s="70" t="s">
        <v>305</v>
      </c>
      <c r="B38" s="75" t="n">
        <v>187.97</v>
      </c>
      <c r="C38" s="76" t="n">
        <v>0</v>
      </c>
      <c r="D38" s="76" t="n">
        <v>0</v>
      </c>
      <c r="E38" s="76" t="n">
        <v>0</v>
      </c>
      <c r="AU38" s="53"/>
    </row>
    <row r="39" customFormat="false" ht="13.5" hidden="false" customHeight="false" outlineLevel="0" collapsed="false">
      <c r="A39" s="70" t="s">
        <v>306</v>
      </c>
      <c r="B39" s="75" t="n">
        <f aca="false">' Memória de Cálculo 1'!D73</f>
        <v>0.512887525</v>
      </c>
      <c r="C39" s="76" t="n">
        <v>0</v>
      </c>
      <c r="D39" s="76" t="n">
        <v>0</v>
      </c>
      <c r="E39" s="76" t="n">
        <v>0</v>
      </c>
      <c r="AU39" s="53"/>
    </row>
    <row r="40" customFormat="false" ht="13.5" hidden="false" customHeight="false" outlineLevel="0" collapsed="false">
      <c r="A40" s="70" t="s">
        <v>307</v>
      </c>
      <c r="B40" s="75" t="n">
        <v>0</v>
      </c>
      <c r="C40" s="76" t="n">
        <v>0</v>
      </c>
      <c r="D40" s="76" t="n">
        <v>0</v>
      </c>
      <c r="E40" s="76" t="n">
        <v>0</v>
      </c>
      <c r="AU40" s="53"/>
    </row>
    <row r="41" customFormat="false" ht="13.5" hidden="false" customHeight="false" outlineLevel="0" collapsed="false">
      <c r="A41" s="70" t="s">
        <v>308</v>
      </c>
      <c r="B41" s="75" t="n">
        <v>0</v>
      </c>
      <c r="C41" s="76" t="n">
        <v>0</v>
      </c>
      <c r="D41" s="76" t="n">
        <v>0</v>
      </c>
      <c r="E41" s="76" t="n">
        <v>0</v>
      </c>
      <c r="AU41" s="53"/>
    </row>
    <row r="42" customFormat="false" ht="13.5" hidden="false" customHeight="false" outlineLevel="0" collapsed="false">
      <c r="A42" s="94" t="s">
        <v>236</v>
      </c>
      <c r="B42" s="96"/>
      <c r="C42" s="96" t="n">
        <f aca="false">SUM(C36:C41)</f>
        <v>0</v>
      </c>
      <c r="D42" s="96" t="n">
        <f aca="false">SUM(D36:D41)</f>
        <v>0</v>
      </c>
      <c r="E42" s="96" t="n">
        <f aca="false">SUM(E36:E41)</f>
        <v>0</v>
      </c>
      <c r="AU42" s="53"/>
    </row>
    <row r="43" customFormat="false" ht="13.5" hidden="false" customHeight="false" outlineLevel="0" collapsed="false">
      <c r="A43" s="107" t="s">
        <v>244</v>
      </c>
      <c r="B43" s="108"/>
      <c r="C43" s="109" t="s">
        <v>214</v>
      </c>
      <c r="D43" s="110" t="s">
        <v>214</v>
      </c>
      <c r="E43" s="111" t="s">
        <v>214</v>
      </c>
      <c r="AU43" s="53"/>
    </row>
    <row r="44" customFormat="false" ht="13.5" hidden="false" customHeight="false" outlineLevel="0" collapsed="false">
      <c r="A44" s="112" t="s">
        <v>245</v>
      </c>
      <c r="B44" s="113"/>
      <c r="C44" s="99" t="n">
        <f aca="false">C24</f>
        <v>2.82089494949495</v>
      </c>
      <c r="D44" s="99" t="n">
        <f aca="false">D24</f>
        <v>5.6417898989899</v>
      </c>
      <c r="E44" s="99" t="n">
        <f aca="false">E24</f>
        <v>6.86417771043771</v>
      </c>
      <c r="AU44" s="53"/>
    </row>
    <row r="45" customFormat="false" ht="13.5" hidden="false" customHeight="false" outlineLevel="0" collapsed="false">
      <c r="A45" s="114" t="s">
        <v>246</v>
      </c>
      <c r="B45" s="113"/>
      <c r="C45" s="91" t="n">
        <f aca="false">C34</f>
        <v>10.3808934141414</v>
      </c>
      <c r="D45" s="91" t="n">
        <f aca="false">D34</f>
        <v>20.7617868282828</v>
      </c>
      <c r="E45" s="91" t="n">
        <f aca="false">E34</f>
        <v>25.2601739744108</v>
      </c>
      <c r="AU45" s="53"/>
    </row>
    <row r="46" customFormat="false" ht="13.5" hidden="false" customHeight="false" outlineLevel="0" collapsed="false">
      <c r="A46" s="114" t="s">
        <v>247</v>
      </c>
      <c r="B46" s="113"/>
      <c r="C46" s="115" t="n">
        <f aca="false">C42</f>
        <v>0</v>
      </c>
      <c r="D46" s="115" t="n">
        <f aca="false">D42</f>
        <v>0</v>
      </c>
      <c r="E46" s="115" t="n">
        <f aca="false">E42</f>
        <v>0</v>
      </c>
      <c r="AU46" s="53"/>
    </row>
    <row r="47" customFormat="false" ht="13.5" hidden="false" customHeight="false" outlineLevel="0" collapsed="false">
      <c r="A47" s="80" t="s">
        <v>221</v>
      </c>
      <c r="B47" s="81"/>
      <c r="C47" s="82" t="n">
        <f aca="false">SUM(C44:C46)</f>
        <v>13.2017883636364</v>
      </c>
      <c r="D47" s="82" t="n">
        <f aca="false">SUM(D44:D46)</f>
        <v>26.4035767272727</v>
      </c>
      <c r="E47" s="82" t="n">
        <f aca="false">SUM(E44:E46)</f>
        <v>32.1243516848485</v>
      </c>
      <c r="AU47" s="53"/>
    </row>
    <row r="48" customFormat="false" ht="13.5" hidden="false" customHeight="false" outlineLevel="0" collapsed="false">
      <c r="A48" s="60"/>
      <c r="B48" s="85"/>
      <c r="C48" s="85"/>
      <c r="D48" s="85"/>
      <c r="E48" s="59"/>
      <c r="AU48" s="53"/>
    </row>
    <row r="49" customFormat="false" ht="15.75" hidden="false" customHeight="true" outlineLevel="0" collapsed="false">
      <c r="A49" s="67" t="s">
        <v>248</v>
      </c>
      <c r="B49" s="67"/>
      <c r="C49" s="67"/>
      <c r="D49" s="67"/>
      <c r="E49" s="67"/>
      <c r="AU49" s="53"/>
    </row>
    <row r="50" customFormat="false" ht="13.5" hidden="false" customHeight="false" outlineLevel="0" collapsed="false">
      <c r="A50" s="68" t="s">
        <v>249</v>
      </c>
      <c r="B50" s="116"/>
      <c r="C50" s="69" t="s">
        <v>214</v>
      </c>
      <c r="D50" s="69" t="s">
        <v>214</v>
      </c>
      <c r="E50" s="117" t="s">
        <v>214</v>
      </c>
      <c r="AU50" s="53"/>
    </row>
    <row r="51" s="92" customFormat="true" ht="13.5" hidden="false" customHeight="false" outlineLevel="0" collapsed="false">
      <c r="A51" s="70" t="s">
        <v>250</v>
      </c>
      <c r="B51" s="73" t="n">
        <f aca="false">1/12*5%</f>
        <v>0.00416666666666667</v>
      </c>
      <c r="C51" s="99" t="n">
        <v>0</v>
      </c>
      <c r="D51" s="99" t="n">
        <v>0</v>
      </c>
      <c r="E51" s="99" t="n">
        <v>0</v>
      </c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100"/>
      <c r="AM51" s="100"/>
      <c r="AN51" s="100"/>
      <c r="AO51" s="100"/>
      <c r="AP51" s="100"/>
      <c r="AQ51" s="100"/>
      <c r="AR51" s="100"/>
      <c r="AS51" s="100"/>
      <c r="AT51" s="100"/>
    </row>
    <row r="52" s="92" customFormat="true" ht="13.5" hidden="false" customHeight="false" outlineLevel="0" collapsed="false">
      <c r="A52" s="70" t="s">
        <v>251</v>
      </c>
      <c r="B52" s="73" t="n">
        <f aca="false">B33*B51</f>
        <v>0.000333333333333333</v>
      </c>
      <c r="C52" s="99" t="n">
        <v>0</v>
      </c>
      <c r="D52" s="99" t="n">
        <v>0</v>
      </c>
      <c r="E52" s="99" t="n">
        <v>0</v>
      </c>
      <c r="F52" s="100"/>
      <c r="G52" s="100"/>
      <c r="H52" s="100"/>
      <c r="I52" s="100"/>
      <c r="J52" s="100"/>
      <c r="K52" s="100"/>
      <c r="L52" s="100"/>
      <c r="M52" s="100"/>
      <c r="N52" s="100"/>
      <c r="O52" s="100"/>
      <c r="P52" s="100"/>
      <c r="Q52" s="100"/>
      <c r="R52" s="100"/>
      <c r="S52" s="100"/>
      <c r="T52" s="100"/>
      <c r="U52" s="100"/>
      <c r="V52" s="100"/>
      <c r="W52" s="100"/>
      <c r="X52" s="100"/>
      <c r="Y52" s="100"/>
      <c r="Z52" s="100"/>
      <c r="AA52" s="100"/>
      <c r="AB52" s="100"/>
      <c r="AC52" s="100"/>
      <c r="AD52" s="100"/>
      <c r="AE52" s="100"/>
      <c r="AF52" s="100"/>
      <c r="AG52" s="100"/>
      <c r="AH52" s="100"/>
      <c r="AI52" s="100"/>
      <c r="AJ52" s="100"/>
      <c r="AK52" s="100"/>
      <c r="AL52" s="100"/>
      <c r="AM52" s="100"/>
      <c r="AN52" s="100"/>
      <c r="AO52" s="100"/>
      <c r="AP52" s="100"/>
      <c r="AQ52" s="100"/>
      <c r="AR52" s="100"/>
      <c r="AS52" s="100"/>
      <c r="AT52" s="100"/>
    </row>
    <row r="53" s="92" customFormat="true" ht="13.5" hidden="false" customHeight="false" outlineLevel="0" collapsed="false">
      <c r="A53" s="70" t="s">
        <v>252</v>
      </c>
      <c r="B53" s="118" t="n">
        <v>0</v>
      </c>
      <c r="C53" s="99" t="n">
        <v>0</v>
      </c>
      <c r="D53" s="99" t="n">
        <v>0</v>
      </c>
      <c r="E53" s="99" t="n">
        <f aca="false">E$18*$B53</f>
        <v>0</v>
      </c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0"/>
      <c r="AB53" s="100"/>
      <c r="AC53" s="100"/>
      <c r="AD53" s="100"/>
      <c r="AE53" s="100"/>
      <c r="AF53" s="100"/>
      <c r="AG53" s="100"/>
      <c r="AH53" s="100"/>
      <c r="AI53" s="100"/>
      <c r="AJ53" s="100"/>
      <c r="AK53" s="100"/>
      <c r="AL53" s="100"/>
      <c r="AM53" s="100"/>
      <c r="AN53" s="100"/>
      <c r="AO53" s="100"/>
      <c r="AP53" s="100"/>
      <c r="AQ53" s="100"/>
      <c r="AR53" s="100"/>
      <c r="AS53" s="100"/>
      <c r="AT53" s="100"/>
    </row>
    <row r="54" s="92" customFormat="true" ht="13.5" hidden="false" customHeight="false" outlineLevel="0" collapsed="false">
      <c r="A54" s="70" t="s">
        <v>253</v>
      </c>
      <c r="B54" s="73" t="n">
        <f aca="false">1/30*7/12</f>
        <v>0.0194444444444444</v>
      </c>
      <c r="C54" s="99" t="n">
        <v>0</v>
      </c>
      <c r="D54" s="99" t="n">
        <v>0</v>
      </c>
      <c r="E54" s="99" t="n">
        <v>0</v>
      </c>
      <c r="F54" s="100"/>
      <c r="G54" s="100"/>
      <c r="H54" s="100"/>
      <c r="I54" s="100"/>
      <c r="J54" s="100"/>
      <c r="K54" s="100"/>
      <c r="L54" s="100"/>
      <c r="M54" s="100"/>
      <c r="N54" s="100"/>
      <c r="O54" s="100"/>
      <c r="P54" s="100"/>
      <c r="Q54" s="100"/>
      <c r="R54" s="100"/>
      <c r="S54" s="100"/>
      <c r="T54" s="100"/>
      <c r="U54" s="100"/>
      <c r="V54" s="100"/>
      <c r="W54" s="100"/>
      <c r="X54" s="100"/>
      <c r="Y54" s="100"/>
      <c r="Z54" s="100"/>
      <c r="AA54" s="100"/>
      <c r="AB54" s="100"/>
      <c r="AC54" s="100"/>
      <c r="AD54" s="100"/>
      <c r="AE54" s="100"/>
      <c r="AF54" s="100"/>
      <c r="AG54" s="100"/>
      <c r="AH54" s="100"/>
      <c r="AI54" s="100"/>
      <c r="AJ54" s="100"/>
      <c r="AK54" s="100"/>
      <c r="AL54" s="100"/>
      <c r="AM54" s="100"/>
      <c r="AN54" s="100"/>
      <c r="AO54" s="100"/>
      <c r="AP54" s="100"/>
      <c r="AQ54" s="100"/>
      <c r="AR54" s="100"/>
      <c r="AS54" s="100"/>
      <c r="AT54" s="100"/>
    </row>
    <row r="55" s="92" customFormat="true" ht="24.05" hidden="false" customHeight="false" outlineLevel="0" collapsed="false">
      <c r="A55" s="70" t="s">
        <v>254</v>
      </c>
      <c r="B55" s="73" t="n">
        <f aca="false">B54*B34</f>
        <v>0.00715555555555556</v>
      </c>
      <c r="C55" s="99" t="n">
        <v>0</v>
      </c>
      <c r="D55" s="99" t="n">
        <v>0</v>
      </c>
      <c r="E55" s="99" t="n">
        <v>0</v>
      </c>
      <c r="F55" s="100"/>
      <c r="G55" s="100"/>
      <c r="H55" s="100"/>
      <c r="I55" s="100"/>
      <c r="J55" s="100"/>
      <c r="K55" s="100"/>
      <c r="L55" s="100"/>
      <c r="M55" s="100"/>
      <c r="N55" s="100"/>
      <c r="O55" s="100"/>
      <c r="P55" s="100"/>
      <c r="Q55" s="100"/>
      <c r="R55" s="100"/>
      <c r="S55" s="100"/>
      <c r="T55" s="100"/>
      <c r="U55" s="100"/>
      <c r="V55" s="100"/>
      <c r="W55" s="100"/>
      <c r="X55" s="100"/>
      <c r="Y55" s="100"/>
      <c r="Z55" s="100"/>
      <c r="AA55" s="100"/>
      <c r="AB55" s="100"/>
      <c r="AC55" s="100"/>
      <c r="AD55" s="100"/>
      <c r="AE55" s="100"/>
      <c r="AF55" s="100"/>
      <c r="AG55" s="100"/>
      <c r="AH55" s="100"/>
      <c r="AI55" s="100"/>
      <c r="AJ55" s="100"/>
      <c r="AK55" s="100"/>
      <c r="AL55" s="100"/>
      <c r="AM55" s="100"/>
      <c r="AN55" s="100"/>
      <c r="AO55" s="100"/>
      <c r="AP55" s="100"/>
      <c r="AQ55" s="100"/>
      <c r="AR55" s="100"/>
      <c r="AS55" s="100"/>
      <c r="AT55" s="100"/>
    </row>
    <row r="56" s="92" customFormat="true" ht="15" hidden="false" customHeight="true" outlineLevel="0" collapsed="false">
      <c r="A56" s="70" t="s">
        <v>255</v>
      </c>
      <c r="B56" s="73" t="n">
        <f aca="false">B33*40%*90%*(1+1/12+1/12+1/3*1/12)</f>
        <v>0.0344</v>
      </c>
      <c r="C56" s="99" t="n">
        <v>0</v>
      </c>
      <c r="D56" s="99" t="n">
        <v>0</v>
      </c>
      <c r="E56" s="99" t="n">
        <v>0</v>
      </c>
      <c r="F56" s="100"/>
      <c r="G56" s="100"/>
      <c r="H56" s="100"/>
      <c r="I56" s="100"/>
      <c r="J56" s="100"/>
      <c r="K56" s="100"/>
      <c r="L56" s="100"/>
      <c r="M56" s="100"/>
      <c r="N56" s="100"/>
      <c r="O56" s="100"/>
      <c r="P56" s="100"/>
      <c r="Q56" s="100"/>
      <c r="R56" s="100"/>
      <c r="S56" s="100"/>
      <c r="T56" s="100"/>
      <c r="U56" s="100"/>
      <c r="V56" s="100"/>
      <c r="W56" s="100"/>
      <c r="X56" s="100"/>
      <c r="Y56" s="100"/>
      <c r="Z56" s="100"/>
      <c r="AA56" s="100"/>
      <c r="AB56" s="100"/>
      <c r="AC56" s="100"/>
      <c r="AD56" s="100"/>
      <c r="AE56" s="100"/>
      <c r="AF56" s="100"/>
      <c r="AG56" s="100"/>
      <c r="AH56" s="100"/>
      <c r="AI56" s="100"/>
      <c r="AJ56" s="100"/>
      <c r="AK56" s="100"/>
      <c r="AL56" s="100"/>
      <c r="AM56" s="100"/>
      <c r="AN56" s="100"/>
      <c r="AO56" s="100"/>
      <c r="AP56" s="100"/>
      <c r="AQ56" s="100"/>
      <c r="AR56" s="100"/>
      <c r="AS56" s="100"/>
      <c r="AT56" s="100"/>
    </row>
    <row r="57" customFormat="false" ht="13.5" hidden="false" customHeight="false" outlineLevel="0" collapsed="false">
      <c r="A57" s="80" t="s">
        <v>221</v>
      </c>
      <c r="B57" s="119" t="n">
        <f aca="false">SUM(B51:B56)</f>
        <v>0.0655</v>
      </c>
      <c r="C57" s="120" t="n">
        <f aca="false">SUM(C51:C56)</f>
        <v>0</v>
      </c>
      <c r="D57" s="120" t="n">
        <f aca="false">SUM(D51:D56)</f>
        <v>0</v>
      </c>
      <c r="E57" s="120" t="n">
        <f aca="false">SUM(E51:E56)</f>
        <v>0</v>
      </c>
      <c r="AU57" s="53"/>
    </row>
    <row r="58" customFormat="false" ht="13.5" hidden="false" customHeight="false" outlineLevel="0" collapsed="false">
      <c r="A58" s="60"/>
      <c r="B58" s="85"/>
      <c r="C58" s="85"/>
      <c r="D58" s="85"/>
      <c r="E58" s="59"/>
      <c r="AU58" s="53"/>
    </row>
    <row r="59" customFormat="false" ht="16.5" hidden="false" customHeight="true" outlineLevel="0" collapsed="false">
      <c r="A59" s="67" t="s">
        <v>256</v>
      </c>
      <c r="B59" s="67"/>
      <c r="C59" s="67"/>
      <c r="D59" s="67"/>
      <c r="E59" s="67"/>
      <c r="AU59" s="53"/>
    </row>
    <row r="60" customFormat="false" ht="13.5" hidden="false" customHeight="false" outlineLevel="0" collapsed="false">
      <c r="A60" s="102" t="s">
        <v>257</v>
      </c>
      <c r="B60" s="103"/>
      <c r="C60" s="88" t="s">
        <v>214</v>
      </c>
      <c r="D60" s="88" t="s">
        <v>214</v>
      </c>
      <c r="E60" s="88" t="s">
        <v>214</v>
      </c>
      <c r="AU60" s="53"/>
    </row>
    <row r="61" s="92" customFormat="true" ht="13.5" hidden="false" customHeight="false" outlineLevel="0" collapsed="false">
      <c r="A61" s="70" t="s">
        <v>258</v>
      </c>
      <c r="B61" s="73" t="n">
        <f aca="false">1/12</f>
        <v>0.0833333333333333</v>
      </c>
      <c r="C61" s="91" t="n">
        <v>0</v>
      </c>
      <c r="D61" s="91" t="n">
        <v>0</v>
      </c>
      <c r="E61" s="91" t="n">
        <v>0</v>
      </c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0"/>
      <c r="Y61" s="100"/>
      <c r="Z61" s="100"/>
      <c r="AA61" s="100"/>
      <c r="AB61" s="100"/>
      <c r="AC61" s="100"/>
      <c r="AD61" s="100"/>
      <c r="AE61" s="100"/>
      <c r="AF61" s="100"/>
      <c r="AG61" s="100"/>
      <c r="AH61" s="100"/>
      <c r="AI61" s="100"/>
      <c r="AJ61" s="100"/>
      <c r="AK61" s="100"/>
      <c r="AL61" s="100"/>
      <c r="AM61" s="100"/>
      <c r="AN61" s="100"/>
      <c r="AO61" s="100"/>
      <c r="AP61" s="100"/>
      <c r="AQ61" s="100"/>
      <c r="AR61" s="100"/>
      <c r="AS61" s="100"/>
      <c r="AT61" s="100"/>
    </row>
    <row r="62" s="92" customFormat="true" ht="13.5" hidden="false" customHeight="false" outlineLevel="0" collapsed="false">
      <c r="A62" s="70" t="s">
        <v>259</v>
      </c>
      <c r="B62" s="73" t="n">
        <f aca="false">' Memória de Cálculo 1'!D46/30/12</f>
        <v>0.0075025</v>
      </c>
      <c r="C62" s="91" t="n">
        <v>0</v>
      </c>
      <c r="D62" s="91" t="n">
        <v>0</v>
      </c>
      <c r="E62" s="91" t="n">
        <v>0</v>
      </c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  <c r="V62" s="100"/>
      <c r="W62" s="100"/>
      <c r="X62" s="100"/>
      <c r="Y62" s="100"/>
      <c r="Z62" s="100"/>
      <c r="AA62" s="100"/>
      <c r="AB62" s="100"/>
      <c r="AC62" s="100"/>
      <c r="AD62" s="100"/>
      <c r="AE62" s="100"/>
      <c r="AF62" s="100"/>
      <c r="AG62" s="100"/>
      <c r="AH62" s="100"/>
      <c r="AI62" s="100"/>
      <c r="AJ62" s="100"/>
      <c r="AK62" s="100"/>
      <c r="AL62" s="100"/>
      <c r="AM62" s="100"/>
      <c r="AN62" s="100"/>
      <c r="AO62" s="100"/>
      <c r="AP62" s="100"/>
      <c r="AQ62" s="100"/>
      <c r="AR62" s="100"/>
      <c r="AS62" s="100"/>
      <c r="AT62" s="100"/>
    </row>
    <row r="63" s="121" customFormat="true" ht="13.5" hidden="false" customHeight="false" outlineLevel="0" collapsed="false">
      <c r="A63" s="70" t="s">
        <v>260</v>
      </c>
      <c r="B63" s="73" t="n">
        <f aca="false">((' Memória de Cálculo 1'!E52/30)/12)*' Memória de Cálculo 1'!E50*' Memória de Cálculo 1'!E51</f>
        <v>0.000185805138888889</v>
      </c>
      <c r="C63" s="91" t="n">
        <v>0</v>
      </c>
      <c r="D63" s="91" t="n">
        <v>0</v>
      </c>
      <c r="E63" s="91" t="n">
        <v>0</v>
      </c>
      <c r="F63" s="122"/>
      <c r="G63" s="122"/>
      <c r="H63" s="122"/>
      <c r="I63" s="122"/>
      <c r="J63" s="122"/>
      <c r="K63" s="122"/>
      <c r="L63" s="122"/>
      <c r="M63" s="122"/>
      <c r="N63" s="122"/>
      <c r="O63" s="122"/>
      <c r="P63" s="122"/>
      <c r="Q63" s="122"/>
      <c r="R63" s="122"/>
      <c r="S63" s="122"/>
      <c r="T63" s="122"/>
      <c r="U63" s="122"/>
      <c r="V63" s="122"/>
      <c r="W63" s="122"/>
      <c r="X63" s="122"/>
      <c r="Y63" s="122"/>
      <c r="Z63" s="122"/>
      <c r="AA63" s="122"/>
      <c r="AB63" s="122"/>
      <c r="AC63" s="122"/>
      <c r="AD63" s="122"/>
      <c r="AE63" s="122"/>
      <c r="AF63" s="122"/>
      <c r="AG63" s="122"/>
      <c r="AH63" s="122"/>
      <c r="AI63" s="122"/>
      <c r="AJ63" s="122"/>
      <c r="AK63" s="122"/>
      <c r="AL63" s="122"/>
      <c r="AM63" s="122"/>
      <c r="AN63" s="122"/>
      <c r="AO63" s="122"/>
      <c r="AP63" s="122"/>
      <c r="AQ63" s="122"/>
      <c r="AR63" s="122"/>
      <c r="AS63" s="122"/>
      <c r="AT63" s="122"/>
    </row>
    <row r="64" s="92" customFormat="true" ht="13.5" hidden="false" customHeight="false" outlineLevel="0" collapsed="false">
      <c r="A64" s="70" t="s">
        <v>261</v>
      </c>
      <c r="B64" s="73" t="n">
        <f aca="false">' Memória de Cálculo 1'!E56/30/12</f>
        <v>0.000180833333333333</v>
      </c>
      <c r="C64" s="91" t="n">
        <v>0</v>
      </c>
      <c r="D64" s="91" t="n">
        <v>0</v>
      </c>
      <c r="E64" s="91" t="n">
        <v>0</v>
      </c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00"/>
      <c r="V64" s="100"/>
      <c r="W64" s="100"/>
      <c r="X64" s="100"/>
      <c r="Y64" s="100"/>
      <c r="Z64" s="100"/>
      <c r="AA64" s="100"/>
      <c r="AB64" s="100"/>
      <c r="AC64" s="100"/>
      <c r="AD64" s="100"/>
      <c r="AE64" s="100"/>
      <c r="AF64" s="100"/>
      <c r="AG64" s="100"/>
      <c r="AH64" s="100"/>
      <c r="AI64" s="100"/>
      <c r="AJ64" s="100"/>
      <c r="AK64" s="100"/>
      <c r="AL64" s="100"/>
      <c r="AM64" s="100"/>
      <c r="AN64" s="100"/>
      <c r="AO64" s="100"/>
      <c r="AP64" s="100"/>
      <c r="AQ64" s="100"/>
      <c r="AR64" s="100"/>
      <c r="AS64" s="100"/>
      <c r="AT64" s="100"/>
    </row>
    <row r="65" s="92" customFormat="true" ht="13.5" hidden="false" customHeight="false" outlineLevel="0" collapsed="false">
      <c r="A65" s="70" t="s">
        <v>262</v>
      </c>
      <c r="B65" s="73"/>
      <c r="C65" s="124"/>
      <c r="D65" s="115"/>
      <c r="E65" s="125"/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  <c r="Q65" s="100"/>
      <c r="R65" s="100"/>
      <c r="S65" s="100"/>
      <c r="T65" s="100"/>
      <c r="U65" s="100"/>
      <c r="V65" s="100"/>
      <c r="W65" s="100"/>
      <c r="X65" s="100"/>
      <c r="Y65" s="100"/>
      <c r="Z65" s="100"/>
      <c r="AA65" s="100"/>
      <c r="AB65" s="100"/>
      <c r="AC65" s="100"/>
      <c r="AD65" s="100"/>
      <c r="AE65" s="100"/>
      <c r="AF65" s="100"/>
      <c r="AG65" s="100"/>
      <c r="AH65" s="100"/>
      <c r="AI65" s="100"/>
      <c r="AJ65" s="100"/>
      <c r="AK65" s="100"/>
      <c r="AL65" s="100"/>
      <c r="AM65" s="100"/>
      <c r="AN65" s="100"/>
      <c r="AO65" s="100"/>
      <c r="AP65" s="100"/>
      <c r="AQ65" s="100"/>
      <c r="AR65" s="100"/>
      <c r="AS65" s="100"/>
      <c r="AT65" s="100"/>
    </row>
    <row r="66" customFormat="false" ht="13.5" hidden="false" customHeight="false" outlineLevel="0" collapsed="false">
      <c r="A66" s="94" t="s">
        <v>221</v>
      </c>
      <c r="B66" s="95" t="n">
        <f aca="false">SUM(B61:B65)</f>
        <v>0.0912024718055556</v>
      </c>
      <c r="C66" s="96" t="n">
        <f aca="false">SUM(C61:C65)</f>
        <v>0</v>
      </c>
      <c r="D66" s="96" t="n">
        <f aca="false">SUM(D61:D65)</f>
        <v>0</v>
      </c>
      <c r="E66" s="96" t="n">
        <f aca="false">SUM(E61:E65)</f>
        <v>0</v>
      </c>
      <c r="AU66" s="53"/>
    </row>
    <row r="67" customFormat="false" ht="13.5" hidden="false" customHeight="false" outlineLevel="0" collapsed="false">
      <c r="A67" s="102" t="s">
        <v>263</v>
      </c>
      <c r="B67" s="103"/>
      <c r="C67" s="88" t="s">
        <v>214</v>
      </c>
      <c r="D67" s="88" t="s">
        <v>214</v>
      </c>
      <c r="E67" s="88" t="s">
        <v>214</v>
      </c>
      <c r="AU67" s="53"/>
    </row>
    <row r="68" s="92" customFormat="true" ht="13.5" hidden="false" customHeight="false" outlineLevel="0" collapsed="false">
      <c r="A68" s="70" t="s">
        <v>264</v>
      </c>
      <c r="B68" s="126" t="n">
        <v>0</v>
      </c>
      <c r="C68" s="127"/>
      <c r="D68" s="128"/>
      <c r="E68" s="127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100"/>
      <c r="S68" s="100"/>
      <c r="T68" s="100"/>
      <c r="U68" s="100"/>
      <c r="V68" s="100"/>
      <c r="W68" s="100"/>
      <c r="X68" s="100"/>
      <c r="Y68" s="100"/>
      <c r="Z68" s="100"/>
      <c r="AA68" s="100"/>
      <c r="AB68" s="100"/>
      <c r="AC68" s="100"/>
      <c r="AD68" s="100"/>
      <c r="AE68" s="100"/>
      <c r="AF68" s="100"/>
      <c r="AG68" s="100"/>
      <c r="AH68" s="100"/>
      <c r="AI68" s="100"/>
      <c r="AJ68" s="100"/>
      <c r="AK68" s="100"/>
      <c r="AL68" s="100"/>
      <c r="AM68" s="100"/>
      <c r="AN68" s="100"/>
      <c r="AO68" s="100"/>
      <c r="AP68" s="100"/>
      <c r="AQ68" s="100"/>
      <c r="AR68" s="100"/>
      <c r="AS68" s="100"/>
      <c r="AT68" s="100"/>
    </row>
    <row r="69" customFormat="false" ht="13.5" hidden="false" customHeight="false" outlineLevel="0" collapsed="false">
      <c r="A69" s="129" t="s">
        <v>221</v>
      </c>
      <c r="B69" s="95" t="n">
        <f aca="false">SUM(B68)</f>
        <v>0</v>
      </c>
      <c r="C69" s="96" t="n">
        <f aca="false">SUM(C68)</f>
        <v>0</v>
      </c>
      <c r="D69" s="96" t="n">
        <f aca="false">SUM(D68)</f>
        <v>0</v>
      </c>
      <c r="E69" s="96" t="n">
        <f aca="false">SUM(E68)</f>
        <v>0</v>
      </c>
      <c r="AU69" s="53"/>
    </row>
    <row r="70" customFormat="false" ht="13.5" hidden="false" customHeight="false" outlineLevel="0" collapsed="false">
      <c r="A70" s="102" t="s">
        <v>265</v>
      </c>
      <c r="B70" s="103"/>
      <c r="C70" s="88" t="s">
        <v>214</v>
      </c>
      <c r="D70" s="88" t="s">
        <v>214</v>
      </c>
      <c r="E70" s="88" t="s">
        <v>214</v>
      </c>
      <c r="AU70" s="53"/>
    </row>
    <row r="71" customFormat="false" ht="13.5" hidden="false" customHeight="false" outlineLevel="0" collapsed="false">
      <c r="A71" s="70" t="s">
        <v>266</v>
      </c>
      <c r="B71" s="126" t="n">
        <f aca="false">(120/30)*' Memória de Cálculo 1'!E66*' Memória de Cálculo 1'!E67</f>
        <v>0.001783155808</v>
      </c>
      <c r="C71" s="91" t="n">
        <v>0</v>
      </c>
      <c r="D71" s="91" t="n">
        <v>0</v>
      </c>
      <c r="E71" s="91" t="n">
        <v>0</v>
      </c>
      <c r="AU71" s="53"/>
    </row>
    <row r="72" customFormat="false" ht="13.5" hidden="false" customHeight="false" outlineLevel="0" collapsed="false">
      <c r="A72" s="94" t="s">
        <v>221</v>
      </c>
      <c r="B72" s="95" t="n">
        <f aca="false">SUM(B71)</f>
        <v>0.001783155808</v>
      </c>
      <c r="C72" s="96" t="n">
        <f aca="false">SUM(C71)</f>
        <v>0</v>
      </c>
      <c r="D72" s="96" t="n">
        <f aca="false">SUM(D71)</f>
        <v>0</v>
      </c>
      <c r="E72" s="96" t="n">
        <f aca="false">SUM(E71)</f>
        <v>0</v>
      </c>
      <c r="AU72" s="53"/>
    </row>
    <row r="73" customFormat="false" ht="13.5" hidden="false" customHeight="false" outlineLevel="0" collapsed="false">
      <c r="A73" s="102" t="s">
        <v>267</v>
      </c>
      <c r="B73" s="103"/>
      <c r="C73" s="88" t="s">
        <v>214</v>
      </c>
      <c r="D73" s="88" t="s">
        <v>214</v>
      </c>
      <c r="E73" s="88" t="s">
        <v>214</v>
      </c>
      <c r="AU73" s="53"/>
    </row>
    <row r="74" customFormat="false" ht="13.5" hidden="false" customHeight="false" outlineLevel="0" collapsed="false">
      <c r="A74" s="70" t="s">
        <v>268</v>
      </c>
      <c r="B74" s="126" t="n">
        <v>0</v>
      </c>
      <c r="C74" s="127" t="n">
        <v>0</v>
      </c>
      <c r="D74" s="127" t="n">
        <v>0</v>
      </c>
      <c r="E74" s="127" t="n">
        <v>0</v>
      </c>
      <c r="AU74" s="53"/>
    </row>
    <row r="75" customFormat="false" ht="13.5" hidden="false" customHeight="false" outlineLevel="0" collapsed="false">
      <c r="A75" s="94" t="s">
        <v>221</v>
      </c>
      <c r="B75" s="95" t="n">
        <f aca="false">SUM(B74)</f>
        <v>0</v>
      </c>
      <c r="C75" s="96" t="n">
        <f aca="false">SUM(C74)</f>
        <v>0</v>
      </c>
      <c r="D75" s="96" t="n">
        <f aca="false">SUM(D74)</f>
        <v>0</v>
      </c>
      <c r="E75" s="96" t="n">
        <f aca="false">SUM(E74)</f>
        <v>0</v>
      </c>
      <c r="AU75" s="53"/>
    </row>
    <row r="76" customFormat="false" ht="13.5" hidden="false" customHeight="false" outlineLevel="0" collapsed="false">
      <c r="A76" s="130" t="s">
        <v>269</v>
      </c>
      <c r="B76" s="116"/>
      <c r="C76" s="69" t="s">
        <v>214</v>
      </c>
      <c r="D76" s="69" t="s">
        <v>214</v>
      </c>
      <c r="E76" s="69" t="s">
        <v>214</v>
      </c>
      <c r="AU76" s="53"/>
    </row>
    <row r="77" s="92" customFormat="true" ht="13.5" hidden="false" customHeight="false" outlineLevel="0" collapsed="false">
      <c r="A77" s="70" t="s">
        <v>270</v>
      </c>
      <c r="B77" s="90" t="n">
        <f aca="false">B66</f>
        <v>0.0912024718055556</v>
      </c>
      <c r="C77" s="125" t="n">
        <f aca="false">C66</f>
        <v>0</v>
      </c>
      <c r="D77" s="91" t="n">
        <f aca="false">D66</f>
        <v>0</v>
      </c>
      <c r="E77" s="91" t="n">
        <f aca="false">E66</f>
        <v>0</v>
      </c>
      <c r="F77" s="100"/>
      <c r="G77" s="100"/>
      <c r="H77" s="100"/>
      <c r="I77" s="100"/>
      <c r="J77" s="100"/>
      <c r="K77" s="100"/>
      <c r="L77" s="100"/>
      <c r="M77" s="100"/>
      <c r="N77" s="100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00"/>
      <c r="Z77" s="100"/>
      <c r="AA77" s="100"/>
      <c r="AB77" s="100"/>
      <c r="AC77" s="100"/>
      <c r="AD77" s="100"/>
      <c r="AE77" s="100"/>
      <c r="AF77" s="100"/>
      <c r="AG77" s="100"/>
      <c r="AH77" s="100"/>
      <c r="AI77" s="100"/>
      <c r="AJ77" s="100"/>
      <c r="AK77" s="100"/>
      <c r="AL77" s="100"/>
      <c r="AM77" s="100"/>
      <c r="AN77" s="100"/>
      <c r="AO77" s="100"/>
      <c r="AP77" s="100"/>
      <c r="AQ77" s="100"/>
      <c r="AR77" s="100"/>
      <c r="AS77" s="100"/>
      <c r="AT77" s="100"/>
    </row>
    <row r="78" s="92" customFormat="true" ht="13.5" hidden="false" customHeight="false" outlineLevel="0" collapsed="false">
      <c r="A78" s="70" t="s">
        <v>271</v>
      </c>
      <c r="B78" s="73" t="n">
        <f aca="false">B68</f>
        <v>0</v>
      </c>
      <c r="C78" s="125" t="n">
        <f aca="false">C69</f>
        <v>0</v>
      </c>
      <c r="D78" s="91" t="n">
        <f aca="false">D69</f>
        <v>0</v>
      </c>
      <c r="E78" s="91" t="n">
        <f aca="false">E69</f>
        <v>0</v>
      </c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  <c r="Q78" s="100"/>
      <c r="R78" s="100"/>
      <c r="S78" s="100"/>
      <c r="T78" s="100"/>
      <c r="U78" s="100"/>
      <c r="V78" s="100"/>
      <c r="W78" s="100"/>
      <c r="X78" s="100"/>
      <c r="Y78" s="100"/>
      <c r="Z78" s="100"/>
      <c r="AA78" s="100"/>
      <c r="AB78" s="100"/>
      <c r="AC78" s="100"/>
      <c r="AD78" s="100"/>
      <c r="AE78" s="100"/>
      <c r="AF78" s="100"/>
      <c r="AG78" s="100"/>
      <c r="AH78" s="100"/>
      <c r="AI78" s="100"/>
      <c r="AJ78" s="100"/>
      <c r="AK78" s="100"/>
      <c r="AL78" s="100"/>
      <c r="AM78" s="100"/>
      <c r="AN78" s="100"/>
      <c r="AO78" s="100"/>
      <c r="AP78" s="100"/>
      <c r="AQ78" s="100"/>
      <c r="AR78" s="100"/>
      <c r="AS78" s="100"/>
      <c r="AT78" s="100"/>
    </row>
    <row r="79" s="92" customFormat="true" ht="13.5" hidden="false" customHeight="false" outlineLevel="0" collapsed="false">
      <c r="A79" s="70" t="s">
        <v>272</v>
      </c>
      <c r="B79" s="73" t="n">
        <f aca="false">B72</f>
        <v>0.001783155808</v>
      </c>
      <c r="C79" s="125" t="n">
        <f aca="false">C72</f>
        <v>0</v>
      </c>
      <c r="D79" s="91" t="n">
        <f aca="false">D72</f>
        <v>0</v>
      </c>
      <c r="E79" s="91" t="n">
        <f aca="false">E72</f>
        <v>0</v>
      </c>
      <c r="F79" s="100"/>
      <c r="G79" s="100"/>
      <c r="H79" s="100"/>
      <c r="I79" s="100"/>
      <c r="J79" s="100"/>
      <c r="K79" s="100"/>
      <c r="L79" s="100"/>
      <c r="M79" s="100"/>
      <c r="N79" s="100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00"/>
      <c r="Z79" s="100"/>
      <c r="AA79" s="100"/>
      <c r="AB79" s="100"/>
      <c r="AC79" s="100"/>
      <c r="AD79" s="100"/>
      <c r="AE79" s="100"/>
      <c r="AF79" s="100"/>
      <c r="AG79" s="100"/>
      <c r="AH79" s="100"/>
      <c r="AI79" s="100"/>
      <c r="AJ79" s="100"/>
      <c r="AK79" s="100"/>
      <c r="AL79" s="100"/>
      <c r="AM79" s="100"/>
      <c r="AN79" s="100"/>
      <c r="AO79" s="100"/>
      <c r="AP79" s="100"/>
      <c r="AQ79" s="100"/>
      <c r="AR79" s="100"/>
      <c r="AS79" s="100"/>
      <c r="AT79" s="100"/>
    </row>
    <row r="80" s="92" customFormat="true" ht="13.5" hidden="false" customHeight="false" outlineLevel="0" collapsed="false">
      <c r="A80" s="70" t="s">
        <v>273</v>
      </c>
      <c r="B80" s="93" t="n">
        <f aca="false">B75</f>
        <v>0</v>
      </c>
      <c r="C80" s="115" t="n">
        <f aca="false">C75</f>
        <v>0</v>
      </c>
      <c r="D80" s="115" t="n">
        <f aca="false">D75</f>
        <v>0</v>
      </c>
      <c r="E80" s="115" t="n">
        <f aca="false">E75</f>
        <v>0</v>
      </c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0"/>
      <c r="Q80" s="100"/>
      <c r="R80" s="100"/>
      <c r="S80" s="100"/>
      <c r="T80" s="100"/>
      <c r="U80" s="100"/>
      <c r="V80" s="100"/>
      <c r="W80" s="100"/>
      <c r="X80" s="100"/>
      <c r="Y80" s="100"/>
      <c r="Z80" s="100"/>
      <c r="AA80" s="100"/>
      <c r="AB80" s="100"/>
      <c r="AC80" s="100"/>
      <c r="AD80" s="100"/>
      <c r="AE80" s="100"/>
      <c r="AF80" s="100"/>
      <c r="AG80" s="100"/>
      <c r="AH80" s="100"/>
      <c r="AI80" s="100"/>
      <c r="AJ80" s="100"/>
      <c r="AK80" s="100"/>
      <c r="AL80" s="100"/>
      <c r="AM80" s="100"/>
      <c r="AN80" s="100"/>
      <c r="AO80" s="100"/>
      <c r="AP80" s="100"/>
      <c r="AQ80" s="100"/>
      <c r="AR80" s="100"/>
      <c r="AS80" s="100"/>
      <c r="AT80" s="100"/>
    </row>
    <row r="81" customFormat="false" ht="13.5" hidden="false" customHeight="false" outlineLevel="0" collapsed="false">
      <c r="A81" s="80" t="s">
        <v>221</v>
      </c>
      <c r="B81" s="81" t="n">
        <f aca="false">SUM(B77:B80)</f>
        <v>0.0929856276135555</v>
      </c>
      <c r="C81" s="131" t="n">
        <f aca="false">SUM(C77:C80)</f>
        <v>0</v>
      </c>
      <c r="D81" s="131" t="n">
        <f aca="false">SUM(D77:D80)</f>
        <v>0</v>
      </c>
      <c r="E81" s="131" t="n">
        <f aca="false">SUM(E77:E80)</f>
        <v>0</v>
      </c>
      <c r="AU81" s="53"/>
    </row>
    <row r="82" customFormat="false" ht="13.5" hidden="false" customHeight="false" outlineLevel="0" collapsed="false">
      <c r="A82" s="60"/>
      <c r="B82" s="132"/>
      <c r="C82" s="85"/>
      <c r="D82" s="85"/>
      <c r="E82" s="59"/>
      <c r="AU82" s="53"/>
    </row>
    <row r="83" customFormat="false" ht="15.75" hidden="false" customHeight="true" outlineLevel="0" collapsed="false">
      <c r="A83" s="67" t="s">
        <v>274</v>
      </c>
      <c r="B83" s="67"/>
      <c r="C83" s="67"/>
      <c r="D83" s="67"/>
      <c r="E83" s="67"/>
      <c r="AU83" s="53"/>
    </row>
    <row r="84" customFormat="false" ht="13.5" hidden="false" customHeight="false" outlineLevel="0" collapsed="false">
      <c r="A84" s="68" t="s">
        <v>275</v>
      </c>
      <c r="B84" s="116"/>
      <c r="C84" s="109" t="s">
        <v>214</v>
      </c>
      <c r="D84" s="109" t="s">
        <v>214</v>
      </c>
      <c r="E84" s="133" t="s">
        <v>214</v>
      </c>
      <c r="AU84" s="53"/>
    </row>
    <row r="85" customFormat="false" ht="13.5" hidden="false" customHeight="false" outlineLevel="0" collapsed="false">
      <c r="A85" s="70" t="s">
        <v>276</v>
      </c>
      <c r="B85" s="134"/>
      <c r="C85" s="72" t="n">
        <v>0</v>
      </c>
      <c r="D85" s="72" t="n">
        <v>0</v>
      </c>
      <c r="E85" s="72" t="n">
        <v>0</v>
      </c>
      <c r="AU85" s="53"/>
    </row>
    <row r="86" customFormat="false" ht="13.5" hidden="false" customHeight="false" outlineLevel="0" collapsed="false">
      <c r="A86" s="70" t="s">
        <v>277</v>
      </c>
      <c r="B86" s="134"/>
      <c r="C86" s="76" t="n">
        <v>0</v>
      </c>
      <c r="D86" s="76" t="n">
        <v>0</v>
      </c>
      <c r="E86" s="76" t="n">
        <v>0</v>
      </c>
      <c r="AU86" s="53"/>
    </row>
    <row r="87" customFormat="false" ht="13.5" hidden="false" customHeight="false" outlineLevel="0" collapsed="false">
      <c r="A87" s="70" t="s">
        <v>278</v>
      </c>
      <c r="B87" s="75"/>
      <c r="C87" s="128" t="n">
        <v>0</v>
      </c>
      <c r="D87" s="91" t="n">
        <v>0</v>
      </c>
      <c r="E87" s="91" t="n">
        <v>0</v>
      </c>
      <c r="AU87" s="53"/>
    </row>
    <row r="88" customFormat="false" ht="13.5" hidden="false" customHeight="false" outlineLevel="0" collapsed="false">
      <c r="A88" s="70" t="s">
        <v>279</v>
      </c>
      <c r="B88" s="75"/>
      <c r="C88" s="128" t="n">
        <v>0</v>
      </c>
      <c r="D88" s="91" t="n">
        <v>0</v>
      </c>
      <c r="E88" s="91" t="n">
        <v>0</v>
      </c>
      <c r="AU88" s="53"/>
    </row>
    <row r="89" customFormat="false" ht="13.5" hidden="false" customHeight="false" outlineLevel="0" collapsed="false">
      <c r="A89" s="80" t="s">
        <v>221</v>
      </c>
      <c r="B89" s="135"/>
      <c r="C89" s="136" t="n">
        <f aca="false">SUM(C85:C88)</f>
        <v>0</v>
      </c>
      <c r="D89" s="136" t="n">
        <f aca="false">SUM(D85:D88)</f>
        <v>0</v>
      </c>
      <c r="E89" s="136" t="n">
        <f aca="false">SUM(E85:E88)</f>
        <v>0</v>
      </c>
      <c r="AU89" s="53"/>
    </row>
    <row r="90" customFormat="false" ht="13.5" hidden="false" customHeight="false" outlineLevel="0" collapsed="false">
      <c r="A90" s="60"/>
      <c r="B90" s="132"/>
      <c r="C90" s="85"/>
      <c r="D90" s="85"/>
      <c r="E90" s="59"/>
      <c r="AU90" s="53"/>
    </row>
    <row r="91" customFormat="false" ht="15.75" hidden="false" customHeight="true" outlineLevel="0" collapsed="false">
      <c r="A91" s="67" t="s">
        <v>280</v>
      </c>
      <c r="B91" s="67"/>
      <c r="C91" s="67"/>
      <c r="D91" s="67"/>
      <c r="E91" s="67"/>
      <c r="F91" s="137"/>
      <c r="AU91" s="53"/>
    </row>
    <row r="92" customFormat="false" ht="13.5" hidden="false" customHeight="false" outlineLevel="0" collapsed="false">
      <c r="A92" s="68" t="s">
        <v>281</v>
      </c>
      <c r="B92" s="116"/>
      <c r="C92" s="69" t="s">
        <v>214</v>
      </c>
      <c r="D92" s="69" t="s">
        <v>214</v>
      </c>
      <c r="E92" s="117" t="s">
        <v>214</v>
      </c>
      <c r="F92" s="139"/>
      <c r="AU92" s="53"/>
    </row>
    <row r="93" customFormat="false" ht="13.5" hidden="false" customHeight="false" outlineLevel="0" collapsed="false">
      <c r="A93" s="70" t="s">
        <v>282</v>
      </c>
      <c r="B93" s="73" t="n">
        <v>0.06</v>
      </c>
      <c r="C93" s="91" t="n">
        <f aca="false">(C18+C47+C57+C81+C89)*$B93</f>
        <v>2.31539057454545</v>
      </c>
      <c r="D93" s="91" t="n">
        <f aca="false">(D18+D47+D57+D81+D89)*$B93</f>
        <v>4.63078114909091</v>
      </c>
      <c r="E93" s="91" t="n">
        <f aca="false">(E18+E47+E57+E81+E89)*$B93</f>
        <v>5.63411706472727</v>
      </c>
      <c r="F93" s="137"/>
      <c r="AU93" s="53"/>
    </row>
    <row r="94" customFormat="false" ht="13.5" hidden="false" customHeight="false" outlineLevel="0" collapsed="false">
      <c r="A94" s="70" t="s">
        <v>283</v>
      </c>
      <c r="B94" s="73" t="n">
        <v>0.0679</v>
      </c>
      <c r="C94" s="91" t="n">
        <f aca="false">(C18+C47+C57+C81+C89+C93)*$B94</f>
        <v>2.77746535353891</v>
      </c>
      <c r="D94" s="91" t="n">
        <f aca="false">(D18+D47+D57+D81+D89+D93)*$B94</f>
        <v>5.55493070707782</v>
      </c>
      <c r="E94" s="91" t="n">
        <f aca="false">(E18+E47+E57+E81+E89+E93)*$B94</f>
        <v>6.75849902694468</v>
      </c>
      <c r="F94" s="139"/>
      <c r="AU94" s="53"/>
    </row>
    <row r="95" customFormat="false" ht="13.5" hidden="false" customHeight="false" outlineLevel="0" collapsed="false">
      <c r="A95" s="140" t="s">
        <v>284</v>
      </c>
      <c r="B95" s="141" t="n">
        <f aca="false">SUM(B96:B99)</f>
        <v>0.0565</v>
      </c>
      <c r="C95" s="142" t="n">
        <f aca="false">SUM(C96:C99)</f>
        <v>2.61586908775877</v>
      </c>
      <c r="D95" s="142" t="n">
        <f aca="false">SUM(D96:D99)</f>
        <v>5.23173817551755</v>
      </c>
      <c r="E95" s="142" t="n">
        <f aca="false">SUM(E96:E99)</f>
        <v>6.36528144687968</v>
      </c>
      <c r="F95" s="137"/>
      <c r="AU95" s="53"/>
    </row>
    <row r="96" customFormat="false" ht="13.5" hidden="false" customHeight="false" outlineLevel="0" collapsed="false">
      <c r="A96" s="143" t="s">
        <v>285</v>
      </c>
      <c r="B96" s="144" t="n">
        <v>0.0365</v>
      </c>
      <c r="C96" s="145" t="n">
        <f aca="false">((C$18+C$47+C$57+C$81+C$89+C$93+C$94)/(1-$B96-$B97-$B98))*$B96</f>
        <v>1.68989772926009</v>
      </c>
      <c r="D96" s="145" t="n">
        <f aca="false">((D$18+D$47+D$57+D$81+D$89+D$93+D$94)/(1-$B96-$B97-$B98))*$B96</f>
        <v>3.37979545852018</v>
      </c>
      <c r="E96" s="145" t="n">
        <f aca="false">((E$18+E$47+E$57+E$81+E$89+E$93+E$94)/(1-$B96-$B97-$B98))*$B96</f>
        <v>4.11208447453289</v>
      </c>
      <c r="F96" s="77"/>
      <c r="AU96" s="53"/>
    </row>
    <row r="97" customFormat="false" ht="13.5" hidden="false" customHeight="false" outlineLevel="0" collapsed="false">
      <c r="A97" s="143" t="s">
        <v>286</v>
      </c>
      <c r="B97" s="144" t="n">
        <v>0</v>
      </c>
      <c r="C97" s="145" t="n">
        <f aca="false">((C$18+C$47+C$57+C$81+C$89+C$93+C$94)/(1-$B96-$B97-$B98))*$B97</f>
        <v>0</v>
      </c>
      <c r="D97" s="145" t="n">
        <f aca="false">((D$18+D$47+D$57+D$81+D$89+D$93+D$94)/(1-$B96-$B97-$B98))*$B97</f>
        <v>0</v>
      </c>
      <c r="E97" s="145" t="n">
        <f aca="false">((E$18+E$47+E$57+E$81+E$89+E$93+E$94)/(1-$B96-$B97-$B98))*$B97</f>
        <v>0</v>
      </c>
      <c r="F97" s="77"/>
      <c r="AU97" s="53"/>
    </row>
    <row r="98" customFormat="false" ht="13.5" hidden="false" customHeight="false" outlineLevel="0" collapsed="false">
      <c r="A98" s="143" t="s">
        <v>287</v>
      </c>
      <c r="B98" s="144" t="n">
        <v>0.02</v>
      </c>
      <c r="C98" s="146" t="n">
        <f aca="false">((C$18+C$47+C$57+C$81+C$89+C$93+C$94)/(1-$B96-$B97-$B98))*$B98</f>
        <v>0.925971358498681</v>
      </c>
      <c r="D98" s="146" t="n">
        <f aca="false">((D$18+D$47+D$57+D$81+D$89+D$93+D$94)/(1-$B96-$B97-$B98))*$B98</f>
        <v>1.85194271699736</v>
      </c>
      <c r="E98" s="146" t="n">
        <f aca="false">((E$18+E$47+E$57+E$81+E$89+E$93+E$94)/(1-$B96-$B97-$B98))*$B98</f>
        <v>2.25319697234679</v>
      </c>
      <c r="F98" s="77"/>
      <c r="AU98" s="53"/>
    </row>
    <row r="99" customFormat="false" ht="13.5" hidden="false" customHeight="false" outlineLevel="0" collapsed="false">
      <c r="A99" s="143" t="s">
        <v>288</v>
      </c>
      <c r="B99" s="75" t="n">
        <v>0</v>
      </c>
      <c r="C99" s="146"/>
      <c r="D99" s="146"/>
      <c r="E99" s="145"/>
      <c r="F99" s="77"/>
      <c r="AU99" s="53"/>
    </row>
    <row r="100" customFormat="false" ht="13.5" hidden="false" customHeight="false" outlineLevel="0" collapsed="false">
      <c r="A100" s="140" t="s">
        <v>289</v>
      </c>
      <c r="B100" s="141" t="n">
        <f aca="false">SUM(B101:B104)</f>
        <v>0.0615</v>
      </c>
      <c r="C100" s="142" t="n">
        <f aca="false">SUM(C101:C104)</f>
        <v>2.86253167659699</v>
      </c>
      <c r="D100" s="142" t="n">
        <f aca="false">SUM(D101:D104)</f>
        <v>5.72506335319399</v>
      </c>
      <c r="E100" s="142" t="n">
        <f aca="false">SUM(E101:E104)</f>
        <v>6.96549374638602</v>
      </c>
      <c r="F100" s="137"/>
      <c r="AU100" s="53"/>
    </row>
    <row r="101" customFormat="false" ht="13.5" hidden="false" customHeight="false" outlineLevel="0" collapsed="false">
      <c r="A101" s="143" t="s">
        <v>285</v>
      </c>
      <c r="B101" s="144" t="n">
        <v>0.0365</v>
      </c>
      <c r="C101" s="145" t="n">
        <f aca="false">((C$18+C$47+C$57+C$81+C$89+C$93+C$94)/(1-$B101-$B102-$B103))*$B101</f>
        <v>1.69890091375269</v>
      </c>
      <c r="D101" s="145" t="n">
        <f aca="false">((D$18+D$47+D$57+D$81+D$89+D$93+D$94)/(1-$B101-$B102-$B103))*$B101</f>
        <v>3.39780182750537</v>
      </c>
      <c r="E101" s="145" t="n">
        <f aca="false">((E$18+E$47+E$57+E$81+E$89+E$93+E$94)/(1-$B101-$B102-$B103))*$B101</f>
        <v>4.13399222346487</v>
      </c>
      <c r="F101" s="77"/>
      <c r="AU101" s="53"/>
    </row>
    <row r="102" customFormat="false" ht="13.5" hidden="false" customHeight="false" outlineLevel="0" collapsed="false">
      <c r="A102" s="143" t="s">
        <v>286</v>
      </c>
      <c r="B102" s="144" t="n">
        <v>0</v>
      </c>
      <c r="C102" s="145" t="n">
        <f aca="false">((C$18+C$47+C$57+C$81+C$89+C$93+C$94)/(1-$B101-$B102-$B103))*$B102</f>
        <v>0</v>
      </c>
      <c r="D102" s="145" t="n">
        <f aca="false">((D$18+D$47+D$57+D$81+D$89+D$93+D$94)/(1-$B101-$B102-$B103))*$B102</f>
        <v>0</v>
      </c>
      <c r="E102" s="145" t="n">
        <f aca="false">((E$18+E$47+E$57+E$81+E$89+E$93+E$94)/(1-$B101-$B102-$B103))*$B102</f>
        <v>0</v>
      </c>
      <c r="F102" s="77"/>
      <c r="AU102" s="53"/>
    </row>
    <row r="103" customFormat="false" ht="13.5" hidden="false" customHeight="false" outlineLevel="0" collapsed="false">
      <c r="A103" s="143" t="s">
        <v>287</v>
      </c>
      <c r="B103" s="144" t="n">
        <v>0.025</v>
      </c>
      <c r="C103" s="146" t="n">
        <f aca="false">((C$18+C$47+C$57+C$81+C$89+C$93+C$94)/(1-$B101-$B102-$B103))*$B103</f>
        <v>1.16363076284431</v>
      </c>
      <c r="D103" s="146" t="n">
        <f aca="false">((D$18+D$47+D$57+D$81+D$89+D$93+D$94)/(1-$B101-$B102-$B103))*$B103</f>
        <v>2.32726152568861</v>
      </c>
      <c r="E103" s="146" t="n">
        <f aca="false">((E$18+E$47+E$57+E$81+E$89+E$93+E$94)/(1-$B101-$B102-$B103))*$B103</f>
        <v>2.83150152292115</v>
      </c>
      <c r="F103" s="77"/>
      <c r="AU103" s="53"/>
    </row>
    <row r="104" customFormat="false" ht="13.5" hidden="false" customHeight="false" outlineLevel="0" collapsed="false">
      <c r="A104" s="143" t="s">
        <v>288</v>
      </c>
      <c r="B104" s="75" t="n">
        <v>0</v>
      </c>
      <c r="C104" s="146"/>
      <c r="D104" s="146"/>
      <c r="E104" s="145"/>
      <c r="F104" s="77"/>
      <c r="AU104" s="53"/>
    </row>
    <row r="105" customFormat="false" ht="13.5" hidden="false" customHeight="false" outlineLevel="0" collapsed="false">
      <c r="A105" s="140" t="s">
        <v>290</v>
      </c>
      <c r="B105" s="141" t="n">
        <f aca="false">SUM(B106:B109)</f>
        <v>0.0665</v>
      </c>
      <c r="C105" s="142" t="n">
        <f aca="false">SUM(C106:C109)</f>
        <v>3.11183660704034</v>
      </c>
      <c r="D105" s="142" t="n">
        <f aca="false">SUM(D106:D109)</f>
        <v>6.22367321408068</v>
      </c>
      <c r="E105" s="142" t="n">
        <f aca="false">SUM(E106:E109)</f>
        <v>7.57213574379816</v>
      </c>
      <c r="F105" s="137"/>
      <c r="AU105" s="53"/>
    </row>
    <row r="106" customFormat="false" ht="13.5" hidden="false" customHeight="false" outlineLevel="0" collapsed="false">
      <c r="A106" s="143" t="s">
        <v>285</v>
      </c>
      <c r="B106" s="144" t="n">
        <v>0.0365</v>
      </c>
      <c r="C106" s="145" t="n">
        <f aca="false">((C$18+C$47+C$57+C$81+C$89+C$93+C$94)/(1-$B106-$B107-$B108))*$B106</f>
        <v>1.70800054371387</v>
      </c>
      <c r="D106" s="145" t="n">
        <f aca="false">((D$18+D$47+D$57+D$81+D$89+D$93+D$94)/(1-$B106-$B107-$B108))*$B106</f>
        <v>3.41600108742774</v>
      </c>
      <c r="E106" s="145" t="n">
        <f aca="false">((E$18+E$47+E$57+E$81+E$89+E$93+E$94)/(1-$B106-$B107-$B108))*$B106</f>
        <v>4.15613465637042</v>
      </c>
      <c r="F106" s="77"/>
      <c r="AU106" s="53"/>
    </row>
    <row r="107" customFormat="false" ht="13.5" hidden="false" customHeight="false" outlineLevel="0" collapsed="false">
      <c r="A107" s="143" t="s">
        <v>286</v>
      </c>
      <c r="B107" s="144" t="n">
        <v>0</v>
      </c>
      <c r="C107" s="145" t="n">
        <f aca="false">((C$18+C$47+C$57+C$81+C$89+C$93+C$94)/(1-$B106-$B107-$B108))*$B107</f>
        <v>0</v>
      </c>
      <c r="D107" s="145" t="n">
        <f aca="false">((D$18+D$47+D$57+D$81+D$89+D$93+D$94)/(1-$B106-$B107-$B108))*$B107</f>
        <v>0</v>
      </c>
      <c r="E107" s="145" t="n">
        <f aca="false">((E$18+E$47+E$57+E$81+E$89+E$93+E$94)/(1-$B106-$B107-$B108))*$B107</f>
        <v>0</v>
      </c>
      <c r="F107" s="77"/>
      <c r="AU107" s="53"/>
    </row>
    <row r="108" customFormat="false" ht="13.5" hidden="false" customHeight="false" outlineLevel="0" collapsed="false">
      <c r="A108" s="143" t="s">
        <v>287</v>
      </c>
      <c r="B108" s="144" t="n">
        <v>0.03</v>
      </c>
      <c r="C108" s="146" t="n">
        <f aca="false">((C$18+C$47+C$57+C$81+C$89+C$93+C$94)/(1-$B106-$B107-$B108))*$B108</f>
        <v>1.40383606332647</v>
      </c>
      <c r="D108" s="146" t="n">
        <f aca="false">((D$18+D$47+D$57+D$81+D$89+D$93+D$94)/(1-$B106-$B107-$B108))*$B108</f>
        <v>2.80767212665294</v>
      </c>
      <c r="E108" s="146" t="n">
        <f aca="false">((E$18+E$47+E$57+E$81+E$89+E$93+E$94)/(1-$B106-$B107-$B108))*$B108</f>
        <v>3.41600108742774</v>
      </c>
      <c r="F108" s="77"/>
      <c r="AU108" s="53"/>
    </row>
    <row r="109" customFormat="false" ht="13.5" hidden="false" customHeight="false" outlineLevel="0" collapsed="false">
      <c r="A109" s="143" t="s">
        <v>288</v>
      </c>
      <c r="B109" s="75" t="n">
        <v>0</v>
      </c>
      <c r="C109" s="146"/>
      <c r="D109" s="146"/>
      <c r="E109" s="145"/>
      <c r="F109" s="77"/>
      <c r="AU109" s="53"/>
    </row>
    <row r="110" customFormat="false" ht="13.5" hidden="false" customHeight="false" outlineLevel="0" collapsed="false">
      <c r="A110" s="140" t="s">
        <v>291</v>
      </c>
      <c r="B110" s="141" t="n">
        <f aca="false">SUM(B111:B114)</f>
        <v>0.0715</v>
      </c>
      <c r="C110" s="142" t="n">
        <f aca="false">SUM(C111:C114)</f>
        <v>3.36382656635222</v>
      </c>
      <c r="D110" s="142" t="n">
        <f aca="false">SUM(D111:D114)</f>
        <v>6.72765313270443</v>
      </c>
      <c r="E110" s="142" t="n">
        <f aca="false">SUM(E111:E114)</f>
        <v>8.18531131145706</v>
      </c>
      <c r="F110" s="137"/>
      <c r="AU110" s="53"/>
    </row>
    <row r="111" customFormat="false" ht="13.5" hidden="false" customHeight="false" outlineLevel="0" collapsed="false">
      <c r="A111" s="143" t="s">
        <v>285</v>
      </c>
      <c r="B111" s="144" t="n">
        <v>0.0365</v>
      </c>
      <c r="C111" s="145" t="n">
        <f aca="false">((C$18+C$47+C$57+C$81+C$89+C$93+C$94)/(1-$B111-$B112-$B113))*$B111</f>
        <v>1.71719817722875</v>
      </c>
      <c r="D111" s="145" t="n">
        <f aca="false">((D$18+D$47+D$57+D$81+D$89+D$93+D$94)/(1-$B111-$B112-$B113))*$B111</f>
        <v>3.43439635445751</v>
      </c>
      <c r="E111" s="145" t="n">
        <f aca="false">((E$18+E$47+E$57+E$81+E$89+E$93+E$94)/(1-$B111-$B112-$B113))*$B111</f>
        <v>4.17851556458997</v>
      </c>
      <c r="F111" s="77"/>
      <c r="AU111" s="53"/>
    </row>
    <row r="112" customFormat="false" ht="13.5" hidden="false" customHeight="false" outlineLevel="0" collapsed="false">
      <c r="A112" s="143" t="s">
        <v>286</v>
      </c>
      <c r="B112" s="144" t="n">
        <v>0</v>
      </c>
      <c r="C112" s="145" t="n">
        <f aca="false">((C$18+C$47+C$57+C$81+C$89+C$93+C$94)/(1-$B111-$B112-$B113))*$B112</f>
        <v>0</v>
      </c>
      <c r="D112" s="145" t="n">
        <f aca="false">((D$18+D$47+D$57+D$81+D$89+D$93+D$94)/(1-$B111-$B112-$B113))*$B112</f>
        <v>0</v>
      </c>
      <c r="E112" s="145" t="n">
        <f aca="false">((E$18+E$47+E$57+E$81+E$89+E$93+E$94)/(1-$B111-$B112-$B113))*$B112</f>
        <v>0</v>
      </c>
      <c r="F112" s="77"/>
      <c r="AU112" s="53"/>
    </row>
    <row r="113" customFormat="false" ht="13.5" hidden="false" customHeight="false" outlineLevel="0" collapsed="false">
      <c r="A113" s="143" t="s">
        <v>287</v>
      </c>
      <c r="B113" s="144" t="n">
        <v>0.035</v>
      </c>
      <c r="C113" s="146" t="n">
        <f aca="false">((C$18+C$47+C$57+C$81+C$89+C$93+C$94)/(1-$B111-$B112-$B113))*$B113</f>
        <v>1.64662838912346</v>
      </c>
      <c r="D113" s="146" t="n">
        <f aca="false">((D$18+D$47+D$57+D$81+D$89+D$93+D$94)/(1-$B111-$B112-$B113))*$B113</f>
        <v>3.29325677824692</v>
      </c>
      <c r="E113" s="146" t="n">
        <f aca="false">((E$18+E$47+E$57+E$81+E$89+E$93+E$94)/(1-$B111-$B112-$B113))*$B113</f>
        <v>4.00679574686709</v>
      </c>
      <c r="F113" s="77"/>
      <c r="AU113" s="53"/>
    </row>
    <row r="114" customFormat="false" ht="13.5" hidden="false" customHeight="false" outlineLevel="0" collapsed="false">
      <c r="A114" s="143" t="s">
        <v>288</v>
      </c>
      <c r="B114" s="75" t="n">
        <v>0</v>
      </c>
      <c r="C114" s="146"/>
      <c r="D114" s="146"/>
      <c r="E114" s="145"/>
      <c r="F114" s="77"/>
      <c r="AU114" s="53"/>
    </row>
    <row r="115" customFormat="false" ht="13.5" hidden="false" customHeight="false" outlineLevel="0" collapsed="false">
      <c r="A115" s="140" t="s">
        <v>292</v>
      </c>
      <c r="B115" s="141" t="n">
        <f aca="false">SUM(B116:B119)</f>
        <v>0.0765</v>
      </c>
      <c r="C115" s="142" t="n">
        <f aca="false">SUM(C116:C119)</f>
        <v>3.61854516626303</v>
      </c>
      <c r="D115" s="142" t="n">
        <f aca="false">SUM(D116:D119)</f>
        <v>7.23709033252606</v>
      </c>
      <c r="E115" s="142" t="n">
        <f aca="false">SUM(E116:E119)</f>
        <v>8.80512657124004</v>
      </c>
      <c r="F115" s="137"/>
      <c r="AU115" s="53"/>
    </row>
    <row r="116" customFormat="false" ht="13.5" hidden="false" customHeight="false" outlineLevel="0" collapsed="false">
      <c r="A116" s="143" t="s">
        <v>285</v>
      </c>
      <c r="B116" s="144" t="n">
        <v>0.0365</v>
      </c>
      <c r="C116" s="145" t="n">
        <f aca="false">((C$18+C$47+C$57+C$81+C$89+C$93+C$94)/(1-$B116-$B117-$B118))*$B116</f>
        <v>1.7264954061255</v>
      </c>
      <c r="D116" s="145" t="n">
        <f aca="false">((D$18+D$47+D$57+D$81+D$89+D$93+D$94)/(1-$B116-$B117-$B118))*$B116</f>
        <v>3.452990812251</v>
      </c>
      <c r="E116" s="145" t="n">
        <f aca="false">((E$18+E$47+E$57+E$81+E$89+E$93+E$94)/(1-$B116-$B117-$B118))*$B116</f>
        <v>4.20113882157204</v>
      </c>
      <c r="F116" s="77"/>
      <c r="AU116" s="53"/>
    </row>
    <row r="117" customFormat="false" ht="13.5" hidden="false" customHeight="false" outlineLevel="0" collapsed="false">
      <c r="A117" s="143" t="s">
        <v>286</v>
      </c>
      <c r="B117" s="144" t="n">
        <v>0</v>
      </c>
      <c r="C117" s="145" t="n">
        <f aca="false">((C$18+C$47+C$57+C$81+C$89+C$93+C$94)/(1-$B116-$B117-$B118))*$B117</f>
        <v>0</v>
      </c>
      <c r="D117" s="145" t="n">
        <f aca="false">((D$18+D$47+D$57+D$81+D$89+D$93+D$94)/(1-$B116-$B117-$B118))*$B117</f>
        <v>0</v>
      </c>
      <c r="E117" s="145" t="n">
        <f aca="false">((E$18+E$47+E$57+E$81+E$89+E$93+E$94)/(1-$B116-$B117-$B118))*$B117</f>
        <v>0</v>
      </c>
      <c r="F117" s="77"/>
      <c r="AU117" s="53"/>
    </row>
    <row r="118" customFormat="false" ht="13.5" hidden="false" customHeight="false" outlineLevel="0" collapsed="false">
      <c r="A118" s="143" t="s">
        <v>287</v>
      </c>
      <c r="B118" s="144" t="n">
        <v>0.04</v>
      </c>
      <c r="C118" s="146" t="n">
        <f aca="false">((C$18+C$47+C$57+C$81+C$89+C$93+C$94)/(1-$B116-$B117-$B118))*$B118</f>
        <v>1.89204976013753</v>
      </c>
      <c r="D118" s="146" t="n">
        <f aca="false">((D$18+D$47+D$57+D$81+D$89+D$93+D$94)/(1-$B116-$B117-$B118))*$B118</f>
        <v>3.78409952027506</v>
      </c>
      <c r="E118" s="146" t="n">
        <f aca="false">((E$18+E$47+E$57+E$81+E$89+E$93+E$94)/(1-$B116-$B117-$B118))*$B118</f>
        <v>4.60398774966799</v>
      </c>
      <c r="F118" s="77"/>
      <c r="AU118" s="53"/>
    </row>
    <row r="119" customFormat="false" ht="13.5" hidden="false" customHeight="false" outlineLevel="0" collapsed="false">
      <c r="A119" s="143" t="s">
        <v>288</v>
      </c>
      <c r="B119" s="75" t="n">
        <v>0</v>
      </c>
      <c r="C119" s="146"/>
      <c r="D119" s="146"/>
      <c r="E119" s="145"/>
      <c r="F119" s="77"/>
      <c r="AU119" s="53"/>
    </row>
    <row r="120" customFormat="false" ht="13.5" hidden="false" customHeight="false" outlineLevel="0" collapsed="false">
      <c r="A120" s="140" t="s">
        <v>293</v>
      </c>
      <c r="B120" s="141" t="n">
        <f aca="false">SUM(B121:B124)</f>
        <v>0.0815</v>
      </c>
      <c r="C120" s="142" t="n">
        <f aca="false">SUM(C121:C124)</f>
        <v>3.87603696813259</v>
      </c>
      <c r="D120" s="142" t="n">
        <f aca="false">SUM(D121:D124)</f>
        <v>7.75207393626518</v>
      </c>
      <c r="E120" s="142" t="n">
        <f aca="false">SUM(E121:E124)</f>
        <v>9.4316899557893</v>
      </c>
      <c r="F120" s="137"/>
      <c r="AU120" s="53"/>
    </row>
    <row r="121" customFormat="false" ht="13.5" hidden="false" customHeight="false" outlineLevel="0" collapsed="false">
      <c r="A121" s="143" t="s">
        <v>285</v>
      </c>
      <c r="B121" s="144" t="n">
        <v>0.0365</v>
      </c>
      <c r="C121" s="145" t="n">
        <f aca="false">((C$18+C$47+C$57+C$81+C$89+C$93+C$94)/(1-$B121-$B122-$B123))*$B121</f>
        <v>1.73589385689374</v>
      </c>
      <c r="D121" s="145" t="n">
        <f aca="false">((D$18+D$47+D$57+D$81+D$89+D$93+D$94)/(1-$B121-$B122-$B123))*$B121</f>
        <v>3.47178771378747</v>
      </c>
      <c r="E121" s="145" t="n">
        <f aca="false">((E$18+E$47+E$57+E$81+E$89+E$93+E$94)/(1-$B121-$B122-$B123))*$B121</f>
        <v>4.22400838510809</v>
      </c>
      <c r="F121" s="77"/>
      <c r="AU121" s="53"/>
    </row>
    <row r="122" customFormat="false" ht="13.5" hidden="false" customHeight="false" outlineLevel="0" collapsed="false">
      <c r="A122" s="143" t="s">
        <v>286</v>
      </c>
      <c r="B122" s="144" t="n">
        <v>0</v>
      </c>
      <c r="C122" s="145" t="n">
        <f aca="false">((C$18+C$47+C$57+C$81+C$89+C$93+C$94)/(1-$B121-$B122-$B123))*$B122</f>
        <v>0</v>
      </c>
      <c r="D122" s="145" t="n">
        <f aca="false">((D$18+D$47+D$57+D$81+D$89+D$93+D$94)/(1-$B121-$B122-$B123))*$B122</f>
        <v>0</v>
      </c>
      <c r="E122" s="145" t="n">
        <f aca="false">((E$18+E$47+E$57+E$81+E$89+E$93+E$94)/(1-$B121-$B122-$B123))*$B122</f>
        <v>0</v>
      </c>
      <c r="F122" s="77"/>
      <c r="AU122" s="53"/>
    </row>
    <row r="123" customFormat="false" ht="13.5" hidden="false" customHeight="false" outlineLevel="0" collapsed="false">
      <c r="A123" s="143" t="s">
        <v>287</v>
      </c>
      <c r="B123" s="144" t="n">
        <v>0.045</v>
      </c>
      <c r="C123" s="146" t="n">
        <f aca="false">((C$18+C$47+C$57+C$81+C$89+C$93+C$94)/(1-$B121-$B122-$B123))*$B123</f>
        <v>2.14014311123885</v>
      </c>
      <c r="D123" s="146" t="n">
        <f aca="false">((D$18+D$47+D$57+D$81+D$89+D$93+D$94)/(1-$B121-$B122-$B123))*$B123</f>
        <v>4.28028622247771</v>
      </c>
      <c r="E123" s="146" t="n">
        <f aca="false">((E$18+E$47+E$57+E$81+E$89+E$93+E$94)/(1-$B121-$B122-$B123))*$B123</f>
        <v>5.20768157068121</v>
      </c>
      <c r="F123" s="77"/>
      <c r="AU123" s="53"/>
    </row>
    <row r="124" customFormat="false" ht="13.5" hidden="false" customHeight="false" outlineLevel="0" collapsed="false">
      <c r="A124" s="143" t="s">
        <v>288</v>
      </c>
      <c r="B124" s="75" t="n">
        <v>0</v>
      </c>
      <c r="C124" s="146"/>
      <c r="D124" s="146"/>
      <c r="E124" s="145"/>
      <c r="F124" s="77"/>
      <c r="AU124" s="53"/>
    </row>
    <row r="125" customFormat="false" ht="13.5" hidden="false" customHeight="false" outlineLevel="0" collapsed="false">
      <c r="A125" s="140" t="s">
        <v>294</v>
      </c>
      <c r="B125" s="141" t="n">
        <f aca="false">SUM(B126:B129)</f>
        <v>0.0865</v>
      </c>
      <c r="C125" s="142" t="n">
        <f aca="false">SUM(C126:C129)</f>
        <v>4.13634750893887</v>
      </c>
      <c r="D125" s="142" t="n">
        <f aca="false">SUM(D126:D129)</f>
        <v>8.27269501787775</v>
      </c>
      <c r="E125" s="142" t="n">
        <f aca="false">SUM(E126:E129)</f>
        <v>10.0651122717513</v>
      </c>
      <c r="F125" s="137"/>
      <c r="AU125" s="53"/>
    </row>
    <row r="126" customFormat="false" ht="13.5" hidden="false" customHeight="false" outlineLevel="0" collapsed="false">
      <c r="A126" s="143" t="s">
        <v>285</v>
      </c>
      <c r="B126" s="144" t="n">
        <v>0.0365</v>
      </c>
      <c r="C126" s="145" t="n">
        <f aca="false">((C$18+C$47+C$57+C$81+C$89+C$93+C$94)/(1-$B126-$B127-$B128))*$B126</f>
        <v>1.74539519163317</v>
      </c>
      <c r="D126" s="145" t="n">
        <f aca="false">((D$18+D$47+D$57+D$81+D$89+D$93+D$94)/(1-$B126-$B127-$B128))*$B126</f>
        <v>3.49079038326633</v>
      </c>
      <c r="E126" s="145" t="n">
        <f aca="false">((E$18+E$47+E$57+E$81+E$89+E$93+E$94)/(1-$B126-$B127-$B128))*$B126</f>
        <v>4.2471282996407</v>
      </c>
      <c r="F126" s="77"/>
      <c r="AU126" s="53"/>
    </row>
    <row r="127" customFormat="false" ht="13.5" hidden="false" customHeight="false" outlineLevel="0" collapsed="false">
      <c r="A127" s="143" t="s">
        <v>286</v>
      </c>
      <c r="B127" s="144" t="n">
        <v>0</v>
      </c>
      <c r="C127" s="145" t="n">
        <f aca="false">((C$18+C$47+C$57+C$81+C$89+C$93+C$94)/(1-$B126-$B127-$B128))*$B127</f>
        <v>0</v>
      </c>
      <c r="D127" s="145" t="n">
        <f aca="false">((D$18+D$47+D$57+D$81+D$89+D$93+D$94)/(1-$B126-$B127-$B128))*$B127</f>
        <v>0</v>
      </c>
      <c r="E127" s="145" t="n">
        <f aca="false">((E$18+E$47+E$57+E$81+E$89+E$93+E$94)/(1-$B126-$B127-$B128))*$B127</f>
        <v>0</v>
      </c>
      <c r="F127" s="77"/>
      <c r="AU127" s="53"/>
    </row>
    <row r="128" customFormat="false" ht="13.5" hidden="false" customHeight="false" outlineLevel="0" collapsed="false">
      <c r="A128" s="143" t="s">
        <v>287</v>
      </c>
      <c r="B128" s="144" t="n">
        <v>0.05</v>
      </c>
      <c r="C128" s="146" t="n">
        <f aca="false">((C$18+C$47+C$57+C$81+C$89+C$93+C$94)/(1-$B126-$B127-$B128))*$B128</f>
        <v>2.39095231730571</v>
      </c>
      <c r="D128" s="146" t="n">
        <f aca="false">((D$18+D$47+D$57+D$81+D$89+D$93+D$94)/(1-$B126-$B127-$B128))*$B128</f>
        <v>4.78190463461141</v>
      </c>
      <c r="E128" s="146" t="n">
        <f aca="false">((E$18+E$47+E$57+E$81+E$89+E$93+E$94)/(1-$B126-$B127-$B128))*$B128</f>
        <v>5.81798397211056</v>
      </c>
      <c r="F128" s="77"/>
      <c r="AU128" s="53"/>
    </row>
    <row r="129" customFormat="false" ht="13.5" hidden="false" customHeight="false" outlineLevel="0" collapsed="false">
      <c r="A129" s="143" t="s">
        <v>288</v>
      </c>
      <c r="B129" s="75" t="n">
        <v>0</v>
      </c>
      <c r="C129" s="146"/>
      <c r="D129" s="146"/>
      <c r="E129" s="145"/>
      <c r="F129" s="77"/>
      <c r="AU129" s="53"/>
    </row>
    <row r="130" customFormat="false" ht="13.5" hidden="false" customHeight="true" outlineLevel="0" collapsed="false">
      <c r="A130" s="80" t="s">
        <v>221</v>
      </c>
      <c r="B130" s="147" t="n">
        <v>0.02</v>
      </c>
      <c r="C130" s="148" t="n">
        <f aca="false">SUM(C93:C94,C95)</f>
        <v>7.70872501584314</v>
      </c>
      <c r="D130" s="148" t="n">
        <f aca="false">SUM(D93:D94,D95)</f>
        <v>15.4174500316863</v>
      </c>
      <c r="E130" s="148" t="n">
        <f aca="false">SUM(E93:E94,E95)</f>
        <v>18.7578975385516</v>
      </c>
      <c r="F130" s="77"/>
      <c r="AU130" s="53"/>
    </row>
    <row r="131" customFormat="false" ht="13.5" hidden="false" customHeight="false" outlineLevel="0" collapsed="false">
      <c r="A131" s="80"/>
      <c r="B131" s="149" t="n">
        <v>0.025</v>
      </c>
      <c r="C131" s="150" t="n">
        <f aca="false">SUM(C93:C94,C100)</f>
        <v>7.95538760468136</v>
      </c>
      <c r="D131" s="150" t="n">
        <f aca="false">SUM(D93:D94,D100)</f>
        <v>15.9107752093627</v>
      </c>
      <c r="E131" s="150" t="n">
        <f aca="false">SUM(E93:E94,E100)</f>
        <v>19.358109838058</v>
      </c>
      <c r="F131" s="77"/>
      <c r="AU131" s="53"/>
    </row>
    <row r="132" customFormat="false" ht="13.5" hidden="false" customHeight="false" outlineLevel="0" collapsed="false">
      <c r="A132" s="80"/>
      <c r="B132" s="149" t="n">
        <v>0.03</v>
      </c>
      <c r="C132" s="150" t="n">
        <f aca="false">SUM(C93:C94,C105)</f>
        <v>8.2046925351247</v>
      </c>
      <c r="D132" s="150" t="n">
        <f aca="false">SUM(D93:D94,D105)</f>
        <v>16.4093850702494</v>
      </c>
      <c r="E132" s="150" t="n">
        <f aca="false">SUM(E93:E94,E105)</f>
        <v>19.9647518354701</v>
      </c>
      <c r="F132" s="77"/>
      <c r="AU132" s="53"/>
    </row>
    <row r="133" customFormat="false" ht="13.5" hidden="false" customHeight="false" outlineLevel="0" collapsed="false">
      <c r="A133" s="80"/>
      <c r="B133" s="149" t="n">
        <v>0.035</v>
      </c>
      <c r="C133" s="150" t="n">
        <f aca="false">SUM(C93:C94,C110)</f>
        <v>8.45668249443658</v>
      </c>
      <c r="D133" s="150" t="n">
        <f aca="false">SUM(D93:D94,D110)</f>
        <v>16.9133649888732</v>
      </c>
      <c r="E133" s="150" t="n">
        <f aca="false">SUM(E93:E94,E110)</f>
        <v>20.577927403129</v>
      </c>
      <c r="F133" s="77"/>
      <c r="AU133" s="53"/>
    </row>
    <row r="134" customFormat="false" ht="13.5" hidden="false" customHeight="false" outlineLevel="0" collapsed="false">
      <c r="A134" s="80"/>
      <c r="B134" s="149" t="n">
        <v>0.04</v>
      </c>
      <c r="C134" s="150" t="n">
        <f aca="false">SUM(C93:C94,C115)</f>
        <v>8.71140109434739</v>
      </c>
      <c r="D134" s="150" t="n">
        <f aca="false">SUM(D93:D94,D115)</f>
        <v>17.4228021886948</v>
      </c>
      <c r="E134" s="150" t="n">
        <f aca="false">SUM(E93:E94,E115)</f>
        <v>21.197742662912</v>
      </c>
      <c r="F134" s="77"/>
      <c r="AU134" s="53"/>
    </row>
    <row r="135" customFormat="false" ht="13.5" hidden="false" customHeight="false" outlineLevel="0" collapsed="false">
      <c r="A135" s="80"/>
      <c r="B135" s="149" t="n">
        <v>0.045</v>
      </c>
      <c r="C135" s="150" t="n">
        <f aca="false">SUM(C93:C94,C120)</f>
        <v>8.96889289621695</v>
      </c>
      <c r="D135" s="150" t="n">
        <f aca="false">SUM(D93:D94,D120)</f>
        <v>17.9377857924339</v>
      </c>
      <c r="E135" s="150" t="n">
        <f aca="false">SUM(E93:E94,E120)</f>
        <v>21.8243060474613</v>
      </c>
      <c r="F135" s="77"/>
      <c r="AU135" s="53"/>
    </row>
    <row r="136" customFormat="false" ht="13.5" hidden="false" customHeight="false" outlineLevel="0" collapsed="false">
      <c r="A136" s="80"/>
      <c r="B136" s="151" t="n">
        <v>0.05</v>
      </c>
      <c r="C136" s="152" t="n">
        <f aca="false">SUM(C93:C94,C125)</f>
        <v>9.22920343702324</v>
      </c>
      <c r="D136" s="152" t="n">
        <f aca="false">SUM(D93:D94,D125)</f>
        <v>18.4584068740465</v>
      </c>
      <c r="E136" s="152" t="n">
        <f aca="false">SUM(E93:E94,E125)</f>
        <v>22.4577283634232</v>
      </c>
      <c r="F136" s="77"/>
      <c r="AU136" s="53"/>
    </row>
    <row r="137" customFormat="false" ht="13.5" hidden="false" customHeight="false" outlineLevel="0" collapsed="false">
      <c r="A137" s="60"/>
      <c r="B137" s="132"/>
      <c r="C137" s="85"/>
      <c r="D137" s="85"/>
      <c r="E137" s="59"/>
      <c r="AU137" s="53"/>
    </row>
    <row r="138" customFormat="false" ht="13.5" hidden="false" customHeight="false" outlineLevel="0" collapsed="false">
      <c r="A138" s="83"/>
      <c r="B138" s="84"/>
      <c r="C138" s="84"/>
      <c r="D138" s="84"/>
      <c r="E138" s="59"/>
      <c r="AU138" s="53"/>
    </row>
    <row r="139" customFormat="false" ht="17.25" hidden="false" customHeight="true" outlineLevel="0" collapsed="false">
      <c r="A139" s="153" t="s">
        <v>295</v>
      </c>
      <c r="B139" s="153"/>
      <c r="C139" s="153"/>
      <c r="D139" s="153"/>
      <c r="E139" s="153"/>
      <c r="AU139" s="53"/>
    </row>
    <row r="140" customFormat="false" ht="14.25" hidden="false" customHeight="true" outlineLevel="0" collapsed="false">
      <c r="A140" s="154" t="s">
        <v>296</v>
      </c>
      <c r="B140" s="154"/>
      <c r="C140" s="155" t="s">
        <v>214</v>
      </c>
      <c r="D140" s="155" t="s">
        <v>214</v>
      </c>
      <c r="E140" s="156" t="s">
        <v>214</v>
      </c>
      <c r="AU140" s="53"/>
    </row>
    <row r="141" customFormat="false" ht="15" hidden="false" customHeight="true" outlineLevel="0" collapsed="false">
      <c r="A141" s="157" t="s">
        <v>297</v>
      </c>
      <c r="B141" s="157"/>
      <c r="C141" s="158" t="n">
        <f aca="false">C18</f>
        <v>25.3880545454545</v>
      </c>
      <c r="D141" s="158" t="n">
        <f aca="false">D18</f>
        <v>50.7761090909091</v>
      </c>
      <c r="E141" s="158" t="n">
        <f aca="false">E18</f>
        <v>61.7775993939394</v>
      </c>
      <c r="AU141" s="53"/>
    </row>
    <row r="142" customFormat="false" ht="15" hidden="false" customHeight="true" outlineLevel="0" collapsed="false">
      <c r="A142" s="159" t="s">
        <v>298</v>
      </c>
      <c r="B142" s="159"/>
      <c r="C142" s="160" t="n">
        <f aca="false">C47</f>
        <v>13.2017883636364</v>
      </c>
      <c r="D142" s="160" t="n">
        <f aca="false">D47</f>
        <v>26.4035767272727</v>
      </c>
      <c r="E142" s="160" t="n">
        <f aca="false">E47</f>
        <v>32.1243516848485</v>
      </c>
      <c r="AU142" s="53"/>
    </row>
    <row r="143" customFormat="false" ht="13.5" hidden="false" customHeight="true" outlineLevel="0" collapsed="false">
      <c r="A143" s="159" t="s">
        <v>299</v>
      </c>
      <c r="B143" s="159" t="s">
        <v>296</v>
      </c>
      <c r="C143" s="160" t="n">
        <f aca="false">C57</f>
        <v>0</v>
      </c>
      <c r="D143" s="160" t="n">
        <f aca="false">D57</f>
        <v>0</v>
      </c>
      <c r="E143" s="160" t="n">
        <f aca="false">E57</f>
        <v>0</v>
      </c>
      <c r="AU143" s="53"/>
    </row>
    <row r="144" customFormat="false" ht="15" hidden="false" customHeight="true" outlineLevel="0" collapsed="false">
      <c r="A144" s="159" t="s">
        <v>300</v>
      </c>
      <c r="B144" s="159"/>
      <c r="C144" s="160" t="n">
        <f aca="false">C81</f>
        <v>0</v>
      </c>
      <c r="D144" s="160" t="n">
        <f aca="false">D81</f>
        <v>0</v>
      </c>
      <c r="E144" s="160" t="n">
        <f aca="false">E81</f>
        <v>0</v>
      </c>
      <c r="AU144" s="53"/>
    </row>
    <row r="145" customFormat="false" ht="15.75" hidden="false" customHeight="true" outlineLevel="0" collapsed="false">
      <c r="A145" s="159" t="s">
        <v>301</v>
      </c>
      <c r="B145" s="159"/>
      <c r="C145" s="160" t="n">
        <f aca="false">C89</f>
        <v>0</v>
      </c>
      <c r="D145" s="160" t="n">
        <f aca="false">D89</f>
        <v>0</v>
      </c>
      <c r="E145" s="160" t="n">
        <f aca="false">E89</f>
        <v>0</v>
      </c>
      <c r="AU145" s="53"/>
    </row>
    <row r="146" customFormat="false" ht="15.75" hidden="false" customHeight="true" outlineLevel="0" collapsed="false">
      <c r="A146" s="161" t="s">
        <v>302</v>
      </c>
      <c r="B146" s="161"/>
      <c r="C146" s="162" t="n">
        <f aca="false">SUM(C141:C145)</f>
        <v>38.5898429090909</v>
      </c>
      <c r="D146" s="162" t="n">
        <f aca="false">SUM(D141:D145)</f>
        <v>77.1796858181818</v>
      </c>
      <c r="E146" s="162" t="n">
        <f aca="false">SUM(E141:E145)</f>
        <v>93.9019510787879</v>
      </c>
      <c r="AU146" s="53"/>
    </row>
    <row r="147" customFormat="false" ht="15.75" hidden="false" customHeight="true" outlineLevel="0" collapsed="false">
      <c r="A147" s="163" t="s">
        <v>303</v>
      </c>
      <c r="B147" s="164" t="n">
        <v>0.02</v>
      </c>
      <c r="C147" s="160" t="n">
        <f aca="false">C130</f>
        <v>7.70872501584314</v>
      </c>
      <c r="D147" s="160" t="n">
        <f aca="false">D130</f>
        <v>15.4174500316863</v>
      </c>
      <c r="E147" s="160" t="n">
        <f aca="false">E130</f>
        <v>18.7578975385516</v>
      </c>
      <c r="AU147" s="53"/>
    </row>
    <row r="148" customFormat="false" ht="15.75" hidden="false" customHeight="true" outlineLevel="0" collapsed="false">
      <c r="A148" s="163"/>
      <c r="B148" s="164" t="n">
        <v>0.025</v>
      </c>
      <c r="C148" s="160" t="n">
        <f aca="false">C131</f>
        <v>7.95538760468136</v>
      </c>
      <c r="D148" s="160" t="n">
        <f aca="false">D131</f>
        <v>15.9107752093627</v>
      </c>
      <c r="E148" s="160" t="n">
        <f aca="false">E131</f>
        <v>19.358109838058</v>
      </c>
      <c r="AU148" s="53"/>
    </row>
    <row r="149" customFormat="false" ht="15.75" hidden="false" customHeight="true" outlineLevel="0" collapsed="false">
      <c r="A149" s="163"/>
      <c r="B149" s="164" t="n">
        <v>0.03</v>
      </c>
      <c r="C149" s="160" t="n">
        <f aca="false">C132</f>
        <v>8.2046925351247</v>
      </c>
      <c r="D149" s="160" t="n">
        <f aca="false">D132</f>
        <v>16.4093850702494</v>
      </c>
      <c r="E149" s="160" t="n">
        <f aca="false">E132</f>
        <v>19.9647518354701</v>
      </c>
      <c r="AU149" s="53"/>
    </row>
    <row r="150" customFormat="false" ht="15.75" hidden="false" customHeight="true" outlineLevel="0" collapsed="false">
      <c r="A150" s="163"/>
      <c r="B150" s="164" t="n">
        <v>0.025</v>
      </c>
      <c r="C150" s="160" t="n">
        <f aca="false">C133</f>
        <v>8.45668249443658</v>
      </c>
      <c r="D150" s="160" t="n">
        <f aca="false">D133</f>
        <v>16.9133649888732</v>
      </c>
      <c r="E150" s="160" t="n">
        <f aca="false">E133</f>
        <v>20.577927403129</v>
      </c>
      <c r="AU150" s="53"/>
    </row>
    <row r="151" customFormat="false" ht="15.75" hidden="false" customHeight="true" outlineLevel="0" collapsed="false">
      <c r="A151" s="163"/>
      <c r="B151" s="164" t="n">
        <v>0.04</v>
      </c>
      <c r="C151" s="160" t="n">
        <f aca="false">C134</f>
        <v>8.71140109434739</v>
      </c>
      <c r="D151" s="160" t="n">
        <f aca="false">D134</f>
        <v>17.4228021886948</v>
      </c>
      <c r="E151" s="160" t="n">
        <f aca="false">E134</f>
        <v>21.197742662912</v>
      </c>
      <c r="AU151" s="53"/>
    </row>
    <row r="152" customFormat="false" ht="15.75" hidden="false" customHeight="true" outlineLevel="0" collapsed="false">
      <c r="A152" s="163"/>
      <c r="B152" s="164" t="n">
        <v>0.045</v>
      </c>
      <c r="C152" s="160" t="n">
        <f aca="false">C135</f>
        <v>8.96889289621695</v>
      </c>
      <c r="D152" s="160" t="n">
        <f aca="false">D135</f>
        <v>17.9377857924339</v>
      </c>
      <c r="E152" s="160" t="n">
        <f aca="false">E135</f>
        <v>21.8243060474613</v>
      </c>
      <c r="AU152" s="53"/>
    </row>
    <row r="153" customFormat="false" ht="15.75" hidden="false" customHeight="true" outlineLevel="0" collapsed="false">
      <c r="A153" s="163"/>
      <c r="B153" s="165" t="n">
        <v>0.05</v>
      </c>
      <c r="C153" s="160" t="n">
        <f aca="false">C136</f>
        <v>9.22920343702324</v>
      </c>
      <c r="D153" s="160" t="n">
        <f aca="false">D136</f>
        <v>18.4584068740465</v>
      </c>
      <c r="E153" s="160" t="n">
        <f aca="false">E136</f>
        <v>22.4577283634232</v>
      </c>
      <c r="AU153" s="53"/>
    </row>
    <row r="154" customFormat="false" ht="15.75" hidden="false" customHeight="true" outlineLevel="0" collapsed="false">
      <c r="A154" s="166" t="s">
        <v>304</v>
      </c>
      <c r="B154" s="167" t="n">
        <v>0.02</v>
      </c>
      <c r="C154" s="168" t="n">
        <f aca="false">SUM(C$146,C147)</f>
        <v>46.298567924934</v>
      </c>
      <c r="D154" s="168" t="n">
        <f aca="false">SUM(D$146,D147)</f>
        <v>92.5971358498681</v>
      </c>
      <c r="E154" s="168" t="n">
        <f aca="false">SUM(E$146,E147)</f>
        <v>112.65984861734</v>
      </c>
      <c r="AU154" s="53"/>
    </row>
    <row r="155" customFormat="false" ht="15.75" hidden="false" customHeight="true" outlineLevel="0" collapsed="false">
      <c r="A155" s="166"/>
      <c r="B155" s="169" t="n">
        <v>0.025</v>
      </c>
      <c r="C155" s="170" t="n">
        <f aca="false">SUM(C$146,C148)</f>
        <v>46.5452305137723</v>
      </c>
      <c r="D155" s="170" t="n">
        <f aca="false">SUM(D$146,D148)</f>
        <v>93.0904610275445</v>
      </c>
      <c r="E155" s="170" t="n">
        <f aca="false">SUM(E$146,E148)</f>
        <v>113.260060916846</v>
      </c>
      <c r="AU155" s="53"/>
    </row>
    <row r="156" customFormat="false" ht="15.75" hidden="false" customHeight="true" outlineLevel="0" collapsed="false">
      <c r="A156" s="166"/>
      <c r="B156" s="169" t="n">
        <v>0.03</v>
      </c>
      <c r="C156" s="170" t="n">
        <f aca="false">SUM(C$146,C149)</f>
        <v>46.7945354442156</v>
      </c>
      <c r="D156" s="170" t="n">
        <f aca="false">SUM(D$146,D149)</f>
        <v>93.5890708884312</v>
      </c>
      <c r="E156" s="170" t="n">
        <f aca="false">SUM(E$146,E149)</f>
        <v>113.866702914258</v>
      </c>
      <c r="AU156" s="53"/>
    </row>
    <row r="157" customFormat="false" ht="15.75" hidden="false" customHeight="true" outlineLevel="0" collapsed="false">
      <c r="A157" s="166"/>
      <c r="B157" s="169" t="n">
        <v>0.025</v>
      </c>
      <c r="C157" s="170" t="n">
        <f aca="false">SUM(C$146,C150)</f>
        <v>47.0465254035275</v>
      </c>
      <c r="D157" s="170" t="n">
        <f aca="false">SUM(D$146,D150)</f>
        <v>94.093050807055</v>
      </c>
      <c r="E157" s="170" t="n">
        <f aca="false">SUM(E$146,E150)</f>
        <v>114.479878481917</v>
      </c>
      <c r="AU157" s="53"/>
    </row>
    <row r="158" customFormat="false" ht="15.75" hidden="false" customHeight="true" outlineLevel="0" collapsed="false">
      <c r="A158" s="166"/>
      <c r="B158" s="169" t="n">
        <v>0.04</v>
      </c>
      <c r="C158" s="170" t="n">
        <f aca="false">SUM(C$146,C151)</f>
        <v>47.3012440034383</v>
      </c>
      <c r="D158" s="170" t="n">
        <f aca="false">SUM(D$146,D151)</f>
        <v>94.6024880068766</v>
      </c>
      <c r="E158" s="170" t="n">
        <f aca="false">SUM(E$146,E151)</f>
        <v>115.0996937417</v>
      </c>
      <c r="AU158" s="53"/>
    </row>
    <row r="159" customFormat="false" ht="15.75" hidden="false" customHeight="true" outlineLevel="0" collapsed="false">
      <c r="A159" s="166"/>
      <c r="B159" s="169" t="n">
        <v>0.045</v>
      </c>
      <c r="C159" s="170" t="n">
        <f aca="false">SUM(C$146,C152)</f>
        <v>47.5587358053079</v>
      </c>
      <c r="D159" s="170" t="n">
        <f aca="false">SUM(D$146,D152)</f>
        <v>95.1174716106157</v>
      </c>
      <c r="E159" s="170" t="n">
        <f aca="false">SUM(E$146,E152)</f>
        <v>115.726257126249</v>
      </c>
      <c r="AU159" s="53"/>
    </row>
    <row r="160" customFormat="false" ht="15.75" hidden="false" customHeight="true" outlineLevel="0" collapsed="false">
      <c r="A160" s="166"/>
      <c r="B160" s="171" t="n">
        <v>0.05</v>
      </c>
      <c r="C160" s="172" t="n">
        <f aca="false">SUM(C$146,C153)</f>
        <v>47.8190463461141</v>
      </c>
      <c r="D160" s="172" t="n">
        <f aca="false">SUM(D$146,D153)</f>
        <v>95.6380926922283</v>
      </c>
      <c r="E160" s="172" t="n">
        <f aca="false">SUM(E$146,E153)</f>
        <v>116.359679442211</v>
      </c>
      <c r="AU160" s="53"/>
    </row>
    <row r="161" customFormat="false" ht="15.75" hidden="false" customHeight="true" outlineLevel="0" collapsed="false">
      <c r="A161" s="60"/>
      <c r="B161" s="60"/>
      <c r="C161" s="60"/>
      <c r="D161" s="85"/>
      <c r="E161" s="85"/>
    </row>
    <row r="162" s="53" customFormat="true" ht="12.75" hidden="false" customHeight="false" outlineLevel="0" collapsed="false">
      <c r="F162" s="54"/>
      <c r="G162" s="54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  <c r="AS162" s="54"/>
      <c r="AT162" s="54"/>
      <c r="AU162" s="54"/>
    </row>
    <row r="163" s="53" customFormat="true" ht="12.75" hidden="false" customHeight="false" outlineLevel="0" collapsed="false">
      <c r="F163" s="54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/>
      <c r="AS163" s="54"/>
      <c r="AT163" s="54"/>
      <c r="AU163" s="54"/>
    </row>
    <row r="164" s="53" customFormat="true" ht="12.75" hidden="false" customHeight="false" outlineLevel="0" collapsed="false">
      <c r="F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/>
      <c r="AS164" s="54"/>
      <c r="AT164" s="54"/>
      <c r="AU164" s="54"/>
    </row>
    <row r="165" s="53" customFormat="true" ht="12.75" hidden="false" customHeight="false" outlineLevel="0" collapsed="false">
      <c r="F165" s="54"/>
      <c r="G165" s="54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  <c r="AB165" s="54"/>
      <c r="AC165" s="54"/>
      <c r="AD165" s="54"/>
      <c r="AE165" s="54"/>
      <c r="AF165" s="54"/>
      <c r="AG165" s="54"/>
      <c r="AH165" s="54"/>
      <c r="AI165" s="54"/>
      <c r="AJ165" s="54"/>
      <c r="AK165" s="54"/>
      <c r="AL165" s="54"/>
      <c r="AM165" s="54"/>
      <c r="AN165" s="54"/>
      <c r="AO165" s="54"/>
      <c r="AP165" s="54"/>
      <c r="AQ165" s="54"/>
      <c r="AR165" s="54"/>
      <c r="AS165" s="54"/>
      <c r="AT165" s="54"/>
      <c r="AU165" s="54"/>
    </row>
    <row r="166" s="53" customFormat="true" ht="12.75" hidden="false" customHeight="false" outlineLevel="0" collapsed="false">
      <c r="F166" s="54"/>
      <c r="G166" s="54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  <c r="AJ166" s="54"/>
      <c r="AK166" s="54"/>
      <c r="AL166" s="54"/>
      <c r="AM166" s="54"/>
      <c r="AN166" s="54"/>
      <c r="AO166" s="54"/>
      <c r="AP166" s="54"/>
      <c r="AQ166" s="54"/>
      <c r="AR166" s="54"/>
      <c r="AS166" s="54"/>
      <c r="AT166" s="54"/>
      <c r="AU166" s="54"/>
    </row>
    <row r="167" s="53" customFormat="true" ht="12.75" hidden="false" customHeight="false" outlineLevel="0" collapsed="false">
      <c r="F167" s="54"/>
      <c r="G167" s="54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  <c r="AG167" s="54"/>
      <c r="AH167" s="54"/>
      <c r="AI167" s="54"/>
      <c r="AJ167" s="54"/>
      <c r="AK167" s="54"/>
      <c r="AL167" s="54"/>
      <c r="AM167" s="54"/>
      <c r="AN167" s="54"/>
      <c r="AO167" s="54"/>
      <c r="AP167" s="54"/>
      <c r="AQ167" s="54"/>
      <c r="AR167" s="54"/>
      <c r="AS167" s="54"/>
      <c r="AT167" s="54"/>
      <c r="AU167" s="54"/>
    </row>
    <row r="168" s="53" customFormat="true" ht="12.75" hidden="false" customHeight="false" outlineLevel="0" collapsed="false">
      <c r="F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  <c r="AJ168" s="54"/>
      <c r="AK168" s="54"/>
      <c r="AL168" s="54"/>
      <c r="AM168" s="54"/>
      <c r="AN168" s="54"/>
      <c r="AO168" s="54"/>
      <c r="AP168" s="54"/>
      <c r="AQ168" s="54"/>
      <c r="AR168" s="54"/>
      <c r="AS168" s="54"/>
      <c r="AT168" s="54"/>
      <c r="AU168" s="54"/>
    </row>
    <row r="169" s="53" customFormat="true" ht="12.75" hidden="false" customHeight="false" outlineLevel="0" collapsed="false">
      <c r="F169" s="54"/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/>
      <c r="AS169" s="54"/>
      <c r="AT169" s="54"/>
      <c r="AU169" s="54"/>
    </row>
    <row r="170" s="54" customFormat="true" ht="12.75" hidden="false" customHeight="false" outlineLevel="0" collapsed="false">
      <c r="A170" s="53"/>
      <c r="B170" s="53"/>
      <c r="C170" s="53"/>
      <c r="D170" s="53"/>
      <c r="E170" s="53"/>
      <c r="AV170" s="53"/>
      <c r="AW170" s="53"/>
      <c r="AX170" s="53"/>
      <c r="AY170" s="53"/>
      <c r="AZ170" s="53"/>
      <c r="BA170" s="53"/>
      <c r="BB170" s="53"/>
      <c r="BC170" s="53"/>
      <c r="BD170" s="53"/>
      <c r="BE170" s="53"/>
      <c r="BF170" s="53"/>
      <c r="BG170" s="53"/>
      <c r="BH170" s="53"/>
      <c r="BI170" s="53"/>
      <c r="BJ170" s="53"/>
      <c r="BK170" s="53"/>
      <c r="BL170" s="53"/>
      <c r="BM170" s="53"/>
      <c r="BN170" s="53"/>
      <c r="BO170" s="53"/>
      <c r="BP170" s="53"/>
      <c r="BQ170" s="53"/>
      <c r="BR170" s="53"/>
      <c r="BS170" s="53"/>
      <c r="BT170" s="53"/>
      <c r="BU170" s="53"/>
      <c r="BV170" s="53"/>
      <c r="BW170" s="53"/>
      <c r="BX170" s="53"/>
      <c r="BY170" s="53"/>
      <c r="BZ170" s="53"/>
      <c r="CA170" s="53"/>
      <c r="CB170" s="53"/>
      <c r="CC170" s="53"/>
      <c r="CD170" s="53"/>
      <c r="CE170" s="53"/>
      <c r="CF170" s="53"/>
      <c r="CG170" s="53"/>
      <c r="CH170" s="53"/>
      <c r="CI170" s="53"/>
      <c r="CJ170" s="53"/>
      <c r="CK170" s="53"/>
      <c r="CL170" s="53"/>
      <c r="CM170" s="53"/>
      <c r="CN170" s="53"/>
      <c r="CO170" s="53"/>
      <c r="CP170" s="53"/>
      <c r="CQ170" s="53"/>
      <c r="CR170" s="53"/>
      <c r="CS170" s="53"/>
      <c r="CT170" s="53"/>
      <c r="CU170" s="53"/>
      <c r="CV170" s="53"/>
      <c r="CW170" s="53"/>
      <c r="CX170" s="53"/>
      <c r="CY170" s="53"/>
      <c r="CZ170" s="53"/>
      <c r="DA170" s="53"/>
      <c r="DB170" s="53"/>
      <c r="DC170" s="53"/>
      <c r="DD170" s="53"/>
      <c r="DE170" s="53"/>
      <c r="DF170" s="53"/>
      <c r="DG170" s="53"/>
      <c r="DH170" s="53"/>
      <c r="DI170" s="53"/>
      <c r="DJ170" s="53"/>
      <c r="DK170" s="53"/>
      <c r="DL170" s="53"/>
      <c r="DM170" s="53"/>
      <c r="DN170" s="53"/>
      <c r="DO170" s="53"/>
      <c r="DP170" s="53"/>
      <c r="DQ170" s="53"/>
      <c r="DR170" s="53"/>
      <c r="DS170" s="53"/>
      <c r="DT170" s="53"/>
      <c r="DU170" s="53"/>
      <c r="DV170" s="53"/>
      <c r="DW170" s="53"/>
      <c r="DX170" s="53"/>
      <c r="DY170" s="53"/>
      <c r="DZ170" s="53"/>
      <c r="EA170" s="53"/>
      <c r="EB170" s="53"/>
      <c r="EC170" s="53"/>
      <c r="ED170" s="53"/>
      <c r="EE170" s="53"/>
      <c r="EF170" s="53"/>
      <c r="EG170" s="53"/>
      <c r="EH170" s="53"/>
      <c r="EI170" s="53"/>
      <c r="EJ170" s="53"/>
      <c r="EK170" s="53"/>
      <c r="EL170" s="53"/>
      <c r="EM170" s="53"/>
      <c r="EN170" s="53"/>
      <c r="EO170" s="53"/>
      <c r="EP170" s="53"/>
      <c r="EQ170" s="53"/>
      <c r="ER170" s="53"/>
      <c r="ES170" s="53"/>
      <c r="ET170" s="53"/>
      <c r="EU170" s="53"/>
      <c r="EV170" s="53"/>
      <c r="EW170" s="53"/>
      <c r="EX170" s="53"/>
      <c r="EY170" s="53"/>
      <c r="EZ170" s="53"/>
      <c r="FA170" s="53"/>
      <c r="FB170" s="53"/>
      <c r="FC170" s="53"/>
      <c r="FD170" s="53"/>
      <c r="FE170" s="53"/>
      <c r="FF170" s="53"/>
      <c r="FG170" s="53"/>
      <c r="FH170" s="53"/>
      <c r="FI170" s="53"/>
      <c r="FJ170" s="53"/>
      <c r="FK170" s="53"/>
      <c r="FL170" s="53"/>
      <c r="FM170" s="53"/>
      <c r="FN170" s="53"/>
      <c r="FO170" s="53"/>
      <c r="FP170" s="53"/>
      <c r="FQ170" s="53"/>
      <c r="FR170" s="53"/>
      <c r="FS170" s="53"/>
      <c r="FT170" s="53"/>
      <c r="FU170" s="53"/>
      <c r="FV170" s="53"/>
      <c r="FW170" s="53"/>
      <c r="FX170" s="53"/>
      <c r="FY170" s="53"/>
      <c r="FZ170" s="53"/>
      <c r="GA170" s="53"/>
      <c r="GB170" s="53"/>
      <c r="GC170" s="53"/>
      <c r="GD170" s="53"/>
      <c r="GE170" s="53"/>
      <c r="GF170" s="53"/>
      <c r="GG170" s="53"/>
      <c r="GH170" s="53"/>
      <c r="GI170" s="53"/>
      <c r="GJ170" s="53"/>
      <c r="GK170" s="53"/>
      <c r="GL170" s="53"/>
      <c r="GM170" s="53"/>
      <c r="GN170" s="53"/>
      <c r="GO170" s="53"/>
      <c r="GP170" s="53"/>
      <c r="GQ170" s="53"/>
      <c r="GR170" s="53"/>
      <c r="GS170" s="53"/>
      <c r="GT170" s="53"/>
      <c r="GU170" s="53"/>
      <c r="GV170" s="53"/>
      <c r="GW170" s="53"/>
      <c r="GX170" s="53"/>
      <c r="GY170" s="53"/>
      <c r="GZ170" s="53"/>
      <c r="HA170" s="53"/>
      <c r="HB170" s="53"/>
      <c r="HC170" s="53"/>
      <c r="HD170" s="53"/>
      <c r="HE170" s="53"/>
      <c r="HF170" s="53"/>
      <c r="HG170" s="53"/>
      <c r="HH170" s="53"/>
      <c r="HI170" s="53"/>
      <c r="HJ170" s="53"/>
      <c r="HK170" s="53"/>
      <c r="HL170" s="53"/>
      <c r="HM170" s="53"/>
      <c r="HN170" s="53"/>
      <c r="HO170" s="53"/>
      <c r="HP170" s="53"/>
      <c r="HQ170" s="53"/>
      <c r="HR170" s="53"/>
      <c r="HS170" s="53"/>
      <c r="HT170" s="53"/>
      <c r="HU170" s="53"/>
      <c r="HV170" s="53"/>
      <c r="HW170" s="53"/>
      <c r="HX170" s="53"/>
      <c r="HY170" s="53"/>
      <c r="HZ170" s="53"/>
      <c r="IA170" s="53"/>
      <c r="IB170" s="53"/>
      <c r="IC170" s="53"/>
      <c r="ID170" s="53"/>
      <c r="IE170" s="53"/>
      <c r="IF170" s="53"/>
      <c r="IG170" s="53"/>
      <c r="IH170" s="53"/>
      <c r="II170" s="53"/>
      <c r="IJ170" s="53"/>
      <c r="IK170" s="53"/>
      <c r="IL170" s="53"/>
      <c r="IM170" s="53"/>
      <c r="IN170" s="53"/>
      <c r="IO170" s="53"/>
      <c r="IP170" s="53"/>
      <c r="IQ170" s="53"/>
      <c r="IR170" s="53"/>
      <c r="IS170" s="53"/>
      <c r="IT170" s="53"/>
      <c r="IU170" s="53"/>
      <c r="IV170" s="53"/>
      <c r="IW170" s="53"/>
      <c r="IX170" s="53"/>
      <c r="IY170" s="53"/>
      <c r="IZ170" s="53"/>
      <c r="JA170" s="53"/>
      <c r="JB170" s="53"/>
      <c r="JC170" s="53"/>
      <c r="JD170" s="53"/>
      <c r="JE170" s="53"/>
      <c r="JF170" s="53"/>
      <c r="JG170" s="53"/>
      <c r="JH170" s="53"/>
      <c r="JI170" s="53"/>
      <c r="JJ170" s="53"/>
      <c r="JK170" s="53"/>
      <c r="JL170" s="53"/>
      <c r="JM170" s="53"/>
      <c r="JN170" s="53"/>
      <c r="JO170" s="53"/>
      <c r="JP170" s="53"/>
      <c r="JQ170" s="53"/>
      <c r="JR170" s="53"/>
      <c r="JS170" s="53"/>
      <c r="JT170" s="53"/>
      <c r="JU170" s="53"/>
      <c r="JV170" s="53"/>
      <c r="JW170" s="53"/>
      <c r="JX170" s="53"/>
      <c r="JY170" s="53"/>
      <c r="JZ170" s="53"/>
      <c r="KA170" s="53"/>
      <c r="KB170" s="53"/>
      <c r="KC170" s="53"/>
      <c r="KD170" s="53"/>
      <c r="KE170" s="53"/>
      <c r="KF170" s="53"/>
      <c r="KG170" s="53"/>
      <c r="KH170" s="53"/>
      <c r="KI170" s="53"/>
      <c r="KJ170" s="53"/>
      <c r="KK170" s="53"/>
      <c r="KL170" s="53"/>
      <c r="KM170" s="53"/>
      <c r="KN170" s="53"/>
      <c r="KO170" s="53"/>
      <c r="KP170" s="53"/>
      <c r="KQ170" s="53"/>
      <c r="KR170" s="53"/>
      <c r="KS170" s="53"/>
      <c r="KT170" s="53"/>
      <c r="KU170" s="53"/>
      <c r="KV170" s="53"/>
      <c r="KW170" s="53"/>
      <c r="KX170" s="53"/>
      <c r="KY170" s="53"/>
      <c r="KZ170" s="53"/>
      <c r="LA170" s="53"/>
      <c r="LB170" s="53"/>
      <c r="LC170" s="53"/>
      <c r="LD170" s="53"/>
      <c r="LE170" s="53"/>
      <c r="LF170" s="53"/>
      <c r="LG170" s="53"/>
      <c r="LH170" s="53"/>
      <c r="LI170" s="53"/>
      <c r="LJ170" s="53"/>
      <c r="LK170" s="53"/>
      <c r="LL170" s="53"/>
      <c r="LM170" s="53"/>
      <c r="LN170" s="53"/>
      <c r="LO170" s="53"/>
      <c r="LP170" s="53"/>
      <c r="LQ170" s="53"/>
      <c r="LR170" s="53"/>
      <c r="LS170" s="53"/>
      <c r="LT170" s="53"/>
      <c r="LU170" s="53"/>
      <c r="LV170" s="53"/>
      <c r="LW170" s="53"/>
      <c r="LX170" s="53"/>
      <c r="LY170" s="53"/>
      <c r="LZ170" s="53"/>
      <c r="MA170" s="53"/>
      <c r="MB170" s="53"/>
      <c r="MC170" s="53"/>
      <c r="MD170" s="53"/>
      <c r="ME170" s="53"/>
      <c r="MF170" s="53"/>
      <c r="MG170" s="53"/>
      <c r="MH170" s="53"/>
      <c r="MI170" s="53"/>
      <c r="MJ170" s="53"/>
      <c r="MK170" s="53"/>
      <c r="ML170" s="53"/>
      <c r="MM170" s="53"/>
      <c r="MN170" s="53"/>
      <c r="MO170" s="53"/>
      <c r="MP170" s="53"/>
      <c r="MQ170" s="53"/>
      <c r="MR170" s="53"/>
      <c r="MS170" s="53"/>
      <c r="MT170" s="53"/>
      <c r="MU170" s="53"/>
      <c r="MV170" s="53"/>
      <c r="MW170" s="53"/>
      <c r="MX170" s="53"/>
      <c r="MY170" s="53"/>
      <c r="MZ170" s="53"/>
      <c r="NA170" s="53"/>
      <c r="NB170" s="53"/>
      <c r="NC170" s="53"/>
      <c r="ND170" s="53"/>
      <c r="NE170" s="53"/>
      <c r="NF170" s="53"/>
      <c r="NG170" s="53"/>
      <c r="NH170" s="53"/>
      <c r="NI170" s="53"/>
      <c r="NJ170" s="53"/>
      <c r="NK170" s="53"/>
      <c r="NL170" s="53"/>
      <c r="NM170" s="53"/>
      <c r="NN170" s="53"/>
      <c r="NO170" s="53"/>
      <c r="NP170" s="53"/>
      <c r="NQ170" s="53"/>
      <c r="NR170" s="53"/>
      <c r="NS170" s="53"/>
      <c r="NT170" s="53"/>
      <c r="NU170" s="53"/>
      <c r="NV170" s="53"/>
      <c r="NW170" s="53"/>
      <c r="NX170" s="53"/>
      <c r="NY170" s="53"/>
      <c r="NZ170" s="53"/>
      <c r="OA170" s="53"/>
      <c r="OB170" s="53"/>
      <c r="OC170" s="53"/>
      <c r="OD170" s="53"/>
      <c r="OE170" s="53"/>
      <c r="OF170" s="53"/>
      <c r="OG170" s="53"/>
      <c r="OH170" s="53"/>
      <c r="OI170" s="53"/>
      <c r="OJ170" s="53"/>
      <c r="OK170" s="53"/>
      <c r="OL170" s="53"/>
      <c r="OM170" s="53"/>
      <c r="ON170" s="53"/>
      <c r="OO170" s="53"/>
      <c r="OP170" s="53"/>
      <c r="OQ170" s="53"/>
      <c r="OR170" s="53"/>
      <c r="OS170" s="53"/>
      <c r="OT170" s="53"/>
      <c r="OU170" s="53"/>
      <c r="OV170" s="53"/>
      <c r="OW170" s="53"/>
      <c r="OX170" s="53"/>
      <c r="OY170" s="53"/>
      <c r="OZ170" s="53"/>
      <c r="PA170" s="53"/>
      <c r="PB170" s="53"/>
      <c r="PC170" s="53"/>
      <c r="PD170" s="53"/>
      <c r="PE170" s="53"/>
      <c r="PF170" s="53"/>
      <c r="PG170" s="53"/>
      <c r="PH170" s="53"/>
      <c r="PI170" s="53"/>
      <c r="PJ170" s="53"/>
      <c r="PK170" s="53"/>
      <c r="PL170" s="53"/>
      <c r="PM170" s="53"/>
      <c r="PN170" s="53"/>
      <c r="PO170" s="53"/>
      <c r="PP170" s="53"/>
      <c r="PQ170" s="53"/>
      <c r="PR170" s="53"/>
      <c r="PS170" s="53"/>
      <c r="PT170" s="53"/>
      <c r="PU170" s="53"/>
      <c r="PV170" s="53"/>
      <c r="PW170" s="53"/>
      <c r="PX170" s="53"/>
      <c r="PY170" s="53"/>
      <c r="PZ170" s="53"/>
      <c r="QA170" s="53"/>
      <c r="QB170" s="53"/>
      <c r="QC170" s="53"/>
      <c r="QD170" s="53"/>
      <c r="QE170" s="53"/>
      <c r="QF170" s="53"/>
      <c r="QG170" s="53"/>
      <c r="QH170" s="53"/>
      <c r="QI170" s="53"/>
      <c r="QJ170" s="53"/>
      <c r="QK170" s="53"/>
      <c r="QL170" s="53"/>
      <c r="QM170" s="53"/>
      <c r="QN170" s="53"/>
      <c r="QO170" s="53"/>
      <c r="QP170" s="53"/>
      <c r="QQ170" s="53"/>
      <c r="QR170" s="53"/>
      <c r="QS170" s="53"/>
      <c r="QT170" s="53"/>
      <c r="QU170" s="53"/>
      <c r="QV170" s="53"/>
      <c r="QW170" s="53"/>
      <c r="QX170" s="53"/>
      <c r="QY170" s="53"/>
      <c r="QZ170" s="53"/>
      <c r="RA170" s="53"/>
      <c r="RB170" s="53"/>
      <c r="RC170" s="53"/>
      <c r="RD170" s="53"/>
      <c r="RE170" s="53"/>
      <c r="RF170" s="53"/>
      <c r="RG170" s="53"/>
      <c r="RH170" s="53"/>
      <c r="RI170" s="53"/>
      <c r="RJ170" s="53"/>
      <c r="RK170" s="53"/>
      <c r="RL170" s="53"/>
      <c r="RM170" s="53"/>
      <c r="RN170" s="53"/>
      <c r="RO170" s="53"/>
      <c r="RP170" s="53"/>
      <c r="RQ170" s="53"/>
      <c r="RR170" s="53"/>
      <c r="RS170" s="53"/>
      <c r="RT170" s="53"/>
      <c r="RU170" s="53"/>
      <c r="RV170" s="53"/>
      <c r="RW170" s="53"/>
      <c r="RX170" s="53"/>
      <c r="RY170" s="53"/>
      <c r="RZ170" s="53"/>
      <c r="SA170" s="53"/>
      <c r="SB170" s="53"/>
      <c r="SC170" s="53"/>
      <c r="SD170" s="53"/>
      <c r="SE170" s="53"/>
      <c r="SF170" s="53"/>
      <c r="SG170" s="53"/>
      <c r="SH170" s="53"/>
      <c r="SI170" s="53"/>
      <c r="SJ170" s="53"/>
      <c r="SK170" s="53"/>
      <c r="SL170" s="53"/>
      <c r="SM170" s="53"/>
      <c r="SN170" s="53"/>
      <c r="SO170" s="53"/>
      <c r="SP170" s="53"/>
      <c r="SQ170" s="53"/>
      <c r="SR170" s="53"/>
      <c r="SS170" s="53"/>
      <c r="ST170" s="53"/>
      <c r="SU170" s="53"/>
      <c r="SV170" s="53"/>
      <c r="SW170" s="53"/>
      <c r="SX170" s="53"/>
      <c r="SY170" s="53"/>
      <c r="SZ170" s="53"/>
      <c r="TA170" s="53"/>
      <c r="TB170" s="53"/>
      <c r="TC170" s="53"/>
      <c r="TD170" s="53"/>
      <c r="TE170" s="53"/>
      <c r="TF170" s="53"/>
      <c r="TG170" s="53"/>
      <c r="TH170" s="53"/>
      <c r="TI170" s="53"/>
      <c r="TJ170" s="53"/>
      <c r="TK170" s="53"/>
      <c r="TL170" s="53"/>
      <c r="TM170" s="53"/>
      <c r="TN170" s="53"/>
      <c r="TO170" s="53"/>
      <c r="TP170" s="53"/>
      <c r="TQ170" s="53"/>
      <c r="TR170" s="53"/>
      <c r="TS170" s="53"/>
      <c r="TT170" s="53"/>
      <c r="TU170" s="53"/>
      <c r="TV170" s="53"/>
      <c r="TW170" s="53"/>
      <c r="TX170" s="53"/>
      <c r="TY170" s="53"/>
      <c r="TZ170" s="53"/>
      <c r="UA170" s="53"/>
      <c r="UB170" s="53"/>
      <c r="UC170" s="53"/>
      <c r="UD170" s="53"/>
      <c r="UE170" s="53"/>
      <c r="UF170" s="53"/>
      <c r="UG170" s="53"/>
      <c r="UH170" s="53"/>
      <c r="UI170" s="53"/>
      <c r="UJ170" s="53"/>
      <c r="UK170" s="53"/>
      <c r="UL170" s="53"/>
      <c r="UM170" s="53"/>
      <c r="UN170" s="53"/>
      <c r="UO170" s="53"/>
      <c r="UP170" s="53"/>
      <c r="UQ170" s="53"/>
      <c r="UR170" s="53"/>
      <c r="US170" s="53"/>
      <c r="UT170" s="53"/>
      <c r="UU170" s="53"/>
      <c r="UV170" s="53"/>
      <c r="UW170" s="53"/>
      <c r="UX170" s="53"/>
      <c r="UY170" s="53"/>
      <c r="UZ170" s="53"/>
      <c r="VA170" s="53"/>
      <c r="VB170" s="53"/>
      <c r="VC170" s="53"/>
      <c r="VD170" s="53"/>
      <c r="VE170" s="53"/>
      <c r="VF170" s="53"/>
      <c r="VG170" s="53"/>
      <c r="VH170" s="53"/>
      <c r="VI170" s="53"/>
      <c r="VJ170" s="53"/>
      <c r="VK170" s="53"/>
      <c r="VL170" s="53"/>
      <c r="VM170" s="53"/>
      <c r="VN170" s="53"/>
      <c r="VO170" s="53"/>
      <c r="VP170" s="53"/>
      <c r="VQ170" s="53"/>
      <c r="VR170" s="53"/>
      <c r="VS170" s="53"/>
      <c r="VT170" s="53"/>
      <c r="VU170" s="53"/>
      <c r="VV170" s="53"/>
      <c r="VW170" s="53"/>
      <c r="VX170" s="53"/>
      <c r="VY170" s="53"/>
      <c r="VZ170" s="53"/>
      <c r="WA170" s="53"/>
      <c r="WB170" s="53"/>
      <c r="WC170" s="53"/>
      <c r="WD170" s="53"/>
      <c r="WE170" s="53"/>
      <c r="WF170" s="53"/>
      <c r="WG170" s="53"/>
      <c r="WH170" s="53"/>
      <c r="WI170" s="53"/>
      <c r="WJ170" s="53"/>
      <c r="WK170" s="53"/>
      <c r="WL170" s="53"/>
      <c r="WM170" s="53"/>
      <c r="WN170" s="53"/>
      <c r="WO170" s="53"/>
      <c r="WP170" s="53"/>
      <c r="WQ170" s="53"/>
      <c r="WR170" s="53"/>
      <c r="WS170" s="53"/>
      <c r="WT170" s="53"/>
      <c r="WU170" s="53"/>
      <c r="WV170" s="53"/>
      <c r="WW170" s="53"/>
      <c r="WX170" s="53"/>
      <c r="WY170" s="53"/>
      <c r="WZ170" s="53"/>
      <c r="XA170" s="53"/>
      <c r="XB170" s="53"/>
      <c r="XC170" s="53"/>
      <c r="XD170" s="53"/>
      <c r="XE170" s="53"/>
      <c r="XF170" s="53"/>
      <c r="XG170" s="53"/>
      <c r="XH170" s="53"/>
      <c r="XI170" s="53"/>
      <c r="XJ170" s="53"/>
      <c r="XK170" s="53"/>
      <c r="XL170" s="53"/>
      <c r="XM170" s="53"/>
      <c r="XN170" s="53"/>
      <c r="XO170" s="53"/>
      <c r="XP170" s="53"/>
      <c r="XQ170" s="53"/>
      <c r="XR170" s="53"/>
      <c r="XS170" s="53"/>
      <c r="XT170" s="53"/>
      <c r="XU170" s="53"/>
      <c r="XV170" s="53"/>
      <c r="XW170" s="53"/>
      <c r="XX170" s="53"/>
      <c r="XY170" s="53"/>
      <c r="XZ170" s="53"/>
      <c r="YA170" s="53"/>
      <c r="YB170" s="53"/>
      <c r="YC170" s="53"/>
      <c r="YD170" s="53"/>
      <c r="YE170" s="53"/>
      <c r="YF170" s="53"/>
      <c r="YG170" s="53"/>
      <c r="YH170" s="53"/>
      <c r="YI170" s="53"/>
      <c r="YJ170" s="53"/>
      <c r="YK170" s="53"/>
      <c r="YL170" s="53"/>
      <c r="YM170" s="53"/>
      <c r="YN170" s="53"/>
      <c r="YO170" s="53"/>
      <c r="YP170" s="53"/>
      <c r="YQ170" s="53"/>
      <c r="YR170" s="53"/>
      <c r="YS170" s="53"/>
      <c r="YT170" s="53"/>
      <c r="YU170" s="53"/>
      <c r="YV170" s="53"/>
      <c r="YW170" s="53"/>
      <c r="YX170" s="53"/>
      <c r="YY170" s="53"/>
      <c r="YZ170" s="53"/>
      <c r="ZA170" s="53"/>
      <c r="ZB170" s="53"/>
      <c r="ZC170" s="53"/>
      <c r="ZD170" s="53"/>
      <c r="ZE170" s="53"/>
      <c r="ZF170" s="53"/>
      <c r="ZG170" s="53"/>
      <c r="ZH170" s="53"/>
      <c r="ZI170" s="53"/>
      <c r="ZJ170" s="53"/>
      <c r="ZK170" s="53"/>
      <c r="ZL170" s="53"/>
      <c r="ZM170" s="53"/>
      <c r="ZN170" s="53"/>
      <c r="ZO170" s="53"/>
      <c r="ZP170" s="53"/>
      <c r="ZQ170" s="53"/>
      <c r="ZR170" s="53"/>
      <c r="ZS170" s="53"/>
      <c r="ZT170" s="53"/>
      <c r="ZU170" s="53"/>
      <c r="ZV170" s="53"/>
      <c r="ZW170" s="53"/>
      <c r="ZX170" s="53"/>
      <c r="ZY170" s="53"/>
      <c r="ZZ170" s="53"/>
      <c r="AAA170" s="53"/>
      <c r="AAB170" s="53"/>
      <c r="AAC170" s="53"/>
      <c r="AAD170" s="53"/>
      <c r="AAE170" s="53"/>
      <c r="AAF170" s="53"/>
      <c r="AAG170" s="53"/>
      <c r="AAH170" s="53"/>
      <c r="AAI170" s="53"/>
      <c r="AAJ170" s="53"/>
      <c r="AAK170" s="53"/>
      <c r="AAL170" s="53"/>
      <c r="AAM170" s="53"/>
      <c r="AAN170" s="53"/>
      <c r="AAO170" s="53"/>
      <c r="AAP170" s="53"/>
      <c r="AAQ170" s="53"/>
      <c r="AAR170" s="53"/>
      <c r="AAS170" s="53"/>
      <c r="AAT170" s="53"/>
      <c r="AAU170" s="53"/>
      <c r="AAV170" s="53"/>
      <c r="AAW170" s="53"/>
      <c r="AAX170" s="53"/>
      <c r="AAY170" s="53"/>
      <c r="AAZ170" s="53"/>
      <c r="ABA170" s="53"/>
      <c r="ABB170" s="53"/>
      <c r="ABC170" s="53"/>
      <c r="ABD170" s="53"/>
      <c r="ABE170" s="53"/>
      <c r="ABF170" s="53"/>
      <c r="ABG170" s="53"/>
      <c r="ABH170" s="53"/>
      <c r="ABI170" s="53"/>
      <c r="ABJ170" s="53"/>
      <c r="ABK170" s="53"/>
      <c r="ABL170" s="53"/>
      <c r="ABM170" s="53"/>
      <c r="ABN170" s="53"/>
      <c r="ABO170" s="53"/>
      <c r="ABP170" s="53"/>
      <c r="ABQ170" s="53"/>
      <c r="ABR170" s="53"/>
      <c r="ABS170" s="53"/>
      <c r="ABT170" s="53"/>
      <c r="ABU170" s="53"/>
      <c r="ABV170" s="53"/>
      <c r="ABW170" s="53"/>
      <c r="ABX170" s="53"/>
      <c r="ABY170" s="53"/>
      <c r="ABZ170" s="53"/>
      <c r="ACA170" s="53"/>
      <c r="ACB170" s="53"/>
      <c r="ACC170" s="53"/>
      <c r="ACD170" s="53"/>
      <c r="ACE170" s="53"/>
      <c r="ACF170" s="53"/>
      <c r="ACG170" s="53"/>
      <c r="ACH170" s="53"/>
      <c r="ACI170" s="53"/>
      <c r="ACJ170" s="53"/>
      <c r="ACK170" s="53"/>
      <c r="ACL170" s="53"/>
      <c r="ACM170" s="53"/>
      <c r="ACN170" s="53"/>
      <c r="ACO170" s="53"/>
      <c r="ACP170" s="53"/>
      <c r="ACQ170" s="53"/>
      <c r="ACR170" s="53"/>
      <c r="ACS170" s="53"/>
      <c r="ACT170" s="53"/>
      <c r="ACU170" s="53"/>
      <c r="ACV170" s="53"/>
      <c r="ACW170" s="53"/>
      <c r="ACX170" s="53"/>
      <c r="ACY170" s="53"/>
      <c r="ACZ170" s="53"/>
      <c r="ADA170" s="53"/>
      <c r="ADB170" s="53"/>
      <c r="ADC170" s="53"/>
      <c r="ADD170" s="53"/>
      <c r="ADE170" s="53"/>
      <c r="ADF170" s="53"/>
      <c r="ADG170" s="53"/>
      <c r="ADH170" s="53"/>
      <c r="ADI170" s="53"/>
      <c r="ADJ170" s="53"/>
      <c r="ADK170" s="53"/>
      <c r="ADL170" s="53"/>
      <c r="ADM170" s="53"/>
      <c r="ADN170" s="53"/>
      <c r="ADO170" s="53"/>
      <c r="ADP170" s="53"/>
      <c r="ADQ170" s="53"/>
      <c r="ADR170" s="53"/>
      <c r="ADS170" s="53"/>
      <c r="ADT170" s="53"/>
      <c r="ADU170" s="53"/>
      <c r="ADV170" s="53"/>
      <c r="ADW170" s="53"/>
      <c r="ADX170" s="53"/>
      <c r="ADY170" s="53"/>
      <c r="ADZ170" s="53"/>
      <c r="AEA170" s="53"/>
      <c r="AEB170" s="53"/>
      <c r="AEC170" s="53"/>
      <c r="AED170" s="53"/>
      <c r="AEE170" s="53"/>
      <c r="AEF170" s="53"/>
      <c r="AEG170" s="53"/>
      <c r="AEH170" s="53"/>
      <c r="AEI170" s="53"/>
      <c r="AEJ170" s="53"/>
      <c r="AEK170" s="53"/>
      <c r="AEL170" s="53"/>
      <c r="AEM170" s="53"/>
      <c r="AEN170" s="53"/>
      <c r="AEO170" s="53"/>
      <c r="AEP170" s="53"/>
      <c r="AEQ170" s="53"/>
      <c r="AER170" s="53"/>
      <c r="AES170" s="53"/>
      <c r="AET170" s="53"/>
      <c r="AEU170" s="53"/>
      <c r="AEV170" s="53"/>
      <c r="AEW170" s="53"/>
      <c r="AEX170" s="53"/>
      <c r="AEY170" s="53"/>
      <c r="AEZ170" s="53"/>
      <c r="AFA170" s="53"/>
      <c r="AFB170" s="53"/>
      <c r="AFC170" s="53"/>
      <c r="AFD170" s="53"/>
      <c r="AFE170" s="53"/>
      <c r="AFF170" s="53"/>
      <c r="AFG170" s="53"/>
      <c r="AFH170" s="53"/>
      <c r="AFI170" s="53"/>
      <c r="AFJ170" s="53"/>
      <c r="AFK170" s="53"/>
      <c r="AFL170" s="53"/>
      <c r="AFM170" s="53"/>
      <c r="AFN170" s="53"/>
      <c r="AFO170" s="53"/>
      <c r="AFP170" s="53"/>
      <c r="AFQ170" s="53"/>
      <c r="AFR170" s="53"/>
      <c r="AFS170" s="53"/>
      <c r="AFT170" s="53"/>
      <c r="AFU170" s="53"/>
      <c r="AFV170" s="53"/>
      <c r="AFW170" s="53"/>
      <c r="AFX170" s="53"/>
      <c r="AFY170" s="53"/>
      <c r="AFZ170" s="53"/>
      <c r="AGA170" s="53"/>
      <c r="AGB170" s="53"/>
      <c r="AGC170" s="53"/>
      <c r="AGD170" s="53"/>
      <c r="AGE170" s="53"/>
      <c r="AGF170" s="53"/>
      <c r="AGG170" s="53"/>
      <c r="AGH170" s="53"/>
      <c r="AGI170" s="53"/>
      <c r="AGJ170" s="53"/>
      <c r="AGK170" s="53"/>
      <c r="AGL170" s="53"/>
      <c r="AGM170" s="53"/>
      <c r="AGN170" s="53"/>
      <c r="AGO170" s="53"/>
      <c r="AGP170" s="53"/>
      <c r="AGQ170" s="53"/>
      <c r="AGR170" s="53"/>
      <c r="AGS170" s="53"/>
      <c r="AGT170" s="53"/>
      <c r="AGU170" s="53"/>
      <c r="AGV170" s="53"/>
      <c r="AGW170" s="53"/>
      <c r="AGX170" s="53"/>
      <c r="AGY170" s="53"/>
      <c r="AGZ170" s="53"/>
      <c r="AHA170" s="53"/>
      <c r="AHB170" s="53"/>
      <c r="AHC170" s="53"/>
      <c r="AHD170" s="53"/>
      <c r="AHE170" s="53"/>
      <c r="AHF170" s="53"/>
      <c r="AHG170" s="53"/>
      <c r="AHH170" s="53"/>
      <c r="AHI170" s="53"/>
      <c r="AHJ170" s="53"/>
      <c r="AHK170" s="53"/>
      <c r="AHL170" s="53"/>
      <c r="AHM170" s="53"/>
      <c r="AHN170" s="53"/>
      <c r="AHO170" s="53"/>
      <c r="AHP170" s="53"/>
      <c r="AHQ170" s="53"/>
      <c r="AHR170" s="53"/>
      <c r="AHS170" s="53"/>
      <c r="AHT170" s="53"/>
      <c r="AHU170" s="53"/>
      <c r="AHV170" s="53"/>
      <c r="AHW170" s="53"/>
      <c r="AHX170" s="53"/>
      <c r="AHY170" s="53"/>
      <c r="AHZ170" s="53"/>
      <c r="AIA170" s="53"/>
      <c r="AIB170" s="53"/>
      <c r="AIC170" s="53"/>
      <c r="AID170" s="53"/>
      <c r="AIE170" s="53"/>
      <c r="AIF170" s="53"/>
      <c r="AIG170" s="53"/>
      <c r="AIH170" s="53"/>
      <c r="AII170" s="53"/>
      <c r="AIJ170" s="53"/>
      <c r="AIK170" s="53"/>
      <c r="AIL170" s="53"/>
      <c r="AIM170" s="53"/>
      <c r="AIN170" s="53"/>
      <c r="AIO170" s="53"/>
      <c r="AIP170" s="53"/>
      <c r="AIQ170" s="53"/>
      <c r="AIR170" s="53"/>
      <c r="AIS170" s="53"/>
      <c r="AIT170" s="53"/>
      <c r="AIU170" s="53"/>
      <c r="AIV170" s="53"/>
      <c r="AIW170" s="53"/>
      <c r="AIX170" s="53"/>
      <c r="AIY170" s="53"/>
      <c r="AIZ170" s="53"/>
      <c r="AJA170" s="53"/>
      <c r="AJB170" s="53"/>
      <c r="AJC170" s="53"/>
      <c r="AJD170" s="53"/>
      <c r="AJE170" s="53"/>
      <c r="AJF170" s="53"/>
      <c r="AJG170" s="53"/>
      <c r="AJH170" s="53"/>
      <c r="AJI170" s="53"/>
      <c r="AJJ170" s="53"/>
      <c r="AJK170" s="53"/>
      <c r="AJL170" s="53"/>
      <c r="AJM170" s="53"/>
      <c r="AJN170" s="53"/>
      <c r="AJO170" s="53"/>
      <c r="AJP170" s="53"/>
      <c r="AJQ170" s="53"/>
      <c r="AJR170" s="53"/>
      <c r="AJS170" s="53"/>
      <c r="AJT170" s="53"/>
      <c r="AJU170" s="53"/>
      <c r="AJV170" s="53"/>
      <c r="AJW170" s="53"/>
      <c r="AJX170" s="53"/>
      <c r="AJY170" s="53"/>
      <c r="AJZ170" s="53"/>
      <c r="AKA170" s="53"/>
      <c r="AKB170" s="53"/>
      <c r="AKC170" s="53"/>
      <c r="AKD170" s="53"/>
      <c r="AKE170" s="53"/>
      <c r="AKF170" s="53"/>
      <c r="AKG170" s="53"/>
      <c r="AKH170" s="53"/>
      <c r="AKI170" s="53"/>
      <c r="AKJ170" s="53"/>
      <c r="AKK170" s="53"/>
      <c r="AKL170" s="53"/>
      <c r="AKM170" s="53"/>
      <c r="AKN170" s="53"/>
      <c r="AKO170" s="53"/>
      <c r="AKP170" s="53"/>
      <c r="AKQ170" s="53"/>
      <c r="AKR170" s="53"/>
      <c r="AKS170" s="53"/>
      <c r="AKT170" s="53"/>
      <c r="AKU170" s="53"/>
      <c r="AKV170" s="53"/>
      <c r="AKW170" s="53"/>
      <c r="AKX170" s="53"/>
      <c r="AKY170" s="53"/>
      <c r="AKZ170" s="53"/>
      <c r="ALA170" s="53"/>
      <c r="ALB170" s="53"/>
      <c r="ALC170" s="53"/>
      <c r="ALD170" s="53"/>
      <c r="ALE170" s="53"/>
      <c r="ALF170" s="53"/>
      <c r="ALG170" s="53"/>
      <c r="ALH170" s="53"/>
      <c r="ALI170" s="53"/>
      <c r="ALJ170" s="53"/>
      <c r="ALK170" s="53"/>
      <c r="ALL170" s="53"/>
      <c r="ALM170" s="53"/>
      <c r="ALN170" s="53"/>
      <c r="ALO170" s="53"/>
      <c r="ALP170" s="53"/>
      <c r="ALQ170" s="53"/>
      <c r="ALR170" s="53"/>
      <c r="ALS170" s="53"/>
      <c r="ALT170" s="53"/>
      <c r="ALU170" s="53"/>
      <c r="ALV170" s="53"/>
      <c r="ALW170" s="53"/>
      <c r="ALX170" s="53"/>
      <c r="ALY170" s="53"/>
      <c r="ALZ170" s="53"/>
      <c r="AMA170" s="53"/>
      <c r="AMB170" s="53"/>
      <c r="AMC170" s="53"/>
      <c r="AMD170" s="53"/>
      <c r="AME170" s="53"/>
      <c r="AMF170" s="53"/>
      <c r="AMG170" s="53"/>
      <c r="AMH170" s="53"/>
      <c r="AMI170" s="53"/>
    </row>
  </sheetData>
  <mergeCells count="23">
    <mergeCell ref="A1:E1"/>
    <mergeCell ref="A2:E2"/>
    <mergeCell ref="C4:E4"/>
    <mergeCell ref="C5:E5"/>
    <mergeCell ref="C6:E6"/>
    <mergeCell ref="C7:E7"/>
    <mergeCell ref="A10:E10"/>
    <mergeCell ref="A20:E20"/>
    <mergeCell ref="A49:E49"/>
    <mergeCell ref="A59:E59"/>
    <mergeCell ref="A83:E83"/>
    <mergeCell ref="A91:E91"/>
    <mergeCell ref="A130:A136"/>
    <mergeCell ref="A139:E139"/>
    <mergeCell ref="A140:B140"/>
    <mergeCell ref="A141:B141"/>
    <mergeCell ref="A142:B142"/>
    <mergeCell ref="A143:B143"/>
    <mergeCell ref="A144:B144"/>
    <mergeCell ref="A145:B145"/>
    <mergeCell ref="A146:B146"/>
    <mergeCell ref="A147:A153"/>
    <mergeCell ref="A154:A160"/>
  </mergeCells>
  <printOptions headings="false" gridLines="false" gridLinesSet="true" horizontalCentered="true" verticalCentered="false"/>
  <pageMargins left="0.39375" right="0.196527777777778" top="0.39375" bottom="0.39375" header="0.511811023622047" footer="0.511811023622047"/>
  <pageSetup paperSize="9" scale="58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88"/>
  <sheetViews>
    <sheetView showFormulas="false" showGridLines="true" showRowColHeaders="true" showZeros="true" rightToLeft="false" tabSelected="false" showOutlineSymbols="true" defaultGridColor="true" view="normal" topLeftCell="A13" colorId="64" zoomScale="100" zoomScaleNormal="100" zoomScalePageLayoutView="100" workbookViewId="0">
      <selection pane="topLeft" activeCell="E56" activeCellId="0" sqref="E56"/>
    </sheetView>
  </sheetViews>
  <sheetFormatPr defaultColWidth="9.1484375" defaultRowHeight="12" zeroHeight="false" outlineLevelRow="0" outlineLevelCol="0"/>
  <cols>
    <col collapsed="false" customWidth="true" hidden="false" outlineLevel="0" max="1" min="1" style="0" width="3.15"/>
    <col collapsed="false" customWidth="true" hidden="false" outlineLevel="0" max="2" min="2" style="0" width="21"/>
    <col collapsed="false" customWidth="true" hidden="false" outlineLevel="0" max="3" min="3" style="0" width="22.29"/>
    <col collapsed="false" customWidth="true" hidden="false" outlineLevel="0" max="4" min="4" style="0" width="22"/>
    <col collapsed="false" customWidth="true" hidden="false" outlineLevel="0" max="5" min="5" style="0" width="17.86"/>
    <col collapsed="false" customWidth="true" hidden="false" outlineLevel="0" max="6" min="6" style="0" width="18.14"/>
    <col collapsed="false" customWidth="true" hidden="false" outlineLevel="0" max="7" min="7" style="0" width="21.14"/>
  </cols>
  <sheetData>
    <row r="1" customFormat="false" ht="12.65" hidden="false" customHeight="false" outlineLevel="0" collapsed="false">
      <c r="B1" s="174"/>
      <c r="C1" s="174"/>
      <c r="D1" s="174"/>
      <c r="E1" s="174"/>
      <c r="F1" s="174"/>
    </row>
    <row r="2" customFormat="false" ht="13.5" hidden="false" customHeight="false" outlineLevel="0" collapsed="false">
      <c r="A2" s="174"/>
      <c r="B2" s="175" t="s">
        <v>309</v>
      </c>
      <c r="C2" s="175"/>
      <c r="D2" s="175"/>
      <c r="E2" s="175"/>
      <c r="F2" s="175"/>
    </row>
    <row r="3" customFormat="false" ht="12.65" hidden="false" customHeight="false" outlineLevel="0" collapsed="false">
      <c r="A3" s="174"/>
      <c r="B3" s="176"/>
      <c r="C3" s="176"/>
      <c r="D3" s="176"/>
      <c r="E3" s="176"/>
      <c r="F3" s="176"/>
    </row>
    <row r="4" customFormat="false" ht="24.05" hidden="false" customHeight="false" outlineLevel="0" collapsed="false">
      <c r="A4" s="174"/>
      <c r="B4" s="177" t="s">
        <v>310</v>
      </c>
      <c r="C4" s="178" t="n">
        <f aca="false">'Planilha de Custos'!B12</f>
        <v>2148.22</v>
      </c>
      <c r="D4" s="58"/>
      <c r="E4" s="179"/>
      <c r="F4" s="180"/>
    </row>
    <row r="5" customFormat="false" ht="12.65" hidden="false" customHeight="false" outlineLevel="0" collapsed="false">
      <c r="A5" s="174"/>
      <c r="B5" s="181"/>
      <c r="C5" s="182"/>
      <c r="D5" s="181"/>
      <c r="E5" s="179"/>
      <c r="F5" s="180"/>
    </row>
    <row r="6" customFormat="false" ht="25.5" hidden="false" customHeight="true" outlineLevel="0" collapsed="false">
      <c r="A6" s="174"/>
      <c r="B6" s="183" t="s">
        <v>311</v>
      </c>
      <c r="C6" s="184" t="s">
        <v>312</v>
      </c>
      <c r="D6" s="185" t="s">
        <v>313</v>
      </c>
      <c r="E6" s="186" t="s">
        <v>314</v>
      </c>
      <c r="F6" s="187" t="s">
        <v>18</v>
      </c>
    </row>
    <row r="7" customFormat="false" ht="12.65" hidden="false" customHeight="false" outlineLevel="0" collapsed="false">
      <c r="A7" s="174"/>
      <c r="B7" s="183" t="s">
        <v>315</v>
      </c>
      <c r="C7" s="188" t="n">
        <v>2</v>
      </c>
      <c r="D7" s="189" t="n">
        <v>15</v>
      </c>
      <c r="E7" s="190" t="n">
        <v>4.72</v>
      </c>
      <c r="F7" s="191" t="n">
        <f aca="false">C7*D7*E7</f>
        <v>141.6</v>
      </c>
    </row>
    <row r="8" customFormat="false" ht="13.5" hidden="false" customHeight="true" outlineLevel="0" collapsed="false">
      <c r="A8" s="174"/>
      <c r="B8" s="192" t="s">
        <v>316</v>
      </c>
      <c r="C8" s="192"/>
      <c r="D8" s="192"/>
      <c r="E8" s="192"/>
      <c r="F8" s="191" t="n">
        <f aca="false">C4*6%</f>
        <v>128.8932</v>
      </c>
    </row>
    <row r="9" customFormat="false" ht="13.5" hidden="false" customHeight="true" outlineLevel="0" collapsed="false">
      <c r="A9" s="174"/>
      <c r="B9" s="193" t="s">
        <v>317</v>
      </c>
      <c r="C9" s="193"/>
      <c r="D9" s="193"/>
      <c r="E9" s="193"/>
      <c r="F9" s="194" t="n">
        <f aca="false">F7-F8</f>
        <v>12.7068</v>
      </c>
    </row>
    <row r="10" customFormat="false" ht="12.65" hidden="false" customHeight="false" outlineLevel="0" collapsed="false">
      <c r="A10" s="174"/>
      <c r="B10" s="195" t="s">
        <v>318</v>
      </c>
      <c r="C10" s="195"/>
      <c r="D10" s="195"/>
      <c r="E10" s="195"/>
      <c r="F10" s="196" t="n">
        <f aca="false">F9*2</f>
        <v>25.4136</v>
      </c>
    </row>
    <row r="11" customFormat="false" ht="25.5" hidden="false" customHeight="true" outlineLevel="0" collapsed="false">
      <c r="A11" s="174"/>
      <c r="B11" s="183" t="s">
        <v>319</v>
      </c>
      <c r="C11" s="184" t="s">
        <v>312</v>
      </c>
      <c r="D11" s="185" t="s">
        <v>313</v>
      </c>
      <c r="E11" s="186" t="s">
        <v>314</v>
      </c>
      <c r="F11" s="197" t="s">
        <v>18</v>
      </c>
    </row>
    <row r="12" customFormat="false" ht="12.65" hidden="false" customHeight="false" outlineLevel="0" collapsed="false">
      <c r="A12" s="174"/>
      <c r="B12" s="183" t="s">
        <v>315</v>
      </c>
      <c r="C12" s="198" t="n">
        <v>2</v>
      </c>
      <c r="D12" s="189" t="n">
        <v>22</v>
      </c>
      <c r="E12" s="199" t="n">
        <f aca="false">E7</f>
        <v>4.72</v>
      </c>
      <c r="F12" s="191" t="n">
        <f aca="false">C12*D12*E12</f>
        <v>207.68</v>
      </c>
    </row>
    <row r="13" customFormat="false" ht="12.65" hidden="false" customHeight="false" outlineLevel="0" collapsed="false">
      <c r="A13" s="174"/>
      <c r="B13" s="200" t="s">
        <v>316</v>
      </c>
      <c r="C13" s="200"/>
      <c r="D13" s="200"/>
      <c r="E13" s="200"/>
      <c r="F13" s="194" t="n">
        <f aca="false">C4*6%</f>
        <v>128.8932</v>
      </c>
    </row>
    <row r="14" customFormat="false" ht="12.65" hidden="false" customHeight="false" outlineLevel="0" collapsed="false">
      <c r="A14" s="174"/>
      <c r="B14" s="201" t="s">
        <v>320</v>
      </c>
      <c r="C14" s="201"/>
      <c r="D14" s="201"/>
      <c r="E14" s="201"/>
      <c r="F14" s="202" t="n">
        <f aca="false">F12-F13</f>
        <v>78.7868</v>
      </c>
    </row>
    <row r="15" customFormat="false" ht="12.65" hidden="false" customHeight="false" outlineLevel="0" collapsed="false">
      <c r="A15" s="174"/>
      <c r="B15" s="203"/>
      <c r="C15" s="203"/>
      <c r="D15" s="203"/>
      <c r="E15" s="203"/>
      <c r="F15" s="203"/>
    </row>
    <row r="16" customFormat="false" ht="38.25" hidden="false" customHeight="true" outlineLevel="0" collapsed="false">
      <c r="A16" s="174"/>
      <c r="B16" s="183" t="s">
        <v>321</v>
      </c>
      <c r="C16" s="204" t="s">
        <v>322</v>
      </c>
      <c r="D16" s="205" t="s">
        <v>323</v>
      </c>
      <c r="E16" s="206" t="s">
        <v>324</v>
      </c>
      <c r="F16" s="207" t="s">
        <v>325</v>
      </c>
    </row>
    <row r="17" customFormat="false" ht="12.65" hidden="false" customHeight="false" outlineLevel="0" collapsed="false">
      <c r="A17" s="174"/>
      <c r="B17" s="183"/>
      <c r="C17" s="188" t="n">
        <v>15</v>
      </c>
      <c r="D17" s="190" t="n">
        <v>39</v>
      </c>
      <c r="E17" s="190" t="n">
        <f aca="false">D17*18%</f>
        <v>7.02</v>
      </c>
      <c r="F17" s="191" t="n">
        <f aca="false">(D17-E17)*C17</f>
        <v>479.7</v>
      </c>
    </row>
    <row r="18" customFormat="false" ht="13.5" hidden="false" customHeight="true" outlineLevel="0" collapsed="false">
      <c r="A18" s="174"/>
      <c r="B18" s="195" t="s">
        <v>318</v>
      </c>
      <c r="C18" s="195"/>
      <c r="D18" s="195"/>
      <c r="E18" s="195"/>
      <c r="F18" s="196" t="n">
        <f aca="false">F17*2</f>
        <v>959.4</v>
      </c>
    </row>
    <row r="19" customFormat="false" ht="12.65" hidden="false" customHeight="false" outlineLevel="0" collapsed="false">
      <c r="A19" s="174"/>
      <c r="B19" s="208"/>
      <c r="C19" s="208"/>
      <c r="D19" s="208"/>
      <c r="E19" s="208"/>
      <c r="F19" s="209"/>
    </row>
    <row r="20" customFormat="false" ht="34.5" hidden="false" customHeight="true" outlineLevel="0" collapsed="false">
      <c r="A20" s="174"/>
      <c r="B20" s="183" t="s">
        <v>326</v>
      </c>
      <c r="C20" s="204" t="s">
        <v>322</v>
      </c>
      <c r="D20" s="205" t="s">
        <v>323</v>
      </c>
      <c r="E20" s="206" t="s">
        <v>324</v>
      </c>
      <c r="F20" s="210" t="s">
        <v>325</v>
      </c>
    </row>
    <row r="21" customFormat="false" ht="38.25" hidden="false" customHeight="true" outlineLevel="0" collapsed="false">
      <c r="A21" s="174"/>
      <c r="B21" s="183"/>
      <c r="C21" s="211" t="n">
        <v>22</v>
      </c>
      <c r="D21" s="212" t="n">
        <f aca="false">D17</f>
        <v>39</v>
      </c>
      <c r="E21" s="190" t="n">
        <f aca="false">D21*18%</f>
        <v>7.02</v>
      </c>
      <c r="F21" s="213" t="n">
        <f aca="false">(D21-E21)*C21</f>
        <v>703.56</v>
      </c>
    </row>
    <row r="22" customFormat="false" ht="12.65" hidden="false" customHeight="false" outlineLevel="0" collapsed="false">
      <c r="A22" s="174"/>
      <c r="B22" s="201" t="s">
        <v>320</v>
      </c>
      <c r="C22" s="201"/>
      <c r="D22" s="201"/>
      <c r="E22" s="201"/>
      <c r="F22" s="202" t="n">
        <f aca="false">F21</f>
        <v>703.56</v>
      </c>
    </row>
    <row r="23" customFormat="false" ht="12.65" hidden="false" customHeight="false" outlineLevel="0" collapsed="false"/>
    <row r="24" customFormat="false" ht="12.65" hidden="false" customHeight="false" outlineLevel="0" collapsed="false">
      <c r="B24" s="214" t="s">
        <v>327</v>
      </c>
      <c r="C24" s="214"/>
      <c r="D24" s="214"/>
    </row>
    <row r="25" customFormat="false" ht="12.65" hidden="false" customHeight="false" outlineLevel="0" collapsed="false">
      <c r="B25" s="215" t="s">
        <v>328</v>
      </c>
      <c r="C25" s="216"/>
      <c r="D25" s="217" t="n">
        <f aca="false">'Planilha de Custos'!C4</f>
        <v>2148.22</v>
      </c>
    </row>
    <row r="26" customFormat="false" ht="12.65" hidden="false" customHeight="false" outlineLevel="0" collapsed="false">
      <c r="B26" s="218" t="s">
        <v>329</v>
      </c>
      <c r="C26" s="219"/>
      <c r="D26" s="220" t="n">
        <f aca="false">'Planilha de Custos'!C13</f>
        <v>644.466</v>
      </c>
    </row>
    <row r="27" customFormat="false" ht="12.65" hidden="false" customHeight="false" outlineLevel="0" collapsed="false">
      <c r="B27" s="221" t="s">
        <v>330</v>
      </c>
      <c r="C27" s="222"/>
      <c r="D27" s="220" t="n">
        <f aca="false">(D25+D26)*52</f>
        <v>145219.672</v>
      </c>
    </row>
    <row r="28" customFormat="false" ht="23.25" hidden="false" customHeight="true" outlineLevel="0" collapsed="false">
      <c r="B28" s="223" t="s">
        <v>331</v>
      </c>
      <c r="C28" s="223"/>
      <c r="D28" s="224" t="n">
        <v>9.5E-005</v>
      </c>
    </row>
    <row r="29" customFormat="false" ht="12.65" hidden="false" customHeight="false" outlineLevel="0" collapsed="false">
      <c r="B29" s="225" t="s">
        <v>332</v>
      </c>
      <c r="C29" s="226"/>
      <c r="D29" s="227" t="n">
        <f aca="false">D27*D28</f>
        <v>13.79586884</v>
      </c>
    </row>
    <row r="30" customFormat="false" ht="12.65" hidden="false" customHeight="false" outlineLevel="0" collapsed="false"/>
    <row r="31" customFormat="false" ht="12.65" hidden="false" customHeight="false" outlineLevel="0" collapsed="false"/>
    <row r="32" customFormat="false" ht="12.65" hidden="false" customHeight="false" outlineLevel="0" collapsed="false"/>
    <row r="33" customFormat="false" ht="12.65" hidden="false" customHeight="false" outlineLevel="0" collapsed="false"/>
    <row r="34" customFormat="false" ht="12.65" hidden="false" customHeight="false" outlineLevel="0" collapsed="false"/>
    <row r="35" customFormat="false" ht="12.65" hidden="false" customHeight="false" outlineLevel="0" collapsed="false">
      <c r="A35" s="174"/>
      <c r="B35" s="174"/>
      <c r="C35" s="174"/>
      <c r="D35" s="174"/>
      <c r="E35" s="174"/>
      <c r="F35" s="174"/>
    </row>
    <row r="36" customFormat="false" ht="12.65" hidden="false" customHeight="false" outlineLevel="0" collapsed="false">
      <c r="A36" s="174"/>
      <c r="B36" s="214" t="s">
        <v>333</v>
      </c>
      <c r="C36" s="214"/>
      <c r="D36" s="214"/>
      <c r="E36" s="174"/>
      <c r="F36" s="174"/>
    </row>
    <row r="37" customFormat="false" ht="12.65" hidden="false" customHeight="false" outlineLevel="0" collapsed="false">
      <c r="A37" s="174"/>
      <c r="B37" s="228" t="s">
        <v>334</v>
      </c>
      <c r="C37" s="229"/>
      <c r="D37" s="230" t="n">
        <v>1</v>
      </c>
      <c r="E37" s="174"/>
      <c r="F37" s="174"/>
    </row>
    <row r="38" customFormat="false" ht="12.65" hidden="false" customHeight="false" outlineLevel="0" collapsed="false">
      <c r="A38" s="174"/>
      <c r="B38" s="231" t="s">
        <v>335</v>
      </c>
      <c r="C38" s="232"/>
      <c r="D38" s="233" t="n">
        <v>1</v>
      </c>
      <c r="E38" s="174"/>
      <c r="F38" s="174"/>
    </row>
    <row r="39" customFormat="false" ht="12.65" hidden="false" customHeight="false" outlineLevel="0" collapsed="false">
      <c r="A39" s="174"/>
      <c r="B39" s="234" t="s">
        <v>336</v>
      </c>
      <c r="C39" s="235"/>
      <c r="D39" s="233" t="n">
        <v>0.1344</v>
      </c>
      <c r="E39" s="174"/>
      <c r="F39" s="174"/>
    </row>
    <row r="40" customFormat="false" ht="12.65" hidden="false" customHeight="false" outlineLevel="0" collapsed="false">
      <c r="A40" s="174"/>
      <c r="B40" s="236" t="s">
        <v>337</v>
      </c>
      <c r="C40" s="232"/>
      <c r="D40" s="233" t="n">
        <v>0.5</v>
      </c>
      <c r="E40" s="174"/>
      <c r="F40" s="174"/>
    </row>
    <row r="41" customFormat="false" ht="12.65" hidden="false" customHeight="false" outlineLevel="0" collapsed="false">
      <c r="A41" s="174"/>
      <c r="B41" s="236" t="s">
        <v>338</v>
      </c>
      <c r="C41" s="232"/>
      <c r="D41" s="233" t="n">
        <v>0.0305</v>
      </c>
      <c r="E41" s="174"/>
      <c r="F41" s="174"/>
    </row>
    <row r="42" customFormat="false" ht="12.65" hidden="false" customHeight="false" outlineLevel="0" collapsed="false">
      <c r="A42" s="174"/>
      <c r="B42" s="234" t="s">
        <v>339</v>
      </c>
      <c r="C42" s="235"/>
      <c r="D42" s="233" t="n">
        <v>0.0118</v>
      </c>
      <c r="E42" s="174"/>
      <c r="F42" s="174"/>
    </row>
    <row r="43" customFormat="false" ht="12.65" hidden="false" customHeight="false" outlineLevel="0" collapsed="false">
      <c r="A43" s="174"/>
      <c r="B43" s="236" t="s">
        <v>340</v>
      </c>
      <c r="C43" s="232"/>
      <c r="D43" s="233" t="n">
        <v>0.02</v>
      </c>
      <c r="E43" s="174"/>
      <c r="F43" s="174"/>
    </row>
    <row r="44" customFormat="false" ht="12.65" hidden="false" customHeight="false" outlineLevel="0" collapsed="false">
      <c r="A44" s="174"/>
      <c r="B44" s="234" t="s">
        <v>341</v>
      </c>
      <c r="C44" s="235"/>
      <c r="D44" s="233" t="n">
        <v>0.004</v>
      </c>
      <c r="E44" s="174"/>
      <c r="F44" s="174"/>
    </row>
    <row r="45" customFormat="false" ht="12.65" hidden="false" customHeight="false" outlineLevel="0" collapsed="false">
      <c r="A45" s="174"/>
      <c r="B45" s="236" t="s">
        <v>342</v>
      </c>
      <c r="C45" s="232"/>
      <c r="D45" s="233" t="n">
        <v>0.0002</v>
      </c>
      <c r="E45" s="174"/>
      <c r="F45" s="174"/>
    </row>
    <row r="46" customFormat="false" ht="12.65" hidden="false" customHeight="false" outlineLevel="0" collapsed="false">
      <c r="A46" s="174"/>
      <c r="B46" s="237" t="s">
        <v>221</v>
      </c>
      <c r="C46" s="238"/>
      <c r="D46" s="239" t="n">
        <f aca="false">SUM(D37:D45)</f>
        <v>2.7009</v>
      </c>
      <c r="E46" s="174"/>
      <c r="F46" s="174"/>
    </row>
    <row r="47" customFormat="false" ht="12.65" hidden="false" customHeight="false" outlineLevel="0" collapsed="false">
      <c r="A47" s="174"/>
      <c r="B47" s="174" t="s">
        <v>343</v>
      </c>
      <c r="C47" s="174"/>
      <c r="D47" s="174"/>
      <c r="E47" s="174"/>
      <c r="F47" s="174"/>
    </row>
    <row r="48" customFormat="false" ht="12.65" hidden="false" customHeight="false" outlineLevel="0" collapsed="false">
      <c r="A48" s="174"/>
      <c r="B48" s="174"/>
      <c r="C48" s="174"/>
      <c r="D48" s="174"/>
      <c r="E48" s="174"/>
      <c r="F48" s="174"/>
    </row>
    <row r="49" customFormat="false" ht="12.65" hidden="false" customHeight="false" outlineLevel="0" collapsed="false">
      <c r="A49" s="174"/>
      <c r="B49" s="214" t="s">
        <v>344</v>
      </c>
      <c r="C49" s="214"/>
      <c r="D49" s="214"/>
      <c r="E49" s="214"/>
      <c r="F49" s="174"/>
    </row>
    <row r="50" customFormat="false" ht="12.65" hidden="false" customHeight="false" outlineLevel="0" collapsed="false">
      <c r="A50" s="174"/>
      <c r="B50" s="240" t="s">
        <v>345</v>
      </c>
      <c r="C50" s="241"/>
      <c r="D50" s="242"/>
      <c r="E50" s="243" t="n">
        <v>0.0157</v>
      </c>
      <c r="F50" s="174"/>
    </row>
    <row r="51" customFormat="false" ht="12.65" hidden="false" customHeight="false" outlineLevel="0" collapsed="false">
      <c r="A51" s="174"/>
      <c r="B51" s="240" t="s">
        <v>346</v>
      </c>
      <c r="C51" s="241"/>
      <c r="D51" s="242"/>
      <c r="E51" s="243" t="n">
        <v>0.8521</v>
      </c>
      <c r="F51" s="174"/>
    </row>
    <row r="52" customFormat="false" ht="12.65" hidden="false" customHeight="false" outlineLevel="0" collapsed="false">
      <c r="A52" s="174"/>
      <c r="B52" s="244" t="s">
        <v>347</v>
      </c>
      <c r="C52" s="245"/>
      <c r="D52" s="246"/>
      <c r="E52" s="247" t="n">
        <v>5</v>
      </c>
      <c r="F52" s="174"/>
    </row>
    <row r="53" customFormat="false" ht="12.65" hidden="false" customHeight="false" outlineLevel="0" collapsed="false">
      <c r="A53" s="174"/>
      <c r="B53" s="174" t="s">
        <v>348</v>
      </c>
      <c r="C53" s="174"/>
      <c r="D53" s="174"/>
      <c r="E53" s="174"/>
      <c r="F53" s="174"/>
    </row>
    <row r="54" customFormat="false" ht="13.5" hidden="false" customHeight="true" outlineLevel="0" collapsed="false">
      <c r="A54" s="174"/>
      <c r="B54" s="174"/>
      <c r="C54" s="174"/>
      <c r="D54" s="174"/>
      <c r="E54" s="174"/>
      <c r="F54" s="174"/>
    </row>
    <row r="55" customFormat="false" ht="13.5" hidden="false" customHeight="true" outlineLevel="0" collapsed="false">
      <c r="A55" s="174"/>
      <c r="B55" s="214" t="s">
        <v>349</v>
      </c>
      <c r="C55" s="214"/>
      <c r="D55" s="214"/>
      <c r="E55" s="214"/>
      <c r="F55" s="174"/>
    </row>
    <row r="56" customFormat="false" ht="12.65" hidden="false" customHeight="false" outlineLevel="0" collapsed="false">
      <c r="A56" s="174"/>
      <c r="B56" s="237" t="s">
        <v>350</v>
      </c>
      <c r="C56" s="248"/>
      <c r="D56" s="249"/>
      <c r="E56" s="250" t="n">
        <v>0.0651</v>
      </c>
    </row>
    <row r="57" customFormat="false" ht="12.65" hidden="false" customHeight="false" outlineLevel="0" collapsed="false">
      <c r="A57" s="174"/>
      <c r="B57" s="174" t="s">
        <v>351</v>
      </c>
      <c r="C57" s="174"/>
      <c r="D57" s="174"/>
      <c r="E57" s="174"/>
    </row>
    <row r="58" customFormat="false" ht="12.65" hidden="false" customHeight="false" outlineLevel="0" collapsed="false">
      <c r="A58" s="174"/>
      <c r="B58" s="174"/>
      <c r="C58" s="174"/>
      <c r="D58" s="174"/>
      <c r="E58" s="174"/>
    </row>
    <row r="59" customFormat="false" ht="12.65" hidden="false" customHeight="false" outlineLevel="0" collapsed="false">
      <c r="A59" s="174"/>
      <c r="B59" s="251" t="s">
        <v>352</v>
      </c>
      <c r="C59" s="251"/>
      <c r="D59" s="251"/>
      <c r="E59" s="251"/>
      <c r="F59" s="251"/>
    </row>
    <row r="60" customFormat="false" ht="12.65" hidden="false" customHeight="false" outlineLevel="0" collapsed="false">
      <c r="A60" s="174"/>
      <c r="B60" s="252" t="s">
        <v>353</v>
      </c>
      <c r="C60" s="253"/>
      <c r="D60" s="254" t="s">
        <v>354</v>
      </c>
      <c r="E60" s="254" t="s">
        <v>355</v>
      </c>
      <c r="F60" s="255" t="s">
        <v>356</v>
      </c>
    </row>
    <row r="61" customFormat="false" ht="12.65" hidden="false" customHeight="false" outlineLevel="0" collapsed="false">
      <c r="A61" s="174"/>
      <c r="B61" s="256" t="s">
        <v>357</v>
      </c>
      <c r="C61" s="256"/>
      <c r="D61" s="257" t="n">
        <f aca="false">'Planilha de Custos'!C18+'Planilha de Custos'!C18+('Planilha de Custos'!C18/3)</f>
        <v>6516.26733333333</v>
      </c>
      <c r="E61" s="257" t="n">
        <f aca="false">'Planilha de Custos'!D18+'Planilha de Custos'!D18+('Planilha de Custos'!D18/3)</f>
        <v>13032.5346666667</v>
      </c>
      <c r="F61" s="257" t="n">
        <f aca="false">'Planilha de Custos'!E18+'Planilha de Custos'!E18+('Planilha de Custos'!E18/3)</f>
        <v>15856.2505111111</v>
      </c>
    </row>
    <row r="62" customFormat="false" ht="12.65" hidden="false" customHeight="false" outlineLevel="0" collapsed="false">
      <c r="A62" s="174"/>
      <c r="B62" s="256" t="s">
        <v>358</v>
      </c>
      <c r="C62" s="256"/>
      <c r="D62" s="257" t="n">
        <f aca="false">'Planilha de Custos'!C34</f>
        <v>1141.89827555556</v>
      </c>
      <c r="E62" s="257" t="n">
        <f aca="false">'Planilha de Custos'!D34</f>
        <v>2283.79655111111</v>
      </c>
      <c r="F62" s="257" t="n">
        <f aca="false">'Planilha de Custos'!E34</f>
        <v>2778.61913718519</v>
      </c>
    </row>
    <row r="63" customFormat="false" ht="12.65" hidden="false" customHeight="false" outlineLevel="0" collapsed="false">
      <c r="A63" s="174"/>
      <c r="B63" s="258" t="s">
        <v>359</v>
      </c>
      <c r="C63" s="258"/>
      <c r="D63" s="259" t="n">
        <f aca="false">'Planilha de Custos'!C42-'Planilha de Custos'!C36-'Planilha de Custos'!C37</f>
        <v>201.572756365</v>
      </c>
      <c r="E63" s="259" t="n">
        <f aca="false">'Planilha de Custos'!D42-'Planilha de Custos'!D36-'Planilha de Custos'!D37</f>
        <v>403.14551273</v>
      </c>
      <c r="F63" s="259" t="n">
        <f aca="false">'Planilha de Custos'!E42-'Planilha de Custos'!E36-'Planilha de Custos'!E37</f>
        <v>403.14551273</v>
      </c>
    </row>
    <row r="64" customFormat="false" ht="12.65" hidden="false" customHeight="false" outlineLevel="0" collapsed="false">
      <c r="A64" s="174"/>
      <c r="B64" s="260" t="s">
        <v>360</v>
      </c>
      <c r="C64" s="260"/>
      <c r="D64" s="261" t="n">
        <f aca="false">SUM(D61:D63)</f>
        <v>7859.73836525389</v>
      </c>
      <c r="E64" s="261" t="n">
        <f aca="false">SUM(E61:E63)</f>
        <v>15719.4767305078</v>
      </c>
      <c r="F64" s="261" t="n">
        <f aca="false">SUM(F61:F63)</f>
        <v>19038.0151610263</v>
      </c>
    </row>
    <row r="65" customFormat="false" ht="12.65" hidden="false" customHeight="false" outlineLevel="0" collapsed="false">
      <c r="A65" s="174"/>
      <c r="B65" s="59"/>
      <c r="C65" s="59"/>
      <c r="D65" s="59"/>
      <c r="E65" s="59"/>
    </row>
    <row r="66" customFormat="false" ht="12.65" hidden="false" customHeight="false" outlineLevel="0" collapsed="false">
      <c r="A66" s="174"/>
      <c r="B66" s="262" t="s">
        <v>361</v>
      </c>
      <c r="C66" s="263"/>
      <c r="D66" s="264"/>
      <c r="E66" s="265" t="n">
        <v>0.157634</v>
      </c>
    </row>
    <row r="67" customFormat="false" ht="12.65" hidden="false" customHeight="false" outlineLevel="0" collapsed="false">
      <c r="A67" s="174"/>
      <c r="B67" s="262" t="s">
        <v>362</v>
      </c>
      <c r="C67" s="263"/>
      <c r="D67" s="264"/>
      <c r="E67" s="265" t="n">
        <v>0.002828</v>
      </c>
    </row>
    <row r="68" customFormat="false" ht="12.65" hidden="false" customHeight="false" outlineLevel="0" collapsed="false">
      <c r="A68" s="174"/>
      <c r="B68" s="174" t="s">
        <v>351</v>
      </c>
    </row>
    <row r="69" customFormat="false" ht="12.65" hidden="false" customHeight="false" outlineLevel="0" collapsed="false">
      <c r="A69" s="174"/>
    </row>
    <row r="70" customFormat="false" ht="12.65" hidden="false" customHeight="false" outlineLevel="0" collapsed="false">
      <c r="A70" s="174"/>
      <c r="B70" s="251" t="s">
        <v>363</v>
      </c>
      <c r="C70" s="251"/>
      <c r="D70" s="251"/>
    </row>
    <row r="71" customFormat="false" ht="12.65" hidden="false" customHeight="false" outlineLevel="0" collapsed="false">
      <c r="A71" s="174"/>
      <c r="B71" s="266" t="s">
        <v>364</v>
      </c>
      <c r="C71" s="266"/>
      <c r="D71" s="267" t="n">
        <f aca="false">'Planilha de Custos'!C12*1.5</f>
        <v>3222.33</v>
      </c>
    </row>
    <row r="72" customFormat="false" ht="12.65" hidden="false" customHeight="false" outlineLevel="0" collapsed="false">
      <c r="A72" s="174"/>
      <c r="B72" s="268" t="s">
        <v>365</v>
      </c>
      <c r="C72" s="268"/>
      <c r="D72" s="269" t="n">
        <v>0.00191</v>
      </c>
    </row>
    <row r="73" customFormat="false" ht="12.65" hidden="false" customHeight="false" outlineLevel="0" collapsed="false">
      <c r="A73" s="174"/>
      <c r="B73" s="270" t="s">
        <v>366</v>
      </c>
      <c r="C73" s="270"/>
      <c r="D73" s="271" t="n">
        <f aca="false">(D71*D72)/12</f>
        <v>0.512887525</v>
      </c>
    </row>
    <row r="74" customFormat="false" ht="12.65" hidden="false" customHeight="false" outlineLevel="0" collapsed="false">
      <c r="A74" s="174"/>
      <c r="B74" s="174" t="s">
        <v>351</v>
      </c>
    </row>
    <row r="75" customFormat="false" ht="12.65" hidden="false" customHeight="false" outlineLevel="0" collapsed="false">
      <c r="A75" s="174"/>
    </row>
    <row r="76" customFormat="false" ht="12.65" hidden="false" customHeight="false" outlineLevel="0" collapsed="false">
      <c r="A76" s="174"/>
    </row>
    <row r="77" customFormat="false" ht="12.65" hidden="false" customHeight="false" outlineLevel="0" collapsed="false">
      <c r="A77" s="174"/>
    </row>
    <row r="78" customFormat="false" ht="12.65" hidden="false" customHeight="false" outlineLevel="0" collapsed="false">
      <c r="A78" s="174"/>
    </row>
    <row r="79" customFormat="false" ht="12.65" hidden="false" customHeight="false" outlineLevel="0" collapsed="false">
      <c r="A79" s="174"/>
    </row>
    <row r="80" customFormat="false" ht="12.65" hidden="false" customHeight="false" outlineLevel="0" collapsed="false">
      <c r="A80" s="174"/>
    </row>
    <row r="81" customFormat="false" ht="12.65" hidden="false" customHeight="false" outlineLevel="0" collapsed="false">
      <c r="A81" s="174"/>
    </row>
    <row r="82" customFormat="false" ht="12.65" hidden="false" customHeight="false" outlineLevel="0" collapsed="false">
      <c r="A82" s="174"/>
    </row>
    <row r="83" customFormat="false" ht="12.65" hidden="false" customHeight="false" outlineLevel="0" collapsed="false">
      <c r="A83" s="174"/>
    </row>
    <row r="84" customFormat="false" ht="12.65" hidden="false" customHeight="false" outlineLevel="0" collapsed="false">
      <c r="A84" s="174"/>
    </row>
    <row r="85" customFormat="false" ht="12.65" hidden="false" customHeight="false" outlineLevel="0" collapsed="false">
      <c r="A85" s="174"/>
    </row>
    <row r="86" customFormat="false" ht="12.65" hidden="false" customHeight="false" outlineLevel="0" collapsed="false">
      <c r="A86" s="174"/>
    </row>
    <row r="87" customFormat="false" ht="12.65" hidden="false" customHeight="false" outlineLevel="0" collapsed="false">
      <c r="A87" s="174"/>
    </row>
    <row r="88" customFormat="false" ht="12.65" hidden="false" customHeight="false" outlineLevel="0" collapsed="false">
      <c r="A88" s="174"/>
    </row>
  </sheetData>
  <mergeCells count="28">
    <mergeCell ref="B2:F2"/>
    <mergeCell ref="B3:F3"/>
    <mergeCell ref="B6:B7"/>
    <mergeCell ref="B8:E8"/>
    <mergeCell ref="B9:E9"/>
    <mergeCell ref="B10:E10"/>
    <mergeCell ref="B11:B12"/>
    <mergeCell ref="B13:E13"/>
    <mergeCell ref="B14:E14"/>
    <mergeCell ref="B15:F15"/>
    <mergeCell ref="B16:B17"/>
    <mergeCell ref="B18:E18"/>
    <mergeCell ref="B20:B21"/>
    <mergeCell ref="B22:E22"/>
    <mergeCell ref="B24:D24"/>
    <mergeCell ref="B28:C28"/>
    <mergeCell ref="B36:D36"/>
    <mergeCell ref="B49:E49"/>
    <mergeCell ref="B55:E55"/>
    <mergeCell ref="B59:F59"/>
    <mergeCell ref="B61:C61"/>
    <mergeCell ref="B62:C62"/>
    <mergeCell ref="B63:C63"/>
    <mergeCell ref="B64:C64"/>
    <mergeCell ref="B70:D70"/>
    <mergeCell ref="B71:C71"/>
    <mergeCell ref="B72:C72"/>
    <mergeCell ref="B73:C73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1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35" man="true" max="16383" min="0"/>
  </rowBreak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3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13" activeCellId="0" sqref="K13"/>
    </sheetView>
  </sheetViews>
  <sheetFormatPr defaultColWidth="9.1484375" defaultRowHeight="12.75" zeroHeight="false" outlineLevelRow="0" outlineLevelCol="0"/>
  <cols>
    <col collapsed="false" customWidth="true" hidden="false" outlineLevel="0" max="1" min="1" style="0" width="5.57"/>
    <col collapsed="false" customWidth="true" hidden="false" outlineLevel="0" max="2" min="2" style="0" width="29"/>
    <col collapsed="false" customWidth="true" hidden="false" outlineLevel="0" max="3" min="3" style="0" width="8.42"/>
    <col collapsed="false" customWidth="true" hidden="false" outlineLevel="0" max="4" min="4" style="0" width="9.86"/>
    <col collapsed="false" customWidth="true" hidden="false" outlineLevel="0" max="5" min="5" style="0" width="9.29"/>
    <col collapsed="false" customWidth="true" hidden="false" outlineLevel="0" max="6" min="6" style="0" width="12"/>
    <col collapsed="false" customWidth="true" hidden="false" outlineLevel="0" max="7" min="7" style="0" width="10.42"/>
    <col collapsed="false" customWidth="true" hidden="false" outlineLevel="0" max="1024" min="1022" style="0" width="11.57"/>
  </cols>
  <sheetData>
    <row r="1" customFormat="false" ht="13.5" hidden="false" customHeight="false" outlineLevel="0" collapsed="false">
      <c r="A1" s="272" t="s">
        <v>367</v>
      </c>
      <c r="B1" s="272"/>
      <c r="C1" s="272"/>
      <c r="D1" s="272"/>
      <c r="E1" s="272"/>
      <c r="F1" s="272"/>
      <c r="G1" s="272"/>
    </row>
    <row r="2" customFormat="false" ht="12.75" hidden="false" customHeight="false" outlineLevel="0" collapsed="false">
      <c r="A2" s="273"/>
      <c r="B2" s="274"/>
      <c r="C2" s="273"/>
      <c r="D2" s="273"/>
      <c r="E2" s="273"/>
      <c r="F2" s="273"/>
    </row>
    <row r="3" customFormat="false" ht="12.75" hidden="false" customHeight="false" outlineLevel="0" collapsed="false">
      <c r="A3" s="275" t="s">
        <v>368</v>
      </c>
      <c r="B3" s="275"/>
      <c r="C3" s="275"/>
      <c r="D3" s="275"/>
      <c r="E3" s="275"/>
      <c r="F3" s="275"/>
    </row>
    <row r="4" customFormat="false" ht="12.75" hidden="false" customHeight="false" outlineLevel="0" collapsed="false">
      <c r="A4" s="276" t="s">
        <v>1</v>
      </c>
      <c r="B4" s="277" t="s">
        <v>369</v>
      </c>
      <c r="C4" s="277" t="s">
        <v>370</v>
      </c>
      <c r="D4" s="277" t="s">
        <v>5</v>
      </c>
      <c r="E4" s="278" t="s">
        <v>371</v>
      </c>
      <c r="F4" s="279" t="s">
        <v>18</v>
      </c>
    </row>
    <row r="5" customFormat="false" ht="12.75" hidden="false" customHeight="false" outlineLevel="0" collapsed="false">
      <c r="A5" s="280" t="n">
        <v>1</v>
      </c>
      <c r="B5" s="281" t="s">
        <v>372</v>
      </c>
      <c r="C5" s="280" t="s">
        <v>373</v>
      </c>
      <c r="D5" s="282" t="n">
        <v>2</v>
      </c>
      <c r="E5" s="283" t="n">
        <v>89.97</v>
      </c>
      <c r="F5" s="283" t="n">
        <f aca="false">(E5*D5)/12</f>
        <v>14.995</v>
      </c>
    </row>
    <row r="6" customFormat="false" ht="12.75" hidden="false" customHeight="false" outlineLevel="0" collapsed="false">
      <c r="A6" s="280" t="n">
        <v>2</v>
      </c>
      <c r="B6" s="281" t="s">
        <v>374</v>
      </c>
      <c r="C6" s="280" t="s">
        <v>373</v>
      </c>
      <c r="D6" s="282" t="n">
        <v>2</v>
      </c>
      <c r="E6" s="283" t="n">
        <v>96.88</v>
      </c>
      <c r="F6" s="283" t="n">
        <f aca="false">(E6*D6)/12</f>
        <v>16.1466666666667</v>
      </c>
    </row>
    <row r="7" customFormat="false" ht="12.75" hidden="false" customHeight="false" outlineLevel="0" collapsed="false">
      <c r="A7" s="280" t="n">
        <v>3</v>
      </c>
      <c r="B7" s="281" t="s">
        <v>375</v>
      </c>
      <c r="C7" s="280" t="s">
        <v>373</v>
      </c>
      <c r="D7" s="282" t="n">
        <v>2</v>
      </c>
      <c r="E7" s="283" t="n">
        <v>215.36</v>
      </c>
      <c r="F7" s="283" t="n">
        <f aca="false">(E7*D7)/12</f>
        <v>35.8933333333333</v>
      </c>
    </row>
    <row r="8" customFormat="false" ht="12.75" hidden="false" customHeight="false" outlineLevel="0" collapsed="false">
      <c r="A8" s="280" t="n">
        <v>4</v>
      </c>
      <c r="B8" s="281" t="s">
        <v>376</v>
      </c>
      <c r="C8" s="280" t="s">
        <v>373</v>
      </c>
      <c r="D8" s="282" t="n">
        <v>2</v>
      </c>
      <c r="E8" s="283" t="n">
        <v>29.15</v>
      </c>
      <c r="F8" s="283" t="n">
        <f aca="false">(E8*D8)/12</f>
        <v>4.85833333333333</v>
      </c>
    </row>
    <row r="9" customFormat="false" ht="12.75" hidden="false" customHeight="false" outlineLevel="0" collapsed="false">
      <c r="A9" s="280" t="n">
        <v>5</v>
      </c>
      <c r="B9" s="281" t="s">
        <v>377</v>
      </c>
      <c r="C9" s="280" t="s">
        <v>378</v>
      </c>
      <c r="D9" s="282" t="n">
        <v>2</v>
      </c>
      <c r="E9" s="283" t="n">
        <v>389.35</v>
      </c>
      <c r="F9" s="283" t="n">
        <f aca="false">(E9*D9)/12</f>
        <v>64.8916666666667</v>
      </c>
    </row>
    <row r="10" customFormat="false" ht="12.75" hidden="false" customHeight="false" outlineLevel="0" collapsed="false">
      <c r="A10" s="280" t="n">
        <v>6</v>
      </c>
      <c r="B10" s="281" t="s">
        <v>379</v>
      </c>
      <c r="C10" s="280" t="s">
        <v>373</v>
      </c>
      <c r="D10" s="282" t="n">
        <v>2</v>
      </c>
      <c r="E10" s="283" t="n">
        <v>24.41</v>
      </c>
      <c r="F10" s="283" t="n">
        <f aca="false">(E10*D10)/12</f>
        <v>4.06833333333333</v>
      </c>
    </row>
    <row r="11" customFormat="false" ht="12.75" hidden="false" customHeight="false" outlineLevel="0" collapsed="false">
      <c r="A11" s="280" t="n">
        <v>7</v>
      </c>
      <c r="B11" s="281" t="s">
        <v>380</v>
      </c>
      <c r="C11" s="280" t="s">
        <v>373</v>
      </c>
      <c r="D11" s="282" t="n">
        <v>2</v>
      </c>
      <c r="E11" s="283" t="n">
        <v>205.51</v>
      </c>
      <c r="F11" s="283" t="n">
        <f aca="false">(E11*D11)/12</f>
        <v>34.2516666666667</v>
      </c>
    </row>
    <row r="12" customFormat="false" ht="12.75" hidden="false" customHeight="false" outlineLevel="0" collapsed="false">
      <c r="A12" s="280" t="n">
        <v>8</v>
      </c>
      <c r="B12" s="281" t="s">
        <v>381</v>
      </c>
      <c r="C12" s="280" t="s">
        <v>373</v>
      </c>
      <c r="D12" s="282" t="n">
        <v>2</v>
      </c>
      <c r="E12" s="283" t="n">
        <v>160</v>
      </c>
      <c r="F12" s="283" t="n">
        <f aca="false">(E12*D12)/12</f>
        <v>26.6666666666667</v>
      </c>
    </row>
    <row r="13" customFormat="false" ht="12.75" hidden="false" customHeight="true" outlineLevel="0" collapsed="false">
      <c r="A13" s="284" t="s">
        <v>382</v>
      </c>
      <c r="B13" s="284"/>
      <c r="C13" s="284"/>
      <c r="D13" s="284"/>
      <c r="E13" s="284"/>
      <c r="F13" s="285" t="n">
        <f aca="false">SUM(F5:F12)</f>
        <v>201.771666666667</v>
      </c>
    </row>
    <row r="14" customFormat="false" ht="12.75" hidden="false" customHeight="false" outlineLevel="0" collapsed="false">
      <c r="A14" s="286"/>
      <c r="B14" s="286"/>
      <c r="C14" s="286"/>
      <c r="D14" s="286"/>
      <c r="E14" s="286"/>
      <c r="F14" s="286"/>
    </row>
    <row r="15" customFormat="false" ht="13.5" hidden="false" customHeight="true" outlineLevel="0" collapsed="false">
      <c r="A15" s="275" t="s">
        <v>383</v>
      </c>
      <c r="B15" s="275"/>
      <c r="C15" s="275"/>
      <c r="D15" s="275"/>
      <c r="E15" s="275"/>
      <c r="F15" s="275"/>
      <c r="G15" s="275"/>
    </row>
    <row r="16" customFormat="false" ht="14.25" hidden="false" customHeight="false" outlineLevel="0" collapsed="false">
      <c r="A16" s="287" t="s">
        <v>1</v>
      </c>
      <c r="B16" s="288" t="s">
        <v>369</v>
      </c>
      <c r="C16" s="288" t="s">
        <v>370</v>
      </c>
      <c r="D16" s="288" t="s">
        <v>5</v>
      </c>
      <c r="E16" s="289" t="s">
        <v>384</v>
      </c>
      <c r="F16" s="289" t="s">
        <v>371</v>
      </c>
      <c r="G16" s="290" t="s">
        <v>18</v>
      </c>
    </row>
    <row r="17" customFormat="false" ht="12.75" hidden="false" customHeight="false" outlineLevel="0" collapsed="false">
      <c r="A17" s="291" t="n">
        <v>1</v>
      </c>
      <c r="B17" s="281" t="s">
        <v>385</v>
      </c>
      <c r="C17" s="280" t="s">
        <v>373</v>
      </c>
      <c r="D17" s="280" t="n">
        <v>1</v>
      </c>
      <c r="E17" s="280" t="n">
        <v>30</v>
      </c>
      <c r="F17" s="292" t="n">
        <v>44.34</v>
      </c>
      <c r="G17" s="283" t="n">
        <f aca="false">F17/E17*D17</f>
        <v>1.478</v>
      </c>
    </row>
    <row r="18" customFormat="false" ht="12.75" hidden="false" customHeight="false" outlineLevel="0" collapsed="false">
      <c r="A18" s="291" t="n">
        <v>2</v>
      </c>
      <c r="B18" s="281" t="s">
        <v>386</v>
      </c>
      <c r="C18" s="280" t="s">
        <v>373</v>
      </c>
      <c r="D18" s="280" t="n">
        <v>1</v>
      </c>
      <c r="E18" s="280" t="n">
        <v>30</v>
      </c>
      <c r="F18" s="292" t="n">
        <v>28.32</v>
      </c>
      <c r="G18" s="283" t="n">
        <f aca="false">F18/E18*D18</f>
        <v>0.944</v>
      </c>
    </row>
    <row r="19" customFormat="false" ht="12.75" hidden="false" customHeight="false" outlineLevel="0" collapsed="false">
      <c r="A19" s="291" t="n">
        <v>3</v>
      </c>
      <c r="B19" s="281" t="s">
        <v>387</v>
      </c>
      <c r="C19" s="280" t="s">
        <v>373</v>
      </c>
      <c r="D19" s="280" t="n">
        <v>1</v>
      </c>
      <c r="E19" s="280" t="n">
        <v>30</v>
      </c>
      <c r="F19" s="292" t="n">
        <f aca="false">9.9+8.69</f>
        <v>18.59</v>
      </c>
      <c r="G19" s="283" t="n">
        <f aca="false">F19/E19*D19</f>
        <v>0.619666666666667</v>
      </c>
    </row>
    <row r="20" customFormat="false" ht="12.75" hidden="false" customHeight="false" outlineLevel="0" collapsed="false">
      <c r="A20" s="291" t="n">
        <v>4</v>
      </c>
      <c r="B20" s="281" t="s">
        <v>388</v>
      </c>
      <c r="C20" s="280" t="s">
        <v>373</v>
      </c>
      <c r="D20" s="280" t="n">
        <v>1</v>
      </c>
      <c r="E20" s="280" t="n">
        <v>30</v>
      </c>
      <c r="F20" s="292" t="n">
        <v>169.56</v>
      </c>
      <c r="G20" s="283" t="n">
        <f aca="false">F20/E20*D20</f>
        <v>5.652</v>
      </c>
    </row>
    <row r="21" customFormat="false" ht="12.75" hidden="false" customHeight="false" outlineLevel="0" collapsed="false">
      <c r="A21" s="291" t="n">
        <v>5</v>
      </c>
      <c r="B21" s="281" t="s">
        <v>389</v>
      </c>
      <c r="C21" s="280" t="s">
        <v>373</v>
      </c>
      <c r="D21" s="280" t="n">
        <v>1</v>
      </c>
      <c r="E21" s="280" t="n">
        <v>12</v>
      </c>
      <c r="F21" s="292" t="n">
        <v>14.19</v>
      </c>
      <c r="G21" s="283" t="n">
        <f aca="false">F21/E21*D21</f>
        <v>1.1825</v>
      </c>
    </row>
    <row r="22" customFormat="false" ht="12.75" hidden="false" customHeight="false" outlineLevel="0" collapsed="false">
      <c r="A22" s="291" t="n">
        <v>6</v>
      </c>
      <c r="B22" s="281" t="s">
        <v>390</v>
      </c>
      <c r="C22" s="280" t="s">
        <v>373</v>
      </c>
      <c r="D22" s="280" t="n">
        <v>1</v>
      </c>
      <c r="E22" s="280" t="n">
        <v>12</v>
      </c>
      <c r="F22" s="292" t="n">
        <v>17.34</v>
      </c>
      <c r="G22" s="283" t="n">
        <f aca="false">F22/E22*D22</f>
        <v>1.445</v>
      </c>
    </row>
    <row r="23" customFormat="false" ht="12.75" hidden="false" customHeight="true" outlineLevel="0" collapsed="false">
      <c r="A23" s="293" t="s">
        <v>391</v>
      </c>
      <c r="B23" s="293"/>
      <c r="C23" s="293"/>
      <c r="D23" s="293"/>
      <c r="E23" s="293"/>
      <c r="F23" s="293"/>
      <c r="G23" s="294" t="n">
        <f aca="false">SUM(G17:G22)</f>
        <v>11.3211666666667</v>
      </c>
    </row>
    <row r="24" customFormat="false" ht="12.75" hidden="false" customHeight="false" outlineLevel="0" collapsed="false">
      <c r="A24" s="291" t="n">
        <v>7</v>
      </c>
      <c r="B24" s="281" t="s">
        <v>392</v>
      </c>
      <c r="C24" s="280" t="s">
        <v>373</v>
      </c>
      <c r="D24" s="280" t="n">
        <v>1</v>
      </c>
      <c r="E24" s="280" t="n">
        <v>36</v>
      </c>
      <c r="F24" s="292" t="n">
        <v>32.72</v>
      </c>
      <c r="G24" s="283" t="n">
        <f aca="false">F24/E24*D24</f>
        <v>0.908888888888889</v>
      </c>
      <c r="H24" s="295" t="s">
        <v>393</v>
      </c>
    </row>
    <row r="25" customFormat="false" ht="13.5" hidden="false" customHeight="true" outlineLevel="0" collapsed="false">
      <c r="A25" s="296" t="s">
        <v>394</v>
      </c>
      <c r="B25" s="296"/>
      <c r="C25" s="296"/>
      <c r="D25" s="296"/>
      <c r="E25" s="296"/>
      <c r="F25" s="296"/>
      <c r="G25" s="297" t="n">
        <f aca="false">G23+G24</f>
        <v>12.2300555555556</v>
      </c>
    </row>
    <row r="26" customFormat="false" ht="12.75" hidden="false" customHeight="false" outlineLevel="0" collapsed="false"/>
    <row r="27" customFormat="false" ht="12.75" hidden="false" customHeight="false" outlineLevel="0" collapsed="false">
      <c r="A27" s="295"/>
      <c r="B27" s="295"/>
      <c r="C27" s="295"/>
      <c r="D27" s="295"/>
      <c r="E27" s="295"/>
      <c r="F27" s="295"/>
    </row>
    <row r="33" customFormat="false" ht="12.75" hidden="false" customHeight="false" outlineLevel="0" collapsed="false"/>
  </sheetData>
  <mergeCells count="6">
    <mergeCell ref="A1:G1"/>
    <mergeCell ref="A3:F3"/>
    <mergeCell ref="A13:E13"/>
    <mergeCell ref="A15:G15"/>
    <mergeCell ref="A23:F23"/>
    <mergeCell ref="A25:F25"/>
  </mergeCells>
  <printOptions headings="false" gridLines="false" gridLinesSet="true" horizontalCentered="false" verticalCentered="false"/>
  <pageMargins left="0.511805555555556" right="0.511805555555556" top="0.7875" bottom="0.78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E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6" activeCellId="0" sqref="E16"/>
    </sheetView>
  </sheetViews>
  <sheetFormatPr defaultColWidth="11.5703125" defaultRowHeight="12.75" zeroHeight="false" outlineLevelRow="0" outlineLevelCol="0"/>
  <cols>
    <col collapsed="false" customWidth="true" hidden="false" outlineLevel="0" max="1" min="1" style="0" width="14.29"/>
    <col collapsed="false" customWidth="true" hidden="false" outlineLevel="0" max="5" min="3" style="0" width="17"/>
  </cols>
  <sheetData>
    <row r="2" customFormat="false" ht="12.75" hidden="false" customHeight="false" outlineLevel="0" collapsed="false">
      <c r="B2" s="298" t="s">
        <v>37</v>
      </c>
      <c r="C2" s="298" t="s">
        <v>38</v>
      </c>
      <c r="D2" s="298" t="s">
        <v>39</v>
      </c>
      <c r="E2" s="298" t="s">
        <v>40</v>
      </c>
    </row>
    <row r="3" customFormat="false" ht="24.05" hidden="false" customHeight="false" outlineLevel="0" collapsed="false">
      <c r="B3" s="298"/>
      <c r="C3" s="299" t="s">
        <v>42</v>
      </c>
      <c r="D3" s="299" t="s">
        <v>42</v>
      </c>
      <c r="E3" s="299" t="s">
        <v>42</v>
      </c>
    </row>
    <row r="4" customFormat="false" ht="12.75" hidden="false" customHeight="false" outlineLevel="0" collapsed="false">
      <c r="B4" s="39" t="n">
        <v>0.02</v>
      </c>
      <c r="C4" s="300" t="n">
        <f aca="false">'Planilha de Custos'!C154</f>
        <v>7373.84107576109</v>
      </c>
      <c r="D4" s="300" t="n">
        <f aca="false">'Planilha de Custos'!D154</f>
        <v>14718.8730782041</v>
      </c>
      <c r="E4" s="300" t="n">
        <f aca="false">'Planilha de Custos'!E154</f>
        <v>17402.1365941453</v>
      </c>
    </row>
    <row r="5" customFormat="false" ht="12.75" hidden="false" customHeight="false" outlineLevel="0" collapsed="false">
      <c r="B5" s="39" t="n">
        <v>0.025</v>
      </c>
      <c r="C5" s="300" t="n">
        <f aca="false">'Planilha de Custos'!C155</f>
        <v>7413.12632390046</v>
      </c>
      <c r="D5" s="300" t="n">
        <f aca="false">'Planilha de Custos'!D155</f>
        <v>14797.2900898088</v>
      </c>
      <c r="E5" s="300" t="n">
        <f aca="false">'Planilha de Custos'!E155</f>
        <v>17494.8490959788</v>
      </c>
    </row>
    <row r="6" customFormat="false" ht="12.75" hidden="false" customHeight="false" outlineLevel="0" collapsed="false">
      <c r="B6" s="39" t="n">
        <v>0.03</v>
      </c>
      <c r="C6" s="300" t="n">
        <f aca="false">'Planilha de Custos'!C156</f>
        <v>7452.83241026308</v>
      </c>
      <c r="D6" s="300" t="n">
        <f aca="false">'Planilha de Custos'!D156</f>
        <v>14876.5471336749</v>
      </c>
      <c r="E6" s="300" t="n">
        <f aca="false">'Planilha de Custos'!E156</f>
        <v>17588.5547686943</v>
      </c>
    </row>
    <row r="7" customFormat="false" ht="12.75" hidden="false" customHeight="false" outlineLevel="0" collapsed="false">
      <c r="B7" s="39" t="n">
        <v>0.035</v>
      </c>
      <c r="C7" s="300" t="n">
        <f aca="false">'Planilha de Custos'!C157</f>
        <v>7492.96613352783</v>
      </c>
      <c r="D7" s="300" t="n">
        <f aca="false">'Planilha de Custos'!D157</f>
        <v>14956.6577805983</v>
      </c>
      <c r="E7" s="300" t="n">
        <f aca="false">'Planilha de Custos'!E157</f>
        <v>17683.2696570556</v>
      </c>
    </row>
    <row r="8" customFormat="false" ht="12.75" hidden="false" customHeight="false" outlineLevel="0" collapsed="false">
      <c r="B8" s="39" t="n">
        <v>0.04</v>
      </c>
      <c r="C8" s="300" t="n">
        <f aca="false">'Planilha de Custos'!C158</f>
        <v>7533.53443961081</v>
      </c>
      <c r="D8" s="300" t="n">
        <f aca="false">'Planilha de Custos'!D158</f>
        <v>15037.635895274</v>
      </c>
      <c r="E8" s="300" t="n">
        <f aca="false">'Planilha de Custos'!E158</f>
        <v>17779.0101533038</v>
      </c>
    </row>
    <row r="9" customFormat="false" ht="12.75" hidden="false" customHeight="false" outlineLevel="0" collapsed="false">
      <c r="B9" s="39" t="n">
        <v>0.045</v>
      </c>
      <c r="C9" s="300" t="n">
        <f aca="false">'Planilha de Custos'!C159</f>
        <v>7574.54442567293</v>
      </c>
      <c r="D9" s="300" t="n">
        <f aca="false">'Planilha de Custos'!D159</f>
        <v>15119.4956442957</v>
      </c>
      <c r="E9" s="300" t="n">
        <f aca="false">'Planilha de Custos'!E159</f>
        <v>17875.7930066152</v>
      </c>
    </row>
    <row r="10" customFormat="false" ht="12.75" hidden="false" customHeight="false" outlineLevel="0" collapsed="false">
      <c r="B10" s="39" t="n">
        <v>0.05</v>
      </c>
      <c r="C10" s="300" t="n">
        <f aca="false">'Planilha de Custos'!C160</f>
        <v>7616.00334425899</v>
      </c>
      <c r="D10" s="300" t="n">
        <f aca="false">'Planilha de Custos'!D160</f>
        <v>15202.2515044177</v>
      </c>
      <c r="E10" s="300" t="n">
        <f aca="false">'Planilha de Custos'!E160</f>
        <v>17973.6353328693</v>
      </c>
    </row>
    <row r="11" customFormat="false" ht="12.75" hidden="false" customHeight="false" outlineLevel="0" collapsed="false">
      <c r="B11" s="301"/>
    </row>
    <row r="12" customFormat="false" ht="12.75" hidden="false" customHeight="false" outlineLevel="0" collapsed="false">
      <c r="B12" s="301"/>
    </row>
    <row r="13" customFormat="false" ht="12.75" hidden="false" customHeight="false" outlineLevel="0" collapsed="false">
      <c r="B13" s="301"/>
    </row>
    <row r="14" customFormat="false" ht="12.75" hidden="false" customHeight="false" outlineLevel="0" collapsed="false">
      <c r="B14" s="301"/>
    </row>
    <row r="15" customFormat="false" ht="12.75" hidden="false" customHeight="false" outlineLevel="0" collapsed="false">
      <c r="B15" s="301"/>
    </row>
    <row r="16" customFormat="false" ht="12.75" hidden="false" customHeight="false" outlineLevel="0" collapsed="false">
      <c r="B16" s="301"/>
    </row>
    <row r="17" customFormat="false" ht="12.75" hidden="false" customHeight="false" outlineLevel="0" collapsed="false">
      <c r="B17" s="301"/>
    </row>
    <row r="18" customFormat="false" ht="12.75" hidden="false" customHeight="false" outlineLevel="0" collapsed="false">
      <c r="B18" s="301"/>
    </row>
    <row r="19" customFormat="false" ht="12.75" hidden="false" customHeight="false" outlineLevel="0" collapsed="false">
      <c r="B19" s="301"/>
    </row>
    <row r="20" customFormat="false" ht="12.75" hidden="false" customHeight="false" outlineLevel="0" collapsed="false">
      <c r="B20" s="301"/>
    </row>
    <row r="21" customFormat="false" ht="12.75" hidden="false" customHeight="false" outlineLevel="0" collapsed="false">
      <c r="B21" s="301"/>
    </row>
    <row r="22" customFormat="false" ht="12.75" hidden="false" customHeight="false" outlineLevel="0" collapsed="false">
      <c r="B22" s="301"/>
    </row>
  </sheetData>
  <mergeCells count="1">
    <mergeCell ref="B2:B3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LibreOffice/24.2.2.2$Windows_X86_64 LibreOffice_project/d56cc158d8a96260b836f100ef4b4ef25d6f1a01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2018-08-29T17:22:06Z</dcterms:created>
  <dc:creator>Vera Barbosa</dc:creator>
  <dc:description/>
  <dc:language>pt-BR</dc:language>
  <cp:lastModifiedBy>DIEGO ALVES DO NASCIMENTO</cp:lastModifiedBy>
  <dcterms:modified xsi:type="dcterms:W3CDTF">2025-09-05T13:32:26Z</dcterms:modified>
  <cp:revision>318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