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I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1'!$A$1:$G$50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<sst xmlns="http://schemas.openxmlformats.org/spreadsheetml/2006/main" count="398" uniqueCount="251">
  <si>
    <t xml:space="preserve">GRUPO 02 / POLO 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</si>
  <si>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</si>
  <si>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</si>
  <si>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</si>
  <si>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</si>
  <si>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</si>
  <si>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Guarulhos e Vale do Paraíba, e unidades subordinadas</t>
  </si>
  <si>
    <t xml:space="preserve">Posto de vigilância diurno, escala 12x36 horas de segunda-feira a domingo envolvendo 2 vigilantes, para Gerências Executivas Guarulhos e Vale do Paraíba, e unidades subordinadas</t>
  </si>
  <si>
    <t xml:space="preserve">Posto de vigilância noturno, escala 12x36 horas de segunda-feira a domingo envolvendo 2 vigilantes, para Gerências Executivas Guarulhos e Vale do Paraíba, e unidades subordinadas</t>
  </si>
  <si>
    <t xml:space="preserve">Hora eventual diurna, para Gerências Executivas Guarulhos e Vale do Paraíba, e unidades subordinadas</t>
  </si>
  <si>
    <t xml:space="preserve">Hora eventual noturna, para Gerências Executivas Guarulhos e Vale do Paraíba, e unidades subordinadas</t>
  </si>
  <si>
    <t xml:space="preserve">VALOR TOTAL MENSAL</t>
  </si>
  <si>
    <t xml:space="preserve">VALOR TOTAL GLOBAL 36 MESES</t>
  </si>
  <si>
    <t xml:space="preserve">DIVISÃO POR GERÊNCIAS POLO 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</si>
  <si>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</si>
  <si>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</si>
  <si>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</si>
  <si>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</si>
  <si>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</si>
  <si>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</si>
  <si>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</si>
  <si>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</si>
  <si>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</si>
  <si>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</si>
  <si>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</si>
  <si>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</si>
  <si>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GUARULHOS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</si>
  <si>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</si>
  <si>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</si>
  <si>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</si>
  <si>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</si>
  <si>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</si>
  <si>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</si>
  <si>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</si>
  <si>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</si>
  <si>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</si>
  <si>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</si>
  <si>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</si>
  <si>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ARUJÁ</t>
  </si>
  <si>
    <t xml:space="preserve">AGÊNCIA DA PREVIDÊNCIA SOCIAL BIRITIBA-MIRIM</t>
  </si>
  <si>
    <t xml:space="preserve">AGÊNCIA DA PREVIDÊNCIA SOCIAL GUARULHOS</t>
  </si>
  <si>
    <t xml:space="preserve">AGÊNCIA DA PREVIDÊNCIA SOCIAL ITAQUAQUECETUBA</t>
  </si>
  <si>
    <t xml:space="preserve">AGÊNCIA DA PREVIDÊNCIA SOCIAL MOGI DAS CRUZES</t>
  </si>
  <si>
    <t xml:space="preserve">AGÊNCIA DA PREVIDÊNCIA SOCIAL SUZANO</t>
  </si>
  <si>
    <t xml:space="preserve">ARQUIVO</t>
  </si>
  <si>
    <t xml:space="preserve">VALOR GLOBAL</t>
  </si>
  <si>
    <t xml:space="preserve">GERÊNCIA EXECUTIVA VALE DO PARAÍBA</t>
  </si>
  <si>
    <t xml:space="preserve">AGÊNCIA DA PREVIDÊNCIA SOCIAL CAÇAPAVA</t>
  </si>
  <si>
    <t xml:space="preserve">AGÊNCIA DA PREVIDÊNCIA SOCIAL CACHOEIRA PAULISTA</t>
  </si>
  <si>
    <t xml:space="preserve">AGÊNCIA DA PREVIDÊNCIA SOCIAL CAMPOS DO JORDÃO</t>
  </si>
  <si>
    <t xml:space="preserve">AGÊNCIA DA PREVIDÊNCIA SOCIAL CARAGUATATUBA</t>
  </si>
  <si>
    <t xml:space="preserve">AGÊNCIA DA PREVIDÊNCIA SOCIAL CRUZEIRO</t>
  </si>
  <si>
    <t xml:space="preserve">AGÊNCIA DA PREVIDÊNCIA SOCIAL CUNHA</t>
  </si>
  <si>
    <t xml:space="preserve">AGÊNCIA DA PREVIDÊNCIA SOCIAL GUARAREMA</t>
  </si>
  <si>
    <t xml:space="preserve">AGÊNCIA DA PREVIDÊNCIA SOCIAL GUARATINGUETÁ</t>
  </si>
  <si>
    <t xml:space="preserve">AGÊNCIA DA PREVIDÊNCIA SOCIAL JACAREÍ</t>
  </si>
  <si>
    <t xml:space="preserve">AGÊNCIA DA PREVIDÊNCIA SOCIAL LORENA</t>
  </si>
  <si>
    <t xml:space="preserve">AGÊNCIA DA PREVIDÊNCIA SOCIAL PINDAMONHANGABA</t>
  </si>
  <si>
    <t xml:space="preserve">AGÊNCIA DA PREVIDÊNCIA SOCIAL SANTA ISABEL</t>
  </si>
  <si>
    <t xml:space="preserve">AGÊNCIA DA PREVIDÊNCIA SOCIAL SÃO JOSÉ DOS CAMPOS</t>
  </si>
  <si>
    <t xml:space="preserve">AGÊNCIA DA PREVIDÊNCIA SOCIAL SÃO SEBASTIÃO/SP</t>
  </si>
  <si>
    <t xml:space="preserve">AGÊNCIA DA PREVIDÊNCIA SOCIAL TAUBATÉ</t>
  </si>
  <si>
    <t xml:space="preserve">AGÊNCIA DA PREVIDÊNCIA SOCIAL UBATUBA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</si>
  <si>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</si>
  <si>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</si>
  <si>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</si>
  <si>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</si>
  <si>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</si>
  <si>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</si>
  <si>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</si>
  <si>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</si>
  <si>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</si>
  <si>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</si>
  <si>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</si>
  <si>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</si>
  <si>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</si>
  <si>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</si>
  <si>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</si>
  <si>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</si>
  <si>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</si>
  <si>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</si>
  <si>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</si>
  <si>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</si>
  <si>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</si>
  <si>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</si>
  <si>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</si>
  <si>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</si>
  <si>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</si>
  <si>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</si>
  <si>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</si>
  <si>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</si>
  <si>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</si>
  <si>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</si>
  <si>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</si>
  <si>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</si>
  <si>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</si>
  <si>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</si>
  <si>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</si>
  <si>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</si>
  <si>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H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</si>
  <si>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</si>
  <si>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</si>
  <si>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</si>
  <si>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</si>
  <si>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</si>
  <si>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</si>
  <si>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</si>
  <si>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</si>
  <si>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</si>
  <si>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</si>
  <si>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</si>
  <si>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</si>
  <si>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</si>
  <si>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</si>
  <si>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</si>
  <si>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</si>
  <si>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</si>
  <si>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</si>
  <si>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</si>
  <si>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</si>
  <si>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</si>
  <si>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</si>
  <si>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</si>
  <si>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</si>
  <si>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</si>
  <si>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</si>
  <si>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</si>
  <si>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</si>
  <si>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</si>
  <si>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</si>
  <si>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</si>
  <si>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</si>
  <si>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</si>
  <si>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</si>
  <si>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</si>
  <si>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</si>
  <si>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</si>
  <si>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</si>
  <si>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</si>
  <si>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</si>
  <si>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</si>
  <si>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</si>
  <si>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</si>
  <si>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</si>
  <si>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</si>
  <si>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</si>
  <si>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</si>
  <si>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</si>
  <si>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</si>
  <si>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</si>
  <si>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</si>
  <si>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</si>
  <si>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</si>
  <si>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</si>
  <si>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</si>
  <si>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</si>
  <si>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</si>
  <si>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</si>
  <si>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</si>
  <si>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</si>
  <si>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</si>
  <si>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</si>
  <si>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</si>
  <si>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</si>
  <si>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</si>
  <si>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</si>
  <si>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</si>
  <si>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</si>
  <si>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</si>
  <si>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</si>
  <si>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</si>
  <si>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</si>
  <si>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</si>
  <si>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</si>
  <si>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</si>
  <si>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</si>
  <si>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</si>
  <si>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</si>
  <si>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</si>
  <si>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</si>
  <si>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</si>
  <si>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</si>
  <si>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</si>
  <si>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</si>
  <si>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</si>
  <si>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</si>
  <si>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</si>
  <si>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</si>
  <si>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</si>
  <si>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</si>
  <si>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</si>
  <si>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</si>
  <si>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</si>
  <si>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</si>
  <si>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</si>
  <si>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</si>
  <si>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</si>
  <si>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</si>
  <si>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</si>
  <si>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</si>
  <si>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</si>
  <si>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</si>
  <si>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</si>
  <si>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</si>
  <si>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</si>
  <si>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</si>
  <si>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</si>
  <si>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</si>
  <si>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</si>
  <si>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2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</si>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</sst>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EBD183"/>
        <bgColor rgb="FFD3D3D3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EBD18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4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pane xSplit="3" ySplit="0" topLeftCell="D34" activePane="topRight" state="frozen"/>
      <selection pane="topLeft" activeCell="A34" activeCellId="0" sqref="A34"/>
      <selection pane="topRight" activeCell="E60" activeCellId="0" sqref="E60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02 / POLO 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F34+F57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I34+I57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L34+L57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O34+O57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R34+R57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GUARULHOS</v>
      </c>
      <c r="H16" s="19"/>
      <c r="I16" s="19"/>
      <c r="J16" s="20" t="n">
        <f aca="false">S34</f>
        <v>0</v>
      </c>
      <c r="K16" s="20"/>
      <c r="N16" s="21" t="s">
        <v>17</v>
      </c>
      <c r="O16" s="21"/>
      <c r="P16" s="21"/>
      <c r="Q16" s="21"/>
      <c r="R16" s="22" t="n">
        <f aca="false">D34+D57</f>
        <v>62</v>
      </c>
      <c r="V16" s="2"/>
    </row>
    <row r="17" s="1" customFormat="true" ht="24" hidden="false" customHeight="false" outlineLevel="0" collapsed="false">
      <c r="G17" s="19" t="str">
        <f aca="false">B37</f>
        <v>GERÊNCIA EXECUTIVA VALE DO PARAÍBA</v>
      </c>
      <c r="H17" s="19"/>
      <c r="I17" s="19"/>
      <c r="J17" s="20" t="n">
        <f aca="false">S57</f>
        <v>0</v>
      </c>
      <c r="K17" s="20"/>
      <c r="N17" s="21" t="s">
        <v>18</v>
      </c>
      <c r="O17" s="21"/>
      <c r="P17" s="21"/>
      <c r="Q17" s="21"/>
      <c r="R17" s="22" t="n">
        <f aca="false">G34+G57</f>
        <v>6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0</v>
      </c>
      <c r="K18" s="23"/>
      <c r="N18" s="21" t="s">
        <v>20</v>
      </c>
      <c r="O18" s="21"/>
      <c r="P18" s="21"/>
      <c r="Q18" s="21"/>
      <c r="R18" s="22" t="n">
        <f aca="false">J34+J57</f>
        <v>2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0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M34+M57</f>
        <v>106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P34+P57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3" hidden="false" customHeight="false" outlineLevel="0" collapsed="false">
      <c r="B26" s="26" t="s">
        <v>38</v>
      </c>
      <c r="C26" s="27" t="n">
        <v>0.05</v>
      </c>
      <c r="D26" s="28" t="n">
        <v>2</v>
      </c>
      <c r="E26" s="29" t="n">
        <f aca="false">VLOOKUP($C26,'Memória de Cálculo 3'!$B$2:$E$11,2, )</f>
        <v>0</v>
      </c>
      <c r="F26" s="30" t="n">
        <f aca="false">D26*E26</f>
        <v>0</v>
      </c>
      <c r="G26" s="28" t="n">
        <v>0</v>
      </c>
      <c r="H26" s="29" t="n">
        <f aca="false">VLOOKUP($C26,'Memória de Cálculo 3'!$B$2:$E$11,3, )</f>
        <v>0</v>
      </c>
      <c r="I26" s="30" t="n">
        <f aca="false">G26*H26</f>
        <v>0</v>
      </c>
      <c r="J26" s="28" t="n">
        <v>0</v>
      </c>
      <c r="K26" s="29" t="n">
        <f aca="false">VLOOKUP($C26,'Memória de Cálculo 3'!$B$2:$E$11,4, )</f>
        <v>0</v>
      </c>
      <c r="L26" s="30" t="n">
        <f aca="false">J26*K26</f>
        <v>0</v>
      </c>
      <c r="M26" s="30" t="n">
        <v>4</v>
      </c>
      <c r="N26" s="30" t="n">
        <f aca="false">VLOOKUP($C26,'Memória de Cálculo 3'!$B$2:$G$11,5, )</f>
        <v>0</v>
      </c>
      <c r="O26" s="30" t="n">
        <f aca="false">M26*N26</f>
        <v>0</v>
      </c>
      <c r="P26" s="30" t="n">
        <v>0</v>
      </c>
      <c r="Q26" s="30" t="n">
        <f aca="false">VLOOKUP($C26,'Memória de Cálculo 3'!$B$2:$G$11,6,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24" hidden="false" customHeight="false" outlineLevel="0" collapsed="false">
      <c r="B27" s="26" t="s">
        <v>39</v>
      </c>
      <c r="C27" s="27" t="n">
        <v>0.05</v>
      </c>
      <c r="D27" s="28" t="n">
        <v>1</v>
      </c>
      <c r="E27" s="29" t="n">
        <f aca="false">VLOOKUP($C27,'Memória de Cálculo 3'!$B$2:$E$11,2, )</f>
        <v>0</v>
      </c>
      <c r="F27" s="30" t="n">
        <f aca="false">D27*E27</f>
        <v>0</v>
      </c>
      <c r="G27" s="28" t="n">
        <v>0</v>
      </c>
      <c r="H27" s="29" t="n">
        <f aca="false">VLOOKUP($C27,'Memória de Cálculo 3'!$B$2:$E$11,3, )</f>
        <v>0</v>
      </c>
      <c r="I27" s="30" t="n">
        <f aca="false">G27*H27</f>
        <v>0</v>
      </c>
      <c r="J27" s="28" t="n">
        <v>0</v>
      </c>
      <c r="K27" s="29" t="n">
        <f aca="false">VLOOKUP($C27,'Memória de Cálculo 3'!$B$2:$E$11,4, )</f>
        <v>0</v>
      </c>
      <c r="L27" s="30" t="n">
        <f aca="false">J27*K27</f>
        <v>0</v>
      </c>
      <c r="M27" s="30" t="n">
        <v>4</v>
      </c>
      <c r="N27" s="30" t="n">
        <f aca="false">VLOOKUP($C27,'Memória de Cálculo 3'!$B$2:$G$11,5, )</f>
        <v>0</v>
      </c>
      <c r="O27" s="30" t="n">
        <f aca="false">M27*N27</f>
        <v>0</v>
      </c>
      <c r="P27" s="30" t="n">
        <v>0</v>
      </c>
      <c r="Q27" s="30" t="n">
        <f aca="false">VLOOKUP($C27,'Memória de Cálculo 3'!$B$2:$G$11,6,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13" hidden="false" customHeight="false" outlineLevel="0" collapsed="false">
      <c r="B28" s="26" t="s">
        <v>40</v>
      </c>
      <c r="C28" s="27" t="n">
        <v>0.05</v>
      </c>
      <c r="D28" s="28" t="n">
        <v>5</v>
      </c>
      <c r="E28" s="29" t="n">
        <f aca="false">VLOOKUP($C28,'Memória de Cálculo 3'!$B$2:$E$11,2, )</f>
        <v>0</v>
      </c>
      <c r="F28" s="30" t="n">
        <f aca="false">D28*E28</f>
        <v>0</v>
      </c>
      <c r="G28" s="28" t="n">
        <v>1</v>
      </c>
      <c r="H28" s="29" t="n">
        <f aca="false">VLOOKUP($C28,'Memória de Cálculo 3'!$B$2:$E$11,3, )</f>
        <v>0</v>
      </c>
      <c r="I28" s="30" t="n">
        <f aca="false">G28*H28</f>
        <v>0</v>
      </c>
      <c r="J28" s="28" t="n">
        <v>0</v>
      </c>
      <c r="K28" s="29" t="n">
        <f aca="false">VLOOKUP($C28,'Memória de Cálculo 3'!$B$2:$E$11,4, )</f>
        <v>0</v>
      </c>
      <c r="L28" s="30" t="n">
        <f aca="false">J28*K28</f>
        <v>0</v>
      </c>
      <c r="M28" s="30" t="n">
        <v>4</v>
      </c>
      <c r="N28" s="30" t="n">
        <f aca="false">VLOOKUP($C28,'Memória de Cálculo 3'!$B$2:$G$11,5, )</f>
        <v>0</v>
      </c>
      <c r="O28" s="30" t="n">
        <f aca="false">M28*N28</f>
        <v>0</v>
      </c>
      <c r="P28" s="30"/>
      <c r="Q28" s="30" t="n">
        <f aca="false">VLOOKUP($C28,'Memória de Cálculo 3'!$B$2:$G$11,6, )</f>
        <v>0</v>
      </c>
      <c r="R28" s="30" t="n">
        <f aca="false">P28*Q28</f>
        <v>0</v>
      </c>
      <c r="S28" s="31" t="n">
        <f aca="false">F28+I28+L28+O28+R28</f>
        <v>0</v>
      </c>
      <c r="T28" s="2"/>
    </row>
    <row r="29" s="1" customFormat="true" ht="24" hidden="false" customHeight="false" outlineLevel="0" collapsed="false">
      <c r="B29" s="26" t="s">
        <v>41</v>
      </c>
      <c r="C29" s="27" t="n">
        <v>0.05</v>
      </c>
      <c r="D29" s="28" t="n">
        <v>3</v>
      </c>
      <c r="E29" s="29" t="n">
        <f aca="false">VLOOKUP($C29,'Memória de Cálculo 3'!$B$2:$E$11,2, )</f>
        <v>0</v>
      </c>
      <c r="F29" s="30" t="n">
        <f aca="false">D29*E29</f>
        <v>0</v>
      </c>
      <c r="G29" s="28" t="n">
        <v>0</v>
      </c>
      <c r="H29" s="29" t="n">
        <f aca="false">VLOOKUP($C29,'Memória de Cálculo 3'!$B$2:$E$11,3, )</f>
        <v>0</v>
      </c>
      <c r="I29" s="30" t="n">
        <f aca="false">G29*H29</f>
        <v>0</v>
      </c>
      <c r="J29" s="28" t="n">
        <v>0</v>
      </c>
      <c r="K29" s="29" t="n">
        <f aca="false">VLOOKUP($C29,'Memória de Cálculo 3'!$B$2:$E$11,4, )</f>
        <v>0</v>
      </c>
      <c r="L29" s="30" t="n">
        <f aca="false">J29*K29</f>
        <v>0</v>
      </c>
      <c r="M29" s="30" t="n">
        <v>4</v>
      </c>
      <c r="N29" s="30" t="n">
        <f aca="false">VLOOKUP($C29,'Memória de Cálculo 3'!$B$2:$G$11,5, )</f>
        <v>0</v>
      </c>
      <c r="O29" s="30" t="n">
        <f aca="false">M29*N29</f>
        <v>0</v>
      </c>
      <c r="P29" s="30"/>
      <c r="Q29" s="30" t="n">
        <f aca="false">VLOOKUP($C29,'Memória de Cálculo 3'!$B$2:$G$11,6, )</f>
        <v>0</v>
      </c>
      <c r="R29" s="30" t="n">
        <f aca="false">P29*Q29</f>
        <v>0</v>
      </c>
      <c r="S29" s="31" t="n">
        <f aca="false">F29+I29+L29+O29+R29</f>
        <v>0</v>
      </c>
      <c r="T29" s="2"/>
    </row>
    <row r="30" s="1" customFormat="true" ht="24" hidden="false" customHeight="false" outlineLevel="0" collapsed="false">
      <c r="B30" s="26" t="s">
        <v>42</v>
      </c>
      <c r="C30" s="27" t="n">
        <v>0.03</v>
      </c>
      <c r="D30" s="28" t="n">
        <v>6</v>
      </c>
      <c r="E30" s="29" t="n">
        <f aca="false">VLOOKUP($C30,'Memória de Cálculo 3'!$B$2:$E$11,2, )</f>
        <v>0</v>
      </c>
      <c r="F30" s="30" t="n">
        <f aca="false">D30*E30</f>
        <v>0</v>
      </c>
      <c r="G30" s="28" t="n">
        <v>1</v>
      </c>
      <c r="H30" s="29" t="n">
        <f aca="false">VLOOKUP($C30,'Memória de Cálculo 3'!$B$2:$E$11,3, )</f>
        <v>0</v>
      </c>
      <c r="I30" s="30" t="n">
        <f aca="false">G30*H30</f>
        <v>0</v>
      </c>
      <c r="J30" s="28" t="n">
        <v>0</v>
      </c>
      <c r="K30" s="29" t="n">
        <f aca="false">VLOOKUP($C30,'Memória de Cálculo 3'!$B$2:$E$11,4, )</f>
        <v>0</v>
      </c>
      <c r="L30" s="30" t="n">
        <f aca="false">J30*K30</f>
        <v>0</v>
      </c>
      <c r="M30" s="30" t="n">
        <v>4</v>
      </c>
      <c r="N30" s="30" t="n">
        <f aca="false">VLOOKUP($C30,'Memória de Cálculo 3'!$B$2:$G$11,5, )</f>
        <v>0</v>
      </c>
      <c r="O30" s="30" t="n">
        <f aca="false">M30*N30</f>
        <v>0</v>
      </c>
      <c r="P30" s="30"/>
      <c r="Q30" s="30" t="n">
        <f aca="false">VLOOKUP($C30,'Memória de Cálculo 3'!$B$2:$G$11,6, )</f>
        <v>0</v>
      </c>
      <c r="R30" s="30" t="n">
        <f aca="false">P30*Q30</f>
        <v>0</v>
      </c>
      <c r="S30" s="31" t="n">
        <f aca="false">F30+I30+L30+O30+R30</f>
        <v>0</v>
      </c>
      <c r="T30" s="2"/>
    </row>
    <row r="31" s="1" customFormat="true" ht="13" hidden="false" customHeight="false" outlineLevel="0" collapsed="false">
      <c r="B31" s="26" t="s">
        <v>43</v>
      </c>
      <c r="C31" s="27" t="n">
        <v>0.04</v>
      </c>
      <c r="D31" s="28" t="n">
        <v>2</v>
      </c>
      <c r="E31" s="29" t="n">
        <f aca="false">VLOOKUP($C31,'Memória de Cálculo 3'!$B$2:$E$11,2, )</f>
        <v>0</v>
      </c>
      <c r="F31" s="30" t="n">
        <f aca="false">D31*E31</f>
        <v>0</v>
      </c>
      <c r="G31" s="28" t="n">
        <v>1</v>
      </c>
      <c r="H31" s="29" t="n">
        <f aca="false">VLOOKUP($C31,'Memória de Cálculo 3'!$B$2:$E$11,3, )</f>
        <v>0</v>
      </c>
      <c r="I31" s="30" t="n">
        <f aca="false">G31*H31</f>
        <v>0</v>
      </c>
      <c r="J31" s="28" t="n">
        <v>0</v>
      </c>
      <c r="K31" s="29" t="n">
        <f aca="false">VLOOKUP($C31,'Memória de Cálculo 3'!$B$2:$E$11,4, )</f>
        <v>0</v>
      </c>
      <c r="L31" s="30" t="n">
        <f aca="false">J31*K31</f>
        <v>0</v>
      </c>
      <c r="M31" s="30" t="n">
        <v>4</v>
      </c>
      <c r="N31" s="30" t="n">
        <f aca="false">VLOOKUP($C31,'Memória de Cálculo 3'!$B$2:$G$11,5, )</f>
        <v>0</v>
      </c>
      <c r="O31" s="30" t="n">
        <f aca="false">M31*N31</f>
        <v>0</v>
      </c>
      <c r="P31" s="30"/>
      <c r="Q31" s="30" t="n">
        <f aca="false">VLOOKUP($C31,'Memória de Cálculo 3'!$B$2:$G$11,6, )</f>
        <v>0</v>
      </c>
      <c r="R31" s="30" t="n">
        <f aca="false">P31*Q31</f>
        <v>0</v>
      </c>
      <c r="S31" s="31" t="n">
        <f aca="false">F31+I31+L31+O31+R31</f>
        <v>0</v>
      </c>
      <c r="T31" s="2"/>
    </row>
    <row r="32" s="1" customFormat="true" ht="13" hidden="false" customHeight="false" outlineLevel="0" collapsed="false">
      <c r="B32" s="26" t="s">
        <v>44</v>
      </c>
      <c r="C32" s="27" t="n">
        <v>0.05</v>
      </c>
      <c r="D32" s="28" t="n">
        <v>1</v>
      </c>
      <c r="E32" s="29" t="n">
        <f aca="false">VLOOKUP($C32,'Memória de Cálculo 3'!$B$2:$E$11,2, )</f>
        <v>0</v>
      </c>
      <c r="F32" s="30" t="n">
        <f aca="false">D32*E32</f>
        <v>0</v>
      </c>
      <c r="G32" s="28" t="n">
        <v>0</v>
      </c>
      <c r="H32" s="29" t="n">
        <f aca="false">VLOOKUP($C32,'Memória de Cálculo 3'!$B$2:$E$11,3, )</f>
        <v>0</v>
      </c>
      <c r="I32" s="30" t="n">
        <f aca="false">G32*H32</f>
        <v>0</v>
      </c>
      <c r="J32" s="28" t="n">
        <v>0</v>
      </c>
      <c r="K32" s="29" t="n">
        <f aca="false">VLOOKUP($C32,'Memória de Cálculo 3'!$B$2:$E$11,4, )</f>
        <v>0</v>
      </c>
      <c r="L32" s="30" t="n">
        <f aca="false">J32*K32</f>
        <v>0</v>
      </c>
      <c r="M32" s="30" t="n">
        <v>0</v>
      </c>
      <c r="N32" s="30" t="n">
        <f aca="false">VLOOKUP($C32,'Memória de Cálculo 3'!$B$2:$G$11,5, )</f>
        <v>0</v>
      </c>
      <c r="O32" s="30" t="n">
        <f aca="false">M32*N32</f>
        <v>0</v>
      </c>
      <c r="P32" s="30"/>
      <c r="Q32" s="30" t="n">
        <f aca="false">VLOOKUP($C32,'Memória de Cálculo 3'!$B$2:$G$11,6, )</f>
        <v>0</v>
      </c>
      <c r="R32" s="30" t="n">
        <f aca="false">P32*Q32</f>
        <v>0</v>
      </c>
      <c r="S32" s="31" t="n">
        <f aca="false">F32+I32+L32+O32+R32</f>
        <v>0</v>
      </c>
      <c r="T32" s="2"/>
    </row>
    <row r="33" s="1" customFormat="true" ht="13" hidden="false" customHeight="false" outlineLevel="0" collapsed="false">
      <c r="B33" s="26" t="s">
        <v>26</v>
      </c>
      <c r="C33" s="27" t="n">
        <v>0.05</v>
      </c>
      <c r="D33" s="28" t="n">
        <v>1</v>
      </c>
      <c r="E33" s="29" t="n">
        <f aca="false">VLOOKUP($C33,'Memória de Cálculo 3'!$B$2:$E$11,2, )</f>
        <v>0</v>
      </c>
      <c r="F33" s="30" t="n">
        <f aca="false">D33*E33</f>
        <v>0</v>
      </c>
      <c r="G33" s="28" t="n">
        <v>1</v>
      </c>
      <c r="H33" s="29" t="n">
        <f aca="false">VLOOKUP($C33,'Memória de Cálculo 3'!$B$2:$E$11,3, )</f>
        <v>0</v>
      </c>
      <c r="I33" s="30" t="n">
        <f aca="false">G33*H33</f>
        <v>0</v>
      </c>
      <c r="J33" s="28" t="n">
        <v>0</v>
      </c>
      <c r="K33" s="29" t="n">
        <f aca="false">VLOOKUP($C33,'Memória de Cálculo 3'!$B$2:$E$11,4, )</f>
        <v>0</v>
      </c>
      <c r="L33" s="30" t="n">
        <f aca="false">J33*K33</f>
        <v>0</v>
      </c>
      <c r="M33" s="30" t="n">
        <v>9</v>
      </c>
      <c r="N33" s="30" t="n">
        <f aca="false">VLOOKUP($C33,'Memória de Cálculo 3'!$B$2:$G$11,5, )</f>
        <v>0</v>
      </c>
      <c r="O33" s="30" t="n">
        <f aca="false">M33*N33</f>
        <v>0</v>
      </c>
      <c r="P33" s="30" t="n">
        <v>7</v>
      </c>
      <c r="Q33" s="30" t="n">
        <f aca="false">VLOOKUP($C33,'Memória de Cálculo 3'!$B$2:$G$11,6, )</f>
        <v>0</v>
      </c>
      <c r="R33" s="30" t="n">
        <f aca="false">P33*Q33</f>
        <v>0</v>
      </c>
      <c r="S33" s="31" t="n">
        <f aca="false">F33+I33+L33+O33+R33</f>
        <v>0</v>
      </c>
      <c r="T33" s="2"/>
    </row>
    <row r="34" s="1" customFormat="true" ht="12.8" hidden="false" customHeight="false" outlineLevel="0" collapsed="false">
      <c r="B34" s="32" t="s">
        <v>19</v>
      </c>
      <c r="C34" s="32"/>
      <c r="D34" s="32" t="n">
        <f aca="false">SUM(D26:D33)</f>
        <v>21</v>
      </c>
      <c r="E34" s="32"/>
      <c r="F34" s="33" t="n">
        <f aca="false">SUM(F26:F33)</f>
        <v>0</v>
      </c>
      <c r="G34" s="32" t="n">
        <f aca="false">SUM(G26:G33)</f>
        <v>4</v>
      </c>
      <c r="H34" s="32"/>
      <c r="I34" s="32" t="n">
        <f aca="false">SUM(I26:I33)</f>
        <v>0</v>
      </c>
      <c r="J34" s="32" t="n">
        <f aca="false">SUM(J26:J33)</f>
        <v>0</v>
      </c>
      <c r="K34" s="32"/>
      <c r="L34" s="33" t="n">
        <f aca="false">SUM(L26:L33)</f>
        <v>0</v>
      </c>
      <c r="M34" s="32" t="n">
        <f aca="false">SUM(M26:M33)</f>
        <v>33</v>
      </c>
      <c r="N34" s="32"/>
      <c r="O34" s="33" t="n">
        <f aca="false">SUM(O26:O33)</f>
        <v>0</v>
      </c>
      <c r="P34" s="32" t="n">
        <f aca="false">SUM(P26:P33)</f>
        <v>7</v>
      </c>
      <c r="Q34" s="32"/>
      <c r="R34" s="33" t="n">
        <f aca="false">SUM(R26:R33)</f>
        <v>0</v>
      </c>
      <c r="S34" s="34" t="n">
        <f aca="false">SUM(S26:S33)</f>
        <v>0</v>
      </c>
      <c r="T34" s="2"/>
    </row>
    <row r="35" s="1" customFormat="true" ht="12.8" hidden="false" customHeight="false" outlineLevel="0" collapsed="false">
      <c r="B35" s="32" t="s">
        <v>45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5" t="n">
        <f aca="false">S34*36</f>
        <v>0</v>
      </c>
      <c r="T35" s="2"/>
    </row>
    <row r="36" s="1" customFormat="true" ht="12.8" hidden="false" customHeight="false" outlineLevel="0" collapsed="false">
      <c r="T36" s="2"/>
    </row>
    <row r="37" s="1" customFormat="true" ht="12.8" hidden="false" customHeight="false" outlineLevel="0" collapsed="false">
      <c r="B37" s="24" t="s">
        <v>46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"/>
    </row>
    <row r="38" s="1" customFormat="true" ht="23.85" hidden="false" customHeight="true" outlineLevel="0" collapsed="false">
      <c r="B38" s="6" t="s">
        <v>27</v>
      </c>
      <c r="C38" s="6" t="s">
        <v>28</v>
      </c>
      <c r="D38" s="6" t="s">
        <v>29</v>
      </c>
      <c r="E38" s="6"/>
      <c r="F38" s="6"/>
      <c r="G38" s="6" t="s">
        <v>30</v>
      </c>
      <c r="H38" s="6"/>
      <c r="I38" s="6"/>
      <c r="J38" s="6" t="s">
        <v>31</v>
      </c>
      <c r="K38" s="6"/>
      <c r="L38" s="6"/>
      <c r="M38" s="7" t="s">
        <v>32</v>
      </c>
      <c r="N38" s="7"/>
      <c r="O38" s="7"/>
      <c r="P38" s="7" t="s">
        <v>33</v>
      </c>
      <c r="Q38" s="7"/>
      <c r="R38" s="7"/>
      <c r="S38" s="7" t="s">
        <v>4</v>
      </c>
      <c r="T38" s="2"/>
    </row>
    <row r="39" s="1" customFormat="true" ht="35.05" hidden="false" customHeight="false" outlineLevel="0" collapsed="false">
      <c r="B39" s="6"/>
      <c r="C39" s="6"/>
      <c r="D39" s="7" t="s">
        <v>34</v>
      </c>
      <c r="E39" s="7" t="s">
        <v>35</v>
      </c>
      <c r="F39" s="7" t="s">
        <v>36</v>
      </c>
      <c r="G39" s="7" t="s">
        <v>34</v>
      </c>
      <c r="H39" s="7" t="s">
        <v>35</v>
      </c>
      <c r="I39" s="7" t="s">
        <v>36</v>
      </c>
      <c r="J39" s="7" t="s">
        <v>34</v>
      </c>
      <c r="K39" s="7" t="s">
        <v>35</v>
      </c>
      <c r="L39" s="7" t="s">
        <v>36</v>
      </c>
      <c r="M39" s="25" t="s">
        <v>34</v>
      </c>
      <c r="N39" s="25" t="s">
        <v>37</v>
      </c>
      <c r="O39" s="25" t="s">
        <v>36</v>
      </c>
      <c r="P39" s="25" t="s">
        <v>34</v>
      </c>
      <c r="Q39" s="25" t="s">
        <v>37</v>
      </c>
      <c r="R39" s="25" t="s">
        <v>36</v>
      </c>
      <c r="S39" s="7"/>
      <c r="T39" s="2"/>
    </row>
    <row r="40" s="1" customFormat="true" ht="13" hidden="false" customHeight="false" outlineLevel="0" collapsed="false">
      <c r="B40" s="26" t="s">
        <v>47</v>
      </c>
      <c r="C40" s="27" t="n">
        <v>0.03</v>
      </c>
      <c r="D40" s="28" t="n">
        <v>2</v>
      </c>
      <c r="E40" s="29" t="n">
        <f aca="false">VLOOKUP($C40,'Memória de Cálculo 3'!$B$2:$E$11,2, )</f>
        <v>0</v>
      </c>
      <c r="F40" s="30" t="n">
        <f aca="false">D40*E40</f>
        <v>0</v>
      </c>
      <c r="G40" s="28" t="n">
        <v>0</v>
      </c>
      <c r="H40" s="29" t="n">
        <f aca="false">VLOOKUP($C40,'Memória de Cálculo 3'!$B$2:$E$11,3, )</f>
        <v>0</v>
      </c>
      <c r="I40" s="30" t="n">
        <f aca="false">G40*H40</f>
        <v>0</v>
      </c>
      <c r="J40" s="28" t="n">
        <v>0</v>
      </c>
      <c r="K40" s="29" t="n">
        <f aca="false">VLOOKUP($C40,'Memória de Cálculo 3'!$B$2:$E$11,4, )</f>
        <v>0</v>
      </c>
      <c r="L40" s="30" t="n">
        <f aca="false">J40*K40</f>
        <v>0</v>
      </c>
      <c r="M40" s="30" t="n">
        <v>4</v>
      </c>
      <c r="N40" s="30" t="n">
        <f aca="false">VLOOKUP($C40,'Memória de Cálculo 3'!$B$2:$G$11,5, )</f>
        <v>0</v>
      </c>
      <c r="O40" s="30" t="n">
        <f aca="false">M40*N40</f>
        <v>0</v>
      </c>
      <c r="P40" s="30"/>
      <c r="Q40" s="30" t="n">
        <f aca="false">VLOOKUP($C40,'Memória de Cálculo 3'!$B$2:$G$11,6,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24" hidden="false" customHeight="false" outlineLevel="0" collapsed="false">
      <c r="B41" s="26" t="s">
        <v>48</v>
      </c>
      <c r="C41" s="27" t="n">
        <v>0.05</v>
      </c>
      <c r="D41" s="28" t="n">
        <v>2</v>
      </c>
      <c r="E41" s="29" t="n">
        <f aca="false">VLOOKUP($C41,'Memória de Cálculo 3'!$B$2:$E$11,2, )</f>
        <v>0</v>
      </c>
      <c r="F41" s="30" t="n">
        <f aca="false">D41*E41</f>
        <v>0</v>
      </c>
      <c r="G41" s="28" t="n">
        <v>0</v>
      </c>
      <c r="H41" s="29" t="n">
        <f aca="false">VLOOKUP($C41,'Memória de Cálculo 3'!$B$2:$E$11,3, )</f>
        <v>0</v>
      </c>
      <c r="I41" s="30" t="n">
        <f aca="false">G41*H41</f>
        <v>0</v>
      </c>
      <c r="J41" s="28" t="n">
        <v>0</v>
      </c>
      <c r="K41" s="29" t="n">
        <f aca="false">VLOOKUP($C41,'Memória de Cálculo 3'!$B$2:$E$11,4, )</f>
        <v>0</v>
      </c>
      <c r="L41" s="30" t="n">
        <f aca="false">J41*K41</f>
        <v>0</v>
      </c>
      <c r="M41" s="30" t="n">
        <v>4</v>
      </c>
      <c r="N41" s="30" t="n">
        <f aca="false">VLOOKUP($C41,'Memória de Cálculo 3'!$B$2:$G$11,5, )</f>
        <v>0</v>
      </c>
      <c r="O41" s="30" t="n">
        <f aca="false">M41*N41</f>
        <v>0</v>
      </c>
      <c r="P41" s="30"/>
      <c r="Q41" s="30" t="n">
        <f aca="false">VLOOKUP($C41,'Memória de Cálculo 3'!$B$2:$G$11,6,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24" hidden="false" customHeight="false" outlineLevel="0" collapsed="false">
      <c r="B42" s="26" t="s">
        <v>49</v>
      </c>
      <c r="C42" s="27" t="n">
        <v>0.05</v>
      </c>
      <c r="D42" s="28" t="n">
        <v>2</v>
      </c>
      <c r="E42" s="29" t="n">
        <f aca="false">VLOOKUP($C42,'Memória de Cálculo 3'!$B$2:$E$11,2, )</f>
        <v>0</v>
      </c>
      <c r="F42" s="30" t="n">
        <f aca="false">D42*E42</f>
        <v>0</v>
      </c>
      <c r="G42" s="28" t="n">
        <v>0</v>
      </c>
      <c r="H42" s="29" t="n">
        <f aca="false">VLOOKUP($C42,'Memória de Cálculo 3'!$B$2:$E$11,3, )</f>
        <v>0</v>
      </c>
      <c r="I42" s="30" t="n">
        <f aca="false">G42*H42</f>
        <v>0</v>
      </c>
      <c r="J42" s="28" t="n">
        <v>0</v>
      </c>
      <c r="K42" s="29" t="n">
        <f aca="false">VLOOKUP($C42,'Memória de Cálculo 3'!$B$2:$E$11,4, )</f>
        <v>0</v>
      </c>
      <c r="L42" s="30" t="n">
        <f aca="false">J42*K42</f>
        <v>0</v>
      </c>
      <c r="M42" s="30" t="n">
        <v>4</v>
      </c>
      <c r="N42" s="30" t="n">
        <f aca="false">VLOOKUP($C42,'Memória de Cálculo 3'!$B$2:$G$11,5, )</f>
        <v>0</v>
      </c>
      <c r="O42" s="30" t="n">
        <f aca="false">M42*N42</f>
        <v>0</v>
      </c>
      <c r="P42" s="30"/>
      <c r="Q42" s="30" t="n">
        <f aca="false">VLOOKUP($C42,'Memória de Cálculo 3'!$B$2:$G$11,6,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24" hidden="false" customHeight="false" outlineLevel="0" collapsed="false">
      <c r="B43" s="26" t="s">
        <v>50</v>
      </c>
      <c r="C43" s="27" t="n">
        <v>0.02</v>
      </c>
      <c r="D43" s="28" t="n">
        <v>3</v>
      </c>
      <c r="E43" s="29" t="n">
        <f aca="false">VLOOKUP($C43,'Memória de Cálculo 3'!$B$2:$E$11,2, )</f>
        <v>0</v>
      </c>
      <c r="F43" s="30" t="n">
        <f aca="false">D43*E43</f>
        <v>0</v>
      </c>
      <c r="G43" s="28" t="n">
        <v>0</v>
      </c>
      <c r="H43" s="29" t="n">
        <f aca="false">VLOOKUP($C43,'Memória de Cálculo 3'!$B$2:$E$11,3, )</f>
        <v>0</v>
      </c>
      <c r="I43" s="30" t="n">
        <f aca="false">G43*H43</f>
        <v>0</v>
      </c>
      <c r="J43" s="28" t="n">
        <v>0</v>
      </c>
      <c r="K43" s="29" t="n">
        <f aca="false">VLOOKUP($C43,'Memória de Cálculo 3'!$B$2:$E$11,4, )</f>
        <v>0</v>
      </c>
      <c r="L43" s="30" t="n">
        <f aca="false">J43*K43</f>
        <v>0</v>
      </c>
      <c r="M43" s="30" t="n">
        <v>4</v>
      </c>
      <c r="N43" s="30" t="n">
        <f aca="false">VLOOKUP($C43,'Memória de Cálculo 3'!$B$2:$G$11,5, )</f>
        <v>0</v>
      </c>
      <c r="O43" s="30" t="n">
        <f aca="false">M43*N43</f>
        <v>0</v>
      </c>
      <c r="P43" s="30"/>
      <c r="Q43" s="30" t="n">
        <f aca="false">VLOOKUP($C43,'Memória de Cálculo 3'!$B$2:$G$11,6, )</f>
        <v>0</v>
      </c>
      <c r="R43" s="30" t="n">
        <f aca="false">P43*Q43</f>
        <v>0</v>
      </c>
      <c r="S43" s="31" t="n">
        <f aca="false">F43+I43+L43+O43+R43</f>
        <v>0</v>
      </c>
      <c r="T43" s="2"/>
    </row>
    <row r="44" s="1" customFormat="true" ht="13" hidden="false" customHeight="false" outlineLevel="0" collapsed="false">
      <c r="B44" s="26" t="s">
        <v>51</v>
      </c>
      <c r="C44" s="27" t="n">
        <v>0.03</v>
      </c>
      <c r="D44" s="28" t="n">
        <v>2</v>
      </c>
      <c r="E44" s="29" t="n">
        <f aca="false">VLOOKUP($C44,'Memória de Cálculo 3'!$B$2:$E$11,2, )</f>
        <v>0</v>
      </c>
      <c r="F44" s="30" t="n">
        <f aca="false">D44*E44</f>
        <v>0</v>
      </c>
      <c r="G44" s="28" t="n">
        <v>0</v>
      </c>
      <c r="H44" s="29" t="n">
        <f aca="false">VLOOKUP($C44,'Memória de Cálculo 3'!$B$2:$E$11,3, )</f>
        <v>0</v>
      </c>
      <c r="I44" s="30" t="n">
        <f aca="false">G44*H44</f>
        <v>0</v>
      </c>
      <c r="J44" s="28" t="n">
        <v>1</v>
      </c>
      <c r="K44" s="29" t="n">
        <f aca="false">VLOOKUP($C44,'Memória de Cálculo 3'!$B$2:$E$11,4, )</f>
        <v>0</v>
      </c>
      <c r="L44" s="30" t="n">
        <f aca="false">J44*K44</f>
        <v>0</v>
      </c>
      <c r="M44" s="30" t="n">
        <v>4</v>
      </c>
      <c r="N44" s="30" t="n">
        <f aca="false">VLOOKUP($C44,'Memória de Cálculo 3'!$B$2:$G$11,5, )</f>
        <v>0</v>
      </c>
      <c r="O44" s="30" t="n">
        <f aca="false">M44*N44</f>
        <v>0</v>
      </c>
      <c r="P44" s="30"/>
      <c r="Q44" s="30" t="n">
        <f aca="false">VLOOKUP($C44,'Memória de Cálculo 3'!$B$2:$G$11,6, )</f>
        <v>0</v>
      </c>
      <c r="R44" s="30" t="n">
        <f aca="false">P44*Q44</f>
        <v>0</v>
      </c>
      <c r="S44" s="31" t="n">
        <f aca="false">F44+I44+L44+O44+R44</f>
        <v>0</v>
      </c>
      <c r="T44" s="2"/>
    </row>
    <row r="45" s="1" customFormat="true" ht="13" hidden="false" customHeight="false" outlineLevel="0" collapsed="false">
      <c r="B45" s="26" t="s">
        <v>52</v>
      </c>
      <c r="C45" s="27" t="n">
        <v>0.03</v>
      </c>
      <c r="D45" s="28" t="n">
        <v>2</v>
      </c>
      <c r="E45" s="29" t="n">
        <f aca="false">VLOOKUP($C45,'Memória de Cálculo 3'!$B$2:$E$11,2, )</f>
        <v>0</v>
      </c>
      <c r="F45" s="30" t="n">
        <f aca="false">D45*E45</f>
        <v>0</v>
      </c>
      <c r="G45" s="28" t="n">
        <v>0</v>
      </c>
      <c r="H45" s="29" t="n">
        <f aca="false">VLOOKUP($C45,'Memória de Cálculo 3'!$B$2:$E$11,3, )</f>
        <v>0</v>
      </c>
      <c r="I45" s="30" t="n">
        <f aca="false">G45*H45</f>
        <v>0</v>
      </c>
      <c r="J45" s="28" t="n">
        <v>0</v>
      </c>
      <c r="K45" s="29" t="n">
        <f aca="false">VLOOKUP($C45,'Memória de Cálculo 3'!$B$2:$E$11,4, )</f>
        <v>0</v>
      </c>
      <c r="L45" s="30" t="n">
        <f aca="false">J45*K45</f>
        <v>0</v>
      </c>
      <c r="M45" s="30" t="n">
        <v>4</v>
      </c>
      <c r="N45" s="30" t="n">
        <f aca="false">VLOOKUP($C45,'Memória de Cálculo 3'!$B$2:$G$11,5, )</f>
        <v>0</v>
      </c>
      <c r="O45" s="30" t="n">
        <f aca="false">M45*N45</f>
        <v>0</v>
      </c>
      <c r="P45" s="30"/>
      <c r="Q45" s="30" t="n">
        <f aca="false">VLOOKUP($C45,'Memória de Cálculo 3'!$B$2:$G$11,6, )</f>
        <v>0</v>
      </c>
      <c r="R45" s="30" t="n">
        <f aca="false">P45*Q45</f>
        <v>0</v>
      </c>
      <c r="S45" s="31" t="n">
        <f aca="false">F45+I45+L45+O45+R45</f>
        <v>0</v>
      </c>
      <c r="T45" s="2"/>
    </row>
    <row r="46" s="1" customFormat="true" ht="13" hidden="false" customHeight="false" outlineLevel="0" collapsed="false">
      <c r="B46" s="26" t="s">
        <v>53</v>
      </c>
      <c r="C46" s="27" t="n">
        <v>0.05</v>
      </c>
      <c r="D46" s="28" t="n">
        <v>1</v>
      </c>
      <c r="E46" s="29" t="n">
        <f aca="false">VLOOKUP($C46,'Memória de Cálculo 3'!$B$2:$E$11,2, )</f>
        <v>0</v>
      </c>
      <c r="F46" s="30" t="n">
        <f aca="false">D46*E46</f>
        <v>0</v>
      </c>
      <c r="G46" s="28" t="n">
        <v>0</v>
      </c>
      <c r="H46" s="29" t="n">
        <f aca="false">VLOOKUP($C46,'Memória de Cálculo 3'!$B$2:$E$11,3, )</f>
        <v>0</v>
      </c>
      <c r="I46" s="30" t="n">
        <f aca="false">G46*H46</f>
        <v>0</v>
      </c>
      <c r="J46" s="28" t="n">
        <v>0</v>
      </c>
      <c r="K46" s="29" t="n">
        <f aca="false">VLOOKUP($C46,'Memória de Cálculo 3'!$B$2:$E$11,4, )</f>
        <v>0</v>
      </c>
      <c r="L46" s="30" t="n">
        <f aca="false">J46*K46</f>
        <v>0</v>
      </c>
      <c r="M46" s="30" t="n">
        <v>4</v>
      </c>
      <c r="N46" s="30" t="n">
        <f aca="false">VLOOKUP($C46,'Memória de Cálculo 3'!$B$2:$G$11,5, )</f>
        <v>0</v>
      </c>
      <c r="O46" s="30" t="n">
        <f aca="false">M46*N46</f>
        <v>0</v>
      </c>
      <c r="P46" s="30"/>
      <c r="Q46" s="30" t="n">
        <f aca="false">VLOOKUP($C46,'Memória de Cálculo 3'!$B$2:$G$11,6, )</f>
        <v>0</v>
      </c>
      <c r="R46" s="30" t="n">
        <f aca="false">P46*Q46</f>
        <v>0</v>
      </c>
      <c r="S46" s="31" t="n">
        <f aca="false">F46+I46+L46+O46+R46</f>
        <v>0</v>
      </c>
      <c r="T46" s="2"/>
    </row>
    <row r="47" s="1" customFormat="true" ht="24" hidden="false" customHeight="false" outlineLevel="0" collapsed="false">
      <c r="B47" s="26" t="s">
        <v>54</v>
      </c>
      <c r="C47" s="27" t="n">
        <v>0.03</v>
      </c>
      <c r="D47" s="28" t="n">
        <v>4</v>
      </c>
      <c r="E47" s="29" t="n">
        <f aca="false">VLOOKUP($C47,'Memória de Cálculo 3'!$B$2:$E$11,2, )</f>
        <v>0</v>
      </c>
      <c r="F47" s="30" t="n">
        <f aca="false">D47*E47</f>
        <v>0</v>
      </c>
      <c r="G47" s="28" t="n">
        <v>0</v>
      </c>
      <c r="H47" s="29" t="n">
        <f aca="false">VLOOKUP($C47,'Memória de Cálculo 3'!$B$2:$E$11,3, )</f>
        <v>0</v>
      </c>
      <c r="I47" s="30" t="n">
        <f aca="false">G47*H47</f>
        <v>0</v>
      </c>
      <c r="J47" s="28" t="n">
        <v>0</v>
      </c>
      <c r="K47" s="29" t="n">
        <f aca="false">VLOOKUP($C47,'Memória de Cálculo 3'!$B$2:$E$11,4, )</f>
        <v>0</v>
      </c>
      <c r="L47" s="30" t="n">
        <f aca="false">J47*K47</f>
        <v>0</v>
      </c>
      <c r="M47" s="30" t="n">
        <v>4</v>
      </c>
      <c r="N47" s="30" t="n">
        <f aca="false">VLOOKUP($C47,'Memória de Cálculo 3'!$B$2:$G$11,5, )</f>
        <v>0</v>
      </c>
      <c r="O47" s="30" t="n">
        <f aca="false">M47*N47</f>
        <v>0</v>
      </c>
      <c r="P47" s="30"/>
      <c r="Q47" s="30" t="n">
        <f aca="false">VLOOKUP($C47,'Memória de Cálculo 3'!$B$2:$G$11,6, )</f>
        <v>0</v>
      </c>
      <c r="R47" s="30" t="n">
        <f aca="false">P47*Q47</f>
        <v>0</v>
      </c>
      <c r="S47" s="31" t="n">
        <f aca="false">F47+I47+L47+O47+R47</f>
        <v>0</v>
      </c>
      <c r="T47" s="2"/>
    </row>
    <row r="48" s="1" customFormat="true" ht="13" hidden="false" customHeight="false" outlineLevel="0" collapsed="false">
      <c r="B48" s="26" t="s">
        <v>55</v>
      </c>
      <c r="C48" s="27" t="n">
        <v>0.03</v>
      </c>
      <c r="D48" s="28" t="n">
        <v>3</v>
      </c>
      <c r="E48" s="29" t="n">
        <f aca="false">VLOOKUP($C48,'Memória de Cálculo 3'!$B$2:$E$11,2, )</f>
        <v>0</v>
      </c>
      <c r="F48" s="30" t="n">
        <f aca="false">D48*E48</f>
        <v>0</v>
      </c>
      <c r="G48" s="28" t="n">
        <v>0</v>
      </c>
      <c r="H48" s="29" t="n">
        <f aca="false">VLOOKUP($C48,'Memória de Cálculo 3'!$B$2:$E$11,3, )</f>
        <v>0</v>
      </c>
      <c r="I48" s="30" t="n">
        <f aca="false">G48*H48</f>
        <v>0</v>
      </c>
      <c r="J48" s="28" t="n">
        <v>0</v>
      </c>
      <c r="K48" s="29" t="n">
        <f aca="false">VLOOKUP($C48,'Memória de Cálculo 3'!$B$2:$E$11,4, )</f>
        <v>0</v>
      </c>
      <c r="L48" s="30" t="n">
        <f aca="false">J48*K48</f>
        <v>0</v>
      </c>
      <c r="M48" s="30" t="n">
        <v>4</v>
      </c>
      <c r="N48" s="30" t="n">
        <f aca="false">VLOOKUP($C48,'Memória de Cálculo 3'!$B$2:$G$11,5, )</f>
        <v>0</v>
      </c>
      <c r="O48" s="30" t="n">
        <f aca="false">M48*N48</f>
        <v>0</v>
      </c>
      <c r="P48" s="30"/>
      <c r="Q48" s="30" t="n">
        <f aca="false">VLOOKUP($C48,'Memória de Cálculo 3'!$B$2:$G$11,6, )</f>
        <v>0</v>
      </c>
      <c r="R48" s="30" t="n">
        <f aca="false">P48*Q48</f>
        <v>0</v>
      </c>
      <c r="S48" s="31" t="n">
        <f aca="false">F48+I48+L48+O48+R48</f>
        <v>0</v>
      </c>
      <c r="T48" s="2"/>
    </row>
    <row r="49" s="1" customFormat="true" ht="13" hidden="false" customHeight="false" outlineLevel="0" collapsed="false">
      <c r="B49" s="26" t="s">
        <v>56</v>
      </c>
      <c r="C49" s="27" t="n">
        <v>0.03</v>
      </c>
      <c r="D49" s="28" t="n">
        <v>2</v>
      </c>
      <c r="E49" s="29" t="n">
        <f aca="false">VLOOKUP($C49,'Memória de Cálculo 3'!$B$2:$E$11,2, )</f>
        <v>0</v>
      </c>
      <c r="F49" s="30" t="n">
        <f aca="false">D49*E49</f>
        <v>0</v>
      </c>
      <c r="G49" s="28" t="n">
        <v>0</v>
      </c>
      <c r="H49" s="29" t="n">
        <f aca="false">VLOOKUP($C49,'Memória de Cálculo 3'!$B$2:$E$11,3, )</f>
        <v>0</v>
      </c>
      <c r="I49" s="30" t="n">
        <f aca="false">G49*H49</f>
        <v>0</v>
      </c>
      <c r="J49" s="28" t="n">
        <v>0</v>
      </c>
      <c r="K49" s="29" t="n">
        <f aca="false">VLOOKUP($C49,'Memória de Cálculo 3'!$B$2:$E$11,4,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0</v>
      </c>
      <c r="O49" s="30" t="n">
        <f aca="false">M49*N49</f>
        <v>0</v>
      </c>
      <c r="P49" s="30"/>
      <c r="Q49" s="30" t="n">
        <f aca="false">VLOOKUP($C49,'Memória de Cálculo 3'!$B$2:$G$11,6, )</f>
        <v>0</v>
      </c>
      <c r="R49" s="30" t="n">
        <f aca="false">P49*Q49</f>
        <v>0</v>
      </c>
      <c r="S49" s="31" t="n">
        <f aca="false">F49+I49+L49+O49+R49</f>
        <v>0</v>
      </c>
      <c r="T49" s="2"/>
    </row>
    <row r="50" s="1" customFormat="true" ht="24" hidden="false" customHeight="false" outlineLevel="0" collapsed="false">
      <c r="B50" s="26" t="s">
        <v>57</v>
      </c>
      <c r="C50" s="27" t="n">
        <v>0.05</v>
      </c>
      <c r="D50" s="28" t="n">
        <v>3</v>
      </c>
      <c r="E50" s="29" t="n">
        <f aca="false">VLOOKUP($C50,'Memória de Cálculo 3'!$B$2:$E$11,2, )</f>
        <v>0</v>
      </c>
      <c r="F50" s="30" t="n">
        <f aca="false">D50*E50</f>
        <v>0</v>
      </c>
      <c r="G50" s="28" t="n">
        <v>0</v>
      </c>
      <c r="H50" s="29" t="n">
        <f aca="false">VLOOKUP($C50,'Memória de Cálculo 3'!$B$2:$E$11,3, )</f>
        <v>0</v>
      </c>
      <c r="I50" s="30" t="n">
        <f aca="false">G50*H50</f>
        <v>0</v>
      </c>
      <c r="J50" s="28" t="n">
        <v>1</v>
      </c>
      <c r="K50" s="29" t="n">
        <f aca="false">VLOOKUP($C50,'Memória de Cálculo 3'!$B$2:$E$11,4,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0</v>
      </c>
      <c r="O50" s="30" t="n">
        <f aca="false">M50*N50</f>
        <v>0</v>
      </c>
      <c r="P50" s="30"/>
      <c r="Q50" s="30" t="n">
        <f aca="false">VLOOKUP($C50,'Memória de Cálculo 3'!$B$2:$G$11,6, )</f>
        <v>0</v>
      </c>
      <c r="R50" s="30" t="n">
        <f aca="false">P50*Q50</f>
        <v>0</v>
      </c>
      <c r="S50" s="31" t="n">
        <f aca="false">F50+I50+L50+O50+R50</f>
        <v>0</v>
      </c>
      <c r="T50" s="2"/>
    </row>
    <row r="51" s="1" customFormat="true" ht="24" hidden="false" customHeight="false" outlineLevel="0" collapsed="false">
      <c r="B51" s="26" t="s">
        <v>58</v>
      </c>
      <c r="C51" s="27" t="n">
        <v>0.02</v>
      </c>
      <c r="D51" s="28" t="n">
        <v>1</v>
      </c>
      <c r="E51" s="29" t="n">
        <f aca="false">VLOOKUP($C51,'Memória de Cálculo 3'!$B$2:$E$11,2, )</f>
        <v>0</v>
      </c>
      <c r="F51" s="30" t="n">
        <f aca="false">D51*E51</f>
        <v>0</v>
      </c>
      <c r="G51" s="28" t="n">
        <v>0</v>
      </c>
      <c r="H51" s="29" t="n">
        <f aca="false">VLOOKUP($C51,'Memória de Cálculo 3'!$B$2:$E$11,3, )</f>
        <v>0</v>
      </c>
      <c r="I51" s="30" t="n">
        <f aca="false">G51*H51</f>
        <v>0</v>
      </c>
      <c r="J51" s="28" t="n">
        <v>0</v>
      </c>
      <c r="K51" s="29" t="n">
        <f aca="false">VLOOKUP($C51,'Memória de Cálculo 3'!$B$2:$E$11,4,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3'!$B$2:$G$11,5, )</f>
        <v>0</v>
      </c>
      <c r="O51" s="30" t="n">
        <f aca="false">M51*N51</f>
        <v>0</v>
      </c>
      <c r="P51" s="30"/>
      <c r="Q51" s="30" t="n">
        <f aca="false">VLOOKUP($C51,'Memória de Cálculo 3'!$B$2:$G$11,6, )</f>
        <v>0</v>
      </c>
      <c r="R51" s="30" t="n">
        <f aca="false">P51*Q51</f>
        <v>0</v>
      </c>
      <c r="S51" s="31" t="n">
        <f aca="false">F51+I51+L51+O51+R51</f>
        <v>0</v>
      </c>
      <c r="T51" s="2"/>
    </row>
    <row r="52" s="1" customFormat="true" ht="24" hidden="false" customHeight="false" outlineLevel="0" collapsed="false">
      <c r="B52" s="26" t="s">
        <v>59</v>
      </c>
      <c r="C52" s="27" t="n">
        <v>0.03</v>
      </c>
      <c r="D52" s="28" t="n">
        <v>5</v>
      </c>
      <c r="E52" s="29" t="n">
        <f aca="false">VLOOKUP($C52,'Memória de Cálculo 3'!$B$2:$E$11,2, )</f>
        <v>0</v>
      </c>
      <c r="F52" s="30" t="n">
        <f aca="false">D52*E52</f>
        <v>0</v>
      </c>
      <c r="G52" s="28" t="n">
        <v>1</v>
      </c>
      <c r="H52" s="29" t="n">
        <f aca="false">VLOOKUP($C52,'Memória de Cálculo 3'!$B$2:$E$11,3, )</f>
        <v>0</v>
      </c>
      <c r="I52" s="30" t="n">
        <f aca="false">G52*H52</f>
        <v>0</v>
      </c>
      <c r="J52" s="28" t="n">
        <v>0</v>
      </c>
      <c r="K52" s="29" t="n">
        <f aca="false">VLOOKUP($C52,'Memória de Cálculo 3'!$B$2:$E$11,4, )</f>
        <v>0</v>
      </c>
      <c r="L52" s="30" t="n">
        <f aca="false">J52*K52</f>
        <v>0</v>
      </c>
      <c r="M52" s="30" t="n">
        <v>4</v>
      </c>
      <c r="N52" s="30" t="n">
        <f aca="false">VLOOKUP($C52,'Memória de Cálculo 3'!$B$2:$G$11,5, )</f>
        <v>0</v>
      </c>
      <c r="O52" s="30" t="n">
        <f aca="false">M52*N52</f>
        <v>0</v>
      </c>
      <c r="P52" s="30"/>
      <c r="Q52" s="30" t="n">
        <f aca="false">VLOOKUP($C52,'Memória de Cálculo 3'!$B$2:$G$11,6, )</f>
        <v>0</v>
      </c>
      <c r="R52" s="30" t="n">
        <f aca="false">P52*Q52</f>
        <v>0</v>
      </c>
      <c r="S52" s="31" t="n">
        <f aca="false">F52+I52+L52+O52+R52</f>
        <v>0</v>
      </c>
      <c r="T52" s="2"/>
    </row>
    <row r="53" s="1" customFormat="true" ht="24" hidden="false" customHeight="false" outlineLevel="0" collapsed="false">
      <c r="B53" s="26" t="s">
        <v>60</v>
      </c>
      <c r="C53" s="27" t="n">
        <v>0.05</v>
      </c>
      <c r="D53" s="28" t="n">
        <v>2</v>
      </c>
      <c r="E53" s="29" t="n">
        <f aca="false">VLOOKUP($C53,'Memória de Cálculo 3'!$B$2:$E$11,2, )</f>
        <v>0</v>
      </c>
      <c r="F53" s="30" t="n">
        <f aca="false">D53*E53</f>
        <v>0</v>
      </c>
      <c r="G53" s="28" t="n">
        <v>0</v>
      </c>
      <c r="H53" s="29" t="n">
        <f aca="false">VLOOKUP($C53,'Memória de Cálculo 3'!$B$2:$E$11,3, )</f>
        <v>0</v>
      </c>
      <c r="I53" s="30" t="n">
        <f aca="false">G53*H53</f>
        <v>0</v>
      </c>
      <c r="J53" s="28" t="n">
        <v>0</v>
      </c>
      <c r="K53" s="29" t="n">
        <f aca="false">VLOOKUP($C53,'Memória de Cálculo 3'!$B$2:$E$11,4,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3'!$B$2:$G$11,5, )</f>
        <v>0</v>
      </c>
      <c r="O53" s="30" t="n">
        <f aca="false">M53*N53</f>
        <v>0</v>
      </c>
      <c r="P53" s="30"/>
      <c r="Q53" s="30" t="n">
        <f aca="false">VLOOKUP($C53,'Memória de Cálculo 3'!$B$2:$G$11,6, )</f>
        <v>0</v>
      </c>
      <c r="R53" s="30" t="n">
        <f aca="false">P53*Q53</f>
        <v>0</v>
      </c>
      <c r="S53" s="31" t="n">
        <f aca="false">F53+I53+L53+O53+R53</f>
        <v>0</v>
      </c>
      <c r="T53" s="2"/>
    </row>
    <row r="54" s="1" customFormat="true" ht="13" hidden="false" customHeight="false" outlineLevel="0" collapsed="false">
      <c r="B54" s="26" t="s">
        <v>61</v>
      </c>
      <c r="C54" s="27" t="n">
        <v>0.02</v>
      </c>
      <c r="D54" s="28" t="n">
        <v>5</v>
      </c>
      <c r="E54" s="29" t="n">
        <f aca="false">VLOOKUP($C54,'Memória de Cálculo 3'!$B$2:$E$11,2, )</f>
        <v>0</v>
      </c>
      <c r="F54" s="30" t="n">
        <f aca="false">D54*E54</f>
        <v>0</v>
      </c>
      <c r="G54" s="28" t="n">
        <v>0</v>
      </c>
      <c r="H54" s="29" t="n">
        <f aca="false">VLOOKUP($C54,'Memória de Cálculo 3'!$B$2:$E$11,3, )</f>
        <v>0</v>
      </c>
      <c r="I54" s="30" t="n">
        <f aca="false">G54*H54</f>
        <v>0</v>
      </c>
      <c r="J54" s="28" t="n">
        <v>0</v>
      </c>
      <c r="K54" s="29" t="n">
        <f aca="false">VLOOKUP($C54,'Memória de Cálculo 3'!$B$2:$E$11,4, )</f>
        <v>0</v>
      </c>
      <c r="L54" s="30" t="n">
        <f aca="false">J54*K54</f>
        <v>0</v>
      </c>
      <c r="M54" s="30" t="n">
        <v>4</v>
      </c>
      <c r="N54" s="30" t="n">
        <f aca="false">VLOOKUP($C54,'Memória de Cálculo 3'!$B$2:$G$11,5, )</f>
        <v>0</v>
      </c>
      <c r="O54" s="30" t="n">
        <f aca="false">M54*N54</f>
        <v>0</v>
      </c>
      <c r="P54" s="30"/>
      <c r="Q54" s="30" t="n">
        <f aca="false">VLOOKUP($C54,'Memória de Cálculo 3'!$B$2:$G$11,6, )</f>
        <v>0</v>
      </c>
      <c r="R54" s="30" t="n">
        <f aca="false">P54*Q54</f>
        <v>0</v>
      </c>
      <c r="S54" s="31" t="n">
        <f aca="false">F54+I54+L54+O54+R54</f>
        <v>0</v>
      </c>
      <c r="T54" s="2"/>
    </row>
    <row r="55" s="1" customFormat="true" ht="13" hidden="false" customHeight="false" outlineLevel="0" collapsed="false">
      <c r="B55" s="26" t="s">
        <v>62</v>
      </c>
      <c r="C55" s="27" t="n">
        <v>0.03</v>
      </c>
      <c r="D55" s="28" t="n">
        <v>2</v>
      </c>
      <c r="E55" s="29" t="n">
        <f aca="false">VLOOKUP($C55,'Memória de Cálculo 3'!$B$2:$E$11,2, )</f>
        <v>0</v>
      </c>
      <c r="F55" s="30" t="n">
        <f aca="false">D55*E55</f>
        <v>0</v>
      </c>
      <c r="G55" s="28" t="n">
        <v>0</v>
      </c>
      <c r="H55" s="29" t="n">
        <f aca="false">VLOOKUP($C55,'Memória de Cálculo 3'!$B$2:$E$11,3, )</f>
        <v>0</v>
      </c>
      <c r="I55" s="30" t="n">
        <f aca="false">G55*H55</f>
        <v>0</v>
      </c>
      <c r="J55" s="28" t="n">
        <v>0</v>
      </c>
      <c r="K55" s="29" t="n">
        <f aca="false">VLOOKUP($C55,'Memória de Cálculo 3'!$B$2:$E$11,4, )</f>
        <v>0</v>
      </c>
      <c r="L55" s="30" t="n">
        <f aca="false">J55*K55</f>
        <v>0</v>
      </c>
      <c r="M55" s="30" t="n">
        <v>4</v>
      </c>
      <c r="N55" s="30" t="n">
        <f aca="false">VLOOKUP($C55,'Memória de Cálculo 3'!$B$2:$G$11,5, )</f>
        <v>0</v>
      </c>
      <c r="O55" s="30" t="n">
        <f aca="false">M55*N55</f>
        <v>0</v>
      </c>
      <c r="P55" s="30"/>
      <c r="Q55" s="30" t="n">
        <f aca="false">VLOOKUP($C55,'Memória de Cálculo 3'!$B$2:$G$11,6, )</f>
        <v>0</v>
      </c>
      <c r="R55" s="30" t="n">
        <f aca="false">P55*Q55</f>
        <v>0</v>
      </c>
      <c r="S55" s="31" t="n">
        <f aca="false">F55+I55+L55+O55+R55</f>
        <v>0</v>
      </c>
      <c r="T55" s="2"/>
    </row>
    <row r="56" s="1" customFormat="true" ht="13" hidden="false" customHeight="false" outlineLevel="0" collapsed="false">
      <c r="B56" s="26" t="s">
        <v>46</v>
      </c>
      <c r="C56" s="27" t="n">
        <v>0.02</v>
      </c>
      <c r="D56" s="28" t="n">
        <v>0</v>
      </c>
      <c r="E56" s="29" t="n">
        <f aca="false">VLOOKUP($C56,'Memória de Cálculo 3'!$B$2:$E$11,2, )</f>
        <v>0</v>
      </c>
      <c r="F56" s="30" t="n">
        <f aca="false">D56*E56</f>
        <v>0</v>
      </c>
      <c r="G56" s="28" t="n">
        <v>1</v>
      </c>
      <c r="H56" s="29" t="n">
        <f aca="false">VLOOKUP($C56,'Memória de Cálculo 3'!$B$2:$E$11,3, )</f>
        <v>0</v>
      </c>
      <c r="I56" s="30" t="n">
        <f aca="false">G56*H56</f>
        <v>0</v>
      </c>
      <c r="J56" s="28" t="n">
        <v>0</v>
      </c>
      <c r="K56" s="29" t="n">
        <f aca="false">VLOOKUP($C56,'Memória de Cálculo 3'!$B$2:$E$11,4, )</f>
        <v>0</v>
      </c>
      <c r="L56" s="30" t="n">
        <f aca="false">J56*K56</f>
        <v>0</v>
      </c>
      <c r="M56" s="30" t="n">
        <v>9</v>
      </c>
      <c r="N56" s="30" t="n">
        <f aca="false">VLOOKUP($C56,'Memória de Cálculo 3'!$B$2:$G$11,5, )</f>
        <v>0</v>
      </c>
      <c r="O56" s="30" t="n">
        <f aca="false">M56*N56</f>
        <v>0</v>
      </c>
      <c r="P56" s="30" t="n">
        <v>7</v>
      </c>
      <c r="Q56" s="30" t="n">
        <f aca="false">VLOOKUP($C56,'Memória de Cálculo 3'!$B$2:$G$11,6, )</f>
        <v>0</v>
      </c>
      <c r="R56" s="30" t="n">
        <f aca="false">P56*Q56</f>
        <v>0</v>
      </c>
      <c r="S56" s="31" t="n">
        <f aca="false">F56+I56+L56+O56+R56</f>
        <v>0</v>
      </c>
      <c r="T56" s="2"/>
    </row>
    <row r="57" s="1" customFormat="true" ht="12.8" hidden="false" customHeight="false" outlineLevel="0" collapsed="false">
      <c r="B57" s="32" t="s">
        <v>19</v>
      </c>
      <c r="C57" s="32"/>
      <c r="D57" s="32" t="n">
        <f aca="false">SUM(D40:D56)</f>
        <v>41</v>
      </c>
      <c r="E57" s="32"/>
      <c r="F57" s="33" t="n">
        <f aca="false">SUM(F40:F56)</f>
        <v>0</v>
      </c>
      <c r="G57" s="32" t="n">
        <f aca="false">SUM(G40:G56)</f>
        <v>2</v>
      </c>
      <c r="H57" s="32"/>
      <c r="I57" s="32" t="n">
        <f aca="false">SUM(I40:I56)</f>
        <v>0</v>
      </c>
      <c r="J57" s="32" t="n">
        <f aca="false">SUM(J40:J56)</f>
        <v>2</v>
      </c>
      <c r="K57" s="32"/>
      <c r="L57" s="33" t="n">
        <f aca="false">SUM(L40:L56)</f>
        <v>0</v>
      </c>
      <c r="M57" s="32" t="n">
        <f aca="false">SUM(M40:M56)</f>
        <v>73</v>
      </c>
      <c r="N57" s="32"/>
      <c r="O57" s="33" t="n">
        <f aca="false">SUM(O40:O56)</f>
        <v>0</v>
      </c>
      <c r="P57" s="32" t="n">
        <f aca="false">SUM(P40:P56)</f>
        <v>7</v>
      </c>
      <c r="Q57" s="32"/>
      <c r="R57" s="33" t="n">
        <f aca="false">SUM(R40:R56)</f>
        <v>0</v>
      </c>
      <c r="S57" s="34" t="n">
        <f aca="false">SUM(S40:S56)</f>
        <v>0</v>
      </c>
      <c r="T57" s="2"/>
    </row>
    <row r="58" s="1" customFormat="true" ht="12.8" hidden="false" customHeight="false" outlineLevel="0" collapsed="false">
      <c r="B58" s="32" t="s">
        <v>45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5" t="n">
        <f aca="false">S57*36</f>
        <v>0</v>
      </c>
      <c r="T58" s="2"/>
    </row>
    <row r="59" s="1" customFormat="true" ht="12.8" hidden="false" customHeight="false" outlineLevel="0" collapsed="false">
      <c r="N59" s="2"/>
    </row>
    <row r="60" s="1" customFormat="true" ht="12.8" hidden="false" customHeight="false" outlineLevel="0" collapsed="false">
      <c r="N60" s="2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T62" s="2"/>
    </row>
    <row r="64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4:C34"/>
    <mergeCell ref="B35:L35"/>
    <mergeCell ref="B38:B39"/>
    <mergeCell ref="C38:C39"/>
    <mergeCell ref="D38:F38"/>
    <mergeCell ref="G38:I38"/>
    <mergeCell ref="J38:L38"/>
    <mergeCell ref="M38:O38"/>
    <mergeCell ref="P38:R38"/>
    <mergeCell ref="S38:S39"/>
    <mergeCell ref="B57:C57"/>
    <mergeCell ref="B58:L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4" activeCellId="0" sqref="B9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63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64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65</v>
      </c>
      <c r="C4" s="46"/>
      <c r="D4" s="46"/>
      <c r="E4" s="46"/>
    </row>
    <row r="5" customFormat="false" ht="12.75" hidden="false" customHeight="true" outlineLevel="0" collapsed="false">
      <c r="A5" s="44"/>
      <c r="B5" s="45" t="s">
        <v>66</v>
      </c>
      <c r="C5" s="47"/>
      <c r="D5" s="47"/>
      <c r="E5" s="47"/>
    </row>
    <row r="6" customFormat="false" ht="12.75" hidden="false" customHeight="true" outlineLevel="0" collapsed="false">
      <c r="A6" s="44"/>
      <c r="B6" s="45" t="s">
        <v>67</v>
      </c>
      <c r="C6" s="48"/>
      <c r="D6" s="48"/>
      <c r="E6" s="48"/>
    </row>
    <row r="7" customFormat="false" ht="12.75" hidden="false" customHeight="true" outlineLevel="0" collapsed="false">
      <c r="A7" s="44"/>
      <c r="B7" s="45" t="s">
        <v>68</v>
      </c>
      <c r="C7" s="48"/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69</v>
      </c>
      <c r="B9" s="51" t="s">
        <v>70</v>
      </c>
      <c r="C9" s="51" t="s">
        <v>71</v>
      </c>
      <c r="D9" s="51" t="s">
        <v>72</v>
      </c>
      <c r="E9" s="51" t="s">
        <v>73</v>
      </c>
      <c r="AT9" s="36"/>
      <c r="AMH9" s="39"/>
    </row>
    <row r="10" customFormat="false" ht="16.15" hidden="false" customHeight="true" outlineLevel="0" collapsed="false">
      <c r="A10" s="52" t="s">
        <v>74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75</v>
      </c>
      <c r="B11" s="54" t="s">
        <v>76</v>
      </c>
      <c r="C11" s="54" t="s">
        <v>77</v>
      </c>
      <c r="D11" s="54" t="s">
        <v>77</v>
      </c>
      <c r="E11" s="54" t="s">
        <v>77</v>
      </c>
      <c r="AT11" s="36"/>
      <c r="AMH11" s="39"/>
    </row>
    <row r="12" customFormat="false" ht="13.8" hidden="false" customHeight="false" outlineLevel="0" collapsed="false">
      <c r="A12" s="55" t="s">
        <v>78</v>
      </c>
      <c r="B12" s="56" t="n">
        <f aca="false">C4</f>
        <v>0</v>
      </c>
      <c r="C12" s="57" t="n">
        <f aca="false">$B12</f>
        <v>0</v>
      </c>
      <c r="D12" s="57" t="n">
        <f aca="false">$B12*2</f>
        <v>0</v>
      </c>
      <c r="E12" s="57" t="n">
        <f aca="false">$B12*2</f>
        <v>0</v>
      </c>
      <c r="AT12" s="36"/>
      <c r="AMH12" s="39"/>
    </row>
    <row r="13" customFormat="false" ht="13.8" hidden="false" customHeight="false" outlineLevel="0" collapsed="false">
      <c r="A13" s="55" t="s">
        <v>79</v>
      </c>
      <c r="B13" s="58" t="n">
        <v>0.3</v>
      </c>
      <c r="C13" s="59" t="n">
        <f aca="false">C12*$B13</f>
        <v>0</v>
      </c>
      <c r="D13" s="59" t="n">
        <f aca="false">D12*$B13</f>
        <v>0</v>
      </c>
      <c r="E13" s="59" t="n">
        <f aca="false">E12*$B13</f>
        <v>0</v>
      </c>
      <c r="AT13" s="36"/>
      <c r="AMH13" s="39"/>
    </row>
    <row r="14" customFormat="false" ht="13.8" hidden="false" customHeight="false" outlineLevel="0" collapsed="false">
      <c r="A14" s="55" t="s">
        <v>80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81</v>
      </c>
      <c r="B15" s="58" t="n">
        <v>0.2</v>
      </c>
      <c r="C15" s="61"/>
      <c r="D15" s="61"/>
      <c r="E15" s="59" t="n">
        <f aca="false">(E12+E13)/220*(7*15)*B15</f>
        <v>0</v>
      </c>
      <c r="AT15" s="36"/>
      <c r="AMH15" s="39"/>
    </row>
    <row r="16" customFormat="false" ht="13.8" hidden="false" customHeight="false" outlineLevel="0" collapsed="false">
      <c r="A16" s="62" t="s">
        <v>82</v>
      </c>
      <c r="B16" s="58"/>
      <c r="C16" s="61"/>
      <c r="D16" s="61"/>
      <c r="E16" s="61" t="n">
        <f aca="false">((E12+E13)/2/220)*(1+B15)*15*2</f>
        <v>0</v>
      </c>
      <c r="AT16" s="36"/>
      <c r="AMH16" s="39"/>
    </row>
    <row r="17" customFormat="false" ht="13.8" hidden="false" customHeight="false" outlineLevel="0" collapsed="false">
      <c r="A17" s="62" t="s">
        <v>83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84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85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86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87</v>
      </c>
      <c r="B22" s="73" t="s">
        <v>88</v>
      </c>
      <c r="C22" s="73" t="s">
        <v>77</v>
      </c>
      <c r="D22" s="73" t="s">
        <v>77</v>
      </c>
      <c r="E22" s="74" t="s">
        <v>77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89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90</v>
      </c>
      <c r="B24" s="79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85</v>
      </c>
      <c r="B25" s="81" t="n">
        <f aca="false">SUM(B23:B24)</f>
        <v>0.111111111111111</v>
      </c>
      <c r="C25" s="82" t="n">
        <f aca="false">SUM(C23:C24)</f>
        <v>0</v>
      </c>
      <c r="D25" s="82" t="n">
        <f aca="false">SUM(D23:D24)</f>
        <v>0</v>
      </c>
      <c r="E25" s="82" t="n">
        <f aca="false">SUM(E23:E24)</f>
        <v>0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91</v>
      </c>
      <c r="B26" s="73" t="s">
        <v>88</v>
      </c>
      <c r="C26" s="73" t="s">
        <v>77</v>
      </c>
      <c r="D26" s="73" t="s">
        <v>77</v>
      </c>
      <c r="E26" s="73" t="s">
        <v>77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92</v>
      </c>
      <c r="B27" s="84" t="n">
        <v>0.2</v>
      </c>
      <c r="C27" s="85" t="n">
        <f aca="false">(C$19+C$25)*$B27</f>
        <v>0</v>
      </c>
      <c r="D27" s="85" t="n">
        <f aca="false">(D$19+D$25)*$B27</f>
        <v>0</v>
      </c>
      <c r="E27" s="85" t="n">
        <f aca="false">(E$19+E$25)*$B27</f>
        <v>0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93</v>
      </c>
      <c r="B28" s="87" t="n">
        <v>0.025</v>
      </c>
      <c r="C28" s="85" t="n">
        <f aca="false">(C$19+C$25)*$B28</f>
        <v>0</v>
      </c>
      <c r="D28" s="85" t="n">
        <f aca="false">(D$19+D$25)*$B28</f>
        <v>0</v>
      </c>
      <c r="E28" s="85" t="n">
        <f aca="false">(E$19+E$25)*$B28</f>
        <v>0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94</v>
      </c>
      <c r="B29" s="87" t="n">
        <v>0</v>
      </c>
      <c r="C29" s="85" t="n">
        <f aca="false">(C$19+C$25)*$B29</f>
        <v>0</v>
      </c>
      <c r="D29" s="85" t="n">
        <f aca="false">(D$19+D$25)*$B29</f>
        <v>0</v>
      </c>
      <c r="E29" s="85" t="n">
        <f aca="false">(E$19+E$25)*$B29</f>
        <v>0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</row>
    <row r="30" s="78" customFormat="true" ht="13.8" hidden="false" customHeight="false" outlineLevel="0" collapsed="false">
      <c r="A30" s="55" t="s">
        <v>95</v>
      </c>
      <c r="B30" s="87" t="n">
        <v>0.015</v>
      </c>
      <c r="C30" s="85" t="n">
        <f aca="false">(C$19+C$25)*$B30</f>
        <v>0</v>
      </c>
      <c r="D30" s="85" t="n">
        <f aca="false">(D$19+D$25)*$B30</f>
        <v>0</v>
      </c>
      <c r="E30" s="85" t="n">
        <f aca="false">(E$19+E$25)*$B30</f>
        <v>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96</v>
      </c>
      <c r="B31" s="87" t="n">
        <v>0.01</v>
      </c>
      <c r="C31" s="85" t="n">
        <f aca="false">(C$19+C$25)*$B31</f>
        <v>0</v>
      </c>
      <c r="D31" s="85" t="n">
        <f aca="false">(D$19+D$25)*$B31</f>
        <v>0</v>
      </c>
      <c r="E31" s="85" t="n">
        <f aca="false">(E$19+E$25)*$B31</f>
        <v>0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97</v>
      </c>
      <c r="B32" s="87" t="n">
        <v>0.006</v>
      </c>
      <c r="C32" s="85" t="n">
        <f aca="false">(C$19+C$25)*$B32</f>
        <v>0</v>
      </c>
      <c r="D32" s="85" t="n">
        <f aca="false">(D$19+D$25)*$B32</f>
        <v>0</v>
      </c>
      <c r="E32" s="85" t="n">
        <f aca="false">(E$19+E$25)*$B32</f>
        <v>0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98</v>
      </c>
      <c r="B33" s="87" t="n">
        <v>0.002</v>
      </c>
      <c r="C33" s="85" t="n">
        <f aca="false">(C$19+C$25)*$B33</f>
        <v>0</v>
      </c>
      <c r="D33" s="85" t="n">
        <f aca="false">(D$19+D$25)*$B33</f>
        <v>0</v>
      </c>
      <c r="E33" s="85" t="n">
        <f aca="false">(E$19+E$25)*$B33</f>
        <v>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99</v>
      </c>
      <c r="B34" s="87" t="n">
        <v>0.08</v>
      </c>
      <c r="C34" s="85" t="n">
        <f aca="false">(C$19+C$25)*$B34</f>
        <v>0</v>
      </c>
      <c r="D34" s="85" t="n">
        <f aca="false">(D$19+D$25)*$B34</f>
        <v>0</v>
      </c>
      <c r="E34" s="85" t="n">
        <f aca="false">(E$19+E$25)*$B34</f>
        <v>0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</row>
    <row r="35" customFormat="false" ht="13.8" hidden="false" customHeight="false" outlineLevel="0" collapsed="false">
      <c r="A35" s="80" t="s">
        <v>100</v>
      </c>
      <c r="B35" s="81" t="n">
        <f aca="false">SUM(B27:B34)</f>
        <v>0.338</v>
      </c>
      <c r="C35" s="82" t="n">
        <f aca="false">SUM(C27:C34)</f>
        <v>0</v>
      </c>
      <c r="D35" s="82" t="n">
        <f aca="false">SUM(D27:D34)</f>
        <v>0</v>
      </c>
      <c r="E35" s="82" t="n">
        <f aca="false">SUM(E27:E34)</f>
        <v>0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101</v>
      </c>
      <c r="B36" s="89"/>
      <c r="C36" s="73" t="s">
        <v>77</v>
      </c>
      <c r="D36" s="73" t="s">
        <v>77</v>
      </c>
      <c r="E36" s="73" t="s">
        <v>77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102</v>
      </c>
      <c r="B37" s="90" t="n">
        <f aca="false">' Memória de Cálculo 1'!E7</f>
        <v>0</v>
      </c>
      <c r="C37" s="57" t="n">
        <f aca="false">' Memória de Cálculo 1'!$F$14</f>
        <v>0</v>
      </c>
      <c r="D37" s="57" t="n">
        <f aca="false">' Memória de Cálculo 1'!$F$10</f>
        <v>0</v>
      </c>
      <c r="E37" s="57" t="n">
        <f aca="false">' Memória de Cálculo 1'!$F$10</f>
        <v>0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103</v>
      </c>
      <c r="B38" s="60" t="n">
        <f aca="false">' Memória de Cálculo 1'!D17</f>
        <v>0</v>
      </c>
      <c r="C38" s="57" t="n">
        <f aca="false">' Memória de Cálculo 1'!$F$22</f>
        <v>0</v>
      </c>
      <c r="D38" s="57" t="n">
        <f aca="false">' Memória de Cálculo 1'!$F$18</f>
        <v>0</v>
      </c>
      <c r="E38" s="57" t="n">
        <f aca="false">' Memória de Cálculo 1'!$F$18</f>
        <v>0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104</v>
      </c>
      <c r="B39" s="60" t="n">
        <v>0</v>
      </c>
      <c r="C39" s="61" t="n">
        <f aca="false">$B39-($B39*5%)</f>
        <v>0</v>
      </c>
      <c r="D39" s="61" t="n">
        <f aca="false">($B39-($B39*5%))*2</f>
        <v>0</v>
      </c>
      <c r="E39" s="61" t="n">
        <f aca="false">($B39-($B39*5%))*2</f>
        <v>0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105</v>
      </c>
      <c r="B40" s="91" t="n">
        <f aca="false">' Memória de Cálculo 1'!D54</f>
        <v>0</v>
      </c>
      <c r="C40" s="61" t="n">
        <f aca="false">$B40</f>
        <v>0</v>
      </c>
      <c r="D40" s="61" t="n">
        <f aca="false">$B40*2</f>
        <v>0</v>
      </c>
      <c r="E40" s="61" t="n">
        <f aca="false">$B40*2</f>
        <v>0</v>
      </c>
      <c r="AT40" s="36"/>
      <c r="AMH40" s="39"/>
      <c r="XFC40" s="78"/>
      <c r="XFD40" s="78"/>
    </row>
    <row r="41" customFormat="false" ht="13.8" hidden="false" customHeight="false" outlineLevel="0" collapsed="false">
      <c r="A41" s="55" t="s">
        <v>106</v>
      </c>
      <c r="B41" s="60" t="n">
        <f aca="false">' Memória de Cálculo 1'!D29</f>
        <v>0</v>
      </c>
      <c r="C41" s="61" t="n">
        <f aca="false">$B41</f>
        <v>0</v>
      </c>
      <c r="D41" s="61" t="n">
        <f aca="false">$B41*2</f>
        <v>0</v>
      </c>
      <c r="E41" s="61" t="n">
        <f aca="false">$B41*2</f>
        <v>0</v>
      </c>
      <c r="AT41" s="36"/>
      <c r="AMH41" s="39"/>
    </row>
    <row r="42" customFormat="false" ht="13.8" hidden="false" customHeight="false" outlineLevel="0" collapsed="false">
      <c r="A42" s="55" t="s">
        <v>107</v>
      </c>
      <c r="B42" s="60" t="n">
        <f aca="false">' Memória de Cálculo 1'!D60</f>
        <v>0</v>
      </c>
      <c r="C42" s="61" t="n">
        <f aca="false">$B42</f>
        <v>0</v>
      </c>
      <c r="D42" s="61" t="n">
        <f aca="false">$B42*2</f>
        <v>0</v>
      </c>
      <c r="E42" s="61" t="n">
        <f aca="false">$B42*2</f>
        <v>0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108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100</v>
      </c>
      <c r="B44" s="82"/>
      <c r="C44" s="82" t="n">
        <f aca="false">SUM(C37:C43)</f>
        <v>0</v>
      </c>
      <c r="D44" s="82" t="n">
        <f aca="false">SUM(D37:D43)</f>
        <v>0</v>
      </c>
      <c r="E44" s="82" t="n">
        <f aca="false">SUM(E37:E43)</f>
        <v>0</v>
      </c>
      <c r="AT44" s="36"/>
      <c r="AMH44" s="39"/>
      <c r="XFC44" s="78"/>
      <c r="XFD44" s="78"/>
    </row>
    <row r="45" customFormat="false" ht="13.8" hidden="false" customHeight="false" outlineLevel="0" collapsed="false">
      <c r="A45" s="93" t="s">
        <v>109</v>
      </c>
      <c r="B45" s="94"/>
      <c r="C45" s="95" t="s">
        <v>77</v>
      </c>
      <c r="D45" s="96" t="s">
        <v>77</v>
      </c>
      <c r="E45" s="97" t="s">
        <v>77</v>
      </c>
      <c r="AT45" s="36"/>
      <c r="AMH45" s="39"/>
    </row>
    <row r="46" customFormat="false" ht="13.8" hidden="false" customHeight="false" outlineLevel="0" collapsed="false">
      <c r="A46" s="98" t="s">
        <v>110</v>
      </c>
      <c r="B46" s="99"/>
      <c r="C46" s="85" t="n">
        <f aca="false">C25</f>
        <v>0</v>
      </c>
      <c r="D46" s="85" t="n">
        <f aca="false">D25</f>
        <v>0</v>
      </c>
      <c r="E46" s="85" t="n">
        <f aca="false">E25</f>
        <v>0</v>
      </c>
      <c r="AT46" s="36"/>
      <c r="AMH46" s="39"/>
    </row>
    <row r="47" customFormat="false" ht="13.8" hidden="false" customHeight="false" outlineLevel="0" collapsed="false">
      <c r="A47" s="100" t="s">
        <v>111</v>
      </c>
      <c r="B47" s="99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9"/>
    </row>
    <row r="48" customFormat="false" ht="13.8" hidden="false" customHeight="false" outlineLevel="0" collapsed="false">
      <c r="A48" s="100" t="s">
        <v>112</v>
      </c>
      <c r="B48" s="99"/>
      <c r="C48" s="101" t="n">
        <f aca="false">C44</f>
        <v>0</v>
      </c>
      <c r="D48" s="101" t="n">
        <f aca="false">D44</f>
        <v>0</v>
      </c>
      <c r="E48" s="101" t="n">
        <f aca="false">E44</f>
        <v>0</v>
      </c>
      <c r="AT48" s="36"/>
      <c r="AMH48" s="39"/>
    </row>
    <row r="49" customFormat="false" ht="13.8" hidden="false" customHeight="false" outlineLevel="0" collapsed="false">
      <c r="A49" s="64" t="s">
        <v>85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113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114</v>
      </c>
      <c r="B52" s="103"/>
      <c r="C52" s="54" t="s">
        <v>77</v>
      </c>
      <c r="D52" s="54" t="s">
        <v>77</v>
      </c>
      <c r="E52" s="104" t="s">
        <v>77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115</v>
      </c>
      <c r="B53" s="58" t="n">
        <f aca="false">1/12*5%</f>
        <v>0.00416666666666667</v>
      </c>
      <c r="C53" s="85" t="n">
        <f aca="false">C$19*$B53</f>
        <v>0</v>
      </c>
      <c r="D53" s="85" t="n">
        <f aca="false">D$19*$B53</f>
        <v>0</v>
      </c>
      <c r="E53" s="85" t="n">
        <f aca="false">E$19*$B53</f>
        <v>0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116</v>
      </c>
      <c r="B54" s="58" t="n">
        <f aca="false">B34*B53</f>
        <v>0.000333333333333333</v>
      </c>
      <c r="C54" s="85" t="n">
        <f aca="false">C$19*$B54</f>
        <v>0</v>
      </c>
      <c r="D54" s="85" t="n">
        <f aca="false">D$19*$B54</f>
        <v>0</v>
      </c>
      <c r="E54" s="85" t="n">
        <f aca="false">E$19*$B54</f>
        <v>0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117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118</v>
      </c>
      <c r="B56" s="58" t="n">
        <f aca="false">1/30*7/12</f>
        <v>0.0194444444444444</v>
      </c>
      <c r="C56" s="85" t="n">
        <f aca="false">C$19*$B56</f>
        <v>0</v>
      </c>
      <c r="D56" s="85" t="n">
        <f aca="false">D$19*$B56</f>
        <v>0</v>
      </c>
      <c r="E56" s="85" t="n">
        <f aca="false">E$19*$B56</f>
        <v>0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4" hidden="false" customHeight="false" outlineLevel="0" collapsed="false">
      <c r="A57" s="55" t="s">
        <v>119</v>
      </c>
      <c r="B57" s="58" t="n">
        <f aca="false">B56*B35</f>
        <v>0.00657222222222221</v>
      </c>
      <c r="C57" s="85" t="n">
        <f aca="false">C$19*$B57</f>
        <v>0</v>
      </c>
      <c r="D57" s="85" t="n">
        <f aca="false">D$19*$B57</f>
        <v>0</v>
      </c>
      <c r="E57" s="85" t="n">
        <f aca="false">E$19*$B57</f>
        <v>0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120</v>
      </c>
      <c r="B58" s="58" t="n">
        <f aca="false">B34*40%*90%*(1+1/12+1/12+1/3*1/12)</f>
        <v>0.0344</v>
      </c>
      <c r="C58" s="85" t="n">
        <f aca="false">C$19*$B58</f>
        <v>0</v>
      </c>
      <c r="D58" s="85" t="n">
        <f aca="false">D$19*$B58</f>
        <v>0</v>
      </c>
      <c r="E58" s="85" t="n">
        <f aca="false">E$19*$B58</f>
        <v>0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5" hidden="false" customHeight="false" outlineLevel="0" collapsed="false">
      <c r="A59" s="64" t="s">
        <v>85</v>
      </c>
      <c r="B59" s="106" t="n">
        <f aca="false">SUM(B53:B58)</f>
        <v>0.0649166666666666</v>
      </c>
      <c r="C59" s="107" t="n">
        <f aca="false">SUM(C53:C58)</f>
        <v>0</v>
      </c>
      <c r="D59" s="107" t="n">
        <f aca="false">SUM(D53:D58)</f>
        <v>0</v>
      </c>
      <c r="E59" s="107" t="n">
        <f aca="false">SUM(E53:E58)</f>
        <v>0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121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122</v>
      </c>
      <c r="B62" s="89"/>
      <c r="C62" s="73" t="s">
        <v>77</v>
      </c>
      <c r="D62" s="73" t="s">
        <v>77</v>
      </c>
      <c r="E62" s="73" t="s">
        <v>77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123</v>
      </c>
      <c r="B63" s="58" t="n">
        <f aca="false">1/12</f>
        <v>0.0833333333333333</v>
      </c>
      <c r="C63" s="77" t="n">
        <f aca="false">(C$19+C$49+C$59-C$37-C$38-C$42)*$B63</f>
        <v>0</v>
      </c>
      <c r="D63" s="77" t="n">
        <f aca="false">(D$19+D$49+D$59-D$37-D$38-D$42)*$B63</f>
        <v>0</v>
      </c>
      <c r="E63" s="77" t="n">
        <f aca="false">(E$19+E$49+E$59-E$37-E$38-E$42)*$B63</f>
        <v>0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124</v>
      </c>
      <c r="B64" s="58" t="n">
        <f aca="false">(' Memória de Cálculo 1'!D33/30/12)</f>
        <v>0.00822222222222222</v>
      </c>
      <c r="C64" s="77" t="n">
        <f aca="false">(C$19+C$49+C$59-C$37-C$38-C$42)*$B64</f>
        <v>0</v>
      </c>
      <c r="D64" s="77" t="n">
        <f aca="false">(D$19+D$49+D$59-D$37-D$38-D$42)*$B64</f>
        <v>0</v>
      </c>
      <c r="E64" s="77" t="n">
        <f aca="false">(E$19+E$49+E$59-E$37-E$38-E$42)*$B64</f>
        <v>0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125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(C$19+C$49+C$59-C$37-C$38-C$42)*$B65</f>
        <v>0</v>
      </c>
      <c r="D65" s="77" t="n">
        <f aca="false">(D$19+D$49+D$59-D$37-D$38-D$42)*$B65</f>
        <v>0</v>
      </c>
      <c r="E65" s="77" t="n">
        <f aca="false">(E$19+E$49+E$59-E$37-E$38-E$42)*$B65</f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126</v>
      </c>
      <c r="B66" s="58" t="n">
        <f aca="false">' Memória de Cálculo 1'!E43*(15/30/12)</f>
        <v>0.0027125</v>
      </c>
      <c r="C66" s="77" t="n">
        <f aca="false">(C$19+C$49+C$59-C$37-C$38-C$42)*$B66</f>
        <v>0</v>
      </c>
      <c r="D66" s="77" t="n">
        <f aca="false">(D$19+D$49+D$59-D$37-D$38-D$42)*$B66</f>
        <v>0</v>
      </c>
      <c r="E66" s="77" t="n">
        <f aca="false">(E$19+E$49+E$59-E$37-E$38-E$42)*$B66</f>
        <v>0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127</v>
      </c>
      <c r="B67" s="58" t="n">
        <f aca="false">((180/30)/12)*' Memória de Cálculo 1'!E37*' Memória de Cálculo 1'!E47*B34</f>
        <v>0.00010384804</v>
      </c>
      <c r="C67" s="77" t="n">
        <f aca="false">(C$19+C$49+C$59-C$37-C$38-C$42)*$B67</f>
        <v>0</v>
      </c>
      <c r="D67" s="77" t="n">
        <f aca="false">(D$19+D$49+D$59-D$37-D$38-D$42)*$B67</f>
        <v>0</v>
      </c>
      <c r="E67" s="77" t="n">
        <f aca="false">(E$19+E$49+E$59-E$37-E$38-E$42)*$B67</f>
        <v>0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128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85</v>
      </c>
      <c r="B69" s="81" t="n">
        <f aca="false">SUM(B63:B68)</f>
        <v>0.0949448924288889</v>
      </c>
      <c r="C69" s="82" t="n">
        <f aca="false">SUM(C63:C68)</f>
        <v>0</v>
      </c>
      <c r="D69" s="82" t="n">
        <f aca="false">SUM(D63:D68)</f>
        <v>0</v>
      </c>
      <c r="E69" s="82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129</v>
      </c>
      <c r="B70" s="89"/>
      <c r="C70" s="73" t="s">
        <v>77</v>
      </c>
      <c r="D70" s="73" t="s">
        <v>77</v>
      </c>
      <c r="E70" s="73" t="s">
        <v>77</v>
      </c>
      <c r="AT70" s="36"/>
      <c r="AMH70" s="39"/>
    </row>
    <row r="71" customFormat="false" ht="13.8" hidden="false" customHeight="false" outlineLevel="0" collapsed="false">
      <c r="A71" s="55" t="s">
        <v>130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85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131</v>
      </c>
      <c r="B73" s="89"/>
      <c r="C73" s="73" t="s">
        <v>77</v>
      </c>
      <c r="D73" s="73" t="s">
        <v>77</v>
      </c>
      <c r="E73" s="73" t="s">
        <v>77</v>
      </c>
      <c r="AT73" s="36"/>
      <c r="AMH73" s="39"/>
    </row>
    <row r="74" customFormat="false" ht="13.8" hidden="false" customHeight="false" outlineLevel="0" collapsed="false">
      <c r="A74" s="55" t="s">
        <v>132</v>
      </c>
      <c r="B74" s="112" t="n">
        <v>0</v>
      </c>
      <c r="C74" s="113" t="n">
        <v>0</v>
      </c>
      <c r="D74" s="113" t="n">
        <f aca="false">((D12+D13)/2/220)*15*1.6*2</f>
        <v>0</v>
      </c>
      <c r="E74" s="113" t="n">
        <f aca="false">((E12+E13)/2/220)*15*1.6*2</f>
        <v>0</v>
      </c>
      <c r="AT74" s="36"/>
      <c r="AMH74" s="39"/>
    </row>
    <row r="75" s="78" customFormat="true" ht="13.8" hidden="false" customHeight="false" outlineLevel="0" collapsed="false">
      <c r="A75" s="80" t="s">
        <v>85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0</v>
      </c>
      <c r="E75" s="82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133</v>
      </c>
      <c r="B76" s="103"/>
      <c r="C76" s="54" t="s">
        <v>77</v>
      </c>
      <c r="D76" s="54" t="s">
        <v>77</v>
      </c>
      <c r="E76" s="54" t="s">
        <v>77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134</v>
      </c>
      <c r="B77" s="76" t="n">
        <f aca="false">B69</f>
        <v>0.0949448924288889</v>
      </c>
      <c r="C77" s="111" t="n">
        <f aca="false">C69</f>
        <v>0</v>
      </c>
      <c r="D77" s="77" t="n">
        <f aca="false">D69</f>
        <v>0</v>
      </c>
      <c r="E77" s="77" t="n">
        <f aca="false">E69</f>
        <v>0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135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136</v>
      </c>
      <c r="B79" s="79" t="n">
        <f aca="false">B75</f>
        <v>0</v>
      </c>
      <c r="C79" s="101" t="n">
        <f aca="false">C75</f>
        <v>0</v>
      </c>
      <c r="D79" s="101" t="n">
        <f aca="false">D75</f>
        <v>0</v>
      </c>
      <c r="E79" s="101" t="n">
        <f aca="false">E75</f>
        <v>0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5" hidden="false" customHeight="false" outlineLevel="0" collapsed="false">
      <c r="A80" s="64" t="s">
        <v>85</v>
      </c>
      <c r="B80" s="65" t="n">
        <f aca="false">SUM(B77:B79)</f>
        <v>0.0949448924288889</v>
      </c>
      <c r="C80" s="117" t="n">
        <f aca="false">SUM(C77:C79)</f>
        <v>0</v>
      </c>
      <c r="D80" s="117" t="n">
        <f aca="false">SUM(D77:D79)</f>
        <v>0</v>
      </c>
      <c r="E80" s="117" t="n">
        <f aca="false">SUM(E77:E79)</f>
        <v>0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137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138</v>
      </c>
      <c r="B83" s="103"/>
      <c r="C83" s="95" t="s">
        <v>77</v>
      </c>
      <c r="D83" s="95" t="s">
        <v>77</v>
      </c>
      <c r="E83" s="119" t="s">
        <v>77</v>
      </c>
      <c r="AT83" s="36"/>
      <c r="AMH83" s="39"/>
    </row>
    <row r="84" customFormat="false" ht="13.8" hidden="false" customHeight="false" outlineLevel="0" collapsed="false">
      <c r="A84" s="55" t="s">
        <v>139</v>
      </c>
      <c r="B84" s="120"/>
      <c r="C84" s="57" t="n">
        <f aca="false">'Memória de Cálculo 2 (Insumos)'!G16</f>
        <v>0</v>
      </c>
      <c r="D84" s="57" t="n">
        <f aca="false">'Memória de Cálculo 2 (Insumos)'!G16*2</f>
        <v>0</v>
      </c>
      <c r="E84" s="57" t="n">
        <f aca="false">'Memória de Cálculo 2 (Insumos)'!G16*2</f>
        <v>0</v>
      </c>
      <c r="AT84" s="36"/>
      <c r="AMH84" s="39"/>
    </row>
    <row r="85" customFormat="false" ht="13.8" hidden="false" customHeight="false" outlineLevel="0" collapsed="false">
      <c r="A85" s="55" t="s">
        <v>140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141</v>
      </c>
      <c r="B86" s="60"/>
      <c r="C86" s="114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9"/>
    </row>
    <row r="87" customFormat="false" ht="13.8" hidden="false" customHeight="false" outlineLevel="0" collapsed="false">
      <c r="A87" s="55" t="s">
        <v>142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85</v>
      </c>
      <c r="B88" s="122"/>
      <c r="C88" s="123" t="n">
        <f aca="false">SUM(C84:C87)</f>
        <v>0</v>
      </c>
      <c r="D88" s="123" t="n">
        <f aca="false">SUM(D84:D87)</f>
        <v>0</v>
      </c>
      <c r="E88" s="123" t="n">
        <f aca="false">SUM(E84:E87)</f>
        <v>0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143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144</v>
      </c>
      <c r="B91" s="103"/>
      <c r="C91" s="54" t="s">
        <v>77</v>
      </c>
      <c r="D91" s="54" t="s">
        <v>77</v>
      </c>
      <c r="E91" s="124" t="s">
        <v>77</v>
      </c>
      <c r="AT91" s="36"/>
      <c r="AMH91" s="39"/>
    </row>
    <row r="92" customFormat="false" ht="13.8" hidden="false" customHeight="false" outlineLevel="0" collapsed="false">
      <c r="A92" s="55" t="s">
        <v>145</v>
      </c>
      <c r="B92" s="58" t="n">
        <v>0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9"/>
    </row>
    <row r="93" customFormat="false" ht="13.8" hidden="false" customHeight="false" outlineLevel="0" collapsed="false">
      <c r="A93" s="55" t="s">
        <v>146</v>
      </c>
      <c r="B93" s="58" t="n">
        <v>0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9"/>
    </row>
    <row r="94" customFormat="false" ht="13.8" hidden="false" customHeight="false" outlineLevel="0" collapsed="false">
      <c r="A94" s="125" t="s">
        <v>147</v>
      </c>
      <c r="B94" s="126" t="n">
        <f aca="false">SUM(B95:B98)</f>
        <v>0.0565</v>
      </c>
      <c r="C94" s="127" t="n">
        <f aca="false">SUM(C95:C98)</f>
        <v>0</v>
      </c>
      <c r="D94" s="127" t="n">
        <f aca="false">SUM(D95:D98)</f>
        <v>0</v>
      </c>
      <c r="E94" s="127" t="n">
        <f aca="false">SUM(E95:E98)</f>
        <v>0</v>
      </c>
      <c r="AT94" s="36"/>
      <c r="AMH94" s="39"/>
    </row>
    <row r="95" customFormat="false" ht="13.8" hidden="false" customHeight="false" outlineLevel="0" collapsed="false">
      <c r="A95" s="128" t="s">
        <v>148</v>
      </c>
      <c r="B95" s="129" t="n">
        <v>0.0365</v>
      </c>
      <c r="C95" s="130" t="n">
        <f aca="false">((C$19+C$49+C$59+C$80+C$88+C$92+C$93)/(1-$B95-$B96-$B97))*$B95</f>
        <v>0</v>
      </c>
      <c r="D95" s="130" t="n">
        <f aca="false">((D$19+D$49+D$59+D$80+D$88+D$92+D$93)/(1-$B95-$B96-$B97))*$B95</f>
        <v>0</v>
      </c>
      <c r="E95" s="130" t="n">
        <f aca="false">((E$19+E$49+E$59+E$80+E$88+E$92+E$93)/(1-$B95-$B96-$B97))*$B95</f>
        <v>0</v>
      </c>
      <c r="AT95" s="36"/>
      <c r="AMH95" s="39"/>
    </row>
    <row r="96" customFormat="false" ht="13.8" hidden="false" customHeight="false" outlineLevel="0" collapsed="false">
      <c r="A96" s="128" t="s">
        <v>149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150</v>
      </c>
      <c r="B97" s="129" t="n">
        <v>0.02</v>
      </c>
      <c r="C97" s="131" t="n">
        <f aca="false">((C$19+C$49+C$59+C$80+C$88+C$92+C$93)/(1-$B95-$B96-$B97))*$B97</f>
        <v>0</v>
      </c>
      <c r="D97" s="131" t="n">
        <f aca="false">((D$19+D$49+D$59+D$80+D$88+D$92+D$93)/(1-$B95-$B96-$B97))*$B97</f>
        <v>0</v>
      </c>
      <c r="E97" s="131" t="n">
        <f aca="false">((E$19+E$49+E$59+E$80+E$88+E$92+E$93)/(1-$B95-$B96-$B97))*$B97</f>
        <v>0</v>
      </c>
      <c r="AT97" s="36"/>
      <c r="AMH97" s="39"/>
    </row>
    <row r="98" customFormat="false" ht="13.8" hidden="false" customHeight="false" outlineLevel="0" collapsed="false">
      <c r="A98" s="128" t="s">
        <v>151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152</v>
      </c>
      <c r="B99" s="126" t="n">
        <f aca="false">SUM(B100:B103)</f>
        <v>0.0575</v>
      </c>
      <c r="C99" s="127" t="n">
        <f aca="false">SUM(C100:C103)</f>
        <v>0</v>
      </c>
      <c r="D99" s="127" t="n">
        <f aca="false">SUM(D100:D103)</f>
        <v>0</v>
      </c>
      <c r="E99" s="127" t="n">
        <f aca="false">SUM(E100:E103)</f>
        <v>0</v>
      </c>
      <c r="AT99" s="36"/>
      <c r="AMH99" s="39"/>
    </row>
    <row r="100" customFormat="false" ht="13.8" hidden="false" customHeight="false" outlineLevel="0" collapsed="false">
      <c r="A100" s="128" t="s">
        <v>148</v>
      </c>
      <c r="B100" s="129" t="n">
        <v>0.0365</v>
      </c>
      <c r="C100" s="130" t="n">
        <f aca="false">((C$19+C$49+C$59+C$80+C$88+C$92+C$93)/(1-$B100-$B101-$B102))*$B100</f>
        <v>0</v>
      </c>
      <c r="D100" s="130" t="n">
        <f aca="false">((D$19+D$49+D$59+D$80+D$88+D$92+D$93)/(1-$B100-$B101-$B102))*$B100</f>
        <v>0</v>
      </c>
      <c r="E100" s="130" t="n">
        <f aca="false">((E$19+E$49+E$59+E$80+E$88+E$92+E$93)/(1-$B100-$B101-$B102))*$B100</f>
        <v>0</v>
      </c>
      <c r="AT100" s="36"/>
      <c r="AMH100" s="39"/>
    </row>
    <row r="101" customFormat="false" ht="13.8" hidden="false" customHeight="false" outlineLevel="0" collapsed="false">
      <c r="A101" s="128" t="s">
        <v>149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150</v>
      </c>
      <c r="B102" s="129" t="n">
        <v>0.021</v>
      </c>
      <c r="C102" s="131" t="n">
        <f aca="false">((C$19+C$49+C$59+C$80+C$88+C$92+C$93)/(1-$B100-$B101-$B102))*$B102</f>
        <v>0</v>
      </c>
      <c r="D102" s="131" t="n">
        <f aca="false">((D$19+D$49+D$59+D$80+D$88+D$92+D$93)/(1-$B100-$B101-$B102))*$B102</f>
        <v>0</v>
      </c>
      <c r="E102" s="131" t="n">
        <f aca="false">((E$19+E$49+E$59+E$80+E$88+E$92+E$93)/(1-$B100-$B101-$B102))*$B102</f>
        <v>0</v>
      </c>
      <c r="AT102" s="36"/>
      <c r="AMH102" s="39"/>
    </row>
    <row r="103" customFormat="false" ht="13.8" hidden="false" customHeight="false" outlineLevel="0" collapsed="false">
      <c r="A103" s="128" t="s">
        <v>151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153</v>
      </c>
      <c r="B104" s="126" t="n">
        <f aca="false">SUM(B105:B108)</f>
        <v>0.0615</v>
      </c>
      <c r="C104" s="127" t="n">
        <f aca="false">SUM(C105:C108)</f>
        <v>0</v>
      </c>
      <c r="D104" s="127" t="n">
        <f aca="false">SUM(D105:D108)</f>
        <v>0</v>
      </c>
      <c r="E104" s="127" t="n">
        <f aca="false">SUM(E105:E108)</f>
        <v>0</v>
      </c>
      <c r="AT104" s="36"/>
      <c r="AMH104" s="39"/>
    </row>
    <row r="105" customFormat="false" ht="13.8" hidden="false" customHeight="false" outlineLevel="0" collapsed="false">
      <c r="A105" s="128" t="s">
        <v>148</v>
      </c>
      <c r="B105" s="129" t="n">
        <v>0.0365</v>
      </c>
      <c r="C105" s="130" t="n">
        <f aca="false">((C$19+C$49+C$59+C$80+C$88+C$92+C$93)/(1-$B105-$B106-$B107))*$B105</f>
        <v>0</v>
      </c>
      <c r="D105" s="130" t="n">
        <f aca="false">((D$19+D$49+D$59+D$80+D$88+D$92+D$93)/(1-$B105-$B106-$B107))*$B105</f>
        <v>0</v>
      </c>
      <c r="E105" s="130" t="n">
        <f aca="false">((E$19+E$49+E$59+E$80+E$88+E$92+E$93)/(1-$B105-$B106-$B107))*$B105</f>
        <v>0</v>
      </c>
      <c r="AT105" s="36"/>
      <c r="AMH105" s="39"/>
    </row>
    <row r="106" customFormat="false" ht="13.8" hidden="false" customHeight="false" outlineLevel="0" collapsed="false">
      <c r="A106" s="128" t="s">
        <v>149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150</v>
      </c>
      <c r="B107" s="129" t="n">
        <v>0.025</v>
      </c>
      <c r="C107" s="131" t="n">
        <f aca="false">((C$19+C$49+C$59+C$80+C$88+C$92+C$93)/(1-$B105-$B106-$B107))*$B107</f>
        <v>0</v>
      </c>
      <c r="D107" s="131" t="n">
        <f aca="false">((D$19+D$49+D$59+D$80+D$88+D$92+D$93)/(1-$B105-$B106-$B107))*$B107</f>
        <v>0</v>
      </c>
      <c r="E107" s="131" t="n">
        <f aca="false">((E$19+E$49+E$59+E$80+E$88+E$92+E$93)/(1-$B105-$B106-$B107))*$B107</f>
        <v>0</v>
      </c>
      <c r="AT107" s="36"/>
      <c r="AMH107" s="39"/>
    </row>
    <row r="108" customFormat="false" ht="13.8" hidden="false" customHeight="false" outlineLevel="0" collapsed="false">
      <c r="A108" s="128" t="s">
        <v>151</v>
      </c>
      <c r="B108" s="60" t="n">
        <v>0</v>
      </c>
      <c r="C108" s="131"/>
      <c r="D108" s="131"/>
      <c r="E108" s="130"/>
      <c r="AT108" s="36"/>
      <c r="AMH108" s="39"/>
    </row>
    <row r="109" customFormat="false" ht="13.8" hidden="false" customHeight="false" outlineLevel="0" collapsed="false">
      <c r="A109" s="125" t="s">
        <v>154</v>
      </c>
      <c r="B109" s="126" t="n">
        <f aca="false">SUM(B110:B113)</f>
        <v>0.0665</v>
      </c>
      <c r="C109" s="127" t="n">
        <f aca="false">SUM(C110:C113)</f>
        <v>0</v>
      </c>
      <c r="D109" s="127" t="n">
        <f aca="false">SUM(D110:D113)</f>
        <v>0</v>
      </c>
      <c r="E109" s="127" t="n">
        <f aca="false">SUM(E110:E113)</f>
        <v>0</v>
      </c>
      <c r="AT109" s="36"/>
      <c r="AMH109" s="39"/>
      <c r="XFC109" s="132"/>
      <c r="XFD109" s="132"/>
    </row>
    <row r="110" customFormat="false" ht="13.8" hidden="false" customHeight="false" outlineLevel="0" collapsed="false">
      <c r="A110" s="128" t="s">
        <v>148</v>
      </c>
      <c r="B110" s="129" t="n">
        <v>0.0365</v>
      </c>
      <c r="C110" s="130" t="n">
        <f aca="false">((C$19+C$49+C$59+C$80+C$88+C$92+C$93)/(1-$B110-$B111-$B112))*$B110</f>
        <v>0</v>
      </c>
      <c r="D110" s="130" t="n">
        <f aca="false">((D$19+D$49+D$59+D$80+D$88+D$92+D$93)/(1-$B110-$B111-$B112))*$B110</f>
        <v>0</v>
      </c>
      <c r="E110" s="130" t="n">
        <f aca="false">((E$19+E$49+E$59+E$80+E$88+E$92+E$93)/(1-$B110-$B111-$B112))*$B110</f>
        <v>0</v>
      </c>
      <c r="AT110" s="36"/>
      <c r="AMH110" s="39"/>
      <c r="XFC110" s="132"/>
      <c r="XFD110" s="132"/>
    </row>
    <row r="111" customFormat="false" ht="13.8" hidden="false" customHeight="false" outlineLevel="0" collapsed="false">
      <c r="A111" s="128" t="s">
        <v>149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132"/>
      <c r="XFD111" s="132"/>
    </row>
    <row r="112" customFormat="false" ht="13.8" hidden="false" customHeight="false" outlineLevel="0" collapsed="false">
      <c r="A112" s="128" t="s">
        <v>150</v>
      </c>
      <c r="B112" s="129" t="n">
        <v>0.03</v>
      </c>
      <c r="C112" s="131" t="n">
        <f aca="false">((C$19+C$49+C$59+C$80+C$88+C$92+C$93)/(1-$B110-$B111-$B112))*$B112</f>
        <v>0</v>
      </c>
      <c r="D112" s="131" t="n">
        <f aca="false">((D$19+D$49+D$59+D$80+D$88+D$92+D$93)/(1-$B110-$B111-$B112))*$B112</f>
        <v>0</v>
      </c>
      <c r="E112" s="131" t="n">
        <f aca="false">((E$19+E$49+E$59+E$80+E$88+E$92+E$93)/(1-$B110-$B111-$B112))*$B112</f>
        <v>0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151</v>
      </c>
      <c r="B113" s="60" t="n">
        <v>0</v>
      </c>
      <c r="C113" s="131"/>
      <c r="D113" s="131"/>
      <c r="E113" s="130"/>
      <c r="AT113" s="36"/>
      <c r="AMH113" s="39"/>
      <c r="XFC113" s="132"/>
      <c r="XFD113" s="132"/>
    </row>
    <row r="114" customFormat="false" ht="13.8" hidden="false" customHeight="false" outlineLevel="0" collapsed="false">
      <c r="A114" s="125" t="s">
        <v>155</v>
      </c>
      <c r="B114" s="126" t="n">
        <f aca="false">SUM(B115:B118)</f>
        <v>0.0715</v>
      </c>
      <c r="C114" s="127" t="n">
        <f aca="false">SUM(C115:C118)</f>
        <v>0</v>
      </c>
      <c r="D114" s="127" t="n">
        <f aca="false">SUM(D115:D118)</f>
        <v>0</v>
      </c>
      <c r="E114" s="127" t="n">
        <f aca="false">SUM(E115:E118)</f>
        <v>0</v>
      </c>
      <c r="AT114" s="36"/>
      <c r="AMH114" s="39"/>
      <c r="XFC114" s="132"/>
      <c r="XFD114" s="132"/>
    </row>
    <row r="115" customFormat="false" ht="13.8" hidden="false" customHeight="false" outlineLevel="0" collapsed="false">
      <c r="A115" s="128" t="s">
        <v>148</v>
      </c>
      <c r="B115" s="129" t="n">
        <v>0.0365</v>
      </c>
      <c r="C115" s="130" t="n">
        <f aca="false">((C$19+C$49+C$59+C$80+C$88+C$92+C$93)/(1-$B115-$B116-$B117))*$B115</f>
        <v>0</v>
      </c>
      <c r="D115" s="130" t="n">
        <f aca="false">((D$19+D$49+D$59+D$80+D$88+D$92+D$93)/(1-$B115-$B116-$B117))*$B115</f>
        <v>0</v>
      </c>
      <c r="E115" s="130" t="n">
        <f aca="false">((E$19+E$49+E$59+E$80+E$88+E$92+E$93)/(1-$B115-$B116-$B117))*$B115</f>
        <v>0</v>
      </c>
      <c r="AT115" s="36"/>
      <c r="AMH115" s="39"/>
      <c r="XFC115" s="132"/>
      <c r="XFD115" s="132"/>
    </row>
    <row r="116" customFormat="false" ht="13.8" hidden="false" customHeight="false" outlineLevel="0" collapsed="false">
      <c r="A116" s="128" t="s">
        <v>149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</row>
    <row r="117" customFormat="false" ht="13.8" hidden="false" customHeight="false" outlineLevel="0" collapsed="false">
      <c r="A117" s="128" t="s">
        <v>150</v>
      </c>
      <c r="B117" s="129" t="n">
        <v>0.035</v>
      </c>
      <c r="C117" s="131" t="n">
        <f aca="false">((C$19+C$49+C$59+C$80+C$88+C$92+C$93)/(1-$B115-$B116-$B117))*$B117</f>
        <v>0</v>
      </c>
      <c r="D117" s="131" t="n">
        <f aca="false">((D$19+D$49+D$59+D$80+D$88+D$92+D$93)/(1-$B115-$B116-$B117))*$B117</f>
        <v>0</v>
      </c>
      <c r="E117" s="131" t="n">
        <f aca="false">((E$19+E$49+E$59+E$80+E$88+E$92+E$93)/(1-$B115-$B116-$B117))*$B117</f>
        <v>0</v>
      </c>
      <c r="AT117" s="36"/>
      <c r="AMH117" s="39"/>
    </row>
    <row r="118" customFormat="false" ht="13.8" hidden="false" customHeight="false" outlineLevel="0" collapsed="false">
      <c r="A118" s="128" t="s">
        <v>151</v>
      </c>
      <c r="B118" s="60" t="n">
        <v>0</v>
      </c>
      <c r="C118" s="131"/>
      <c r="D118" s="131"/>
      <c r="E118" s="130"/>
      <c r="AT118" s="36"/>
      <c r="AMH118" s="39"/>
    </row>
    <row r="119" customFormat="false" ht="13.8" hidden="false" customHeight="false" outlineLevel="0" collapsed="false">
      <c r="A119" s="125" t="s">
        <v>156</v>
      </c>
      <c r="B119" s="126" t="n">
        <f aca="false">SUM(B120:B123)</f>
        <v>0.0765</v>
      </c>
      <c r="C119" s="127" t="n">
        <f aca="false">SUM(C120:C123)</f>
        <v>0</v>
      </c>
      <c r="D119" s="127" t="n">
        <f aca="false">SUM(D120:D123)</f>
        <v>0</v>
      </c>
      <c r="E119" s="127" t="n">
        <f aca="false">SUM(E120:E123)</f>
        <v>0</v>
      </c>
      <c r="AT119" s="36"/>
      <c r="AMH119" s="39"/>
    </row>
    <row r="120" customFormat="false" ht="13.8" hidden="false" customHeight="false" outlineLevel="0" collapsed="false">
      <c r="A120" s="128" t="s">
        <v>148</v>
      </c>
      <c r="B120" s="129" t="n">
        <v>0.0365</v>
      </c>
      <c r="C120" s="130" t="n">
        <f aca="false">((C$19+C$49+C$59+C$80+C$88+C$92+C$93)/(1-$B120-$B121-$B122))*$B120</f>
        <v>0</v>
      </c>
      <c r="D120" s="130" t="n">
        <f aca="false">((D$19+D$49+D$59+D$80+D$88+D$92+D$93)/(1-$B120-$B121-$B122))*$B120</f>
        <v>0</v>
      </c>
      <c r="E120" s="130" t="n">
        <f aca="false">((E$19+E$49+E$59+E$80+E$88+E$92+E$93)/(1-$B120-$B121-$B122))*$B120</f>
        <v>0</v>
      </c>
      <c r="AT120" s="36"/>
      <c r="AMH120" s="39"/>
    </row>
    <row r="121" customFormat="false" ht="13.8" hidden="false" customHeight="false" outlineLevel="0" collapsed="false">
      <c r="A121" s="128" t="s">
        <v>149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150</v>
      </c>
      <c r="B122" s="129" t="n">
        <v>0.04</v>
      </c>
      <c r="C122" s="131" t="n">
        <f aca="false">((C$19+C$49+C$59+C$80+C$88+C$92+C$93)/(1-$B120-$B121-$B122))*$B122</f>
        <v>0</v>
      </c>
      <c r="D122" s="131" t="n">
        <f aca="false">((D$19+D$49+D$59+D$80+D$88+D$92+D$93)/(1-$B120-$B121-$B122))*$B122</f>
        <v>0</v>
      </c>
      <c r="E122" s="131" t="n">
        <f aca="false">((E$19+E$49+E$59+E$80+E$88+E$92+E$93)/(1-$B120-$B121-$B122))*$B122</f>
        <v>0</v>
      </c>
      <c r="AT122" s="36"/>
      <c r="AMH122" s="39"/>
    </row>
    <row r="123" customFormat="false" ht="13.8" hidden="false" customHeight="false" outlineLevel="0" collapsed="false">
      <c r="A123" s="128" t="s">
        <v>151</v>
      </c>
      <c r="B123" s="60" t="n">
        <v>0</v>
      </c>
      <c r="C123" s="131"/>
      <c r="D123" s="131"/>
      <c r="E123" s="130"/>
      <c r="AT123" s="36"/>
      <c r="AMH123" s="39"/>
    </row>
    <row r="124" customFormat="false" ht="13.8" hidden="false" customHeight="false" outlineLevel="0" collapsed="false">
      <c r="A124" s="125" t="s">
        <v>157</v>
      </c>
      <c r="B124" s="126" t="n">
        <f aca="false">SUM(B125:B128)</f>
        <v>0.0815</v>
      </c>
      <c r="C124" s="127" t="n">
        <f aca="false">SUM(C125:C128)</f>
        <v>0</v>
      </c>
      <c r="D124" s="127" t="n">
        <f aca="false">SUM(D125:D128)</f>
        <v>0</v>
      </c>
      <c r="E124" s="127" t="n">
        <f aca="false">SUM(E125:E128)</f>
        <v>0</v>
      </c>
      <c r="AT124" s="36"/>
      <c r="AMH124" s="39"/>
      <c r="XFC124" s="37"/>
      <c r="XFD124" s="37"/>
    </row>
    <row r="125" customFormat="false" ht="13.8" hidden="false" customHeight="false" outlineLevel="0" collapsed="false">
      <c r="A125" s="128" t="s">
        <v>148</v>
      </c>
      <c r="B125" s="129" t="n">
        <v>0.0365</v>
      </c>
      <c r="C125" s="130" t="n">
        <f aca="false">((C$19+C$49+C$59+C$80+C$88+C$92+C$93)/(1-$B125-$B126-$B127))*$B125</f>
        <v>0</v>
      </c>
      <c r="D125" s="130" t="n">
        <f aca="false">((D$19+D$49+D$59+D$80+D$88+D$92+D$93)/(1-$B125-$B126-$B127))*$B125</f>
        <v>0</v>
      </c>
      <c r="E125" s="130" t="n">
        <f aca="false">((E$19+E$49+E$59+E$80+E$88+E$92+E$93)/(1-$B125-$B126-$B127))*$B125</f>
        <v>0</v>
      </c>
      <c r="AT125" s="36"/>
      <c r="AMH125" s="39"/>
      <c r="XFC125" s="37"/>
      <c r="XFD125" s="37"/>
    </row>
    <row r="126" customFormat="false" ht="13.8" hidden="false" customHeight="false" outlineLevel="0" collapsed="false">
      <c r="A126" s="128" t="s">
        <v>149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  <c r="XFC126" s="37"/>
      <c r="XFD126" s="37"/>
    </row>
    <row r="127" customFormat="false" ht="13.8" hidden="false" customHeight="false" outlineLevel="0" collapsed="false">
      <c r="A127" s="128" t="s">
        <v>150</v>
      </c>
      <c r="B127" s="129" t="n">
        <v>0.045</v>
      </c>
      <c r="C127" s="131" t="n">
        <f aca="false">((C$19+C$49+C$59+C$80+C$88+C$92+C$93)/(1-$B125-$B126-$B127))*$B127</f>
        <v>0</v>
      </c>
      <c r="D127" s="131" t="n">
        <f aca="false">((D$19+D$49+D$59+D$80+D$88+D$92+D$93)/(1-$B125-$B126-$B127))*$B127</f>
        <v>0</v>
      </c>
      <c r="E127" s="131" t="n">
        <f aca="false">((E$19+E$49+E$59+E$80+E$88+E$92+E$93)/(1-$B125-$B126-$B127))*$B127</f>
        <v>0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151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false" outlineLevel="0" collapsed="false">
      <c r="A129" s="125" t="s">
        <v>158</v>
      </c>
      <c r="B129" s="126" t="n">
        <f aca="false">SUM(B130:B133)</f>
        <v>0.0865</v>
      </c>
      <c r="C129" s="127" t="n">
        <f aca="false">SUM(C130:C133)</f>
        <v>0</v>
      </c>
      <c r="D129" s="127" t="n">
        <f aca="false">SUM(D130:D133)</f>
        <v>0</v>
      </c>
      <c r="E129" s="127" t="n">
        <f aca="false">SUM(E130:E133)</f>
        <v>0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128" t="s">
        <v>148</v>
      </c>
      <c r="B130" s="129" t="n">
        <v>0.0365</v>
      </c>
      <c r="C130" s="130" t="n">
        <f aca="false">((C$19+C$49+C$59+C$80+C$88+C$92+C$93)/(1-$B130-$B131-$B132))*$B130</f>
        <v>0</v>
      </c>
      <c r="D130" s="130" t="n">
        <f aca="false">((D$19+D$49+D$59+D$80+D$88+D$92+D$93)/(1-$B130-$B131-$B132))*$B130</f>
        <v>0</v>
      </c>
      <c r="E130" s="130" t="n">
        <f aca="false">((E$19+E$49+E$59+E$80+E$88+E$92+E$93)/(1-$B130-$B131-$B132))*$B130</f>
        <v>0</v>
      </c>
      <c r="AT130" s="36"/>
      <c r="AMH130" s="39"/>
      <c r="XFC130" s="37"/>
      <c r="XFD130" s="37"/>
    </row>
    <row r="131" customFormat="false" ht="13.8" hidden="false" customHeight="false" outlineLevel="0" collapsed="false">
      <c r="A131" s="128" t="s">
        <v>149</v>
      </c>
      <c r="B131" s="129" t="n">
        <v>0</v>
      </c>
      <c r="C131" s="130" t="n">
        <f aca="false">((C$19+C$49+C$59+C$80+C$88+C$92+C$93)/(1-$B130-$B131-$B132))*$B131</f>
        <v>0</v>
      </c>
      <c r="D131" s="130" t="n">
        <f aca="false">((D$19+D$49+D$59+D$80+D$88+D$92+D$93)/(1-$B130-$B131-$B132))*$B131</f>
        <v>0</v>
      </c>
      <c r="E131" s="130" t="n">
        <f aca="false">((E$19+E$49+E$59+E$80+E$88+E$92+E$93)/(1-$B130-$B131-$B132))*$B131</f>
        <v>0</v>
      </c>
      <c r="AT131" s="36"/>
      <c r="AMH131" s="39"/>
      <c r="XFC131" s="37"/>
      <c r="XFD131" s="37"/>
    </row>
    <row r="132" customFormat="false" ht="13.8" hidden="false" customHeight="false" outlineLevel="0" collapsed="false">
      <c r="A132" s="128" t="s">
        <v>150</v>
      </c>
      <c r="B132" s="129" t="n">
        <v>0.05</v>
      </c>
      <c r="C132" s="131" t="n">
        <f aca="false">((C$19+C$49+C$59+C$80+C$88+C$92+C$93)/(1-$B130-$B131-$B132))*$B132</f>
        <v>0</v>
      </c>
      <c r="D132" s="131" t="n">
        <f aca="false">((D$19+D$49+D$59+D$80+D$88+D$92+D$93)/(1-$B130-$B131-$B132))*$B132</f>
        <v>0</v>
      </c>
      <c r="E132" s="131" t="n">
        <f aca="false">((E$19+E$49+E$59+E$80+E$88+E$92+E$93)/(1-$B130-$B131-$B132))*$B132</f>
        <v>0</v>
      </c>
      <c r="AT132" s="36"/>
      <c r="AMH132" s="39"/>
      <c r="XFC132" s="37"/>
      <c r="XFD132" s="37"/>
    </row>
    <row r="133" customFormat="false" ht="13.8" hidden="false" customHeight="false" outlineLevel="0" collapsed="false">
      <c r="A133" s="128" t="s">
        <v>151</v>
      </c>
      <c r="B133" s="60" t="n">
        <v>0</v>
      </c>
      <c r="C133" s="131"/>
      <c r="D133" s="131"/>
      <c r="E133" s="130"/>
      <c r="AT133" s="36"/>
      <c r="AMH133" s="39"/>
      <c r="XFC133" s="75"/>
      <c r="XFD133" s="75"/>
    </row>
    <row r="134" customFormat="false" ht="13.8" hidden="false" customHeight="true" outlineLevel="0" collapsed="false">
      <c r="A134" s="133" t="s">
        <v>85</v>
      </c>
      <c r="B134" s="134" t="n">
        <v>0.02</v>
      </c>
      <c r="C134" s="135" t="n">
        <f aca="false">SUM(C92:C93,C94)</f>
        <v>0</v>
      </c>
      <c r="D134" s="135" t="n">
        <f aca="false">SUM(D92:D93,D94)</f>
        <v>0</v>
      </c>
      <c r="E134" s="135" t="n">
        <f aca="false">SUM(E92:E93,E94)</f>
        <v>0</v>
      </c>
      <c r="AT134" s="36"/>
      <c r="AMH134" s="39"/>
    </row>
    <row r="135" customFormat="false" ht="13.8" hidden="false" customHeight="true" outlineLevel="0" collapsed="false">
      <c r="A135" s="133"/>
      <c r="B135" s="136" t="n">
        <v>0.021</v>
      </c>
      <c r="C135" s="137" t="n">
        <f aca="false">SUM(C92:C93,C99)</f>
        <v>0</v>
      </c>
      <c r="D135" s="137" t="n">
        <f aca="false">SUM(D92:D93,D99)</f>
        <v>0</v>
      </c>
      <c r="E135" s="137" t="n">
        <f aca="false">SUM(E92:E93,E99)</f>
        <v>0</v>
      </c>
      <c r="AT135" s="36"/>
      <c r="AMH135" s="39"/>
    </row>
    <row r="136" customFormat="false" ht="13.8" hidden="false" customHeight="false" outlineLevel="0" collapsed="false">
      <c r="A136" s="133"/>
      <c r="B136" s="136" t="n">
        <v>0.025</v>
      </c>
      <c r="C136" s="137" t="n">
        <f aca="false">SUM(C92:C93,C104)</f>
        <v>0</v>
      </c>
      <c r="D136" s="137" t="n">
        <f aca="false">SUM(D92:D93,D104)</f>
        <v>0</v>
      </c>
      <c r="E136" s="137" t="n">
        <f aca="false">SUM(E92:E93,E104)</f>
        <v>0</v>
      </c>
      <c r="AT136" s="36"/>
      <c r="AMH136" s="39"/>
    </row>
    <row r="137" customFormat="false" ht="13.8" hidden="false" customHeight="false" outlineLevel="0" collapsed="false">
      <c r="A137" s="133"/>
      <c r="B137" s="136" t="n">
        <v>0.03</v>
      </c>
      <c r="C137" s="137" t="n">
        <f aca="false">SUM(C92:C93,C109)</f>
        <v>0</v>
      </c>
      <c r="D137" s="137" t="n">
        <f aca="false">SUM(D92:D93,D109)</f>
        <v>0</v>
      </c>
      <c r="E137" s="137" t="n">
        <f aca="false">SUM(E92:E93,E109)</f>
        <v>0</v>
      </c>
      <c r="AT137" s="36"/>
      <c r="AMH137" s="39"/>
    </row>
    <row r="138" customFormat="false" ht="13.8" hidden="false" customHeight="false" outlineLevel="0" collapsed="false">
      <c r="A138" s="133"/>
      <c r="B138" s="136" t="n">
        <v>0.035</v>
      </c>
      <c r="C138" s="137" t="n">
        <f aca="false">SUM(C92:C93,C114)</f>
        <v>0</v>
      </c>
      <c r="D138" s="137" t="n">
        <f aca="false">SUM(D92:D93,D114)</f>
        <v>0</v>
      </c>
      <c r="E138" s="137" t="n">
        <f aca="false">SUM(E92:E93,E114)</f>
        <v>0</v>
      </c>
      <c r="AT138" s="36"/>
      <c r="AMH138" s="39"/>
    </row>
    <row r="139" customFormat="false" ht="13.8" hidden="false" customHeight="false" outlineLevel="0" collapsed="false">
      <c r="A139" s="133"/>
      <c r="B139" s="136" t="n">
        <v>0.04</v>
      </c>
      <c r="C139" s="137" t="n">
        <f aca="false">SUM(C92:C93,C119)</f>
        <v>0</v>
      </c>
      <c r="D139" s="137" t="n">
        <f aca="false">SUM(D92:D93,D119)</f>
        <v>0</v>
      </c>
      <c r="E139" s="137" t="n">
        <f aca="false">SUM(E92:E93,E119)</f>
        <v>0</v>
      </c>
      <c r="AT139" s="36"/>
      <c r="AMH139" s="39"/>
    </row>
    <row r="140" customFormat="false" ht="13.8" hidden="false" customHeight="false" outlineLevel="0" collapsed="false">
      <c r="A140" s="133"/>
      <c r="B140" s="136" t="n">
        <v>0.045</v>
      </c>
      <c r="C140" s="137" t="n">
        <f aca="false">SUM(C92:C93,C124)</f>
        <v>0</v>
      </c>
      <c r="D140" s="137" t="n">
        <f aca="false">SUM(D92:D93,D124)</f>
        <v>0</v>
      </c>
      <c r="E140" s="137" t="n">
        <f aca="false">SUM(E92:E93,E124)</f>
        <v>0</v>
      </c>
      <c r="AT140" s="36"/>
      <c r="AMH140" s="39"/>
    </row>
    <row r="141" customFormat="false" ht="13.8" hidden="false" customHeight="false" outlineLevel="0" collapsed="false">
      <c r="A141" s="133"/>
      <c r="B141" s="138" t="n">
        <v>0.05</v>
      </c>
      <c r="C141" s="139" t="n">
        <f aca="false">SUM(C92:C93,C129)</f>
        <v>0</v>
      </c>
      <c r="D141" s="139" t="n">
        <f aca="false">SUM(D92:D93,D129)</f>
        <v>0</v>
      </c>
      <c r="E141" s="139" t="n">
        <f aca="false">SUM(E92:E93,E129)</f>
        <v>0</v>
      </c>
      <c r="AT141" s="36"/>
      <c r="AMH141" s="39"/>
    </row>
    <row r="142" customFormat="false" ht="13.8" hidden="false" customHeight="false" outlineLevel="0" collapsed="false">
      <c r="A142" s="102"/>
      <c r="B142" s="118"/>
      <c r="C142" s="70"/>
      <c r="D142" s="70"/>
      <c r="E142" s="44"/>
      <c r="AT142" s="36"/>
      <c r="AMH142" s="39"/>
    </row>
    <row r="143" customFormat="false" ht="13.8" hidden="false" customHeight="false" outlineLevel="0" collapsed="false">
      <c r="A143" s="68"/>
      <c r="B143" s="69"/>
      <c r="C143" s="69"/>
      <c r="D143" s="69"/>
      <c r="E143" s="44"/>
      <c r="AT143" s="36"/>
      <c r="AMH143" s="39"/>
    </row>
    <row r="144" customFormat="false" ht="17.5" hidden="false" customHeight="true" outlineLevel="0" collapsed="false">
      <c r="A144" s="140" t="s">
        <v>159</v>
      </c>
      <c r="B144" s="140"/>
      <c r="C144" s="140"/>
      <c r="D144" s="140"/>
      <c r="E144" s="140"/>
      <c r="AT144" s="36"/>
      <c r="AMH144" s="39"/>
    </row>
    <row r="145" customFormat="false" ht="14.5" hidden="false" customHeight="true" outlineLevel="0" collapsed="false">
      <c r="A145" s="141" t="s">
        <v>160</v>
      </c>
      <c r="B145" s="141"/>
      <c r="C145" s="142" t="s">
        <v>77</v>
      </c>
      <c r="D145" s="142" t="s">
        <v>77</v>
      </c>
      <c r="E145" s="143" t="s">
        <v>77</v>
      </c>
      <c r="AT145" s="36"/>
      <c r="AMH145" s="39"/>
    </row>
    <row r="146" customFormat="false" ht="15" hidden="false" customHeight="true" outlineLevel="0" collapsed="false">
      <c r="A146" s="144" t="s">
        <v>161</v>
      </c>
      <c r="B146" s="144"/>
      <c r="C146" s="145" t="n">
        <f aca="false">C19</f>
        <v>0</v>
      </c>
      <c r="D146" s="145" t="n">
        <f aca="false">D19</f>
        <v>0</v>
      </c>
      <c r="E146" s="145" t="n">
        <f aca="false">E19</f>
        <v>0</v>
      </c>
      <c r="AT146" s="36"/>
      <c r="AMH146" s="39"/>
    </row>
    <row r="147" customFormat="false" ht="15" hidden="false" customHeight="true" outlineLevel="0" collapsed="false">
      <c r="A147" s="146" t="s">
        <v>162</v>
      </c>
      <c r="B147" s="146"/>
      <c r="C147" s="147" t="n">
        <f aca="false">C49</f>
        <v>0</v>
      </c>
      <c r="D147" s="147" t="n">
        <f aca="false">D49</f>
        <v>0</v>
      </c>
      <c r="E147" s="147" t="n">
        <f aca="false">E49</f>
        <v>0</v>
      </c>
      <c r="AT147" s="36"/>
      <c r="AMH147" s="39"/>
    </row>
    <row r="148" customFormat="false" ht="13.9" hidden="false" customHeight="true" outlineLevel="0" collapsed="false">
      <c r="A148" s="146" t="s">
        <v>163</v>
      </c>
      <c r="B148" s="146" t="s">
        <v>160</v>
      </c>
      <c r="C148" s="147" t="n">
        <f aca="false">C59</f>
        <v>0</v>
      </c>
      <c r="D148" s="147" t="n">
        <f aca="false">D59</f>
        <v>0</v>
      </c>
      <c r="E148" s="147" t="n">
        <f aca="false">E59</f>
        <v>0</v>
      </c>
      <c r="AT148" s="36"/>
      <c r="AMH148" s="39"/>
    </row>
    <row r="149" customFormat="false" ht="15" hidden="false" customHeight="true" outlineLevel="0" collapsed="false">
      <c r="A149" s="146" t="s">
        <v>164</v>
      </c>
      <c r="B149" s="146"/>
      <c r="C149" s="147" t="n">
        <f aca="false">C80</f>
        <v>0</v>
      </c>
      <c r="D149" s="147" t="n">
        <f aca="false">D80</f>
        <v>0</v>
      </c>
      <c r="E149" s="147" t="n">
        <f aca="false">E80</f>
        <v>0</v>
      </c>
      <c r="AT149" s="36"/>
      <c r="AMH149" s="39"/>
    </row>
    <row r="150" s="132" customFormat="true" ht="15.75" hidden="false" customHeight="true" outlineLevel="0" collapsed="false">
      <c r="A150" s="146" t="s">
        <v>165</v>
      </c>
      <c r="B150" s="146"/>
      <c r="C150" s="147" t="n">
        <f aca="false">C88</f>
        <v>0</v>
      </c>
      <c r="D150" s="147" t="n">
        <f aca="false">D88</f>
        <v>0</v>
      </c>
      <c r="E150" s="147" t="n">
        <f aca="false">E88</f>
        <v>0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9"/>
      <c r="AMI150" s="39"/>
      <c r="AMJ150" s="39"/>
      <c r="AMK150" s="39"/>
      <c r="AML150" s="39"/>
      <c r="AMM150" s="39"/>
      <c r="XFC150" s="39"/>
      <c r="XFD150" s="39"/>
    </row>
    <row r="151" s="132" customFormat="true" ht="15.75" hidden="false" customHeight="true" outlineLevel="0" collapsed="false">
      <c r="A151" s="148" t="s">
        <v>166</v>
      </c>
      <c r="B151" s="148"/>
      <c r="C151" s="149" t="n">
        <f aca="false">SUM(C146:C150)</f>
        <v>0</v>
      </c>
      <c r="D151" s="149" t="n">
        <f aca="false">SUM(D146:D150)</f>
        <v>0</v>
      </c>
      <c r="E151" s="149" t="n">
        <f aca="false">SUM(E146:E150)</f>
        <v>0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9"/>
      <c r="AMI151" s="39"/>
      <c r="AMJ151" s="39"/>
      <c r="AMK151" s="39"/>
      <c r="AML151" s="39"/>
      <c r="AMM151" s="39"/>
      <c r="XFC151" s="39"/>
      <c r="XFD151" s="39"/>
    </row>
    <row r="152" s="132" customFormat="true" ht="15.75" hidden="false" customHeight="true" outlineLevel="0" collapsed="false">
      <c r="A152" s="150" t="s">
        <v>167</v>
      </c>
      <c r="B152" s="151" t="n">
        <v>0.02</v>
      </c>
      <c r="C152" s="147" t="n">
        <f aca="false">C134</f>
        <v>0</v>
      </c>
      <c r="D152" s="147" t="n">
        <f aca="false">D134</f>
        <v>0</v>
      </c>
      <c r="E152" s="147" t="n">
        <f aca="false">E134</f>
        <v>0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9"/>
      <c r="AMM152" s="39"/>
      <c r="XFC152" s="39"/>
      <c r="XFD152" s="39"/>
    </row>
    <row r="153" s="132" customFormat="true" ht="15.75" hidden="false" customHeight="true" outlineLevel="0" collapsed="false">
      <c r="A153" s="150"/>
      <c r="B153" s="151" t="n">
        <v>0.021</v>
      </c>
      <c r="C153" s="147" t="n">
        <f aca="false">C135</f>
        <v>0</v>
      </c>
      <c r="D153" s="147" t="n">
        <f aca="false">D135</f>
        <v>0</v>
      </c>
      <c r="E153" s="147" t="n">
        <f aca="false">E135</f>
        <v>0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9"/>
      <c r="AMM153" s="39"/>
      <c r="XFC153" s="39"/>
      <c r="XFD153" s="39"/>
    </row>
    <row r="154" s="132" customFormat="true" ht="15.75" hidden="false" customHeight="true" outlineLevel="0" collapsed="false">
      <c r="A154" s="150"/>
      <c r="B154" s="151" t="n">
        <v>0.025</v>
      </c>
      <c r="C154" s="147" t="n">
        <f aca="false">C136</f>
        <v>0</v>
      </c>
      <c r="D154" s="147" t="n">
        <f aca="false">D136</f>
        <v>0</v>
      </c>
      <c r="E154" s="147" t="n">
        <f aca="false">E136</f>
        <v>0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9"/>
      <c r="AMM154" s="39"/>
      <c r="XFC154" s="39"/>
      <c r="XFD154" s="39"/>
    </row>
    <row r="155" s="132" customFormat="true" ht="15.75" hidden="false" customHeight="true" outlineLevel="0" collapsed="false">
      <c r="A155" s="150"/>
      <c r="B155" s="151" t="n">
        <v>0.03</v>
      </c>
      <c r="C155" s="147" t="n">
        <f aca="false">C137</f>
        <v>0</v>
      </c>
      <c r="D155" s="147" t="n">
        <f aca="false">D137</f>
        <v>0</v>
      </c>
      <c r="E155" s="147" t="n">
        <f aca="false">E137</f>
        <v>0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9"/>
      <c r="AMM155" s="39"/>
      <c r="XFC155" s="39"/>
      <c r="XFD155" s="39"/>
    </row>
    <row r="156" s="132" customFormat="true" ht="15.75" hidden="false" customHeight="true" outlineLevel="0" collapsed="false">
      <c r="A156" s="150"/>
      <c r="B156" s="151" t="n">
        <v>0.035</v>
      </c>
      <c r="C156" s="147" t="n">
        <f aca="false">C138</f>
        <v>0</v>
      </c>
      <c r="D156" s="147" t="n">
        <f aca="false">D138</f>
        <v>0</v>
      </c>
      <c r="E156" s="147" t="n">
        <f aca="false">E138</f>
        <v>0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9"/>
      <c r="AMM156" s="39"/>
      <c r="XFC156" s="39"/>
      <c r="XFD156" s="39"/>
    </row>
    <row r="157" s="132" customFormat="true" ht="15.75" hidden="false" customHeight="true" outlineLevel="0" collapsed="false">
      <c r="A157" s="150"/>
      <c r="B157" s="151" t="n">
        <v>0.04</v>
      </c>
      <c r="C157" s="147" t="n">
        <f aca="false">C139</f>
        <v>0</v>
      </c>
      <c r="D157" s="147" t="n">
        <f aca="false">D139</f>
        <v>0</v>
      </c>
      <c r="E157" s="147" t="n">
        <f aca="false">E139</f>
        <v>0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9"/>
      <c r="AMM157" s="39"/>
      <c r="XFC157" s="39"/>
      <c r="XFD157" s="39"/>
    </row>
    <row r="158" customFormat="false" ht="15.75" hidden="false" customHeight="true" outlineLevel="0" collapsed="false">
      <c r="A158" s="150"/>
      <c r="B158" s="151" t="n">
        <v>0.045</v>
      </c>
      <c r="C158" s="147" t="n">
        <f aca="false">C140</f>
        <v>0</v>
      </c>
      <c r="D158" s="147" t="n">
        <f aca="false">D140</f>
        <v>0</v>
      </c>
      <c r="E158" s="147" t="n">
        <f aca="false">E140</f>
        <v>0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32"/>
      <c r="AMI158" s="132"/>
      <c r="AMJ158" s="132"/>
      <c r="AMK158" s="132"/>
    </row>
    <row r="159" customFormat="false" ht="15.75" hidden="false" customHeight="true" outlineLevel="0" collapsed="false">
      <c r="A159" s="150"/>
      <c r="B159" s="152" t="n">
        <v>0.05</v>
      </c>
      <c r="C159" s="147" t="n">
        <f aca="false">C141</f>
        <v>0</v>
      </c>
      <c r="D159" s="147" t="n">
        <f aca="false">D141</f>
        <v>0</v>
      </c>
      <c r="E159" s="147" t="n">
        <f aca="false">E141</f>
        <v>0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32"/>
      <c r="AMI159" s="132"/>
      <c r="AMJ159" s="132"/>
      <c r="AMK159" s="132"/>
    </row>
    <row r="160" customFormat="false" ht="15.75" hidden="false" customHeight="true" outlineLevel="0" collapsed="false">
      <c r="A160" s="153" t="s">
        <v>168</v>
      </c>
      <c r="B160" s="154" t="n">
        <v>0.02</v>
      </c>
      <c r="C160" s="155" t="n">
        <f aca="false">SUM(C$151,C152)</f>
        <v>0</v>
      </c>
      <c r="D160" s="155" t="n">
        <f aca="false">SUM(D$151,D152)</f>
        <v>0</v>
      </c>
      <c r="E160" s="155" t="n">
        <f aca="false">SUM(E$151,E152)</f>
        <v>0</v>
      </c>
      <c r="AT160" s="36"/>
      <c r="AMH160" s="39"/>
    </row>
    <row r="161" customFormat="false" ht="15.75" hidden="false" customHeight="true" outlineLevel="0" collapsed="false">
      <c r="A161" s="153"/>
      <c r="B161" s="156" t="n">
        <v>0.021</v>
      </c>
      <c r="C161" s="157" t="n">
        <f aca="false">SUM(C$151,C153)</f>
        <v>0</v>
      </c>
      <c r="D161" s="157" t="n">
        <f aca="false">SUM(D$151,D153)</f>
        <v>0</v>
      </c>
      <c r="E161" s="157" t="n">
        <f aca="false">SUM(E$151,E153)</f>
        <v>0</v>
      </c>
      <c r="AT161" s="36"/>
      <c r="AMH161" s="39"/>
    </row>
    <row r="162" customFormat="false" ht="15.75" hidden="false" customHeight="true" outlineLevel="0" collapsed="false">
      <c r="A162" s="153"/>
      <c r="B162" s="156" t="n">
        <v>0.025</v>
      </c>
      <c r="C162" s="157" t="n">
        <f aca="false">SUM(C$151,C154)</f>
        <v>0</v>
      </c>
      <c r="D162" s="157" t="n">
        <f aca="false">SUM(D$151,D154)</f>
        <v>0</v>
      </c>
      <c r="E162" s="157" t="n">
        <f aca="false">SUM(E$151,E154)</f>
        <v>0</v>
      </c>
      <c r="AT162" s="36"/>
      <c r="AMH162" s="39"/>
    </row>
    <row r="163" customFormat="false" ht="15.75" hidden="false" customHeight="true" outlineLevel="0" collapsed="false">
      <c r="A163" s="153"/>
      <c r="B163" s="156" t="n">
        <v>0.03</v>
      </c>
      <c r="C163" s="157" t="n">
        <f aca="false">SUM(C$151,C155)</f>
        <v>0</v>
      </c>
      <c r="D163" s="157" t="n">
        <f aca="false">SUM(D$151,D155)</f>
        <v>0</v>
      </c>
      <c r="E163" s="157" t="n">
        <f aca="false">SUM(E$151,E155)</f>
        <v>0</v>
      </c>
      <c r="AT163" s="36"/>
      <c r="AMH163" s="39"/>
    </row>
    <row r="164" customFormat="false" ht="15.75" hidden="false" customHeight="true" outlineLevel="0" collapsed="false">
      <c r="A164" s="153"/>
      <c r="B164" s="156" t="n">
        <v>0.035</v>
      </c>
      <c r="C164" s="157" t="n">
        <f aca="false">SUM(C$151,C156)</f>
        <v>0</v>
      </c>
      <c r="D164" s="157" t="n">
        <f aca="false">SUM(D$151,D156)</f>
        <v>0</v>
      </c>
      <c r="E164" s="157" t="n">
        <f aca="false">SUM(E$151,E156)</f>
        <v>0</v>
      </c>
      <c r="AT164" s="36"/>
      <c r="AMH164" s="39"/>
    </row>
    <row r="165" customFormat="false" ht="15.75" hidden="false" customHeight="true" outlineLevel="0" collapsed="false">
      <c r="A165" s="153"/>
      <c r="B165" s="156" t="n">
        <v>0.04</v>
      </c>
      <c r="C165" s="157" t="n">
        <f aca="false">SUM(C$151,C157)</f>
        <v>0</v>
      </c>
      <c r="D165" s="157" t="n">
        <f aca="false">SUM(D$151,D157)</f>
        <v>0</v>
      </c>
      <c r="E165" s="157" t="n">
        <f aca="false">SUM(E$151,E157)</f>
        <v>0</v>
      </c>
      <c r="AT165" s="36"/>
      <c r="AMH165" s="39"/>
    </row>
    <row r="166" customFormat="false" ht="15.75" hidden="false" customHeight="true" outlineLevel="0" collapsed="false">
      <c r="A166" s="153"/>
      <c r="B166" s="156" t="n">
        <v>0.045</v>
      </c>
      <c r="C166" s="157" t="n">
        <f aca="false">SUM(C$151,C158)</f>
        <v>0</v>
      </c>
      <c r="D166" s="157" t="n">
        <f aca="false">SUM(D$151,D158)</f>
        <v>0</v>
      </c>
      <c r="E166" s="157" t="n">
        <f aca="false">SUM(E$151,E158)</f>
        <v>0</v>
      </c>
      <c r="AT166" s="36"/>
      <c r="AMH166" s="39"/>
    </row>
    <row r="167" s="37" customFormat="true" ht="15.75" hidden="false" customHeight="true" outlineLevel="0" collapsed="false">
      <c r="A167" s="153"/>
      <c r="B167" s="158" t="n">
        <v>0.05</v>
      </c>
      <c r="C167" s="159" t="n">
        <f aca="false">SUM(C$151,C159)</f>
        <v>0</v>
      </c>
      <c r="D167" s="159" t="n">
        <f aca="false">SUM(D$151,D159)</f>
        <v>0</v>
      </c>
      <c r="E167" s="159" t="n">
        <f aca="false">SUM(E$151,E159)</f>
        <v>0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9"/>
      <c r="AMI167" s="39"/>
      <c r="AMJ167" s="39"/>
      <c r="AMK167" s="39"/>
      <c r="AML167" s="39"/>
      <c r="AMM167" s="39"/>
      <c r="XFC167" s="39"/>
      <c r="XFD167" s="39"/>
    </row>
    <row r="168" s="37" customFormat="true" ht="15.75" hidden="false" customHeight="true" outlineLevel="0" collapsed="false">
      <c r="A168" s="160" t="s">
        <v>169</v>
      </c>
      <c r="B168" s="161" t="n">
        <v>0.02</v>
      </c>
      <c r="C168" s="162" t="n">
        <f aca="false">C160/220</f>
        <v>0</v>
      </c>
      <c r="D168" s="162"/>
      <c r="E168" s="162" t="n">
        <f aca="false">(E160/2)/220</f>
        <v>0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9"/>
      <c r="AMJ168" s="39"/>
      <c r="AMK168" s="39"/>
      <c r="AML168" s="39"/>
      <c r="AMM168" s="39"/>
      <c r="XFC168" s="39"/>
      <c r="XFD168" s="39"/>
    </row>
    <row r="169" s="37" customFormat="true" ht="15.75" hidden="false" customHeight="true" outlineLevel="0" collapsed="false">
      <c r="A169" s="160"/>
      <c r="B169" s="163" t="n">
        <v>0.021</v>
      </c>
      <c r="C169" s="164" t="n">
        <f aca="false">C161/220</f>
        <v>0</v>
      </c>
      <c r="D169" s="164"/>
      <c r="E169" s="164" t="n">
        <f aca="false">(E161/2)/220</f>
        <v>0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9"/>
      <c r="AMJ169" s="39"/>
      <c r="AMK169" s="39"/>
      <c r="AML169" s="39"/>
      <c r="AMM169" s="39"/>
      <c r="XFC169" s="39"/>
      <c r="XFD169" s="39"/>
    </row>
    <row r="170" s="37" customFormat="true" ht="13.8" hidden="false" customHeight="false" outlineLevel="0" collapsed="false">
      <c r="A170" s="160"/>
      <c r="B170" s="163" t="n">
        <v>0.025</v>
      </c>
      <c r="C170" s="164" t="n">
        <f aca="false">C162/220</f>
        <v>0</v>
      </c>
      <c r="D170" s="164"/>
      <c r="E170" s="164" t="n">
        <f aca="false">(E162/2)/220</f>
        <v>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9"/>
      <c r="AMK170" s="39"/>
      <c r="AML170" s="39"/>
      <c r="AMM170" s="39"/>
      <c r="XFC170" s="39"/>
      <c r="XFD170" s="39"/>
    </row>
    <row r="171" s="37" customFormat="true" ht="13.8" hidden="false" customHeight="false" outlineLevel="0" collapsed="false">
      <c r="A171" s="160"/>
      <c r="B171" s="163" t="n">
        <v>0.03</v>
      </c>
      <c r="C171" s="164" t="n">
        <f aca="false">C163/220</f>
        <v>0</v>
      </c>
      <c r="D171" s="164"/>
      <c r="E171" s="164" t="n">
        <f aca="false">(E163/2)/220</f>
        <v>0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9"/>
      <c r="AMK171" s="39"/>
      <c r="AML171" s="39"/>
      <c r="AMM171" s="39"/>
      <c r="XFC171" s="39"/>
      <c r="XFD171" s="39"/>
    </row>
    <row r="172" s="37" customFormat="true" ht="13.8" hidden="false" customHeight="false" outlineLevel="0" collapsed="false">
      <c r="A172" s="160"/>
      <c r="B172" s="163" t="n">
        <v>0.035</v>
      </c>
      <c r="C172" s="164" t="n">
        <f aca="false">C164/220</f>
        <v>0</v>
      </c>
      <c r="D172" s="164"/>
      <c r="E172" s="164" t="n">
        <f aca="false">(E164/2)/220</f>
        <v>0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9"/>
      <c r="AMK172" s="39"/>
      <c r="AML172" s="39"/>
      <c r="AMM172" s="39"/>
      <c r="XFC172" s="39"/>
      <c r="XFD172" s="39"/>
    </row>
    <row r="173" s="37" customFormat="true" ht="13.8" hidden="false" customHeight="false" outlineLevel="0" collapsed="false">
      <c r="A173" s="160"/>
      <c r="B173" s="163" t="n">
        <v>0.04</v>
      </c>
      <c r="C173" s="164" t="n">
        <f aca="false">C165/220</f>
        <v>0</v>
      </c>
      <c r="D173" s="164"/>
      <c r="E173" s="164" t="n">
        <f aca="false">(E165/2)/220</f>
        <v>0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9"/>
      <c r="AMK173" s="39"/>
      <c r="AML173" s="39"/>
      <c r="AMM173" s="39"/>
      <c r="XFC173" s="39"/>
      <c r="XFD173" s="39"/>
    </row>
    <row r="174" s="37" customFormat="true" ht="13.8" hidden="false" customHeight="false" outlineLevel="0" collapsed="false">
      <c r="A174" s="160"/>
      <c r="B174" s="163" t="n">
        <v>0.045</v>
      </c>
      <c r="C174" s="164" t="n">
        <f aca="false">C166/220</f>
        <v>0</v>
      </c>
      <c r="D174" s="164"/>
      <c r="E174" s="164" t="n">
        <f aca="false">(E166/2)/220</f>
        <v>0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9"/>
      <c r="AMK174" s="39"/>
      <c r="AML174" s="39"/>
      <c r="AMM174" s="39"/>
      <c r="XFC174" s="39"/>
      <c r="XFD174" s="39"/>
    </row>
    <row r="175" s="37" customFormat="true" ht="13.8" hidden="false" customHeight="false" outlineLevel="0" collapsed="false">
      <c r="A175" s="160"/>
      <c r="B175" s="165" t="n">
        <v>0.05</v>
      </c>
      <c r="C175" s="166" t="n">
        <f aca="false">C167/220</f>
        <v>0</v>
      </c>
      <c r="D175" s="166"/>
      <c r="E175" s="166" t="n">
        <f aca="false">(E167/2)/220</f>
        <v>0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9"/>
      <c r="AMK175" s="39"/>
      <c r="AML175" s="39"/>
      <c r="AMM175" s="39"/>
      <c r="XFC175" s="39"/>
      <c r="XFD175" s="39"/>
    </row>
    <row r="176" s="75" customFormat="true" ht="12.8" hidden="false" customHeight="false" outlineLevel="0" collapsed="false">
      <c r="A176" s="36"/>
      <c r="B176" s="37"/>
      <c r="C176" s="37"/>
      <c r="D176" s="37"/>
      <c r="E176" s="37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9"/>
      <c r="AMJ176" s="37"/>
      <c r="AMK176" s="39"/>
      <c r="AML176" s="39"/>
      <c r="AMM176" s="39"/>
      <c r="XFC176" s="39"/>
      <c r="XFD176" s="39"/>
    </row>
    <row r="177" customFormat="false" ht="12.8" hidden="false" customHeight="false" outlineLevel="0" collapsed="false">
      <c r="AMI177" s="39"/>
      <c r="AMJ177" s="37"/>
      <c r="AMK177" s="39"/>
    </row>
    <row r="178" customFormat="false" ht="12.8" hidden="false" customHeight="false" outlineLevel="0" collapsed="false">
      <c r="AMI178" s="39"/>
      <c r="AMJ178" s="75"/>
      <c r="AMK178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I46" activeCellId="0" sqref="I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3.8" hidden="false" customHeight="false" outlineLevel="0" collapsed="false">
      <c r="A2" s="167"/>
      <c r="B2" s="168" t="s">
        <v>170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4" hidden="false" customHeight="false" outlineLevel="0" collapsed="false">
      <c r="A4" s="167"/>
      <c r="B4" s="170" t="s">
        <v>171</v>
      </c>
      <c r="C4" s="171" t="n">
        <f aca="false">'Planilha de Custos'!B12</f>
        <v>0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172</v>
      </c>
      <c r="C6" s="179" t="s">
        <v>173</v>
      </c>
      <c r="D6" s="180" t="s">
        <v>174</v>
      </c>
      <c r="E6" s="181" t="s">
        <v>175</v>
      </c>
      <c r="F6" s="182" t="s">
        <v>4</v>
      </c>
    </row>
    <row r="7" customFormat="false" ht="12.5" hidden="false" customHeight="false" outlineLevel="0" collapsed="false">
      <c r="A7" s="167"/>
      <c r="B7" s="178" t="s">
        <v>176</v>
      </c>
      <c r="C7" s="183" t="n">
        <v>2</v>
      </c>
      <c r="D7" s="184" t="n">
        <v>15</v>
      </c>
      <c r="E7" s="185"/>
      <c r="F7" s="186" t="n">
        <f aca="false">C7*D7*E7</f>
        <v>0</v>
      </c>
    </row>
    <row r="8" customFormat="false" ht="13.9" hidden="false" customHeight="true" outlineLevel="0" collapsed="false">
      <c r="A8" s="167"/>
      <c r="B8" s="187" t="s">
        <v>177</v>
      </c>
      <c r="C8" s="187"/>
      <c r="D8" s="187"/>
      <c r="E8" s="187"/>
      <c r="F8" s="186" t="n">
        <f aca="false">C4*6%</f>
        <v>0</v>
      </c>
    </row>
    <row r="9" customFormat="false" ht="13.9" hidden="false" customHeight="true" outlineLevel="0" collapsed="false">
      <c r="A9" s="167"/>
      <c r="B9" s="188" t="s">
        <v>178</v>
      </c>
      <c r="C9" s="188"/>
      <c r="D9" s="188"/>
      <c r="E9" s="188"/>
      <c r="F9" s="189" t="n">
        <f aca="false">F7-MIN(F8,F7)</f>
        <v>0</v>
      </c>
    </row>
    <row r="10" customFormat="false" ht="12.65" hidden="false" customHeight="false" outlineLevel="0" collapsed="false">
      <c r="A10" s="167"/>
      <c r="B10" s="190" t="s">
        <v>179</v>
      </c>
      <c r="C10" s="190"/>
      <c r="D10" s="190"/>
      <c r="E10" s="190"/>
      <c r="F10" s="191" t="n">
        <f aca="false">F9*2</f>
        <v>0</v>
      </c>
    </row>
    <row r="11" customFormat="false" ht="25.9" hidden="false" customHeight="true" outlineLevel="0" collapsed="false">
      <c r="A11" s="167"/>
      <c r="B11" s="178" t="s">
        <v>180</v>
      </c>
      <c r="C11" s="179" t="s">
        <v>173</v>
      </c>
      <c r="D11" s="180" t="s">
        <v>174</v>
      </c>
      <c r="E11" s="181" t="s">
        <v>175</v>
      </c>
      <c r="F11" s="192" t="s">
        <v>4</v>
      </c>
    </row>
    <row r="12" customFormat="false" ht="12.65" hidden="false" customHeight="false" outlineLevel="0" collapsed="false">
      <c r="A12" s="167"/>
      <c r="B12" s="178" t="s">
        <v>176</v>
      </c>
      <c r="C12" s="193" t="n">
        <v>2</v>
      </c>
      <c r="D12" s="184" t="n">
        <v>22</v>
      </c>
      <c r="E12" s="194" t="n">
        <f aca="false">E7</f>
        <v>0</v>
      </c>
      <c r="F12" s="186" t="n">
        <f aca="false">C12*D12*E12</f>
        <v>0</v>
      </c>
    </row>
    <row r="13" customFormat="false" ht="12.65" hidden="false" customHeight="false" outlineLevel="0" collapsed="false">
      <c r="A13" s="167"/>
      <c r="B13" s="195" t="s">
        <v>177</v>
      </c>
      <c r="C13" s="195"/>
      <c r="D13" s="195"/>
      <c r="E13" s="195"/>
      <c r="F13" s="189" t="n">
        <f aca="false">C4*6%</f>
        <v>0</v>
      </c>
    </row>
    <row r="14" customFormat="false" ht="12.65" hidden="false" customHeight="false" outlineLevel="0" collapsed="false">
      <c r="A14" s="167"/>
      <c r="B14" s="196" t="s">
        <v>181</v>
      </c>
      <c r="C14" s="196"/>
      <c r="D14" s="196"/>
      <c r="E14" s="196"/>
      <c r="F14" s="197" t="n">
        <f aca="false">F12-MIN(F13,F12)</f>
        <v>0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182</v>
      </c>
      <c r="C16" s="199" t="s">
        <v>183</v>
      </c>
      <c r="D16" s="200" t="s">
        <v>184</v>
      </c>
      <c r="E16" s="201" t="s">
        <v>185</v>
      </c>
      <c r="F16" s="202" t="s">
        <v>186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/>
      <c r="E17" s="203" t="n">
        <f aca="false">D17*18%</f>
        <v>0</v>
      </c>
      <c r="F17" s="186" t="n">
        <f aca="false">(D17-E17)*C17</f>
        <v>0</v>
      </c>
    </row>
    <row r="18" customFormat="false" ht="13.9" hidden="false" customHeight="true" outlineLevel="0" collapsed="false">
      <c r="A18" s="167"/>
      <c r="B18" s="190" t="s">
        <v>179</v>
      </c>
      <c r="C18" s="190"/>
      <c r="D18" s="190"/>
      <c r="E18" s="190"/>
      <c r="F18" s="191" t="n">
        <f aca="false">F17*2</f>
        <v>0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187</v>
      </c>
      <c r="C20" s="199" t="s">
        <v>183</v>
      </c>
      <c r="D20" s="200" t="s">
        <v>184</v>
      </c>
      <c r="E20" s="201" t="s">
        <v>185</v>
      </c>
      <c r="F20" s="206" t="s">
        <v>186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0</v>
      </c>
      <c r="E21" s="203" t="n">
        <f aca="false">D21*18%</f>
        <v>0</v>
      </c>
      <c r="F21" s="209" t="n">
        <f aca="false">(D21-E21)*C21</f>
        <v>0</v>
      </c>
    </row>
    <row r="22" customFormat="false" ht="12.65" hidden="false" customHeight="false" outlineLevel="0" collapsed="false">
      <c r="A22" s="167"/>
      <c r="B22" s="196" t="s">
        <v>181</v>
      </c>
      <c r="C22" s="196"/>
      <c r="D22" s="196"/>
      <c r="E22" s="196"/>
      <c r="F22" s="197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188</v>
      </c>
      <c r="C24" s="210"/>
      <c r="D24" s="210"/>
    </row>
    <row r="25" customFormat="false" ht="12.65" hidden="false" customHeight="false" outlineLevel="0" collapsed="false">
      <c r="B25" s="211" t="s">
        <v>189</v>
      </c>
      <c r="C25" s="212"/>
      <c r="D25" s="213" t="n">
        <f aca="false">'Planilha de Custos'!C4</f>
        <v>0</v>
      </c>
    </row>
    <row r="26" customFormat="false" ht="12.65" hidden="false" customHeight="false" outlineLevel="0" collapsed="false">
      <c r="B26" s="214" t="s">
        <v>190</v>
      </c>
      <c r="C26" s="215"/>
      <c r="D26" s="216" t="n">
        <f aca="false">'Planilha de Custos'!C13</f>
        <v>0</v>
      </c>
    </row>
    <row r="27" customFormat="false" ht="12.65" hidden="false" customHeight="false" outlineLevel="0" collapsed="false">
      <c r="B27" s="217" t="s">
        <v>191</v>
      </c>
      <c r="C27" s="218"/>
      <c r="D27" s="216" t="n">
        <f aca="false">(D25+D26)*52</f>
        <v>0</v>
      </c>
    </row>
    <row r="28" customFormat="false" ht="23.85" hidden="false" customHeight="true" outlineLevel="0" collapsed="false">
      <c r="B28" s="219" t="s">
        <v>192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193</v>
      </c>
      <c r="C29" s="222"/>
      <c r="D29" s="223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194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195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196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197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198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199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200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201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202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203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204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205</v>
      </c>
      <c r="C46" s="239"/>
      <c r="D46" s="239"/>
      <c r="E46" s="239"/>
      <c r="G46" s="1"/>
    </row>
    <row r="47" customFormat="false" ht="12.65" hidden="false" customHeight="false" outlineLevel="0" collapsed="false">
      <c r="A47" s="167"/>
      <c r="B47" s="240" t="s">
        <v>206</v>
      </c>
      <c r="C47" s="241"/>
      <c r="D47" s="242"/>
      <c r="E47" s="243" t="n">
        <v>0.2011</v>
      </c>
      <c r="F47" s="1"/>
      <c r="G47" s="1"/>
    </row>
    <row r="48" customFormat="false" ht="12.65" hidden="false" customHeight="false" outlineLevel="0" collapsed="false">
      <c r="A48" s="167"/>
      <c r="B48" s="244" t="s">
        <v>198</v>
      </c>
      <c r="C48" s="245"/>
      <c r="D48" s="246"/>
      <c r="E48" s="247" t="n">
        <f aca="false">E37</f>
        <v>0.01291</v>
      </c>
      <c r="F48" s="1"/>
      <c r="G48" s="1"/>
    </row>
    <row r="49" customFormat="false" ht="12.65" hidden="false" customHeight="false" outlineLevel="0" collapsed="false">
      <c r="A49" s="167"/>
      <c r="B49" s="224" t="s">
        <v>207</v>
      </c>
      <c r="C49" s="1"/>
      <c r="D49" s="1"/>
      <c r="E49" s="1"/>
      <c r="F49" s="1"/>
      <c r="G49" s="1"/>
    </row>
    <row r="50" customFormat="false" ht="12.65" hidden="false" customHeight="false" outlineLevel="0" collapsed="false">
      <c r="A50" s="167"/>
      <c r="G50" s="1"/>
    </row>
    <row r="51" customFormat="false" ht="12.65" hidden="false" customHeight="false" outlineLevel="0" collapsed="false">
      <c r="A51" s="167"/>
      <c r="B51" s="239" t="s">
        <v>208</v>
      </c>
      <c r="C51" s="239"/>
      <c r="D51" s="239"/>
    </row>
    <row r="52" customFormat="false" ht="12.65" hidden="false" customHeight="false" outlineLevel="0" collapsed="false">
      <c r="A52" s="167"/>
      <c r="B52" s="248" t="s">
        <v>209</v>
      </c>
      <c r="C52" s="248"/>
      <c r="D52" s="249" t="n">
        <f aca="false">'Planilha de Custos'!C12*2</f>
        <v>0</v>
      </c>
    </row>
    <row r="53" customFormat="false" ht="12.65" hidden="false" customHeight="false" outlineLevel="0" collapsed="false">
      <c r="A53" s="167"/>
      <c r="B53" s="250" t="s">
        <v>210</v>
      </c>
      <c r="C53" s="250"/>
      <c r="D53" s="251" t="n">
        <v>0.00191</v>
      </c>
    </row>
    <row r="54" customFormat="false" ht="12.65" hidden="false" customHeight="false" outlineLevel="0" collapsed="false">
      <c r="A54" s="167"/>
      <c r="B54" s="252" t="s">
        <v>211</v>
      </c>
      <c r="C54" s="252"/>
      <c r="D54" s="253" t="n">
        <f aca="false">(D52*D53)/12</f>
        <v>0</v>
      </c>
    </row>
    <row r="55" customFormat="false" ht="12.65" hidden="false" customHeight="false" outlineLevel="0" collapsed="false">
      <c r="A55" s="167"/>
      <c r="B55" s="224" t="s">
        <v>204</v>
      </c>
    </row>
    <row r="56" customFormat="false" ht="12.65" hidden="false" customHeight="false" outlineLevel="0" collapsed="false">
      <c r="A56" s="167"/>
    </row>
    <row r="57" customFormat="false" ht="12.65" hidden="false" customHeight="false" outlineLevel="0" collapsed="false">
      <c r="A57" s="167"/>
      <c r="B57" s="239" t="s">
        <v>212</v>
      </c>
      <c r="C57" s="239"/>
      <c r="D57" s="239"/>
    </row>
    <row r="58" customFormat="false" ht="35.05" hidden="false" customHeight="true" outlineLevel="0" collapsed="false">
      <c r="A58" s="167"/>
      <c r="B58" s="254" t="s">
        <v>213</v>
      </c>
      <c r="C58" s="254"/>
      <c r="D58" s="255"/>
    </row>
    <row r="59" customFormat="false" ht="12.65" hidden="false" customHeight="false" outlineLevel="0" collapsed="false">
      <c r="A59" s="167"/>
      <c r="B59" s="250" t="s">
        <v>214</v>
      </c>
      <c r="C59" s="250"/>
      <c r="D59" s="256" t="n">
        <v>0.2</v>
      </c>
    </row>
    <row r="60" customFormat="false" ht="12.65" hidden="false" customHeight="false" outlineLevel="0" collapsed="false">
      <c r="A60" s="167"/>
      <c r="B60" s="252" t="s">
        <v>211</v>
      </c>
      <c r="C60" s="252"/>
      <c r="D60" s="257" t="n">
        <f aca="false">(D58*D59)</f>
        <v>0</v>
      </c>
    </row>
    <row r="61" customFormat="false" ht="68.65" hidden="false" customHeight="true" outlineLevel="0" collapsed="false">
      <c r="A61" s="167"/>
      <c r="B61" s="258" t="s">
        <v>215</v>
      </c>
      <c r="C61" s="258"/>
      <c r="D61" s="258"/>
      <c r="E61" s="258"/>
      <c r="F61" s="258"/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</row>
    <row r="64" customFormat="false" ht="12.65" hidden="false" customHeight="false" outlineLevel="0" collapsed="false">
      <c r="A64" s="167"/>
    </row>
    <row r="65" customFormat="false" ht="12.65" hidden="false" customHeight="false" outlineLevel="0" collapsed="false">
      <c r="A65" s="167"/>
    </row>
    <row r="66" customFormat="false" ht="12.65" hidden="false" customHeight="false" outlineLevel="0" collapsed="false">
      <c r="A66" s="167"/>
    </row>
    <row r="67" customFormat="false" ht="12.65" hidden="false" customHeight="false" outlineLevel="0" collapsed="false">
      <c r="A67" s="167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9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E46"/>
    <mergeCell ref="B51:D51"/>
    <mergeCell ref="B52:C52"/>
    <mergeCell ref="B53:C53"/>
    <mergeCell ref="B54:C54"/>
    <mergeCell ref="B57:D57"/>
    <mergeCell ref="B58:C58"/>
    <mergeCell ref="B59:C59"/>
    <mergeCell ref="B60:C60"/>
    <mergeCell ref="B61:F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59" t="s">
        <v>216</v>
      </c>
      <c r="B1" s="259"/>
      <c r="C1" s="259"/>
      <c r="D1" s="259"/>
      <c r="E1" s="259"/>
      <c r="F1" s="259"/>
      <c r="G1" s="259"/>
    </row>
    <row r="2" customFormat="false" ht="12.8" hidden="false" customHeight="false" outlineLevel="0" collapsed="false">
      <c r="A2" s="260"/>
      <c r="B2" s="261"/>
      <c r="C2" s="260"/>
      <c r="D2" s="260"/>
      <c r="E2" s="260"/>
      <c r="F2" s="260"/>
      <c r="G2" s="1"/>
    </row>
    <row r="3" customFormat="false" ht="12.8" hidden="false" customHeight="false" outlineLevel="0" collapsed="false">
      <c r="A3" s="262" t="s">
        <v>217</v>
      </c>
      <c r="B3" s="262"/>
      <c r="C3" s="262"/>
      <c r="D3" s="262"/>
      <c r="E3" s="262"/>
      <c r="F3" s="262"/>
      <c r="G3" s="262"/>
    </row>
    <row r="4" customFormat="false" ht="23" hidden="false" customHeight="false" outlineLevel="0" collapsed="false">
      <c r="A4" s="263" t="s">
        <v>218</v>
      </c>
      <c r="B4" s="264" t="s">
        <v>219</v>
      </c>
      <c r="C4" s="264" t="s">
        <v>220</v>
      </c>
      <c r="D4" s="264" t="s">
        <v>221</v>
      </c>
      <c r="E4" s="264" t="s">
        <v>222</v>
      </c>
      <c r="F4" s="264" t="s">
        <v>223</v>
      </c>
      <c r="G4" s="265" t="s">
        <v>224</v>
      </c>
      <c r="H4" s="1"/>
      <c r="AMK4" s="39"/>
    </row>
    <row r="5" customFormat="false" ht="12.8" hidden="false" customHeight="false" outlineLevel="0" collapsed="false">
      <c r="A5" s="266" t="s">
        <v>225</v>
      </c>
      <c r="B5" s="267" t="n">
        <v>2</v>
      </c>
      <c r="C5" s="267" t="n">
        <v>6</v>
      </c>
      <c r="D5" s="268" t="n">
        <v>36</v>
      </c>
      <c r="E5" s="267" t="n">
        <f aca="false">D5/C5*B5</f>
        <v>12</v>
      </c>
      <c r="F5" s="269"/>
      <c r="G5" s="270" t="n">
        <f aca="false">E5*F5</f>
        <v>0</v>
      </c>
      <c r="H5" s="1"/>
      <c r="AMK5" s="39"/>
    </row>
    <row r="6" customFormat="false" ht="12.8" hidden="false" customHeight="false" outlineLevel="0" collapsed="false">
      <c r="A6" s="266" t="s">
        <v>226</v>
      </c>
      <c r="B6" s="267" t="n">
        <v>2</v>
      </c>
      <c r="C6" s="267" t="n">
        <v>6</v>
      </c>
      <c r="D6" s="268" t="n">
        <v>36</v>
      </c>
      <c r="E6" s="267" t="n">
        <f aca="false">D6/C6*B6</f>
        <v>12</v>
      </c>
      <c r="F6" s="269"/>
      <c r="G6" s="270" t="n">
        <f aca="false">E6*F6</f>
        <v>0</v>
      </c>
      <c r="H6" s="1"/>
      <c r="AMK6" s="39"/>
    </row>
    <row r="7" customFormat="false" ht="12.8" hidden="false" customHeight="false" outlineLevel="0" collapsed="false">
      <c r="A7" s="266" t="s">
        <v>227</v>
      </c>
      <c r="B7" s="267" t="n">
        <v>2</v>
      </c>
      <c r="C7" s="267" t="n">
        <v>6</v>
      </c>
      <c r="D7" s="268" t="n">
        <v>36</v>
      </c>
      <c r="E7" s="267" t="n">
        <f aca="false">D7/C7*B7</f>
        <v>12</v>
      </c>
      <c r="F7" s="269"/>
      <c r="G7" s="270" t="n">
        <f aca="false">E7*F7</f>
        <v>0</v>
      </c>
      <c r="H7" s="1"/>
      <c r="AMK7" s="39"/>
    </row>
    <row r="8" customFormat="false" ht="12.8" hidden="false" customHeight="false" outlineLevel="0" collapsed="false">
      <c r="A8" s="266" t="s">
        <v>228</v>
      </c>
      <c r="B8" s="267" t="n">
        <v>2</v>
      </c>
      <c r="C8" s="267" t="n">
        <v>6</v>
      </c>
      <c r="D8" s="268" t="n">
        <v>36</v>
      </c>
      <c r="E8" s="267" t="n">
        <f aca="false">D8/C8*B8</f>
        <v>12</v>
      </c>
      <c r="F8" s="269"/>
      <c r="G8" s="270" t="n">
        <f aca="false">E8*F8</f>
        <v>0</v>
      </c>
      <c r="H8" s="1"/>
      <c r="AMK8" s="39"/>
    </row>
    <row r="9" customFormat="false" ht="12.8" hidden="false" customHeight="false" outlineLevel="0" collapsed="false">
      <c r="A9" s="266" t="s">
        <v>229</v>
      </c>
      <c r="B9" s="267" t="n">
        <v>2</v>
      </c>
      <c r="C9" s="267" t="n">
        <v>6</v>
      </c>
      <c r="D9" s="268" t="n">
        <v>36</v>
      </c>
      <c r="E9" s="267" t="n">
        <f aca="false">D9/C9*B9</f>
        <v>12</v>
      </c>
      <c r="F9" s="269"/>
      <c r="G9" s="270" t="n">
        <f aca="false">E9*F9</f>
        <v>0</v>
      </c>
      <c r="H9" s="1"/>
      <c r="AMK9" s="39"/>
    </row>
    <row r="10" customFormat="false" ht="12.8" hidden="false" customHeight="false" outlineLevel="0" collapsed="false">
      <c r="A10" s="266" t="s">
        <v>230</v>
      </c>
      <c r="B10" s="267" t="n">
        <v>2</v>
      </c>
      <c r="C10" s="267" t="n">
        <v>6</v>
      </c>
      <c r="D10" s="268" t="n">
        <v>36</v>
      </c>
      <c r="E10" s="267" t="n">
        <f aca="false">D10/C10*B10</f>
        <v>12</v>
      </c>
      <c r="F10" s="269"/>
      <c r="G10" s="270" t="n">
        <f aca="false">E10*F10</f>
        <v>0</v>
      </c>
      <c r="H10" s="1"/>
      <c r="AMK10" s="39"/>
    </row>
    <row r="11" customFormat="false" ht="12.8" hidden="false" customHeight="false" outlineLevel="0" collapsed="false">
      <c r="A11" s="266" t="s">
        <v>231</v>
      </c>
      <c r="B11" s="267" t="n">
        <v>2</v>
      </c>
      <c r="C11" s="267" t="n">
        <v>6</v>
      </c>
      <c r="D11" s="268" t="n">
        <v>36</v>
      </c>
      <c r="E11" s="267" t="n">
        <f aca="false">D11/C11*B11</f>
        <v>12</v>
      </c>
      <c r="F11" s="269"/>
      <c r="G11" s="270" t="n">
        <f aca="false">E11*F11</f>
        <v>0</v>
      </c>
      <c r="H11" s="1"/>
      <c r="AMK11" s="39"/>
    </row>
    <row r="12" customFormat="false" ht="12.8" hidden="false" customHeight="false" outlineLevel="0" collapsed="false">
      <c r="A12" s="266" t="s">
        <v>232</v>
      </c>
      <c r="B12" s="267" t="n">
        <v>2</v>
      </c>
      <c r="C12" s="267" t="n">
        <v>6</v>
      </c>
      <c r="D12" s="268" t="n">
        <v>36</v>
      </c>
      <c r="E12" s="267" t="n">
        <f aca="false">D12/C12*B12</f>
        <v>12</v>
      </c>
      <c r="F12" s="269"/>
      <c r="G12" s="270" t="n">
        <f aca="false">E12*F12</f>
        <v>0</v>
      </c>
      <c r="H12" s="1"/>
      <c r="AMK12" s="39"/>
    </row>
    <row r="13" customFormat="false" ht="12.8" hidden="false" customHeight="false" outlineLevel="0" collapsed="false">
      <c r="A13" s="266" t="s">
        <v>233</v>
      </c>
      <c r="B13" s="267" t="n">
        <v>1</v>
      </c>
      <c r="C13" s="267" t="n">
        <v>12</v>
      </c>
      <c r="D13" s="268" t="n">
        <v>36</v>
      </c>
      <c r="E13" s="267" t="n">
        <f aca="false">D13/C13*B13</f>
        <v>3</v>
      </c>
      <c r="F13" s="269"/>
      <c r="G13" s="270" t="n">
        <f aca="false">E13*F13</f>
        <v>0</v>
      </c>
      <c r="H13" s="1"/>
      <c r="AMK13" s="39"/>
    </row>
    <row r="14" customFormat="false" ht="12.8" hidden="false" customHeight="false" outlineLevel="0" collapsed="false">
      <c r="A14" s="271" t="s">
        <v>234</v>
      </c>
      <c r="B14" s="267" t="n">
        <v>1</v>
      </c>
      <c r="C14" s="267" t="n">
        <v>36</v>
      </c>
      <c r="D14" s="268" t="n">
        <v>36</v>
      </c>
      <c r="E14" s="267" t="n">
        <f aca="false">D14/C14*B14</f>
        <v>1</v>
      </c>
      <c r="F14" s="269"/>
      <c r="G14" s="270" t="n">
        <f aca="false">E14*F14</f>
        <v>0</v>
      </c>
      <c r="H14" s="1"/>
      <c r="AMK14" s="39"/>
    </row>
    <row r="15" customFormat="false" ht="12.8" hidden="false" customHeight="false" outlineLevel="0" collapsed="false">
      <c r="A15" s="272" t="s">
        <v>235</v>
      </c>
      <c r="B15" s="273"/>
      <c r="C15" s="273"/>
      <c r="D15" s="273"/>
      <c r="E15" s="273"/>
      <c r="F15" s="273"/>
      <c r="G15" s="274" t="n">
        <f aca="false">SUM(G5:G14)</f>
        <v>0</v>
      </c>
      <c r="H15" s="1"/>
      <c r="AMK15" s="39"/>
    </row>
    <row r="16" customFormat="false" ht="19.4" hidden="false" customHeight="true" outlineLevel="0" collapsed="false">
      <c r="A16" s="275" t="s">
        <v>236</v>
      </c>
      <c r="B16" s="275"/>
      <c r="C16" s="275"/>
      <c r="D16" s="275"/>
      <c r="E16" s="276" t="s">
        <v>237</v>
      </c>
      <c r="F16" s="276"/>
      <c r="G16" s="277" t="n">
        <f aca="false">G15/D5</f>
        <v>0</v>
      </c>
      <c r="H16" s="1"/>
      <c r="AMK16" s="39"/>
    </row>
    <row r="17" customFormat="false" ht="12.8" hidden="false" customHeight="false" outlineLevel="0" collapsed="false">
      <c r="A17" s="278"/>
      <c r="B17" s="278"/>
      <c r="C17" s="278"/>
      <c r="D17" s="278"/>
      <c r="E17" s="278"/>
      <c r="F17" s="278"/>
      <c r="G17" s="1"/>
    </row>
    <row r="18" customFormat="false" ht="13.9" hidden="false" customHeight="true" outlineLevel="0" collapsed="false">
      <c r="A18" s="262" t="s">
        <v>238</v>
      </c>
      <c r="B18" s="262"/>
      <c r="C18" s="262"/>
      <c r="D18" s="262"/>
      <c r="E18" s="262"/>
      <c r="F18" s="262"/>
      <c r="AMG18" s="39"/>
    </row>
    <row r="19" customFormat="false" ht="16" hidden="false" customHeight="false" outlineLevel="0" collapsed="false">
      <c r="A19" s="263" t="s">
        <v>239</v>
      </c>
      <c r="B19" s="264" t="s">
        <v>240</v>
      </c>
      <c r="C19" s="264" t="s">
        <v>241</v>
      </c>
      <c r="D19" s="264" t="s">
        <v>242</v>
      </c>
      <c r="E19" s="264" t="s">
        <v>243</v>
      </c>
      <c r="F19" s="265" t="s">
        <v>244</v>
      </c>
      <c r="AMG19" s="39"/>
    </row>
    <row r="20" customFormat="false" ht="12.8" hidden="false" customHeight="false" outlineLevel="0" collapsed="false">
      <c r="A20" s="279" t="s">
        <v>245</v>
      </c>
      <c r="B20" s="280" t="n">
        <v>1</v>
      </c>
      <c r="C20" s="280" t="n">
        <v>30</v>
      </c>
      <c r="D20" s="281" t="n">
        <f aca="false">E20*10%</f>
        <v>0</v>
      </c>
      <c r="E20" s="281"/>
      <c r="F20" s="282" t="n">
        <f aca="false">B20*((E20-D20)/C20)</f>
        <v>0</v>
      </c>
      <c r="AMG20" s="39"/>
    </row>
    <row r="21" customFormat="false" ht="12.8" hidden="false" customHeight="false" outlineLevel="0" collapsed="false">
      <c r="A21" s="279" t="s">
        <v>246</v>
      </c>
      <c r="B21" s="280" t="n">
        <v>1</v>
      </c>
      <c r="C21" s="280" t="n">
        <v>30</v>
      </c>
      <c r="D21" s="281" t="n">
        <f aca="false">E21*10%</f>
        <v>0</v>
      </c>
      <c r="E21" s="281"/>
      <c r="F21" s="282" t="n">
        <f aca="false">B21*((E21-D21)/C21)</f>
        <v>0</v>
      </c>
      <c r="AMG21" s="39"/>
    </row>
    <row r="22" customFormat="false" ht="12.8" hidden="false" customHeight="false" outlineLevel="0" collapsed="false">
      <c r="A22" s="279" t="s">
        <v>247</v>
      </c>
      <c r="B22" s="280" t="n">
        <v>1</v>
      </c>
      <c r="C22" s="280" t="n">
        <v>30</v>
      </c>
      <c r="D22" s="281" t="n">
        <f aca="false">E22*10%</f>
        <v>0</v>
      </c>
      <c r="E22" s="281"/>
      <c r="F22" s="282" t="n">
        <f aca="false">B22*((E22-D22)/C22)</f>
        <v>0</v>
      </c>
      <c r="AMG22" s="39"/>
    </row>
    <row r="23" customFormat="false" ht="12.8" hidden="false" customHeight="false" outlineLevel="0" collapsed="false">
      <c r="A23" s="279" t="s">
        <v>248</v>
      </c>
      <c r="B23" s="280" t="n">
        <v>1</v>
      </c>
      <c r="C23" s="280" t="n">
        <v>12</v>
      </c>
      <c r="D23" s="281" t="n">
        <f aca="false">E23*10%</f>
        <v>0</v>
      </c>
      <c r="E23" s="281"/>
      <c r="F23" s="282" t="n">
        <f aca="false">B23*((E23-D23)/C23)</f>
        <v>0</v>
      </c>
      <c r="AMG23" s="39"/>
    </row>
    <row r="24" customFormat="false" ht="13.15" hidden="false" customHeight="true" outlineLevel="0" collapsed="false">
      <c r="A24" s="272" t="s">
        <v>236</v>
      </c>
      <c r="B24" s="272"/>
      <c r="C24" s="272"/>
      <c r="D24" s="272"/>
      <c r="E24" s="272"/>
      <c r="F24" s="274" t="n">
        <f aca="false">SUM(F20:F23)</f>
        <v>0</v>
      </c>
      <c r="AMG24" s="39"/>
    </row>
    <row r="25" customFormat="false" ht="19.4" hidden="false" customHeight="false" outlineLevel="0" collapsed="false">
      <c r="A25" s="279" t="s">
        <v>249</v>
      </c>
      <c r="B25" s="280" t="n">
        <v>1</v>
      </c>
      <c r="C25" s="280" t="n">
        <v>36</v>
      </c>
      <c r="D25" s="281" t="n">
        <f aca="false">E25*10%</f>
        <v>0</v>
      </c>
      <c r="E25" s="281"/>
      <c r="F25" s="282" t="n">
        <f aca="false">B25*((E25-D25)/C25)</f>
        <v>0</v>
      </c>
      <c r="G25" s="283"/>
      <c r="AMG25" s="39"/>
    </row>
    <row r="26" customFormat="false" ht="13.9" hidden="false" customHeight="true" outlineLevel="0" collapsed="false">
      <c r="A26" s="275" t="s">
        <v>250</v>
      </c>
      <c r="B26" s="275"/>
      <c r="C26" s="275"/>
      <c r="D26" s="275"/>
      <c r="E26" s="275"/>
      <c r="F26" s="277" t="n">
        <f aca="false">SUM(F24:F25)</f>
        <v>0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83"/>
      <c r="B28" s="283"/>
      <c r="C28" s="283"/>
      <c r="D28" s="283"/>
      <c r="E28" s="283"/>
      <c r="F28" s="283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4" hidden="false" customHeight="false" outlineLevel="0" collapsed="false">
      <c r="B2" s="284" t="s">
        <v>28</v>
      </c>
      <c r="C2" s="284" t="s">
        <v>29</v>
      </c>
      <c r="D2" s="284" t="s">
        <v>30</v>
      </c>
      <c r="E2" s="284" t="s">
        <v>31</v>
      </c>
      <c r="F2" s="285" t="s">
        <v>32</v>
      </c>
      <c r="G2" s="285" t="s">
        <v>33</v>
      </c>
    </row>
    <row r="3" customFormat="false" ht="24" hidden="false" customHeight="false" outlineLevel="0" collapsed="false">
      <c r="B3" s="284"/>
      <c r="C3" s="285" t="s">
        <v>35</v>
      </c>
      <c r="D3" s="285" t="s">
        <v>35</v>
      </c>
      <c r="E3" s="285" t="s">
        <v>35</v>
      </c>
      <c r="F3" s="285" t="s">
        <v>37</v>
      </c>
      <c r="G3" s="285" t="s">
        <v>37</v>
      </c>
    </row>
    <row r="4" customFormat="false" ht="13" hidden="false" customHeight="false" outlineLevel="0" collapsed="false">
      <c r="B4" s="286" t="n">
        <v>0.02</v>
      </c>
      <c r="C4" s="287" t="n">
        <f aca="false">'Planilha de Custos'!C160</f>
        <v>0</v>
      </c>
      <c r="D4" s="287" t="n">
        <f aca="false">'Planilha de Custos'!D160</f>
        <v>0</v>
      </c>
      <c r="E4" s="287" t="n">
        <f aca="false">'Planilha de Custos'!E160</f>
        <v>0</v>
      </c>
      <c r="F4" s="287" t="n">
        <f aca="false">'Planilha de Custos'!C168</f>
        <v>0</v>
      </c>
      <c r="G4" s="287" t="n">
        <f aca="false">'Planilha de Custos'!E168</f>
        <v>0</v>
      </c>
    </row>
    <row r="5" customFormat="false" ht="13" hidden="false" customHeight="false" outlineLevel="0" collapsed="false">
      <c r="B5" s="286" t="n">
        <v>0.021</v>
      </c>
      <c r="C5" s="287" t="n">
        <f aca="false">'Planilha de Custos'!C161</f>
        <v>0</v>
      </c>
      <c r="D5" s="287" t="n">
        <f aca="false">'Planilha de Custos'!D161</f>
        <v>0</v>
      </c>
      <c r="E5" s="287" t="n">
        <f aca="false">'Planilha de Custos'!E161</f>
        <v>0</v>
      </c>
      <c r="F5" s="287" t="n">
        <f aca="false">'Planilha de Custos'!C169</f>
        <v>0</v>
      </c>
      <c r="G5" s="287" t="n">
        <f aca="false">'Planilha de Custos'!E169</f>
        <v>0</v>
      </c>
    </row>
    <row r="6" customFormat="false" ht="13" hidden="false" customHeight="false" outlineLevel="0" collapsed="false">
      <c r="B6" s="286" t="n">
        <v>0.025</v>
      </c>
      <c r="C6" s="287" t="n">
        <f aca="false">'Planilha de Custos'!C162</f>
        <v>0</v>
      </c>
      <c r="D6" s="287" t="n">
        <f aca="false">'Planilha de Custos'!D162</f>
        <v>0</v>
      </c>
      <c r="E6" s="287" t="n">
        <f aca="false">'Planilha de Custos'!E162</f>
        <v>0</v>
      </c>
      <c r="F6" s="287" t="n">
        <f aca="false">'Planilha de Custos'!C170</f>
        <v>0</v>
      </c>
      <c r="G6" s="287" t="n">
        <f aca="false">'Planilha de Custos'!E170</f>
        <v>0</v>
      </c>
    </row>
    <row r="7" customFormat="false" ht="13" hidden="false" customHeight="false" outlineLevel="0" collapsed="false">
      <c r="B7" s="286" t="n">
        <v>0.03</v>
      </c>
      <c r="C7" s="287" t="n">
        <f aca="false">'Planilha de Custos'!C163</f>
        <v>0</v>
      </c>
      <c r="D7" s="287" t="n">
        <f aca="false">'Planilha de Custos'!D163</f>
        <v>0</v>
      </c>
      <c r="E7" s="287" t="n">
        <f aca="false">'Planilha de Custos'!E163</f>
        <v>0</v>
      </c>
      <c r="F7" s="287" t="n">
        <f aca="false">'Planilha de Custos'!C171</f>
        <v>0</v>
      </c>
      <c r="G7" s="287" t="n">
        <f aca="false">'Planilha de Custos'!E171</f>
        <v>0</v>
      </c>
    </row>
    <row r="8" customFormat="false" ht="13" hidden="false" customHeight="false" outlineLevel="0" collapsed="false">
      <c r="B8" s="286" t="n">
        <v>0.035</v>
      </c>
      <c r="C8" s="287" t="n">
        <f aca="false">'Planilha de Custos'!C164</f>
        <v>0</v>
      </c>
      <c r="D8" s="287" t="n">
        <f aca="false">'Planilha de Custos'!D164</f>
        <v>0</v>
      </c>
      <c r="E8" s="287" t="n">
        <f aca="false">'Planilha de Custos'!E164</f>
        <v>0</v>
      </c>
      <c r="F8" s="287" t="n">
        <f aca="false">'Planilha de Custos'!C172</f>
        <v>0</v>
      </c>
      <c r="G8" s="287" t="n">
        <f aca="false">'Planilha de Custos'!E172</f>
        <v>0</v>
      </c>
    </row>
    <row r="9" customFormat="false" ht="13" hidden="false" customHeight="false" outlineLevel="0" collapsed="false">
      <c r="B9" s="286" t="n">
        <v>0.04</v>
      </c>
      <c r="C9" s="287" t="n">
        <f aca="false">'Planilha de Custos'!C165</f>
        <v>0</v>
      </c>
      <c r="D9" s="287" t="n">
        <f aca="false">'Planilha de Custos'!D165</f>
        <v>0</v>
      </c>
      <c r="E9" s="287" t="n">
        <f aca="false">'Planilha de Custos'!E165</f>
        <v>0</v>
      </c>
      <c r="F9" s="287" t="n">
        <f aca="false">'Planilha de Custos'!C173</f>
        <v>0</v>
      </c>
      <c r="G9" s="287" t="n">
        <f aca="false">'Planilha de Custos'!E173</f>
        <v>0</v>
      </c>
    </row>
    <row r="10" customFormat="false" ht="13" hidden="false" customHeight="false" outlineLevel="0" collapsed="false">
      <c r="B10" s="286" t="n">
        <v>0.045</v>
      </c>
      <c r="C10" s="287" t="n">
        <f aca="false">'Planilha de Custos'!C166</f>
        <v>0</v>
      </c>
      <c r="D10" s="287" t="n">
        <f aca="false">'Planilha de Custos'!D166</f>
        <v>0</v>
      </c>
      <c r="E10" s="287" t="n">
        <f aca="false">'Planilha de Custos'!E166</f>
        <v>0</v>
      </c>
      <c r="F10" s="287" t="n">
        <f aca="false">'Planilha de Custos'!C174</f>
        <v>0</v>
      </c>
      <c r="G10" s="287" t="n">
        <f aca="false">'Planilha de Custos'!E174</f>
        <v>0</v>
      </c>
    </row>
    <row r="11" customFormat="false" ht="13" hidden="false" customHeight="false" outlineLevel="0" collapsed="false">
      <c r="B11" s="286" t="n">
        <v>0.05</v>
      </c>
      <c r="C11" s="287" t="n">
        <f aca="false">'Planilha de Custos'!C167</f>
        <v>0</v>
      </c>
      <c r="D11" s="287" t="n">
        <f aca="false">'Planilha de Custos'!D167</f>
        <v>0</v>
      </c>
      <c r="E11" s="287" t="n">
        <f aca="false">'Planilha de Custos'!E167</f>
        <v>0</v>
      </c>
      <c r="F11" s="287" t="n">
        <f aca="false">'Planilha de Custos'!C175</f>
        <v>0</v>
      </c>
      <c r="G11" s="287" t="n">
        <f aca="false">'Planilha de Custos'!E175</f>
        <v>0</v>
      </c>
    </row>
    <row r="12" customFormat="false" ht="12.8" hidden="false" customHeight="false" outlineLevel="0" collapsed="false">
      <c r="B12" s="288"/>
    </row>
    <row r="13" customFormat="false" ht="12.8" hidden="false" customHeight="false" outlineLevel="0" collapsed="false">
      <c r="B13" s="288"/>
    </row>
    <row r="14" customFormat="false" ht="12.8" hidden="false" customHeight="false" outlineLevel="0" collapsed="false">
      <c r="B14" s="288"/>
    </row>
    <row r="15" customFormat="false" ht="12.8" hidden="false" customHeight="false" outlineLevel="0" collapsed="false">
      <c r="B15" s="288"/>
    </row>
    <row r="16" customFormat="false" ht="12.8" hidden="false" customHeight="false" outlineLevel="0" collapsed="false">
      <c r="B16" s="288"/>
    </row>
    <row r="17" customFormat="false" ht="12.8" hidden="false" customHeight="false" outlineLevel="0" collapsed="false">
      <c r="B17" s="288"/>
    </row>
    <row r="18" customFormat="false" ht="12.8" hidden="false" customHeight="false" outlineLevel="0" collapsed="false">
      <c r="B18" s="288"/>
    </row>
    <row r="19" customFormat="false" ht="12.8" hidden="false" customHeight="false" outlineLevel="0" collapsed="false">
      <c r="B19" s="288"/>
    </row>
    <row r="20" customFormat="false" ht="12.8" hidden="false" customHeight="false" outlineLevel="0" collapsed="false">
      <c r="B20" s="288"/>
    </row>
    <row r="21" customFormat="false" ht="12.8" hidden="false" customHeight="false" outlineLevel="0" collapsed="false">
      <c r="B21" s="288"/>
    </row>
    <row r="22" customFormat="false" ht="12.8" hidden="false" customHeight="false" outlineLevel="0" collapsed="false">
      <c r="B22" s="288"/>
    </row>
    <row r="23" customFormat="false" ht="12.8" hidden="false" customHeight="false" outlineLevel="0" collapsed="false">
      <c r="B23" s="28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9059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2026-10-09T12:49:31Z</dcterms:modified>
  <cp:revision>490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