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V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1'!$A$1:$G$55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  <mc:AlternateContent>
        <mc:Choice Requires="v2">
          <commentPr autoFill="true" autoScale="false" colHidden="false" locked="false" rowHidden="false" textHAlign="justify" textVAlign="justify">
            <anchor moveWithCells="false" sizeWithCells="false">
              <xdr:from>
                <xdr:col>5</xdr:col>
                <xdr:colOff>15</xdr:colOff>
                <xdr:row>3</xdr:row>
                <xdr:rowOff>18</xdr:rowOff>
              </xdr:from>
              <xdr:to>
                <xdr:col>6</xdr:col>
                <xdr:colOff>-1</xdr:colOff>
                <xdr:row>12</xdr:row>
                <xdr:rowOff>5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<sst xmlns="http://schemas.openxmlformats.org/spreadsheetml/2006/main" count="538" uniqueCount="313">
  <si>
    <t xml:space="preserve">GRUPO 05 / POLO V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</si>
  <si>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</si>
  <si>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</si>
  <si>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</si>
  <si>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</si>
  <si>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</si>
  <si>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Araçatuba, Bauru, Marília, Sorocaba e Presidente Prudente, e unidades subordinadas</t>
  </si>
  <si>
    <t xml:space="preserve">Posto de vigilância diurno, escala 12x36 horas de segunda-feira a domingo envolvendo 2 vigilantes, para Gerências Executivas Araçatuba, Bauru, Marília, Sorocaba e Presidente Prudente, e unidades subordinadas</t>
  </si>
  <si>
    <t xml:space="preserve">Posto de vigilância noturno, escala 12x36 horas de segunda-feira a domingo envolvendo 2 vigilantes, para Gerências Executivas Araçatuba, Bauru, Marília, Sorocaba e Presidente Prudente, e unidades subordinadas</t>
  </si>
  <si>
    <t xml:space="preserve">Hora eventual diurna, para Gerências Executivas Araçatuba, Bauru, Marília, Sorocaba e Presidente Prudente, e unidades subordinadas</t>
  </si>
  <si>
    <t xml:space="preserve">Hora eventual noturna, para Gerências Executivas Araçatuba, Bauru, Marília, Sorocaba e Presidente Prudente, e unidades subordinadas</t>
  </si>
  <si>
    <t xml:space="preserve">VALOR TOTAL MENSAL</t>
  </si>
  <si>
    <t xml:space="preserve">VALOR TOTAL GLOBAL 36 MESES</t>
  </si>
  <si>
    <t xml:space="preserve">DIVISÃO POR GERÊNCIAS POLO V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</si>
  <si>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</si>
  <si>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</si>
  <si>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</si>
  <si>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</si>
  <si>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</si>
  <si>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</si>
  <si>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HORAS EVENTUAIS</t>
  </si>
  <si>
    <t xml:space="preserve">QUANTIDADE DE HORAS</t>
  </si>
  <si>
    <t xml:space="preserve">VALOR GLOBAL MENSAL</t>
  </si>
  <si>
    <t xml:space="preserve">horas eventuais diurnas</t>
  </si>
  <si>
    <t xml:space="preserve">VALOR GLOBAL 36 MESES</t>
  </si>
  <si>
    <t xml:space="preserve">horas eventuais noturnas</t>
  </si>
  <si>
    <t xml:space="preserve">GERÊNCIA EXECUTIVA ARAÇATUBA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</si>
  <si>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</si>
  <si>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</si>
  <si>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</si>
  <si>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</si>
  <si>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</si>
  <si>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</si>
  <si>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</si>
  <si>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</si>
  <si>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</si>
  <si>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</si>
  <si>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</si>
  <si>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ANDRADINA</t>
  </si>
  <si>
    <t xml:space="preserve">AGÊNCIA DA PREVIDÊNCIA SOCIAL ARAÇATUBA</t>
  </si>
  <si>
    <t xml:space="preserve">AGÊNCIA DA PREVIDÊNCIA SOCIAL BIRIGÜI</t>
  </si>
  <si>
    <t xml:space="preserve">AGÊNCIA DA PREVIDÊNCIA SOCIAL GUARARAPES</t>
  </si>
  <si>
    <t xml:space="preserve">AGÊNCIA DA PREVIDÊNCIA SOCIAL ILHA SOLTEIRA</t>
  </si>
  <si>
    <t xml:space="preserve">AGÊNCIA DA PREVIDÊNCIA SOCIAL LINS</t>
  </si>
  <si>
    <t xml:space="preserve">AGÊNCIA DA PREVIDÊNCIA SOCIAL MIRANDÓPOLIS</t>
  </si>
  <si>
    <t xml:space="preserve">AGÊNCIA DA PREVIDÊNCIA SOCIAL PENÁPOLIS</t>
  </si>
  <si>
    <t xml:space="preserve">AGÊNCIA DA PREVIDÊNCIA SOCIAL PEREIRA BARRETO</t>
  </si>
  <si>
    <t xml:space="preserve">AGÊNCIA DA PREVIDÊNCIA SOCIAL PIRAJUÍ</t>
  </si>
  <si>
    <t xml:space="preserve">AGÊNCIA DA PREVIDÊNCIA SOCIAL PROMISSÃO</t>
  </si>
  <si>
    <t xml:space="preserve">AGÊNCIA DA PREVIDÊNCIA SOCIAL VALPARAÍSO</t>
  </si>
  <si>
    <t xml:space="preserve">VALOR GLOBAL</t>
  </si>
  <si>
    <t xml:space="preserve">GERÊNCIA EXECUTIVA BAURU</t>
  </si>
  <si>
    <t xml:space="preserve">AGÊNCIA DA PREVIDÊNCIA SOCIAL AGUDOS</t>
  </si>
  <si>
    <t xml:space="preserve">AGÊNCIA DA PREVIDÊNCIA SOCIAL AVARÉ</t>
  </si>
  <si>
    <t xml:space="preserve">AGÊNCIA DA PREVIDÊNCIA SOCIAL BARIRI</t>
  </si>
  <si>
    <t xml:space="preserve">AGÊNCIA DA PREVIDÊNCIA SOCIAL BARRA BONITA</t>
  </si>
  <si>
    <t xml:space="preserve">AGÊNCIA DA PREVIDÊNCIA SOCIAL BAURU</t>
  </si>
  <si>
    <t xml:space="preserve">AGÊNCIA DA PREVIDÊNCIA SOCIAL BOTUCATU</t>
  </si>
  <si>
    <t xml:space="preserve">AGÊNCIA DA PREVIDÊNCIA SOCIAL BROTAS</t>
  </si>
  <si>
    <t xml:space="preserve">AGÊNCIA DA PREVIDÊNCIA SOCIAL DOIS CÓRREGOS</t>
  </si>
  <si>
    <t xml:space="preserve">AGÊNCIA DA PREVIDÊNCIA SOCIAL IGARAÇU DO TIETÊ</t>
  </si>
  <si>
    <t xml:space="preserve">AGÊNCIA DA PREVIDÊNCIA SOCIAL ITAÍ</t>
  </si>
  <si>
    <t xml:space="preserve">AGÊNCIA DA PREVIDÊNCIA SOCIAL JAÚ</t>
  </si>
  <si>
    <t xml:space="preserve">AGÊNCIA DA PREVIDÊNCIA SOCIAL LENCÓIS PAULISTA</t>
  </si>
  <si>
    <t xml:space="preserve">AGÊNCIA DA PREVIDÊNCIA SOCIAL PEDERNEIRAS</t>
  </si>
  <si>
    <t xml:space="preserve">AGÊNCIA DA PREVIDÊNCIA SOCIAL SÃO MANUEL</t>
  </si>
  <si>
    <t xml:space="preserve">AGÊNCIA DA PREVIDÊNCIA SOCIAL TAQUARITUBA</t>
  </si>
  <si>
    <t xml:space="preserve">NÃO OPERACIONAL - R AZARIAS LEITE 1-75</t>
  </si>
  <si>
    <t xml:space="preserve">GERÊNCIA EXECUTIVA MARÍLIA</t>
  </si>
  <si>
    <t xml:space="preserve">AGÊNCIA DA PREVIDÊNCIA SOCIAL ASSIS</t>
  </si>
  <si>
    <t xml:space="preserve">AGÊNCIA DA PREVIDÊNCIA SOCIAL BASTOS</t>
  </si>
  <si>
    <t xml:space="preserve">AGÊNCIA DA PREVIDÊNCIA SOCIAL CÂNDIDO MOTA</t>
  </si>
  <si>
    <t xml:space="preserve">AGÊNCIA DA PREVIDÊNCIA SOCIAL GARÇA</t>
  </si>
  <si>
    <t xml:space="preserve">AGÊNCIA DA PREVIDÊNCIA SOCIAL MARÍLIA</t>
  </si>
  <si>
    <t xml:space="preserve">AGÊNCIA DA PREVIDÊNCIA SOCIAL OSVALDO CRUZ</t>
  </si>
  <si>
    <t xml:space="preserve">AGÊNCIA DA PREVIDÊNCIA SOCIAL OURINHOS</t>
  </si>
  <si>
    <t xml:space="preserve">AGÊNCIA DA PREVIDÊNCIA SOCIAL PALMITAL</t>
  </si>
  <si>
    <t xml:space="preserve">AGÊNCIA DA PREVIDÊNCIA SOCIAL PARAGUAÇU PAULISTA</t>
  </si>
  <si>
    <t xml:space="preserve">AGÊNCIA DA PREVIDÊNCIA SOCIAL PIRAJU</t>
  </si>
  <si>
    <t xml:space="preserve">AGÊNCIA DA PREVIDÊNCIA SOCIAL SANTA CRUZ DO RIO PARDO</t>
  </si>
  <si>
    <t xml:space="preserve">AGÊNCIA DA PREVIDÊNCIA SOCIAL TUPÃ</t>
  </si>
  <si>
    <t xml:space="preserve">GERÊNCIA EXECUTIVA PRESIDENTE PRUDENTE</t>
  </si>
  <si>
    <t xml:space="preserve">AGÊNCIA DA PREVIDÊNCIA SOCIAL ADAMANTINA</t>
  </si>
  <si>
    <t xml:space="preserve">AGÊNCIA DA PREVIDÊNCIA SOCIAL ÁLVARES MACHADO</t>
  </si>
  <si>
    <t xml:space="preserve">AGÊNCIA DA PREVIDÊNCIA SOCIAL DRACENA</t>
  </si>
  <si>
    <t xml:space="preserve">AGÊNCIA DA PREVIDÊNCIA SOCIAL MARTINOPÓLIS</t>
  </si>
  <si>
    <t xml:space="preserve">AGÊNCIA DA PREVIDÊNCIA SOCIAL PRESIDENTE EPITÁCIO</t>
  </si>
  <si>
    <t xml:space="preserve">AGÊNCIA DA PREVIDÊNCIA SOCIAL PRESIDENTE PRUDENTE</t>
  </si>
  <si>
    <t xml:space="preserve">AGÊNCIA DA PREVIDÊNCIA SOCIAL PRESIDENTE VENCESLAU</t>
  </si>
  <si>
    <t xml:space="preserve">AGÊNCIA DA PREVIDÊNCIA SOCIAL RANCHARIA</t>
  </si>
  <si>
    <t xml:space="preserve">AGÊNCIA DA PREVIDÊNCIA SOCIAL ROSANA</t>
  </si>
  <si>
    <t xml:space="preserve">AGÊNCIA DA PREVIDÊNCIA SOCIAL SANTO ANASTÁCIO</t>
  </si>
  <si>
    <t xml:space="preserve">AGÊNCIA DA PREVIDÊNCIA SOCIAL TEODORO SAMPAIO</t>
  </si>
  <si>
    <t xml:space="preserve">GERÊNCIA EXECUTIVA SOROCABA</t>
  </si>
  <si>
    <t xml:space="preserve">AGÊNCIA DA PREVIDÊNCIA SOCIAL APIAÍ</t>
  </si>
  <si>
    <t xml:space="preserve">AGÊNCIA DA PREVIDÊNCIA SOCIAL BOITUVA</t>
  </si>
  <si>
    <t xml:space="preserve">AGÊNCIA DA PREVIDÊNCIA SOCIAL CABREÚVA</t>
  </si>
  <si>
    <t xml:space="preserve">AGÊNCIA DA PREVIDÊNCIA SOCIAL CAPÃO BONITO</t>
  </si>
  <si>
    <t xml:space="preserve">AGÊNCIA DA PREVIDÊNCIA SOCIAL GUAPIARA</t>
  </si>
  <si>
    <t xml:space="preserve">AGÊNCIA DA PREVIDÊNCIA SOCIAL ITAPETININGA</t>
  </si>
  <si>
    <t xml:space="preserve">AGÊNCIA DA PREVIDÊNCIA SOCIAL ITAPEVA</t>
  </si>
  <si>
    <t xml:space="preserve">AGÊNCIA DA PREVIDÊNCIA SOCIAL ITARARÉ</t>
  </si>
  <si>
    <t xml:space="preserve">AGÊNCIA DA PREVIDÊNCIA SOCIAL ITU</t>
  </si>
  <si>
    <t xml:space="preserve">AGÊNCIA DA PREVIDÊNCIA SOCIAL PIEDADE</t>
  </si>
  <si>
    <t xml:space="preserve">AGÊNCIA DA PREVIDÊNCIA SOCIAL PILAR DO SUL</t>
  </si>
  <si>
    <t xml:space="preserve">AGÊNCIA DA PREVIDÊNCIA SOCIAL PORTO FELIZ</t>
  </si>
  <si>
    <t xml:space="preserve">AGÊNCIA DA PREVIDÊNCIA SOCIAL SALTO</t>
  </si>
  <si>
    <t xml:space="preserve">AGÊNCIA DA PREVIDÊNCIA SOCIAL SALTO DE PIRAPORA</t>
  </si>
  <si>
    <t xml:space="preserve">AGÊNCIA DA PREVIDÊNCIA SOCIAL SÃO MIGUEL ARCANJO</t>
  </si>
  <si>
    <t xml:space="preserve">AGÊNCIA DA PREVIDÊNCIA SOCIAL SÃO ROQUE</t>
  </si>
  <si>
    <t xml:space="preserve">AGÊNCIA DA PREVIDÊNCIA SOCIAL SOROCABA</t>
  </si>
  <si>
    <t xml:space="preserve">AGÊNCIA DA PREVIDÊNCIA SOCIAL SOROCABA - ZONA NORTE</t>
  </si>
  <si>
    <t xml:space="preserve">AGÊNCIA DA PREVIDÊNCIA SOCIAL TATUÍ</t>
  </si>
  <si>
    <t xml:space="preserve">AGÊNCIA DA PREVIDÊNCIA SOCIAL VOTORANTIM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</si>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</sst>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DEE6EF"/>
        <bgColor rgb="FFD9D9D9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DEE6EF"/>
      </patternFill>
    </fill>
    <fill>
      <patternFill patternType="solid">
        <fgColor rgb="FFFFFF00"/>
        <bgColor rgb="FFFFFF00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19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19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6EF"/>
      <rgbColor rgb="FFD9D9D9"/>
      <rgbColor rgb="FFFFFF99"/>
      <rgbColor rgb="FF99CCFF"/>
      <rgbColor rgb="FFE6CCFF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3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3" ySplit="0" topLeftCell="G1" activePane="topRight" state="frozen"/>
      <selection pane="topLeft" activeCell="A1" activeCellId="0" sqref="A1"/>
      <selection pane="topRight" activeCell="D22" activeCellId="0" sqref="D22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05 / POLO V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46.25" hidden="false" customHeight="true" outlineLevel="0" collapsed="false">
      <c r="B5" s="3"/>
      <c r="C5" s="3"/>
      <c r="D5" s="3"/>
      <c r="E5" s="3"/>
      <c r="F5" s="3"/>
      <c r="G5" s="8" t="n">
        <v>21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F39+F62+F81+F99+F126</f>
        <v>1159375.3325583</v>
      </c>
      <c r="O5" s="10"/>
      <c r="P5" s="11" t="n">
        <f aca="false">N5*36</f>
        <v>41737511.9720988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46.25" hidden="false" customHeight="true" outlineLevel="0" collapsed="false">
      <c r="B6" s="3"/>
      <c r="C6" s="3"/>
      <c r="D6" s="3"/>
      <c r="E6" s="3"/>
      <c r="F6" s="3"/>
      <c r="G6" s="8" t="n">
        <v>22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I39+I62+I81+I99+I126</f>
        <v>270478.396276798</v>
      </c>
      <c r="O6" s="10"/>
      <c r="P6" s="11" t="n">
        <f aca="false">N6*36</f>
        <v>9737222.26596473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46.25" hidden="false" customHeight="true" outlineLevel="0" collapsed="false">
      <c r="B7" s="3"/>
      <c r="C7" s="3"/>
      <c r="D7" s="3"/>
      <c r="E7" s="3"/>
      <c r="F7" s="3"/>
      <c r="G7" s="8" t="n">
        <v>23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L39+L62+L81+L99+L126</f>
        <v>90080.1102503504</v>
      </c>
      <c r="O7" s="10"/>
      <c r="P7" s="11" t="n">
        <f aca="false">N7*36</f>
        <v>3242883.96901262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23.85" hidden="false" customHeight="true" outlineLevel="0" collapsed="false">
      <c r="B8" s="3"/>
      <c r="C8" s="3"/>
      <c r="D8" s="3"/>
      <c r="E8" s="3"/>
      <c r="F8" s="3"/>
      <c r="G8" s="8" t="n">
        <v>24</v>
      </c>
      <c r="H8" s="8" t="n">
        <v>23507</v>
      </c>
      <c r="I8" s="9" t="s">
        <v>9</v>
      </c>
      <c r="J8" s="9"/>
      <c r="K8" s="9"/>
      <c r="L8" s="9"/>
      <c r="M8" s="9"/>
      <c r="N8" s="10" t="n">
        <f aca="false">O39+O62+O81+O99+O126</f>
        <v>11735.5309328273</v>
      </c>
      <c r="O8" s="10"/>
      <c r="P8" s="11" t="n">
        <f aca="false">N8*36</f>
        <v>422479.113581783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23.85" hidden="false" customHeight="true" outlineLevel="0" collapsed="false">
      <c r="B9" s="3"/>
      <c r="C9" s="3"/>
      <c r="D9" s="3"/>
      <c r="E9" s="3"/>
      <c r="F9" s="3"/>
      <c r="G9" s="8" t="n">
        <v>25</v>
      </c>
      <c r="H9" s="8" t="n">
        <v>23957</v>
      </c>
      <c r="I9" s="9" t="s">
        <v>10</v>
      </c>
      <c r="J9" s="9"/>
      <c r="K9" s="9"/>
      <c r="L9" s="9"/>
      <c r="M9" s="9"/>
      <c r="N9" s="10" t="n">
        <f aca="false">R39+R62+R81+R99+R126</f>
        <v>1445.5075415861</v>
      </c>
      <c r="O9" s="10"/>
      <c r="P9" s="11" t="n">
        <f aca="false">N9*36</f>
        <v>52038.2714970997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2" t="n">
        <f aca="false">SUM(N5:N9)</f>
        <v>1533114.87755986</v>
      </c>
      <c r="O10" s="12"/>
      <c r="P10" s="12"/>
      <c r="Q10" s="12"/>
      <c r="R10" s="13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4" t="s">
        <v>12</v>
      </c>
      <c r="H11" s="14"/>
      <c r="I11" s="14"/>
      <c r="J11" s="14"/>
      <c r="K11" s="14"/>
      <c r="L11" s="14"/>
      <c r="M11" s="14"/>
      <c r="N11" s="15" t="n">
        <f aca="false">SUM(P5:Q9)</f>
        <v>55192135.592155</v>
      </c>
      <c r="O11" s="15"/>
      <c r="P11" s="15"/>
      <c r="Q11" s="15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6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7" t="s">
        <v>15</v>
      </c>
      <c r="O15" s="17"/>
      <c r="P15" s="17"/>
      <c r="Q15" s="17"/>
      <c r="R15" s="17" t="s">
        <v>16</v>
      </c>
      <c r="V15" s="2"/>
    </row>
    <row r="16" s="1" customFormat="true" ht="13.8" hidden="false" customHeight="false" outlineLevel="0" collapsed="false">
      <c r="G16" s="18" t="str">
        <f aca="false">B23</f>
        <v>GERÊNCIA EXECUTIVA ARAÇATUBA</v>
      </c>
      <c r="H16" s="18"/>
      <c r="I16" s="18"/>
      <c r="J16" s="19" t="n">
        <f aca="false">S39</f>
        <v>200640.140929347</v>
      </c>
      <c r="K16" s="19"/>
      <c r="N16" s="20" t="s">
        <v>17</v>
      </c>
      <c r="O16" s="20"/>
      <c r="P16" s="20"/>
      <c r="Q16" s="20"/>
      <c r="R16" s="21" t="n">
        <f aca="false">D39+D62+D81+D99+D126</f>
        <v>146</v>
      </c>
      <c r="V16" s="2"/>
    </row>
    <row r="17" s="1" customFormat="true" ht="13.8" hidden="false" customHeight="false" outlineLevel="0" collapsed="false">
      <c r="G17" s="18" t="str">
        <f aca="false">B42</f>
        <v>GERÊNCIA EXECUTIVA BAURU</v>
      </c>
      <c r="H17" s="18"/>
      <c r="I17" s="18"/>
      <c r="J17" s="19" t="n">
        <f aca="false">S62</f>
        <v>368442.730311141</v>
      </c>
      <c r="K17" s="19"/>
      <c r="N17" s="20" t="s">
        <v>18</v>
      </c>
      <c r="O17" s="20"/>
      <c r="P17" s="20"/>
      <c r="Q17" s="20"/>
      <c r="R17" s="21" t="n">
        <f aca="false">G39+G62+G81+G99+G126</f>
        <v>17</v>
      </c>
      <c r="V17" s="2"/>
    </row>
    <row r="18" s="1" customFormat="true" ht="13.8" hidden="false" customHeight="false" outlineLevel="0" collapsed="false">
      <c r="G18" s="18" t="str">
        <f aca="false">B65</f>
        <v>GERÊNCIA EXECUTIVA MARÍLIA</v>
      </c>
      <c r="H18" s="18"/>
      <c r="I18" s="18"/>
      <c r="J18" s="19" t="n">
        <f aca="false">S81</f>
        <v>276905.723674371</v>
      </c>
      <c r="K18" s="19"/>
      <c r="N18" s="20" t="s">
        <v>19</v>
      </c>
      <c r="O18" s="20"/>
      <c r="P18" s="20"/>
      <c r="Q18" s="20"/>
      <c r="R18" s="21" t="n">
        <f aca="false">J39+J62+J81+J99+J126</f>
        <v>5</v>
      </c>
      <c r="V18" s="2"/>
    </row>
    <row r="19" s="1" customFormat="true" ht="24" hidden="false" customHeight="false" outlineLevel="0" collapsed="false">
      <c r="G19" s="18" t="str">
        <f aca="false">B84</f>
        <v>GERÊNCIA EXECUTIVA PRESIDENTE PRUDENTE</v>
      </c>
      <c r="H19" s="18"/>
      <c r="I19" s="18"/>
      <c r="J19" s="19" t="n">
        <f aca="false">S99</f>
        <v>245104.29358046</v>
      </c>
      <c r="K19" s="19"/>
      <c r="V19" s="2"/>
    </row>
    <row r="20" customFormat="false" ht="23.85" hidden="false" customHeight="true" outlineLevel="0" collapsed="false">
      <c r="G20" s="18" t="str">
        <f aca="false">B102</f>
        <v>GERÊNCIA EXECUTIVA SOROCABA</v>
      </c>
      <c r="H20" s="18"/>
      <c r="I20" s="18"/>
      <c r="J20" s="19" t="n">
        <f aca="false">S126</f>
        <v>442021.989064542</v>
      </c>
      <c r="K20" s="19"/>
      <c r="N20" s="17" t="s">
        <v>20</v>
      </c>
      <c r="O20" s="17"/>
      <c r="P20" s="17"/>
      <c r="Q20" s="17"/>
      <c r="R20" s="17" t="s">
        <v>21</v>
      </c>
    </row>
    <row r="21" customFormat="false" ht="12.8" hidden="false" customHeight="true" outlineLevel="0" collapsed="false">
      <c r="G21" s="4" t="s">
        <v>22</v>
      </c>
      <c r="H21" s="4"/>
      <c r="I21" s="4"/>
      <c r="J21" s="22" t="n">
        <f aca="false">SUM(J16:J20)</f>
        <v>1533114.87755986</v>
      </c>
      <c r="K21" s="22"/>
      <c r="N21" s="20" t="s">
        <v>23</v>
      </c>
      <c r="O21" s="20"/>
      <c r="P21" s="20"/>
      <c r="Q21" s="20"/>
      <c r="R21" s="21" t="n">
        <f aca="false">M39+M62+M81+M99+M126</f>
        <v>325</v>
      </c>
    </row>
    <row r="22" s="1" customFormat="true" ht="13.8" hidden="false" customHeight="false" outlineLevel="0" collapsed="false">
      <c r="G22" s="4" t="s">
        <v>24</v>
      </c>
      <c r="H22" s="4"/>
      <c r="I22" s="4"/>
      <c r="J22" s="22" t="n">
        <f aca="false">J21*36</f>
        <v>55192135.592155</v>
      </c>
      <c r="K22" s="22"/>
      <c r="N22" s="20" t="s">
        <v>25</v>
      </c>
      <c r="O22" s="20"/>
      <c r="P22" s="20"/>
      <c r="Q22" s="20"/>
      <c r="R22" s="21" t="n">
        <f aca="false">P39+P62+P81+P99+P126</f>
        <v>35</v>
      </c>
      <c r="T22" s="2"/>
    </row>
    <row r="23" s="1" customFormat="true" ht="12.8" hidden="false" customHeight="false" outlineLevel="0" collapsed="false">
      <c r="B23" s="23" t="s">
        <v>26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4" t="s">
        <v>34</v>
      </c>
      <c r="N25" s="24" t="s">
        <v>37</v>
      </c>
      <c r="O25" s="24" t="s">
        <v>36</v>
      </c>
      <c r="P25" s="24" t="s">
        <v>34</v>
      </c>
      <c r="Q25" s="24" t="s">
        <v>37</v>
      </c>
      <c r="R25" s="24" t="s">
        <v>36</v>
      </c>
      <c r="S25" s="7"/>
      <c r="T25" s="2"/>
    </row>
    <row r="26" s="1" customFormat="true" ht="13" hidden="false" customHeight="false" outlineLevel="0" collapsed="false">
      <c r="B26" s="25" t="s">
        <v>38</v>
      </c>
      <c r="C26" s="26" t="n">
        <v>0.03</v>
      </c>
      <c r="D26" s="27" t="n">
        <v>1</v>
      </c>
      <c r="E26" s="28" t="n">
        <f aca="false">VLOOKUP($C26,'Memória de Cálculo 3'!$B$2:$E$11,2, )</f>
        <v>7890.46636764756</v>
      </c>
      <c r="F26" s="29" t="n">
        <f aca="false">D26*E26</f>
        <v>7890.46636764756</v>
      </c>
      <c r="G26" s="27" t="n">
        <v>1</v>
      </c>
      <c r="H26" s="28" t="n">
        <f aca="false">VLOOKUP($C26,'Memória de Cálculo 3'!$B$2:$E$11,3, )</f>
        <v>15807.6287356488</v>
      </c>
      <c r="I26" s="29" t="n">
        <f aca="false">G26*H26</f>
        <v>15807.6287356488</v>
      </c>
      <c r="J26" s="27" t="n">
        <v>0</v>
      </c>
      <c r="K26" s="28" t="n">
        <f aca="false">VLOOKUP($C26,'Memória de Cálculo 3'!$B$2:$E$11,4, )</f>
        <v>18013.5140402523</v>
      </c>
      <c r="L26" s="29" t="n">
        <f aca="false">J26*K26</f>
        <v>0</v>
      </c>
      <c r="M26" s="29" t="n">
        <v>4</v>
      </c>
      <c r="N26" s="29" t="n">
        <f aca="false">VLOOKUP($C26,'Memória de Cálculo 3'!$B$2:$G$11,5, )</f>
        <v>35.8657562165798</v>
      </c>
      <c r="O26" s="29" t="n">
        <f aca="false">M26*N26</f>
        <v>143.463024866319</v>
      </c>
      <c r="P26" s="29"/>
      <c r="Q26" s="29" t="n">
        <f aca="false">VLOOKUP($C26,'Memória de Cálculo 3'!$B$2:$G$11,6, )</f>
        <v>40.939804636937</v>
      </c>
      <c r="R26" s="29" t="n">
        <f aca="false">P26*Q26</f>
        <v>0</v>
      </c>
      <c r="S26" s="30" t="n">
        <f aca="false">F26+I26+L26+O26+R26</f>
        <v>23841.5581281627</v>
      </c>
      <c r="T26" s="2"/>
    </row>
    <row r="27" s="1" customFormat="true" ht="13" hidden="false" customHeight="false" outlineLevel="0" collapsed="false">
      <c r="B27" s="25" t="s">
        <v>39</v>
      </c>
      <c r="C27" s="26" t="n">
        <v>0.04</v>
      </c>
      <c r="D27" s="27" t="n">
        <v>2</v>
      </c>
      <c r="E27" s="28" t="n">
        <f aca="false">VLOOKUP($C27,'Memória de Cálculo 3'!$B$2:$E$11,2, )</f>
        <v>7975.90725955495</v>
      </c>
      <c r="F27" s="29" t="n">
        <f aca="false">D27*E27</f>
        <v>15951.8145191099</v>
      </c>
      <c r="G27" s="27" t="n">
        <v>1</v>
      </c>
      <c r="H27" s="28" t="n">
        <f aca="false">VLOOKUP($C27,'Memória de Cálculo 3'!$B$2:$E$11,3, )</f>
        <v>15978.7995936418</v>
      </c>
      <c r="I27" s="29" t="n">
        <f aca="false">G27*H27</f>
        <v>15978.7995936418</v>
      </c>
      <c r="J27" s="27" t="n">
        <v>0</v>
      </c>
      <c r="K27" s="28" t="n">
        <f aca="false">VLOOKUP($C27,'Memória de Cálculo 3'!$B$2:$E$11,4, )</f>
        <v>18208.5710412296</v>
      </c>
      <c r="L27" s="29" t="n">
        <f aca="false">J27*K27</f>
        <v>0</v>
      </c>
      <c r="M27" s="29" t="n">
        <v>4</v>
      </c>
      <c r="N27" s="29" t="n">
        <f aca="false">VLOOKUP($C27,'Memória de Cálculo 3'!$B$2:$G$11,5, )</f>
        <v>36.254123907068</v>
      </c>
      <c r="O27" s="29" t="n">
        <f aca="false">M27*N27</f>
        <v>145.016495628272</v>
      </c>
      <c r="P27" s="29"/>
      <c r="Q27" s="29" t="n">
        <f aca="false">VLOOKUP($C27,'Memória de Cálculo 3'!$B$2:$G$11,6, )</f>
        <v>41.3831160027945</v>
      </c>
      <c r="R27" s="29" t="n">
        <f aca="false">P27*Q27</f>
        <v>0</v>
      </c>
      <c r="S27" s="30" t="n">
        <f aca="false">F27+I27+L27+O27+R27</f>
        <v>32075.6306083799</v>
      </c>
      <c r="T27" s="2"/>
    </row>
    <row r="28" s="1" customFormat="true" ht="13" hidden="false" customHeight="false" outlineLevel="0" collapsed="false">
      <c r="B28" s="25" t="s">
        <v>40</v>
      </c>
      <c r="C28" s="26" t="n">
        <v>0.04</v>
      </c>
      <c r="D28" s="27" t="n">
        <v>3</v>
      </c>
      <c r="E28" s="28" t="n">
        <f aca="false">VLOOKUP($C28,'Memória de Cálculo 3'!$B$2:$E$11,2, )</f>
        <v>7975.90725955495</v>
      </c>
      <c r="F28" s="29" t="n">
        <f aca="false">D28*E28</f>
        <v>23927.7217786649</v>
      </c>
      <c r="G28" s="27" t="n">
        <v>0</v>
      </c>
      <c r="H28" s="28" t="n">
        <f aca="false">VLOOKUP($C28,'Memória de Cálculo 3'!$B$2:$E$11,3, )</f>
        <v>15978.7995936418</v>
      </c>
      <c r="I28" s="29" t="n">
        <f aca="false">G28*H28</f>
        <v>0</v>
      </c>
      <c r="J28" s="27" t="n">
        <v>0</v>
      </c>
      <c r="K28" s="28" t="n">
        <f aca="false">VLOOKUP($C28,'Memória de Cálculo 3'!$B$2:$E$11,4, )</f>
        <v>18208.5710412296</v>
      </c>
      <c r="L28" s="29" t="n">
        <f aca="false">J28*K28</f>
        <v>0</v>
      </c>
      <c r="M28" s="29" t="n">
        <v>4</v>
      </c>
      <c r="N28" s="29" t="n">
        <f aca="false">VLOOKUP($C28,'Memória de Cálculo 3'!$B$2:$G$11,5, )</f>
        <v>36.254123907068</v>
      </c>
      <c r="O28" s="29" t="n">
        <f aca="false">M28*N28</f>
        <v>145.016495628272</v>
      </c>
      <c r="P28" s="29"/>
      <c r="Q28" s="29" t="n">
        <f aca="false">VLOOKUP($C28,'Memória de Cálculo 3'!$B$2:$G$11,6, )</f>
        <v>41.3831160027945</v>
      </c>
      <c r="R28" s="29" t="n">
        <f aca="false">P28*Q28</f>
        <v>0</v>
      </c>
      <c r="S28" s="30" t="n">
        <f aca="false">F28+I28+L28+O28+R28</f>
        <v>24072.7382742931</v>
      </c>
      <c r="T28" s="2"/>
    </row>
    <row r="29" s="1" customFormat="true" ht="24" hidden="false" customHeight="false" outlineLevel="0" collapsed="false">
      <c r="B29" s="25" t="s">
        <v>41</v>
      </c>
      <c r="C29" s="26" t="n">
        <v>0.04</v>
      </c>
      <c r="D29" s="27" t="n">
        <v>1</v>
      </c>
      <c r="E29" s="28" t="n">
        <f aca="false">VLOOKUP($C29,'Memória de Cálculo 3'!$B$2:$E$11,2, )</f>
        <v>7975.90725955495</v>
      </c>
      <c r="F29" s="29" t="n">
        <f aca="false">D29*E29</f>
        <v>7975.90725955495</v>
      </c>
      <c r="G29" s="27" t="n">
        <v>0</v>
      </c>
      <c r="H29" s="28" t="n">
        <f aca="false">VLOOKUP($C29,'Memória de Cálculo 3'!$B$2:$E$11,3, )</f>
        <v>15978.7995936418</v>
      </c>
      <c r="I29" s="29" t="n">
        <f aca="false">G29*H29</f>
        <v>0</v>
      </c>
      <c r="J29" s="27" t="n">
        <v>0</v>
      </c>
      <c r="K29" s="28" t="n">
        <f aca="false">VLOOKUP($C29,'Memória de Cálculo 3'!$B$2:$E$11,4, )</f>
        <v>18208.5710412296</v>
      </c>
      <c r="L29" s="29" t="n">
        <f aca="false">J29*K29</f>
        <v>0</v>
      </c>
      <c r="M29" s="29" t="n">
        <v>4</v>
      </c>
      <c r="N29" s="29" t="n">
        <f aca="false">VLOOKUP($C29,'Memória de Cálculo 3'!$B$2:$G$11,5, )</f>
        <v>36.254123907068</v>
      </c>
      <c r="O29" s="29" t="n">
        <f aca="false">M29*N29</f>
        <v>145.016495628272</v>
      </c>
      <c r="P29" s="29"/>
      <c r="Q29" s="29" t="n">
        <f aca="false">VLOOKUP($C29,'Memória de Cálculo 3'!$B$2:$G$11,6, )</f>
        <v>41.3831160027945</v>
      </c>
      <c r="R29" s="29" t="n">
        <f aca="false">P29*Q29</f>
        <v>0</v>
      </c>
      <c r="S29" s="30" t="n">
        <f aca="false">F29+I29+L29+O29+R29</f>
        <v>8120.92375518323</v>
      </c>
      <c r="T29" s="2"/>
    </row>
    <row r="30" s="1" customFormat="true" ht="24" hidden="false" customHeight="false" outlineLevel="0" collapsed="false">
      <c r="B30" s="25" t="s">
        <v>42</v>
      </c>
      <c r="C30" s="26" t="n">
        <v>0.03</v>
      </c>
      <c r="D30" s="27" t="n">
        <v>2</v>
      </c>
      <c r="E30" s="28" t="n">
        <f aca="false">VLOOKUP($C30,'Memória de Cálculo 3'!$B$2:$E$11,2, )</f>
        <v>7890.46636764756</v>
      </c>
      <c r="F30" s="29" t="n">
        <f aca="false">D30*E30</f>
        <v>15780.9327352951</v>
      </c>
      <c r="G30" s="27" t="n">
        <v>0</v>
      </c>
      <c r="H30" s="28" t="n">
        <f aca="false">VLOOKUP($C30,'Memória de Cálculo 3'!$B$2:$E$11,3, )</f>
        <v>15807.6287356488</v>
      </c>
      <c r="I30" s="29" t="n">
        <f aca="false">G30*H30</f>
        <v>0</v>
      </c>
      <c r="J30" s="27" t="n">
        <v>0</v>
      </c>
      <c r="K30" s="28" t="n">
        <f aca="false">VLOOKUP($C30,'Memória de Cálculo 3'!$B$2:$E$11,4, )</f>
        <v>18013.5140402523</v>
      </c>
      <c r="L30" s="29" t="n">
        <f aca="false">J30*K30</f>
        <v>0</v>
      </c>
      <c r="M30" s="29" t="n">
        <v>4</v>
      </c>
      <c r="N30" s="29" t="n">
        <f aca="false">VLOOKUP($C30,'Memória de Cálculo 3'!$B$2:$G$11,5, )</f>
        <v>35.8657562165798</v>
      </c>
      <c r="O30" s="29" t="n">
        <f aca="false">M30*N30</f>
        <v>143.463024866319</v>
      </c>
      <c r="P30" s="29"/>
      <c r="Q30" s="29" t="n">
        <f aca="false">VLOOKUP($C30,'Memória de Cálculo 3'!$B$2:$G$11,6, )</f>
        <v>40.939804636937</v>
      </c>
      <c r="R30" s="29" t="n">
        <f aca="false">P30*Q30</f>
        <v>0</v>
      </c>
      <c r="S30" s="30" t="n">
        <f aca="false">F30+I30+L30+O30+R30</f>
        <v>15924.3957601614</v>
      </c>
      <c r="T30" s="2"/>
    </row>
    <row r="31" s="1" customFormat="true" ht="13" hidden="false" customHeight="false" outlineLevel="0" collapsed="false">
      <c r="B31" s="25" t="s">
        <v>43</v>
      </c>
      <c r="C31" s="26" t="n">
        <v>0.02</v>
      </c>
      <c r="D31" s="27" t="n">
        <v>2</v>
      </c>
      <c r="E31" s="28" t="n">
        <f aca="false">VLOOKUP($C31,'Memória de Cálculo 3'!$B$2:$E$11,2, )</f>
        <v>7806.83662342236</v>
      </c>
      <c r="F31" s="29" t="n">
        <f aca="false">D31*E31</f>
        <v>15613.6732468447</v>
      </c>
      <c r="G31" s="27" t="n">
        <v>0</v>
      </c>
      <c r="H31" s="28" t="n">
        <f aca="false">VLOOKUP($C31,'Memória de Cálculo 3'!$B$2:$E$11,3, )</f>
        <v>15640.0863007188</v>
      </c>
      <c r="I31" s="29" t="n">
        <f aca="false">G31*H31</f>
        <v>0</v>
      </c>
      <c r="J31" s="27" t="n">
        <v>0</v>
      </c>
      <c r="K31" s="28" t="n">
        <f aca="false">VLOOKUP($C31,'Memória de Cálculo 3'!$B$2:$E$11,4, )</f>
        <v>17822.5917928728</v>
      </c>
      <c r="L31" s="29" t="n">
        <f aca="false">J31*K31</f>
        <v>0</v>
      </c>
      <c r="M31" s="29" t="n">
        <v>4</v>
      </c>
      <c r="N31" s="29" t="n">
        <f aca="false">VLOOKUP($C31,'Memória de Cálculo 3'!$B$2:$G$11,5, )</f>
        <v>35.4856210155562</v>
      </c>
      <c r="O31" s="29" t="n">
        <f aca="false">M31*N31</f>
        <v>141.942484062225</v>
      </c>
      <c r="P31" s="29"/>
      <c r="Q31" s="29" t="n">
        <f aca="false">VLOOKUP($C31,'Memória de Cálculo 3'!$B$2:$G$11,6, )</f>
        <v>40.5058904383474</v>
      </c>
      <c r="R31" s="29" t="n">
        <f aca="false">P31*Q31</f>
        <v>0</v>
      </c>
      <c r="S31" s="30" t="n">
        <f aca="false">F31+I31+L31+O31+R31</f>
        <v>15755.615730907</v>
      </c>
      <c r="T31" s="2"/>
    </row>
    <row r="32" s="1" customFormat="true" ht="24" hidden="false" customHeight="false" outlineLevel="0" collapsed="false">
      <c r="B32" s="25" t="s">
        <v>44</v>
      </c>
      <c r="C32" s="26" t="n">
        <v>0.05</v>
      </c>
      <c r="D32" s="27" t="n">
        <v>1</v>
      </c>
      <c r="E32" s="28" t="n">
        <f aca="false">VLOOKUP($C32,'Memória de Cálculo 3'!$B$2:$E$11,2, )</f>
        <v>8063.21877854297</v>
      </c>
      <c r="F32" s="29" t="n">
        <f aca="false">D32*E32</f>
        <v>8063.21877854297</v>
      </c>
      <c r="G32" s="27" t="n">
        <v>0</v>
      </c>
      <c r="H32" s="28" t="n">
        <f aca="false">VLOOKUP($C32,'Memória de Cálculo 3'!$B$2:$E$11,3, )</f>
        <v>16153.7180347325</v>
      </c>
      <c r="I32" s="29" t="n">
        <f aca="false">G32*H32</f>
        <v>0</v>
      </c>
      <c r="J32" s="27" t="n">
        <v>0</v>
      </c>
      <c r="K32" s="28" t="n">
        <f aca="false">VLOOKUP($C32,'Memória de Cálculo 3'!$B$2:$E$11,4, )</f>
        <v>18407.8985841002</v>
      </c>
      <c r="L32" s="29" t="n">
        <f aca="false">J32*K32</f>
        <v>0</v>
      </c>
      <c r="M32" s="29" t="n">
        <v>4</v>
      </c>
      <c r="N32" s="29" t="n">
        <f aca="false">VLOOKUP($C32,'Memória de Cálculo 3'!$B$2:$G$11,5, )</f>
        <v>36.6509944479226</v>
      </c>
      <c r="O32" s="29" t="n">
        <f aca="false">M32*N32</f>
        <v>146.60397779169</v>
      </c>
      <c r="P32" s="29"/>
      <c r="Q32" s="29" t="n">
        <f aca="false">VLOOKUP($C32,'Memória de Cálculo 3'!$B$2:$G$11,6, )</f>
        <v>41.8361331456822</v>
      </c>
      <c r="R32" s="29" t="n">
        <f aca="false">P32*Q32</f>
        <v>0</v>
      </c>
      <c r="S32" s="30" t="n">
        <f aca="false">F32+I32+L32+O32+R32</f>
        <v>8209.82275633466</v>
      </c>
      <c r="T32" s="2"/>
    </row>
    <row r="33" s="1" customFormat="true" ht="13" hidden="false" customHeight="false" outlineLevel="0" collapsed="false">
      <c r="B33" s="25" t="s">
        <v>45</v>
      </c>
      <c r="C33" s="26" t="n">
        <v>0.03</v>
      </c>
      <c r="D33" s="27" t="n">
        <v>2</v>
      </c>
      <c r="E33" s="28" t="n">
        <f aca="false">VLOOKUP($C33,'Memória de Cálculo 3'!$B$2:$E$11,2, )</f>
        <v>7890.46636764756</v>
      </c>
      <c r="F33" s="29" t="n">
        <f aca="false">D33*E33</f>
        <v>15780.9327352951</v>
      </c>
      <c r="G33" s="27" t="n">
        <v>0</v>
      </c>
      <c r="H33" s="28" t="n">
        <f aca="false">VLOOKUP($C33,'Memória de Cálculo 3'!$B$2:$E$11,3, )</f>
        <v>15807.6287356488</v>
      </c>
      <c r="I33" s="29" t="n">
        <f aca="false">G33*H33</f>
        <v>0</v>
      </c>
      <c r="J33" s="27" t="n">
        <v>0</v>
      </c>
      <c r="K33" s="28" t="n">
        <f aca="false">VLOOKUP($C33,'Memória de Cálculo 3'!$B$2:$E$11,4, )</f>
        <v>18013.5140402523</v>
      </c>
      <c r="L33" s="29" t="n">
        <f aca="false">J33*K33</f>
        <v>0</v>
      </c>
      <c r="M33" s="29" t="n">
        <v>4</v>
      </c>
      <c r="N33" s="29" t="n">
        <f aca="false">VLOOKUP($C33,'Memória de Cálculo 3'!$B$2:$G$11,5, )</f>
        <v>35.8657562165798</v>
      </c>
      <c r="O33" s="29" t="n">
        <f aca="false">M33*N33</f>
        <v>143.463024866319</v>
      </c>
      <c r="P33" s="29"/>
      <c r="Q33" s="29" t="n">
        <f aca="false">VLOOKUP($C33,'Memória de Cálculo 3'!$B$2:$G$11,6, )</f>
        <v>40.939804636937</v>
      </c>
      <c r="R33" s="29" t="n">
        <f aca="false">P33*Q33</f>
        <v>0</v>
      </c>
      <c r="S33" s="30" t="n">
        <f aca="false">F33+I33+L33+O33+R33</f>
        <v>15924.3957601614</v>
      </c>
      <c r="T33" s="2"/>
    </row>
    <row r="34" s="1" customFormat="true" ht="24" hidden="false" customHeight="false" outlineLevel="0" collapsed="false">
      <c r="B34" s="25" t="s">
        <v>46</v>
      </c>
      <c r="C34" s="26" t="n">
        <v>0.04</v>
      </c>
      <c r="D34" s="27" t="n">
        <v>1</v>
      </c>
      <c r="E34" s="28" t="n">
        <f aca="false">VLOOKUP($C34,'Memória de Cálculo 3'!$B$2:$E$11,2, )</f>
        <v>7975.90725955495</v>
      </c>
      <c r="F34" s="29" t="n">
        <f aca="false">D34*E34</f>
        <v>7975.90725955495</v>
      </c>
      <c r="G34" s="27" t="n">
        <v>0</v>
      </c>
      <c r="H34" s="28" t="n">
        <f aca="false">VLOOKUP($C34,'Memória de Cálculo 3'!$B$2:$E$11,3, )</f>
        <v>15978.7995936418</v>
      </c>
      <c r="I34" s="29" t="n">
        <f aca="false">G34*H34</f>
        <v>0</v>
      </c>
      <c r="J34" s="27" t="n">
        <v>0</v>
      </c>
      <c r="K34" s="28" t="n">
        <f aca="false">VLOOKUP($C34,'Memória de Cálculo 3'!$B$2:$E$11,4, )</f>
        <v>18208.5710412296</v>
      </c>
      <c r="L34" s="29" t="n">
        <f aca="false">J34*K34</f>
        <v>0</v>
      </c>
      <c r="M34" s="29" t="n">
        <v>4</v>
      </c>
      <c r="N34" s="29" t="n">
        <f aca="false">VLOOKUP($C34,'Memória de Cálculo 3'!$B$2:$G$11,5, )</f>
        <v>36.254123907068</v>
      </c>
      <c r="O34" s="29" t="n">
        <f aca="false">M34*N34</f>
        <v>145.016495628272</v>
      </c>
      <c r="P34" s="29"/>
      <c r="Q34" s="29" t="n">
        <f aca="false">VLOOKUP($C34,'Memória de Cálculo 3'!$B$2:$G$11,6, )</f>
        <v>41.3831160027945</v>
      </c>
      <c r="R34" s="29" t="n">
        <f aca="false">P34*Q34</f>
        <v>0</v>
      </c>
      <c r="S34" s="30" t="n">
        <f aca="false">F34+I34+L34+O34+R34</f>
        <v>8120.92375518323</v>
      </c>
      <c r="T34" s="2"/>
    </row>
    <row r="35" s="1" customFormat="true" ht="13" hidden="false" customHeight="false" outlineLevel="0" collapsed="false">
      <c r="B35" s="25" t="s">
        <v>47</v>
      </c>
      <c r="C35" s="26" t="n">
        <v>0.05</v>
      </c>
      <c r="D35" s="27" t="n">
        <v>1</v>
      </c>
      <c r="E35" s="28" t="n">
        <f aca="false">VLOOKUP($C35,'Memória de Cálculo 3'!$B$2:$E$11,2, )</f>
        <v>8063.21877854297</v>
      </c>
      <c r="F35" s="29" t="n">
        <f aca="false">D35*E35</f>
        <v>8063.21877854297</v>
      </c>
      <c r="G35" s="27" t="n">
        <v>0</v>
      </c>
      <c r="H35" s="28" t="n">
        <f aca="false">VLOOKUP($C35,'Memória de Cálculo 3'!$B$2:$E$11,3, )</f>
        <v>16153.7180347325</v>
      </c>
      <c r="I35" s="29" t="n">
        <f aca="false">G35*H35</f>
        <v>0</v>
      </c>
      <c r="J35" s="27" t="n">
        <v>0</v>
      </c>
      <c r="K35" s="28" t="n">
        <f aca="false">VLOOKUP($C35,'Memória de Cálculo 3'!$B$2:$E$11,4, )</f>
        <v>18407.8985841002</v>
      </c>
      <c r="L35" s="29" t="n">
        <f aca="false">J35*K35</f>
        <v>0</v>
      </c>
      <c r="M35" s="29" t="n">
        <v>4</v>
      </c>
      <c r="N35" s="29" t="n">
        <f aca="false">VLOOKUP($C35,'Memória de Cálculo 3'!$B$2:$G$11,5, )</f>
        <v>36.6509944479226</v>
      </c>
      <c r="O35" s="29" t="n">
        <f aca="false">M35*N35</f>
        <v>146.60397779169</v>
      </c>
      <c r="P35" s="29"/>
      <c r="Q35" s="29" t="n">
        <f aca="false">VLOOKUP($C35,'Memória de Cálculo 3'!$B$2:$G$11,6, )</f>
        <v>41.8361331456822</v>
      </c>
      <c r="R35" s="29" t="n">
        <f aca="false">P35*Q35</f>
        <v>0</v>
      </c>
      <c r="S35" s="30" t="n">
        <f aca="false">F35+I35+L35+O35+R35</f>
        <v>8209.82275633466</v>
      </c>
      <c r="T35" s="2"/>
    </row>
    <row r="36" s="1" customFormat="true" ht="13" hidden="false" customHeight="false" outlineLevel="0" collapsed="false">
      <c r="B36" s="25" t="s">
        <v>48</v>
      </c>
      <c r="C36" s="26" t="n">
        <v>0.02</v>
      </c>
      <c r="D36" s="27" t="n">
        <v>2</v>
      </c>
      <c r="E36" s="28" t="n">
        <f aca="false">VLOOKUP($C36,'Memória de Cálculo 3'!$B$2:$E$11,2, )</f>
        <v>7806.83662342236</v>
      </c>
      <c r="F36" s="29" t="n">
        <f aca="false">D36*E36</f>
        <v>15613.6732468447</v>
      </c>
      <c r="G36" s="27" t="n">
        <v>0</v>
      </c>
      <c r="H36" s="28" t="n">
        <f aca="false">VLOOKUP($C36,'Memória de Cálculo 3'!$B$2:$E$11,3, )</f>
        <v>15640.0863007188</v>
      </c>
      <c r="I36" s="29" t="n">
        <f aca="false">G36*H36</f>
        <v>0</v>
      </c>
      <c r="J36" s="27" t="n">
        <v>0</v>
      </c>
      <c r="K36" s="28" t="n">
        <f aca="false">VLOOKUP($C36,'Memória de Cálculo 3'!$B$2:$E$11,4, )</f>
        <v>17822.5917928728</v>
      </c>
      <c r="L36" s="29" t="n">
        <f aca="false">J36*K36</f>
        <v>0</v>
      </c>
      <c r="M36" s="29" t="n">
        <v>4</v>
      </c>
      <c r="N36" s="29" t="n">
        <f aca="false">VLOOKUP($C36,'Memória de Cálculo 3'!$B$2:$G$11,5, )</f>
        <v>35.4856210155562</v>
      </c>
      <c r="O36" s="29" t="n">
        <f aca="false">M36*N36</f>
        <v>141.942484062225</v>
      </c>
      <c r="P36" s="29"/>
      <c r="Q36" s="29" t="n">
        <f aca="false">VLOOKUP($C36,'Memória de Cálculo 3'!$B$2:$G$11,6, )</f>
        <v>40.5058904383474</v>
      </c>
      <c r="R36" s="29" t="n">
        <f aca="false">P36*Q36</f>
        <v>0</v>
      </c>
      <c r="S36" s="30" t="n">
        <f aca="false">F36+I36+L36+O36+R36</f>
        <v>15755.615730907</v>
      </c>
      <c r="T36" s="2"/>
    </row>
    <row r="37" s="1" customFormat="true" ht="13" hidden="false" customHeight="false" outlineLevel="0" collapsed="false">
      <c r="B37" s="25" t="s">
        <v>49</v>
      </c>
      <c r="C37" s="26" t="n">
        <v>0.03</v>
      </c>
      <c r="D37" s="27" t="n">
        <v>1</v>
      </c>
      <c r="E37" s="28" t="n">
        <f aca="false">VLOOKUP($C37,'Memória de Cálculo 3'!$B$2:$E$11,2, )</f>
        <v>7890.46636764756</v>
      </c>
      <c r="F37" s="29" t="n">
        <f aca="false">D37*E37</f>
        <v>7890.46636764756</v>
      </c>
      <c r="G37" s="27" t="n">
        <v>0</v>
      </c>
      <c r="H37" s="28" t="n">
        <f aca="false">VLOOKUP($C37,'Memória de Cálculo 3'!$B$2:$E$11,3, )</f>
        <v>15807.6287356488</v>
      </c>
      <c r="I37" s="29" t="n">
        <f aca="false">G37*H37</f>
        <v>0</v>
      </c>
      <c r="J37" s="27" t="n">
        <v>0</v>
      </c>
      <c r="K37" s="28" t="n">
        <f aca="false">VLOOKUP($C37,'Memória de Cálculo 3'!$B$2:$E$11,4, )</f>
        <v>18013.5140402523</v>
      </c>
      <c r="L37" s="29" t="n">
        <f aca="false">J37*K37</f>
        <v>0</v>
      </c>
      <c r="M37" s="29" t="n">
        <v>4</v>
      </c>
      <c r="N37" s="29" t="n">
        <f aca="false">VLOOKUP($C37,'Memória de Cálculo 3'!$B$2:$G$11,5, )</f>
        <v>35.8657562165798</v>
      </c>
      <c r="O37" s="29" t="n">
        <f aca="false">M37*N37</f>
        <v>143.463024866319</v>
      </c>
      <c r="P37" s="29"/>
      <c r="Q37" s="29" t="n">
        <f aca="false">VLOOKUP($C37,'Memória de Cálculo 3'!$B$2:$G$11,6, )</f>
        <v>40.939804636937</v>
      </c>
      <c r="R37" s="29" t="n">
        <f aca="false">P37*Q37</f>
        <v>0</v>
      </c>
      <c r="S37" s="30" t="n">
        <f aca="false">F37+I37+L37+O37+R37</f>
        <v>8033.92939251388</v>
      </c>
      <c r="T37" s="2"/>
    </row>
    <row r="38" s="1" customFormat="true" ht="13" hidden="false" customHeight="false" outlineLevel="0" collapsed="false">
      <c r="B38" s="25" t="s">
        <v>26</v>
      </c>
      <c r="C38" s="26" t="n">
        <v>0.04</v>
      </c>
      <c r="D38" s="27" t="n">
        <v>0</v>
      </c>
      <c r="E38" s="28" t="n">
        <f aca="false">VLOOKUP($C38,'Memória de Cálculo 3'!$B$2:$E$11,2, )</f>
        <v>7975.90725955495</v>
      </c>
      <c r="F38" s="29" t="n">
        <f aca="false">D38*E38</f>
        <v>0</v>
      </c>
      <c r="G38" s="27" t="n">
        <v>1</v>
      </c>
      <c r="H38" s="28" t="n">
        <f aca="false">VLOOKUP($C38,'Memória de Cálculo 3'!$B$2:$E$11,3, )</f>
        <v>15978.7995936418</v>
      </c>
      <c r="I38" s="29" t="n">
        <f aca="false">G38*H38</f>
        <v>15978.7995936418</v>
      </c>
      <c r="J38" s="27" t="n">
        <v>0</v>
      </c>
      <c r="K38" s="28" t="n">
        <f aca="false">VLOOKUP($C38,'Memória de Cálculo 3'!$B$2:$E$11,4, )</f>
        <v>18208.5710412296</v>
      </c>
      <c r="L38" s="29" t="n">
        <f aca="false">J38*K38</f>
        <v>0</v>
      </c>
      <c r="M38" s="29" t="n">
        <v>9</v>
      </c>
      <c r="N38" s="29" t="n">
        <f aca="false">VLOOKUP($C38,'Memória de Cálculo 3'!$B$2:$G$11,5, )</f>
        <v>36.254123907068</v>
      </c>
      <c r="O38" s="29" t="n">
        <f aca="false">M38*N38</f>
        <v>326.287115163612</v>
      </c>
      <c r="P38" s="29" t="n">
        <v>7</v>
      </c>
      <c r="Q38" s="29" t="n">
        <f aca="false">VLOOKUP($C38,'Memória de Cálculo 3'!$B$2:$G$11,6, )</f>
        <v>41.3831160027945</v>
      </c>
      <c r="R38" s="29" t="n">
        <f aca="false">P38*Q38</f>
        <v>289.681812019562</v>
      </c>
      <c r="S38" s="30" t="n">
        <f aca="false">F38+I38+L38+O38+R38</f>
        <v>16594.7685208249</v>
      </c>
      <c r="T38" s="2"/>
    </row>
    <row r="39" s="1" customFormat="true" ht="12.8" hidden="false" customHeight="false" outlineLevel="0" collapsed="false">
      <c r="B39" s="31" t="s">
        <v>22</v>
      </c>
      <c r="C39" s="31"/>
      <c r="D39" s="31" t="n">
        <f aca="false">SUM(D26:D38)</f>
        <v>19</v>
      </c>
      <c r="E39" s="31"/>
      <c r="F39" s="32" t="n">
        <f aca="false">SUM(F26:F38)</f>
        <v>150527.933073545</v>
      </c>
      <c r="G39" s="31" t="n">
        <f aca="false">SUM(G26:G38)</f>
        <v>3</v>
      </c>
      <c r="H39" s="31"/>
      <c r="I39" s="31" t="n">
        <f aca="false">SUM(I26:I38)</f>
        <v>47765.2279229324</v>
      </c>
      <c r="J39" s="31" t="n">
        <f aca="false">SUM(J26:J38)</f>
        <v>0</v>
      </c>
      <c r="K39" s="31"/>
      <c r="L39" s="32" t="n">
        <f aca="false">SUM(L26:L38)</f>
        <v>0</v>
      </c>
      <c r="M39" s="31" t="n">
        <f aca="false">SUM(M26:M38)</f>
        <v>57</v>
      </c>
      <c r="N39" s="31"/>
      <c r="O39" s="32" t="n">
        <f aca="false">SUM(O26:O38)</f>
        <v>2057.29812084981</v>
      </c>
      <c r="P39" s="31" t="n">
        <f aca="false">SUM(P26:P38)</f>
        <v>7</v>
      </c>
      <c r="Q39" s="31"/>
      <c r="R39" s="32" t="n">
        <f aca="false">SUM(R26:R38)</f>
        <v>289.681812019562</v>
      </c>
      <c r="S39" s="33" t="n">
        <f aca="false">SUM(S26:S38)</f>
        <v>200640.140929347</v>
      </c>
      <c r="T39" s="2"/>
    </row>
    <row r="40" s="1" customFormat="true" ht="12.8" hidden="false" customHeight="false" outlineLevel="0" collapsed="false">
      <c r="B40" s="31" t="s">
        <v>50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4" t="n">
        <f aca="false">S39*36</f>
        <v>7223045.0734565</v>
      </c>
      <c r="T40" s="2"/>
    </row>
    <row r="41" s="1" customFormat="true" ht="12.8" hidden="false" customHeight="false" outlineLevel="0" collapsed="false">
      <c r="T41" s="2"/>
    </row>
    <row r="42" s="35" customFormat="true" ht="12.8" hidden="false" customHeight="false" outlineLevel="0" collapsed="false">
      <c r="A42" s="1"/>
      <c r="B42" s="23" t="s">
        <v>51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"/>
      <c r="U42" s="1"/>
      <c r="V42" s="1"/>
      <c r="W42" s="1"/>
      <c r="X42" s="1"/>
      <c r="Y42" s="1"/>
      <c r="Z42" s="1"/>
    </row>
    <row r="43" s="35" customFormat="true" ht="23.85" hidden="false" customHeight="true" outlineLevel="0" collapsed="false">
      <c r="A43" s="1"/>
      <c r="B43" s="6" t="s">
        <v>27</v>
      </c>
      <c r="C43" s="6" t="s">
        <v>28</v>
      </c>
      <c r="D43" s="6" t="s">
        <v>29</v>
      </c>
      <c r="E43" s="6"/>
      <c r="F43" s="6"/>
      <c r="G43" s="6" t="s">
        <v>30</v>
      </c>
      <c r="H43" s="6"/>
      <c r="I43" s="6"/>
      <c r="J43" s="6" t="s">
        <v>31</v>
      </c>
      <c r="K43" s="6"/>
      <c r="L43" s="6"/>
      <c r="M43" s="7" t="s">
        <v>32</v>
      </c>
      <c r="N43" s="7"/>
      <c r="O43" s="7"/>
      <c r="P43" s="7" t="s">
        <v>33</v>
      </c>
      <c r="Q43" s="7"/>
      <c r="R43" s="7"/>
      <c r="S43" s="7" t="s">
        <v>4</v>
      </c>
      <c r="T43" s="2"/>
      <c r="U43" s="1"/>
      <c r="V43" s="1"/>
      <c r="W43" s="1"/>
      <c r="X43" s="1"/>
      <c r="Y43" s="1"/>
      <c r="Z43" s="1"/>
    </row>
    <row r="44" s="35" customFormat="true" ht="35.05" hidden="false" customHeight="false" outlineLevel="0" collapsed="false">
      <c r="A44" s="1"/>
      <c r="B44" s="6"/>
      <c r="C44" s="6"/>
      <c r="D44" s="7" t="s">
        <v>34</v>
      </c>
      <c r="E44" s="7" t="s">
        <v>35</v>
      </c>
      <c r="F44" s="7" t="s">
        <v>36</v>
      </c>
      <c r="G44" s="7" t="s">
        <v>34</v>
      </c>
      <c r="H44" s="7" t="s">
        <v>35</v>
      </c>
      <c r="I44" s="7" t="s">
        <v>36</v>
      </c>
      <c r="J44" s="7" t="s">
        <v>34</v>
      </c>
      <c r="K44" s="7" t="s">
        <v>35</v>
      </c>
      <c r="L44" s="7" t="s">
        <v>36</v>
      </c>
      <c r="M44" s="24" t="s">
        <v>34</v>
      </c>
      <c r="N44" s="24" t="s">
        <v>37</v>
      </c>
      <c r="O44" s="24" t="s">
        <v>36</v>
      </c>
      <c r="P44" s="24" t="s">
        <v>34</v>
      </c>
      <c r="Q44" s="24" t="s">
        <v>37</v>
      </c>
      <c r="R44" s="24" t="s">
        <v>36</v>
      </c>
      <c r="S44" s="7"/>
      <c r="T44" s="2"/>
      <c r="U44" s="1"/>
      <c r="V44" s="1"/>
      <c r="W44" s="1"/>
      <c r="X44" s="1"/>
      <c r="Y44" s="1"/>
      <c r="Z44" s="1"/>
    </row>
    <row r="45" s="35" customFormat="true" ht="13" hidden="false" customHeight="false" outlineLevel="0" collapsed="false">
      <c r="A45" s="1"/>
      <c r="B45" s="25" t="s">
        <v>52</v>
      </c>
      <c r="C45" s="26" t="n">
        <v>0.03</v>
      </c>
      <c r="D45" s="27" t="n">
        <v>2</v>
      </c>
      <c r="E45" s="28" t="n">
        <f aca="false">VLOOKUP($C45,'Memória de Cálculo 3'!$B$2:$E$11,2, )</f>
        <v>7890.46636764756</v>
      </c>
      <c r="F45" s="29" t="n">
        <f aca="false">D45*E45</f>
        <v>15780.9327352951</v>
      </c>
      <c r="G45" s="27" t="n">
        <v>0</v>
      </c>
      <c r="H45" s="28" t="n">
        <f aca="false">VLOOKUP($C45,'Memória de Cálculo 3'!$B$2:$E$11,3, )</f>
        <v>15807.6287356488</v>
      </c>
      <c r="I45" s="29" t="n">
        <f aca="false">G45*H45</f>
        <v>0</v>
      </c>
      <c r="J45" s="27" t="n">
        <v>0</v>
      </c>
      <c r="K45" s="28" t="n">
        <f aca="false">VLOOKUP($C45,'Memória de Cálculo 3'!$B$2:$E$11,4, )</f>
        <v>18013.5140402523</v>
      </c>
      <c r="L45" s="29" t="n">
        <f aca="false">J45*K45</f>
        <v>0</v>
      </c>
      <c r="M45" s="29" t="n">
        <v>4</v>
      </c>
      <c r="N45" s="29" t="n">
        <f aca="false">VLOOKUP($C45,'Memória de Cálculo 3'!$B$2:$G$11,5, )</f>
        <v>35.8657562165798</v>
      </c>
      <c r="O45" s="29" t="n">
        <f aca="false">M45*N45</f>
        <v>143.463024866319</v>
      </c>
      <c r="P45" s="29"/>
      <c r="Q45" s="29" t="n">
        <f aca="false">VLOOKUP($C45,'Memória de Cálculo 3'!$B$2:$G$11,6, )</f>
        <v>40.939804636937</v>
      </c>
      <c r="R45" s="29" t="n">
        <f aca="false">P45*Q45</f>
        <v>0</v>
      </c>
      <c r="S45" s="30" t="n">
        <f aca="false">F45+I45+L45+O45+R45</f>
        <v>15924.3957601614</v>
      </c>
      <c r="T45" s="2"/>
      <c r="U45" s="1"/>
      <c r="V45" s="1"/>
      <c r="W45" s="1"/>
      <c r="X45" s="1"/>
      <c r="Y45" s="1"/>
      <c r="Z45" s="1"/>
    </row>
    <row r="46" s="35" customFormat="true" ht="13" hidden="false" customHeight="false" outlineLevel="0" collapsed="false">
      <c r="A46" s="1"/>
      <c r="B46" s="25" t="s">
        <v>53</v>
      </c>
      <c r="C46" s="26" t="n">
        <v>0.03</v>
      </c>
      <c r="D46" s="27" t="n">
        <v>2</v>
      </c>
      <c r="E46" s="28" t="n">
        <f aca="false">VLOOKUP($C46,'Memória de Cálculo 3'!$B$2:$E$11,2, )</f>
        <v>7890.46636764756</v>
      </c>
      <c r="F46" s="29" t="n">
        <f aca="false">D46*E46</f>
        <v>15780.9327352951</v>
      </c>
      <c r="G46" s="27" t="n">
        <v>0</v>
      </c>
      <c r="H46" s="28" t="n">
        <f aca="false">VLOOKUP($C46,'Memória de Cálculo 3'!$B$2:$E$11,3, )</f>
        <v>15807.6287356488</v>
      </c>
      <c r="I46" s="29" t="n">
        <f aca="false">G46*H46</f>
        <v>0</v>
      </c>
      <c r="J46" s="27" t="n">
        <v>0</v>
      </c>
      <c r="K46" s="28" t="n">
        <f aca="false">VLOOKUP($C46,'Memória de Cálculo 3'!$B$2:$E$11,4, )</f>
        <v>18013.5140402523</v>
      </c>
      <c r="L46" s="29" t="n">
        <f aca="false">J46*K46</f>
        <v>0</v>
      </c>
      <c r="M46" s="29" t="n">
        <v>4</v>
      </c>
      <c r="N46" s="29" t="n">
        <f aca="false">VLOOKUP($C46,'Memória de Cálculo 3'!$B$2:$G$11,5, )</f>
        <v>35.8657562165798</v>
      </c>
      <c r="O46" s="29" t="n">
        <f aca="false">M46*N46</f>
        <v>143.463024866319</v>
      </c>
      <c r="P46" s="29"/>
      <c r="Q46" s="29" t="n">
        <f aca="false">VLOOKUP($C46,'Memória de Cálculo 3'!$B$2:$G$11,6, )</f>
        <v>40.939804636937</v>
      </c>
      <c r="R46" s="29" t="n">
        <f aca="false">P46*Q46</f>
        <v>0</v>
      </c>
      <c r="S46" s="30" t="n">
        <f aca="false">F46+I46+L46+O46+R46</f>
        <v>15924.3957601614</v>
      </c>
      <c r="T46" s="2"/>
      <c r="U46" s="1"/>
      <c r="V46" s="1"/>
      <c r="W46" s="1"/>
      <c r="X46" s="1"/>
      <c r="Y46" s="1"/>
      <c r="Z46" s="1"/>
    </row>
    <row r="47" s="35" customFormat="true" ht="13" hidden="false" customHeight="false" outlineLevel="0" collapsed="false">
      <c r="A47" s="1"/>
      <c r="B47" s="25" t="s">
        <v>54</v>
      </c>
      <c r="C47" s="26" t="n">
        <v>0.02</v>
      </c>
      <c r="D47" s="27" t="n">
        <v>2</v>
      </c>
      <c r="E47" s="28" t="n">
        <f aca="false">VLOOKUP($C47,'Memória de Cálculo 3'!$B$2:$E$11,2, )</f>
        <v>7806.83662342236</v>
      </c>
      <c r="F47" s="29" t="n">
        <f aca="false">D47*E47</f>
        <v>15613.6732468447</v>
      </c>
      <c r="G47" s="27" t="n">
        <v>0</v>
      </c>
      <c r="H47" s="28" t="n">
        <f aca="false">VLOOKUP($C47,'Memória de Cálculo 3'!$B$2:$E$11,3, )</f>
        <v>15640.0863007188</v>
      </c>
      <c r="I47" s="29" t="n">
        <f aca="false">G47*H47</f>
        <v>0</v>
      </c>
      <c r="J47" s="27" t="n">
        <v>0</v>
      </c>
      <c r="K47" s="28" t="n">
        <f aca="false">VLOOKUP($C47,'Memória de Cálculo 3'!$B$2:$E$11,4, )</f>
        <v>17822.5917928728</v>
      </c>
      <c r="L47" s="29" t="n">
        <f aca="false">J47*K47</f>
        <v>0</v>
      </c>
      <c r="M47" s="29" t="n">
        <v>4</v>
      </c>
      <c r="N47" s="29" t="n">
        <f aca="false">VLOOKUP($C47,'Memória de Cálculo 3'!$B$2:$G$11,5, )</f>
        <v>35.4856210155562</v>
      </c>
      <c r="O47" s="29" t="n">
        <f aca="false">M47*N47</f>
        <v>141.942484062225</v>
      </c>
      <c r="P47" s="29"/>
      <c r="Q47" s="29" t="n">
        <f aca="false">VLOOKUP($C47,'Memória de Cálculo 3'!$B$2:$G$11,6, )</f>
        <v>40.5058904383474</v>
      </c>
      <c r="R47" s="29" t="n">
        <f aca="false">P47*Q47</f>
        <v>0</v>
      </c>
      <c r="S47" s="30" t="n">
        <f aca="false">F47+I47+L47+O47+R47</f>
        <v>15755.615730907</v>
      </c>
      <c r="T47" s="2"/>
      <c r="U47" s="1"/>
      <c r="V47" s="1"/>
      <c r="W47" s="1"/>
      <c r="X47" s="1"/>
      <c r="Y47" s="1"/>
      <c r="Z47" s="1"/>
    </row>
    <row r="48" s="35" customFormat="true" ht="24" hidden="false" customHeight="false" outlineLevel="0" collapsed="false">
      <c r="A48" s="1"/>
      <c r="B48" s="25" t="s">
        <v>55</v>
      </c>
      <c r="C48" s="26" t="n">
        <v>0.03</v>
      </c>
      <c r="D48" s="27" t="n">
        <v>2</v>
      </c>
      <c r="E48" s="28" t="n">
        <f aca="false">VLOOKUP($C48,'Memória de Cálculo 3'!$B$2:$E$11,2, )</f>
        <v>7890.46636764756</v>
      </c>
      <c r="F48" s="29" t="n">
        <f aca="false">D48*E48</f>
        <v>15780.9327352951</v>
      </c>
      <c r="G48" s="27" t="n">
        <v>0</v>
      </c>
      <c r="H48" s="28" t="n">
        <f aca="false">VLOOKUP($C48,'Memória de Cálculo 3'!$B$2:$E$11,3, )</f>
        <v>15807.6287356488</v>
      </c>
      <c r="I48" s="29" t="n">
        <f aca="false">G48*H48</f>
        <v>0</v>
      </c>
      <c r="J48" s="27" t="n">
        <v>0</v>
      </c>
      <c r="K48" s="28" t="n">
        <f aca="false">VLOOKUP($C48,'Memória de Cálculo 3'!$B$2:$E$11,4, )</f>
        <v>18013.5140402523</v>
      </c>
      <c r="L48" s="29" t="n">
        <f aca="false">J48*K48</f>
        <v>0</v>
      </c>
      <c r="M48" s="29" t="n">
        <v>4</v>
      </c>
      <c r="N48" s="29" t="n">
        <f aca="false">VLOOKUP($C48,'Memória de Cálculo 3'!$B$2:$G$11,5, )</f>
        <v>35.8657562165798</v>
      </c>
      <c r="O48" s="29" t="n">
        <f aca="false">M48*N48</f>
        <v>143.463024866319</v>
      </c>
      <c r="P48" s="29"/>
      <c r="Q48" s="29" t="n">
        <f aca="false">VLOOKUP($C48,'Memória de Cálculo 3'!$B$2:$G$11,6, )</f>
        <v>40.939804636937</v>
      </c>
      <c r="R48" s="29" t="n">
        <f aca="false">P48*Q48</f>
        <v>0</v>
      </c>
      <c r="S48" s="30" t="n">
        <f aca="false">F48+I48+L48+O48+R48</f>
        <v>15924.3957601614</v>
      </c>
      <c r="T48" s="2"/>
      <c r="U48" s="1"/>
      <c r="V48" s="1"/>
      <c r="W48" s="1"/>
      <c r="X48" s="1"/>
      <c r="Y48" s="1"/>
      <c r="Z48" s="1"/>
    </row>
    <row r="49" s="35" customFormat="true" ht="13" hidden="false" customHeight="false" outlineLevel="0" collapsed="false">
      <c r="A49" s="1"/>
      <c r="B49" s="25" t="s">
        <v>56</v>
      </c>
      <c r="C49" s="26" t="n">
        <v>0.02</v>
      </c>
      <c r="D49" s="27" t="n">
        <v>3</v>
      </c>
      <c r="E49" s="28" t="n">
        <f aca="false">VLOOKUP($C49,'Memória de Cálculo 3'!$B$2:$E$11,2, )</f>
        <v>7806.83662342236</v>
      </c>
      <c r="F49" s="29" t="n">
        <f aca="false">D49*E49</f>
        <v>23420.5098702671</v>
      </c>
      <c r="G49" s="27" t="n">
        <v>1</v>
      </c>
      <c r="H49" s="28" t="n">
        <f aca="false">VLOOKUP($C49,'Memória de Cálculo 3'!$B$2:$E$11,3, )</f>
        <v>15640.0863007188</v>
      </c>
      <c r="I49" s="29" t="n">
        <f aca="false">G49*H49</f>
        <v>15640.0863007188</v>
      </c>
      <c r="J49" s="27" t="n">
        <v>0</v>
      </c>
      <c r="K49" s="28" t="n">
        <f aca="false">VLOOKUP($C49,'Memória de Cálculo 3'!$B$2:$E$11,4, )</f>
        <v>17822.5917928728</v>
      </c>
      <c r="L49" s="29" t="n">
        <f aca="false">J49*K49</f>
        <v>0</v>
      </c>
      <c r="M49" s="29" t="n">
        <v>4</v>
      </c>
      <c r="N49" s="29" t="n">
        <f aca="false">VLOOKUP($C49,'Memória de Cálculo 3'!$B$2:$G$11,5, )</f>
        <v>35.4856210155562</v>
      </c>
      <c r="O49" s="29" t="n">
        <f aca="false">M49*N49</f>
        <v>141.942484062225</v>
      </c>
      <c r="P49" s="29"/>
      <c r="Q49" s="29" t="n">
        <f aca="false">VLOOKUP($C49,'Memória de Cálculo 3'!$B$2:$G$11,6, )</f>
        <v>40.5058904383474</v>
      </c>
      <c r="R49" s="29" t="n">
        <f aca="false">P49*Q49</f>
        <v>0</v>
      </c>
      <c r="S49" s="30" t="n">
        <f aca="false">F49+I49+L49+O49+R49</f>
        <v>39202.5386550481</v>
      </c>
      <c r="T49" s="2"/>
      <c r="U49" s="1"/>
      <c r="V49" s="1"/>
      <c r="W49" s="1"/>
      <c r="X49" s="1"/>
      <c r="Y49" s="1"/>
      <c r="Z49" s="1"/>
    </row>
    <row r="50" s="35" customFormat="true" ht="13" hidden="false" customHeight="false" outlineLevel="0" collapsed="false">
      <c r="A50" s="1"/>
      <c r="B50" s="25" t="s">
        <v>57</v>
      </c>
      <c r="C50" s="26" t="n">
        <v>0.02</v>
      </c>
      <c r="D50" s="27" t="n">
        <v>2</v>
      </c>
      <c r="E50" s="28" t="n">
        <f aca="false">VLOOKUP($C50,'Memória de Cálculo 3'!$B$2:$E$11,2, )</f>
        <v>7806.83662342236</v>
      </c>
      <c r="F50" s="29" t="n">
        <f aca="false">D50*E50</f>
        <v>15613.6732468447</v>
      </c>
      <c r="G50" s="27" t="n">
        <v>1</v>
      </c>
      <c r="H50" s="28" t="n">
        <f aca="false">VLOOKUP($C50,'Memória de Cálculo 3'!$B$2:$E$11,3, )</f>
        <v>15640.0863007188</v>
      </c>
      <c r="I50" s="29" t="n">
        <f aca="false">G50*H50</f>
        <v>15640.0863007188</v>
      </c>
      <c r="J50" s="27" t="n">
        <v>0</v>
      </c>
      <c r="K50" s="28" t="n">
        <f aca="false">VLOOKUP($C50,'Memória de Cálculo 3'!$B$2:$E$11,4, )</f>
        <v>17822.5917928728</v>
      </c>
      <c r="L50" s="29" t="n">
        <f aca="false">J50*K50</f>
        <v>0</v>
      </c>
      <c r="M50" s="29" t="n">
        <v>4</v>
      </c>
      <c r="N50" s="29" t="n">
        <f aca="false">VLOOKUP($C50,'Memória de Cálculo 3'!$B$2:$G$11,5, )</f>
        <v>35.4856210155562</v>
      </c>
      <c r="O50" s="29" t="n">
        <f aca="false">M50*N50</f>
        <v>141.942484062225</v>
      </c>
      <c r="P50" s="29"/>
      <c r="Q50" s="29" t="n">
        <f aca="false">VLOOKUP($C50,'Memória de Cálculo 3'!$B$2:$G$11,6, )</f>
        <v>40.5058904383474</v>
      </c>
      <c r="R50" s="29" t="n">
        <f aca="false">P50*Q50</f>
        <v>0</v>
      </c>
      <c r="S50" s="30" t="n">
        <f aca="false">F50+I50+L50+O50+R50</f>
        <v>31395.7020316257</v>
      </c>
      <c r="T50" s="2"/>
      <c r="U50" s="1"/>
      <c r="V50" s="1"/>
      <c r="W50" s="1"/>
      <c r="X50" s="1"/>
      <c r="Y50" s="1"/>
      <c r="Z50" s="1"/>
    </row>
    <row r="51" s="35" customFormat="true" ht="13" hidden="false" customHeight="false" outlineLevel="0" collapsed="false">
      <c r="A51" s="1"/>
      <c r="B51" s="25" t="s">
        <v>58</v>
      </c>
      <c r="C51" s="26" t="n">
        <v>0.05</v>
      </c>
      <c r="D51" s="27" t="n">
        <v>2</v>
      </c>
      <c r="E51" s="28" t="n">
        <f aca="false">VLOOKUP($C51,'Memória de Cálculo 3'!$B$2:$E$11,2, )</f>
        <v>8063.21877854297</v>
      </c>
      <c r="F51" s="29" t="n">
        <f aca="false">D51*E51</f>
        <v>16126.4375570859</v>
      </c>
      <c r="G51" s="27" t="n">
        <v>0</v>
      </c>
      <c r="H51" s="28" t="n">
        <f aca="false">VLOOKUP($C51,'Memória de Cálculo 3'!$B$2:$E$11,3, )</f>
        <v>16153.7180347325</v>
      </c>
      <c r="I51" s="29" t="n">
        <f aca="false">G51*H51</f>
        <v>0</v>
      </c>
      <c r="J51" s="27" t="n">
        <v>0</v>
      </c>
      <c r="K51" s="28" t="n">
        <f aca="false">VLOOKUP($C51,'Memória de Cálculo 3'!$B$2:$E$11,4, )</f>
        <v>18407.8985841002</v>
      </c>
      <c r="L51" s="29" t="n">
        <f aca="false">J51*K51</f>
        <v>0</v>
      </c>
      <c r="M51" s="29" t="n">
        <v>4</v>
      </c>
      <c r="N51" s="29" t="n">
        <f aca="false">VLOOKUP($C51,'Memória de Cálculo 3'!$B$2:$G$11,5, )</f>
        <v>36.6509944479226</v>
      </c>
      <c r="O51" s="29" t="n">
        <f aca="false">M51*N51</f>
        <v>146.60397779169</v>
      </c>
      <c r="P51" s="29"/>
      <c r="Q51" s="29" t="n">
        <f aca="false">VLOOKUP($C51,'Memória de Cálculo 3'!$B$2:$G$11,6, )</f>
        <v>41.8361331456822</v>
      </c>
      <c r="R51" s="29" t="n">
        <f aca="false">P51*Q51</f>
        <v>0</v>
      </c>
      <c r="S51" s="30" t="n">
        <f aca="false">F51+I51+L51+O51+R51</f>
        <v>16273.0415348776</v>
      </c>
      <c r="T51" s="2"/>
      <c r="U51" s="1"/>
      <c r="V51" s="1"/>
      <c r="W51" s="1"/>
      <c r="X51" s="1"/>
      <c r="Y51" s="1"/>
      <c r="Z51" s="1"/>
    </row>
    <row r="52" s="35" customFormat="true" ht="24" hidden="false" customHeight="false" outlineLevel="0" collapsed="false">
      <c r="A52" s="1"/>
      <c r="B52" s="25" t="s">
        <v>59</v>
      </c>
      <c r="C52" s="26" t="n">
        <v>0.02</v>
      </c>
      <c r="D52" s="27" t="n">
        <v>2</v>
      </c>
      <c r="E52" s="28" t="n">
        <f aca="false">VLOOKUP($C52,'Memória de Cálculo 3'!$B$2:$E$11,2, )</f>
        <v>7806.83662342236</v>
      </c>
      <c r="F52" s="29" t="n">
        <f aca="false">D52*E52</f>
        <v>15613.6732468447</v>
      </c>
      <c r="G52" s="27" t="n">
        <v>0</v>
      </c>
      <c r="H52" s="28" t="n">
        <f aca="false">VLOOKUP($C52,'Memória de Cálculo 3'!$B$2:$E$11,3, )</f>
        <v>15640.0863007188</v>
      </c>
      <c r="I52" s="29" t="n">
        <f aca="false">G52*H52</f>
        <v>0</v>
      </c>
      <c r="J52" s="27" t="n">
        <v>0</v>
      </c>
      <c r="K52" s="28" t="n">
        <f aca="false">VLOOKUP($C52,'Memória de Cálculo 3'!$B$2:$E$11,4, )</f>
        <v>17822.5917928728</v>
      </c>
      <c r="L52" s="29" t="n">
        <f aca="false">J52*K52</f>
        <v>0</v>
      </c>
      <c r="M52" s="29" t="n">
        <v>4</v>
      </c>
      <c r="N52" s="29" t="n">
        <f aca="false">VLOOKUP($C52,'Memória de Cálculo 3'!$B$2:$G$11,5, )</f>
        <v>35.4856210155562</v>
      </c>
      <c r="O52" s="29" t="n">
        <f aca="false">M52*N52</f>
        <v>141.942484062225</v>
      </c>
      <c r="P52" s="29"/>
      <c r="Q52" s="29" t="n">
        <f aca="false">VLOOKUP($C52,'Memória de Cálculo 3'!$B$2:$G$11,6, )</f>
        <v>40.5058904383474</v>
      </c>
      <c r="R52" s="29" t="n">
        <f aca="false">P52*Q52</f>
        <v>0</v>
      </c>
      <c r="S52" s="30" t="n">
        <f aca="false">F52+I52+L52+O52+R52</f>
        <v>15755.615730907</v>
      </c>
      <c r="T52" s="2"/>
      <c r="U52" s="1"/>
      <c r="V52" s="1"/>
      <c r="W52" s="1"/>
      <c r="X52" s="1"/>
      <c r="Y52" s="1"/>
      <c r="Z52" s="1"/>
    </row>
    <row r="53" s="35" customFormat="true" ht="24" hidden="false" customHeight="false" outlineLevel="0" collapsed="false">
      <c r="A53" s="1"/>
      <c r="B53" s="25" t="s">
        <v>60</v>
      </c>
      <c r="C53" s="26" t="n">
        <v>0.02</v>
      </c>
      <c r="D53" s="27" t="n">
        <v>2</v>
      </c>
      <c r="E53" s="28" t="n">
        <f aca="false">VLOOKUP($C53,'Memória de Cálculo 3'!$B$2:$E$11,2, )</f>
        <v>7806.83662342236</v>
      </c>
      <c r="F53" s="29" t="n">
        <f aca="false">D53*E53</f>
        <v>15613.6732468447</v>
      </c>
      <c r="G53" s="27" t="n">
        <v>0</v>
      </c>
      <c r="H53" s="28" t="n">
        <f aca="false">VLOOKUP($C53,'Memória de Cálculo 3'!$B$2:$E$11,3, )</f>
        <v>15640.0863007188</v>
      </c>
      <c r="I53" s="29" t="n">
        <f aca="false">G53*H53</f>
        <v>0</v>
      </c>
      <c r="J53" s="27" t="n">
        <v>0</v>
      </c>
      <c r="K53" s="28" t="n">
        <f aca="false">VLOOKUP($C53,'Memória de Cálculo 3'!$B$2:$E$11,4, )</f>
        <v>17822.5917928728</v>
      </c>
      <c r="L53" s="29" t="n">
        <f aca="false">J53*K53</f>
        <v>0</v>
      </c>
      <c r="M53" s="29" t="n">
        <v>4</v>
      </c>
      <c r="N53" s="29" t="n">
        <f aca="false">VLOOKUP($C53,'Memória de Cálculo 3'!$B$2:$G$11,5, )</f>
        <v>35.4856210155562</v>
      </c>
      <c r="O53" s="29" t="n">
        <f aca="false">M53*N53</f>
        <v>141.942484062225</v>
      </c>
      <c r="P53" s="29"/>
      <c r="Q53" s="29" t="n">
        <f aca="false">VLOOKUP($C53,'Memória de Cálculo 3'!$B$2:$G$11,6, )</f>
        <v>40.5058904383474</v>
      </c>
      <c r="R53" s="29" t="n">
        <f aca="false">P53*Q53</f>
        <v>0</v>
      </c>
      <c r="S53" s="30" t="n">
        <f aca="false">F53+I53+L53+O53+R53</f>
        <v>15755.615730907</v>
      </c>
      <c r="T53" s="2"/>
      <c r="U53" s="1"/>
      <c r="V53" s="1"/>
      <c r="W53" s="1"/>
      <c r="X53" s="1"/>
      <c r="Y53" s="1"/>
      <c r="Z53" s="1"/>
    </row>
    <row r="54" s="35" customFormat="true" ht="13" hidden="false" customHeight="false" outlineLevel="0" collapsed="false">
      <c r="A54" s="1"/>
      <c r="B54" s="25" t="s">
        <v>61</v>
      </c>
      <c r="C54" s="26" t="n">
        <v>0.02</v>
      </c>
      <c r="D54" s="27" t="n">
        <v>2</v>
      </c>
      <c r="E54" s="28" t="n">
        <f aca="false">VLOOKUP($C54,'Memória de Cálculo 3'!$B$2:$E$11,2, )</f>
        <v>7806.83662342236</v>
      </c>
      <c r="F54" s="29" t="n">
        <f aca="false">D54*E54</f>
        <v>15613.6732468447</v>
      </c>
      <c r="G54" s="27" t="n">
        <v>0</v>
      </c>
      <c r="H54" s="28" t="n">
        <f aca="false">VLOOKUP($C54,'Memória de Cálculo 3'!$B$2:$E$11,3, )</f>
        <v>15640.0863007188</v>
      </c>
      <c r="I54" s="29" t="n">
        <f aca="false">G54*H54</f>
        <v>0</v>
      </c>
      <c r="J54" s="27" t="n">
        <v>0</v>
      </c>
      <c r="K54" s="28" t="n">
        <f aca="false">VLOOKUP($C54,'Memória de Cálculo 3'!$B$2:$E$11,4, )</f>
        <v>17822.5917928728</v>
      </c>
      <c r="L54" s="29" t="n">
        <f aca="false">J54*K54</f>
        <v>0</v>
      </c>
      <c r="M54" s="29" t="n">
        <v>4</v>
      </c>
      <c r="N54" s="29" t="n">
        <f aca="false">VLOOKUP($C54,'Memória de Cálculo 3'!$B$2:$G$11,5, )</f>
        <v>35.4856210155562</v>
      </c>
      <c r="O54" s="29" t="n">
        <f aca="false">M54*N54</f>
        <v>141.942484062225</v>
      </c>
      <c r="P54" s="29"/>
      <c r="Q54" s="29" t="n">
        <f aca="false">VLOOKUP($C54,'Memória de Cálculo 3'!$B$2:$G$11,6, )</f>
        <v>40.5058904383474</v>
      </c>
      <c r="R54" s="29" t="n">
        <f aca="false">P54*Q54</f>
        <v>0</v>
      </c>
      <c r="S54" s="30" t="n">
        <f aca="false">F54+I54+L54+O54+R54</f>
        <v>15755.615730907</v>
      </c>
      <c r="T54" s="2"/>
      <c r="U54" s="1"/>
      <c r="V54" s="1"/>
      <c r="W54" s="1"/>
      <c r="X54" s="1"/>
      <c r="Y54" s="1"/>
      <c r="Z54" s="1"/>
    </row>
    <row r="55" s="35" customFormat="true" ht="13" hidden="false" customHeight="false" outlineLevel="0" collapsed="false">
      <c r="A55" s="1"/>
      <c r="B55" s="25" t="s">
        <v>62</v>
      </c>
      <c r="C55" s="26" t="n">
        <v>0.03</v>
      </c>
      <c r="D55" s="27" t="n">
        <v>2</v>
      </c>
      <c r="E55" s="28" t="n">
        <f aca="false">VLOOKUP($C55,'Memória de Cálculo 3'!$B$2:$E$11,2, )</f>
        <v>7890.46636764756</v>
      </c>
      <c r="F55" s="29" t="n">
        <f aca="false">D55*E55</f>
        <v>15780.9327352951</v>
      </c>
      <c r="G55" s="27" t="n">
        <v>1</v>
      </c>
      <c r="H55" s="28" t="n">
        <f aca="false">VLOOKUP($C55,'Memória de Cálculo 3'!$B$2:$E$11,3, )</f>
        <v>15807.6287356488</v>
      </c>
      <c r="I55" s="29" t="n">
        <f aca="false">G55*H55</f>
        <v>15807.6287356488</v>
      </c>
      <c r="J55" s="27" t="n">
        <v>0</v>
      </c>
      <c r="K55" s="28" t="n">
        <f aca="false">VLOOKUP($C55,'Memória de Cálculo 3'!$B$2:$E$11,4, )</f>
        <v>18013.5140402523</v>
      </c>
      <c r="L55" s="29" t="n">
        <f aca="false">J55*K55</f>
        <v>0</v>
      </c>
      <c r="M55" s="29" t="n">
        <v>4</v>
      </c>
      <c r="N55" s="29" t="n">
        <f aca="false">VLOOKUP($C55,'Memória de Cálculo 3'!$B$2:$G$11,5, )</f>
        <v>35.8657562165798</v>
      </c>
      <c r="O55" s="29" t="n">
        <f aca="false">M55*N55</f>
        <v>143.463024866319</v>
      </c>
      <c r="P55" s="29"/>
      <c r="Q55" s="29" t="n">
        <f aca="false">VLOOKUP($C55,'Memória de Cálculo 3'!$B$2:$G$11,6, )</f>
        <v>40.939804636937</v>
      </c>
      <c r="R55" s="29" t="n">
        <f aca="false">P55*Q55</f>
        <v>0</v>
      </c>
      <c r="S55" s="30" t="n">
        <f aca="false">F55+I55+L55+O55+R55</f>
        <v>31732.0244958103</v>
      </c>
      <c r="T55" s="2"/>
      <c r="U55" s="1"/>
      <c r="V55" s="1"/>
      <c r="W55" s="1"/>
      <c r="X55" s="1"/>
      <c r="Y55" s="1"/>
      <c r="Z55" s="1"/>
    </row>
    <row r="56" s="35" customFormat="true" ht="24" hidden="false" customHeight="false" outlineLevel="0" collapsed="false">
      <c r="A56" s="1"/>
      <c r="B56" s="25" t="s">
        <v>63</v>
      </c>
      <c r="C56" s="26" t="n">
        <v>0.02</v>
      </c>
      <c r="D56" s="27" t="n">
        <v>2</v>
      </c>
      <c r="E56" s="28" t="n">
        <f aca="false">VLOOKUP($C56,'Memória de Cálculo 3'!$B$2:$E$11,2, )</f>
        <v>7806.83662342236</v>
      </c>
      <c r="F56" s="29" t="n">
        <f aca="false">D56*E56</f>
        <v>15613.6732468447</v>
      </c>
      <c r="G56" s="27" t="n">
        <v>0</v>
      </c>
      <c r="H56" s="28" t="n">
        <f aca="false">VLOOKUP($C56,'Memória de Cálculo 3'!$B$2:$E$11,3, )</f>
        <v>15640.0863007188</v>
      </c>
      <c r="I56" s="29" t="n">
        <f aca="false">G56*H56</f>
        <v>0</v>
      </c>
      <c r="J56" s="27" t="n">
        <v>0</v>
      </c>
      <c r="K56" s="28" t="n">
        <f aca="false">VLOOKUP($C56,'Memória de Cálculo 3'!$B$2:$E$11,4, )</f>
        <v>17822.5917928728</v>
      </c>
      <c r="L56" s="29" t="n">
        <f aca="false">J56*K56</f>
        <v>0</v>
      </c>
      <c r="M56" s="29" t="n">
        <v>4</v>
      </c>
      <c r="N56" s="29" t="n">
        <f aca="false">VLOOKUP($C56,'Memória de Cálculo 3'!$B$2:$G$11,5, )</f>
        <v>35.4856210155562</v>
      </c>
      <c r="O56" s="29" t="n">
        <f aca="false">M56*N56</f>
        <v>141.942484062225</v>
      </c>
      <c r="P56" s="29"/>
      <c r="Q56" s="29" t="n">
        <f aca="false">VLOOKUP($C56,'Memória de Cálculo 3'!$B$2:$G$11,6, )</f>
        <v>40.5058904383474</v>
      </c>
      <c r="R56" s="29" t="n">
        <f aca="false">P56*Q56</f>
        <v>0</v>
      </c>
      <c r="S56" s="30" t="n">
        <f aca="false">F56+I56+L56+O56+R56</f>
        <v>15755.615730907</v>
      </c>
      <c r="T56" s="2"/>
      <c r="U56" s="1"/>
      <c r="V56" s="1"/>
      <c r="W56" s="1"/>
      <c r="X56" s="1"/>
      <c r="Y56" s="1"/>
      <c r="Z56" s="1"/>
    </row>
    <row r="57" s="35" customFormat="true" ht="24" hidden="false" customHeight="false" outlineLevel="0" collapsed="false">
      <c r="A57" s="1"/>
      <c r="B57" s="25" t="s">
        <v>64</v>
      </c>
      <c r="C57" s="26" t="n">
        <v>0.02</v>
      </c>
      <c r="D57" s="27" t="n">
        <v>2</v>
      </c>
      <c r="E57" s="28" t="n">
        <f aca="false">VLOOKUP($C57,'Memória de Cálculo 3'!$B$2:$E$11,2, )</f>
        <v>7806.83662342236</v>
      </c>
      <c r="F57" s="29" t="n">
        <f aca="false">D57*E57</f>
        <v>15613.6732468447</v>
      </c>
      <c r="G57" s="27" t="n">
        <v>0</v>
      </c>
      <c r="H57" s="28" t="n">
        <f aca="false">VLOOKUP($C57,'Memória de Cálculo 3'!$B$2:$E$11,3, )</f>
        <v>15640.0863007188</v>
      </c>
      <c r="I57" s="29" t="n">
        <f aca="false">G57*H57</f>
        <v>0</v>
      </c>
      <c r="J57" s="27" t="n">
        <v>0</v>
      </c>
      <c r="K57" s="28" t="n">
        <f aca="false">VLOOKUP($C57,'Memória de Cálculo 3'!$B$2:$E$11,4, )</f>
        <v>17822.5917928728</v>
      </c>
      <c r="L57" s="29" t="n">
        <f aca="false">J57*K57</f>
        <v>0</v>
      </c>
      <c r="M57" s="29" t="n">
        <v>4</v>
      </c>
      <c r="N57" s="29" t="n">
        <f aca="false">VLOOKUP($C57,'Memória de Cálculo 3'!$B$2:$G$11,5, )</f>
        <v>35.4856210155562</v>
      </c>
      <c r="O57" s="29" t="n">
        <f aca="false">M57*N57</f>
        <v>141.942484062225</v>
      </c>
      <c r="P57" s="29"/>
      <c r="Q57" s="29" t="n">
        <f aca="false">VLOOKUP($C57,'Memória de Cálculo 3'!$B$2:$G$11,6, )</f>
        <v>40.5058904383474</v>
      </c>
      <c r="R57" s="29" t="n">
        <f aca="false">P57*Q57</f>
        <v>0</v>
      </c>
      <c r="S57" s="30" t="n">
        <f aca="false">F57+I57+L57+O57+R57</f>
        <v>15755.615730907</v>
      </c>
      <c r="T57" s="2"/>
      <c r="U57" s="1"/>
      <c r="V57" s="1"/>
      <c r="W57" s="1"/>
      <c r="X57" s="1"/>
      <c r="Y57" s="1"/>
      <c r="Z57" s="1"/>
    </row>
    <row r="58" s="35" customFormat="true" ht="24" hidden="false" customHeight="false" outlineLevel="0" collapsed="false">
      <c r="A58" s="1"/>
      <c r="B58" s="25" t="s">
        <v>65</v>
      </c>
      <c r="C58" s="26" t="n">
        <v>0.03</v>
      </c>
      <c r="D58" s="27" t="n">
        <v>2</v>
      </c>
      <c r="E58" s="28" t="n">
        <f aca="false">VLOOKUP($C58,'Memória de Cálculo 3'!$B$2:$E$11,2, )</f>
        <v>7890.46636764756</v>
      </c>
      <c r="F58" s="29" t="n">
        <f aca="false">D58*E58</f>
        <v>15780.9327352951</v>
      </c>
      <c r="G58" s="27" t="n">
        <v>0</v>
      </c>
      <c r="H58" s="28" t="n">
        <f aca="false">VLOOKUP($C58,'Memória de Cálculo 3'!$B$2:$E$11,3, )</f>
        <v>15807.6287356488</v>
      </c>
      <c r="I58" s="29" t="n">
        <f aca="false">G58*H58</f>
        <v>0</v>
      </c>
      <c r="J58" s="27" t="n">
        <v>0</v>
      </c>
      <c r="K58" s="28" t="n">
        <f aca="false">VLOOKUP($C58,'Memória de Cálculo 3'!$B$2:$E$11,4, )</f>
        <v>18013.5140402523</v>
      </c>
      <c r="L58" s="29" t="n">
        <f aca="false">J58*K58</f>
        <v>0</v>
      </c>
      <c r="M58" s="29" t="n">
        <v>4</v>
      </c>
      <c r="N58" s="29" t="n">
        <f aca="false">VLOOKUP($C58,'Memória de Cálculo 3'!$B$2:$G$11,5, )</f>
        <v>35.8657562165798</v>
      </c>
      <c r="O58" s="29" t="n">
        <f aca="false">M58*N58</f>
        <v>143.463024866319</v>
      </c>
      <c r="P58" s="29"/>
      <c r="Q58" s="29" t="n">
        <f aca="false">VLOOKUP($C58,'Memória de Cálculo 3'!$B$2:$G$11,6, )</f>
        <v>40.939804636937</v>
      </c>
      <c r="R58" s="29" t="n">
        <f aca="false">P58*Q58</f>
        <v>0</v>
      </c>
      <c r="S58" s="30" t="n">
        <f aca="false">F58+I58+L58+O58+R58</f>
        <v>15924.3957601614</v>
      </c>
      <c r="T58" s="2"/>
      <c r="U58" s="1"/>
      <c r="V58" s="1"/>
      <c r="W58" s="1"/>
      <c r="X58" s="1"/>
      <c r="Y58" s="1"/>
      <c r="Z58" s="1"/>
    </row>
    <row r="59" s="35" customFormat="true" ht="24" hidden="false" customHeight="false" outlineLevel="0" collapsed="false">
      <c r="A59" s="1"/>
      <c r="B59" s="25" t="s">
        <v>66</v>
      </c>
      <c r="C59" s="26" t="n">
        <v>0.05</v>
      </c>
      <c r="D59" s="27" t="n">
        <v>2</v>
      </c>
      <c r="E59" s="28" t="n">
        <f aca="false">VLOOKUP($C59,'Memória de Cálculo 3'!$B$2:$E$11,2, )</f>
        <v>8063.21877854297</v>
      </c>
      <c r="F59" s="29" t="n">
        <f aca="false">D59*E59</f>
        <v>16126.4375570859</v>
      </c>
      <c r="G59" s="27" t="n">
        <v>0</v>
      </c>
      <c r="H59" s="28" t="n">
        <f aca="false">VLOOKUP($C59,'Memória de Cálculo 3'!$B$2:$E$11,3, )</f>
        <v>16153.7180347325</v>
      </c>
      <c r="I59" s="29" t="n">
        <f aca="false">G59*H59</f>
        <v>0</v>
      </c>
      <c r="J59" s="27" t="n">
        <v>0</v>
      </c>
      <c r="K59" s="28" t="n">
        <f aca="false">VLOOKUP($C59,'Memória de Cálculo 3'!$B$2:$E$11,4, )</f>
        <v>18407.8985841002</v>
      </c>
      <c r="L59" s="29" t="n">
        <f aca="false">J59*K59</f>
        <v>0</v>
      </c>
      <c r="M59" s="29" t="n">
        <v>4</v>
      </c>
      <c r="N59" s="29" t="n">
        <f aca="false">VLOOKUP($C59,'Memória de Cálculo 3'!$B$2:$G$11,5, )</f>
        <v>36.6509944479226</v>
      </c>
      <c r="O59" s="29" t="n">
        <f aca="false">M59*N59</f>
        <v>146.60397779169</v>
      </c>
      <c r="P59" s="29"/>
      <c r="Q59" s="29" t="n">
        <f aca="false">VLOOKUP($C59,'Memória de Cálculo 3'!$B$2:$G$11,6, )</f>
        <v>41.8361331456822</v>
      </c>
      <c r="R59" s="29" t="n">
        <f aca="false">P59*Q59</f>
        <v>0</v>
      </c>
      <c r="S59" s="30" t="n">
        <f aca="false">F59+I59+L59+O59+R59</f>
        <v>16273.0415348776</v>
      </c>
      <c r="T59" s="2"/>
      <c r="U59" s="1"/>
      <c r="V59" s="1"/>
      <c r="W59" s="1"/>
      <c r="X59" s="1"/>
      <c r="Y59" s="1"/>
      <c r="Z59" s="1"/>
    </row>
    <row r="60" s="35" customFormat="true" ht="13" hidden="false" customHeight="false" outlineLevel="0" collapsed="false">
      <c r="A60" s="1"/>
      <c r="B60" s="25" t="s">
        <v>67</v>
      </c>
      <c r="C60" s="26" t="n">
        <v>0.02</v>
      </c>
      <c r="D60" s="27" t="n">
        <v>0</v>
      </c>
      <c r="E60" s="28" t="n">
        <f aca="false">VLOOKUP($C60,'Memória de Cálculo 3'!$B$2:$E$11,2, )</f>
        <v>7806.83662342236</v>
      </c>
      <c r="F60" s="29" t="n">
        <f aca="false">D60*E60</f>
        <v>0</v>
      </c>
      <c r="G60" s="27" t="n">
        <v>1</v>
      </c>
      <c r="H60" s="28" t="n">
        <f aca="false">VLOOKUP($C60,'Memória de Cálculo 3'!$B$2:$E$11,3, )</f>
        <v>15640.0863007188</v>
      </c>
      <c r="I60" s="29" t="n">
        <f aca="false">G60*H60</f>
        <v>15640.0863007188</v>
      </c>
      <c r="J60" s="27" t="n">
        <v>1</v>
      </c>
      <c r="K60" s="28" t="n">
        <f aca="false">VLOOKUP($C60,'Memória de Cálculo 3'!$B$2:$E$11,4, )</f>
        <v>17822.5917928728</v>
      </c>
      <c r="L60" s="29" t="n">
        <f aca="false">J60*K60</f>
        <v>17822.5917928728</v>
      </c>
      <c r="M60" s="29"/>
      <c r="N60" s="29" t="n">
        <f aca="false">VLOOKUP($C60,'Memória de Cálculo 3'!$B$2:$G$11,5, )</f>
        <v>35.4856210155562</v>
      </c>
      <c r="O60" s="29" t="n">
        <f aca="false">M60*N60</f>
        <v>0</v>
      </c>
      <c r="P60" s="29"/>
      <c r="Q60" s="29" t="n">
        <f aca="false">VLOOKUP($C60,'Memória de Cálculo 3'!$B$2:$G$11,6, )</f>
        <v>40.5058904383474</v>
      </c>
      <c r="R60" s="29" t="n">
        <f aca="false">P60*Q60</f>
        <v>0</v>
      </c>
      <c r="S60" s="30" t="n">
        <f aca="false">F60+I60+L60+O60+R60</f>
        <v>33462.6780935916</v>
      </c>
      <c r="T60" s="2"/>
      <c r="U60" s="1"/>
      <c r="V60" s="1"/>
      <c r="W60" s="1"/>
      <c r="X60" s="1"/>
      <c r="Y60" s="1"/>
      <c r="Z60" s="1"/>
    </row>
    <row r="61" s="35" customFormat="true" ht="13" hidden="false" customHeight="false" outlineLevel="0" collapsed="false">
      <c r="A61" s="1"/>
      <c r="B61" s="25" t="s">
        <v>51</v>
      </c>
      <c r="C61" s="26" t="n">
        <v>0.02</v>
      </c>
      <c r="D61" s="27" t="n">
        <v>1</v>
      </c>
      <c r="E61" s="28" t="n">
        <f aca="false">VLOOKUP($C61,'Memória de Cálculo 3'!$B$2:$E$11,2, )</f>
        <v>7806.83662342236</v>
      </c>
      <c r="F61" s="29" t="n">
        <f aca="false">D61*E61</f>
        <v>7806.83662342236</v>
      </c>
      <c r="G61" s="27" t="n">
        <v>1</v>
      </c>
      <c r="H61" s="28" t="n">
        <f aca="false">VLOOKUP($C61,'Memória de Cálculo 3'!$B$2:$E$11,3, )</f>
        <v>15640.0863007188</v>
      </c>
      <c r="I61" s="29" t="n">
        <f aca="false">G61*H61</f>
        <v>15640.0863007188</v>
      </c>
      <c r="J61" s="27" t="n">
        <v>1</v>
      </c>
      <c r="K61" s="28" t="n">
        <f aca="false">VLOOKUP($C61,'Memória de Cálculo 3'!$B$2:$E$11,4, )</f>
        <v>17822.5917928728</v>
      </c>
      <c r="L61" s="29" t="n">
        <f aca="false">J61*K61</f>
        <v>17822.5917928728</v>
      </c>
      <c r="M61" s="29" t="n">
        <v>9</v>
      </c>
      <c r="N61" s="29" t="n">
        <f aca="false">VLOOKUP($C61,'Memória de Cálculo 3'!$B$2:$G$11,5, )</f>
        <v>35.4856210155562</v>
      </c>
      <c r="O61" s="29" t="n">
        <f aca="false">M61*N61</f>
        <v>319.370589140006</v>
      </c>
      <c r="P61" s="29" t="n">
        <v>7</v>
      </c>
      <c r="Q61" s="29" t="n">
        <f aca="false">VLOOKUP($C61,'Memória de Cálculo 3'!$B$2:$G$11,6, )</f>
        <v>40.5058904383474</v>
      </c>
      <c r="R61" s="29" t="n">
        <f aca="false">P61*Q61</f>
        <v>283.541233068431</v>
      </c>
      <c r="S61" s="30" t="n">
        <f aca="false">F61+I61+L61+O61+R61</f>
        <v>41872.4265392224</v>
      </c>
      <c r="T61" s="2"/>
      <c r="U61" s="1"/>
      <c r="V61" s="1"/>
      <c r="W61" s="1"/>
      <c r="X61" s="1"/>
      <c r="Y61" s="1"/>
      <c r="Z61" s="1"/>
    </row>
    <row r="62" s="35" customFormat="true" ht="12.8" hidden="false" customHeight="false" outlineLevel="0" collapsed="false">
      <c r="A62" s="1"/>
      <c r="B62" s="31" t="s">
        <v>22</v>
      </c>
      <c r="C62" s="31"/>
      <c r="D62" s="31" t="n">
        <f aca="false">SUM(D45:D61)</f>
        <v>32</v>
      </c>
      <c r="E62" s="31"/>
      <c r="F62" s="32" t="n">
        <f aca="false">SUM(F45:F61)</f>
        <v>251680.59801225</v>
      </c>
      <c r="G62" s="31" t="n">
        <f aca="false">SUM(G45:G61)</f>
        <v>5</v>
      </c>
      <c r="H62" s="31"/>
      <c r="I62" s="31" t="n">
        <f aca="false">SUM(I45:I61)</f>
        <v>78367.9739385239</v>
      </c>
      <c r="J62" s="31" t="n">
        <f aca="false">SUM(J45:J61)</f>
        <v>2</v>
      </c>
      <c r="K62" s="31"/>
      <c r="L62" s="32" t="n">
        <f aca="false">SUM(L45:L61)</f>
        <v>35645.1835857457</v>
      </c>
      <c r="M62" s="31" t="n">
        <f aca="false">SUM(M45:M61)</f>
        <v>69</v>
      </c>
      <c r="N62" s="31"/>
      <c r="O62" s="32" t="n">
        <f aca="false">SUM(O45:O61)</f>
        <v>2465.43354155278</v>
      </c>
      <c r="P62" s="31" t="n">
        <f aca="false">SUM(P45:P61)</f>
        <v>7</v>
      </c>
      <c r="Q62" s="31"/>
      <c r="R62" s="32" t="n">
        <f aca="false">SUM(R45:R61)</f>
        <v>283.541233068431</v>
      </c>
      <c r="S62" s="33" t="n">
        <f aca="false">SUM(S45:S61)</f>
        <v>368442.730311141</v>
      </c>
      <c r="T62" s="2"/>
      <c r="U62" s="1"/>
      <c r="V62" s="1"/>
      <c r="W62" s="1"/>
      <c r="X62" s="1"/>
      <c r="Y62" s="1"/>
      <c r="Z62" s="1"/>
    </row>
    <row r="63" s="35" customFormat="true" ht="12.8" hidden="false" customHeight="false" outlineLevel="0" collapsed="false">
      <c r="A63" s="1"/>
      <c r="B63" s="31" t="s">
        <v>50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4" t="n">
        <f aca="false">S62*36</f>
        <v>13263938.2912011</v>
      </c>
      <c r="T63" s="2"/>
      <c r="U63" s="1"/>
      <c r="V63" s="1"/>
      <c r="W63" s="1"/>
      <c r="X63" s="1"/>
      <c r="Y63" s="1"/>
      <c r="Z63" s="1"/>
    </row>
    <row r="64" s="1" customFormat="true" ht="12.8" hidden="false" customHeight="false" outlineLevel="0" collapsed="false">
      <c r="T64" s="2"/>
    </row>
    <row r="65" s="35" customFormat="true" ht="12.8" hidden="false" customHeight="false" outlineLevel="0" collapsed="false">
      <c r="A65" s="1"/>
      <c r="B65" s="23" t="s">
        <v>68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"/>
      <c r="U65" s="1"/>
      <c r="V65" s="1"/>
      <c r="W65" s="1"/>
      <c r="X65" s="1"/>
      <c r="Y65" s="1"/>
      <c r="Z65" s="1"/>
    </row>
    <row r="66" s="35" customFormat="true" ht="23.85" hidden="false" customHeight="true" outlineLevel="0" collapsed="false">
      <c r="A66" s="1"/>
      <c r="B66" s="6" t="s">
        <v>27</v>
      </c>
      <c r="C66" s="6" t="s">
        <v>28</v>
      </c>
      <c r="D66" s="6" t="s">
        <v>29</v>
      </c>
      <c r="E66" s="6"/>
      <c r="F66" s="6"/>
      <c r="G66" s="6" t="s">
        <v>30</v>
      </c>
      <c r="H66" s="6"/>
      <c r="I66" s="6"/>
      <c r="J66" s="6" t="s">
        <v>31</v>
      </c>
      <c r="K66" s="6"/>
      <c r="L66" s="6"/>
      <c r="M66" s="7" t="s">
        <v>32</v>
      </c>
      <c r="N66" s="7"/>
      <c r="O66" s="7"/>
      <c r="P66" s="7" t="s">
        <v>33</v>
      </c>
      <c r="Q66" s="7"/>
      <c r="R66" s="7"/>
      <c r="S66" s="7" t="s">
        <v>4</v>
      </c>
      <c r="T66" s="2"/>
      <c r="U66" s="1"/>
      <c r="V66" s="1"/>
      <c r="W66" s="1"/>
      <c r="X66" s="1"/>
      <c r="Y66" s="1"/>
      <c r="Z66" s="1"/>
    </row>
    <row r="67" s="35" customFormat="true" ht="35.05" hidden="false" customHeight="false" outlineLevel="0" collapsed="false">
      <c r="A67" s="1"/>
      <c r="B67" s="6"/>
      <c r="C67" s="6"/>
      <c r="D67" s="7" t="s">
        <v>34</v>
      </c>
      <c r="E67" s="7" t="s">
        <v>35</v>
      </c>
      <c r="F67" s="7" t="s">
        <v>36</v>
      </c>
      <c r="G67" s="7" t="s">
        <v>34</v>
      </c>
      <c r="H67" s="7" t="s">
        <v>35</v>
      </c>
      <c r="I67" s="7" t="s">
        <v>36</v>
      </c>
      <c r="J67" s="7" t="s">
        <v>34</v>
      </c>
      <c r="K67" s="7" t="s">
        <v>35</v>
      </c>
      <c r="L67" s="7" t="s">
        <v>36</v>
      </c>
      <c r="M67" s="24" t="s">
        <v>34</v>
      </c>
      <c r="N67" s="24" t="s">
        <v>37</v>
      </c>
      <c r="O67" s="24" t="s">
        <v>36</v>
      </c>
      <c r="P67" s="24" t="s">
        <v>34</v>
      </c>
      <c r="Q67" s="24" t="s">
        <v>37</v>
      </c>
      <c r="R67" s="24" t="s">
        <v>36</v>
      </c>
      <c r="S67" s="7"/>
      <c r="T67" s="2"/>
      <c r="U67" s="1"/>
      <c r="V67" s="1"/>
      <c r="W67" s="1"/>
      <c r="X67" s="1"/>
      <c r="Y67" s="1"/>
      <c r="Z67" s="1"/>
    </row>
    <row r="68" s="35" customFormat="true" ht="13" hidden="false" customHeight="false" outlineLevel="0" collapsed="false">
      <c r="A68" s="1"/>
      <c r="B68" s="25" t="s">
        <v>69</v>
      </c>
      <c r="C68" s="26" t="n">
        <v>0.035</v>
      </c>
      <c r="D68" s="27" t="n">
        <v>3</v>
      </c>
      <c r="E68" s="28" t="n">
        <f aca="false">VLOOKUP($C68,'Memória de Cálculo 3'!$B$2:$E$11,2, )</f>
        <v>7932.95676273452</v>
      </c>
      <c r="F68" s="29" t="n">
        <f aca="false">D68*E68</f>
        <v>23798.8702882036</v>
      </c>
      <c r="G68" s="27" t="n">
        <v>0</v>
      </c>
      <c r="H68" s="28" t="n">
        <f aca="false">VLOOKUP($C68,'Memória de Cálculo 3'!$B$2:$E$11,3, )</f>
        <v>15892.7532845753</v>
      </c>
      <c r="I68" s="29" t="n">
        <f aca="false">G68*H68</f>
        <v>0</v>
      </c>
      <c r="J68" s="27" t="n">
        <v>0</v>
      </c>
      <c r="K68" s="28" t="n">
        <f aca="false">VLOOKUP($C68,'Memória de Cálculo 3'!$B$2:$E$11,4, )</f>
        <v>18110.5173468772</v>
      </c>
      <c r="L68" s="29" t="n">
        <f aca="false">J68*K68</f>
        <v>0</v>
      </c>
      <c r="M68" s="29" t="n">
        <v>4</v>
      </c>
      <c r="N68" s="29" t="n">
        <f aca="false">VLOOKUP($C68,'Memória de Cálculo 3'!$B$2:$G$11,5, )</f>
        <v>36.058894376066</v>
      </c>
      <c r="O68" s="29" t="n">
        <f aca="false">M68*N68</f>
        <v>144.235577504264</v>
      </c>
      <c r="P68" s="29"/>
      <c r="Q68" s="29" t="n">
        <f aca="false">VLOOKUP($C68,'Memória de Cálculo 3'!$B$2:$G$11,6, )</f>
        <v>41.1602666974483</v>
      </c>
      <c r="R68" s="29" t="n">
        <f aca="false">P68*Q68</f>
        <v>0</v>
      </c>
      <c r="S68" s="30" t="n">
        <f aca="false">F68+I68+L68+O68+R68</f>
        <v>23943.1058657078</v>
      </c>
      <c r="T68" s="2"/>
      <c r="U68" s="1"/>
      <c r="V68" s="1"/>
      <c r="W68" s="1"/>
      <c r="X68" s="1"/>
      <c r="Y68" s="1"/>
      <c r="Z68" s="1"/>
    </row>
    <row r="69" s="35" customFormat="true" ht="13" hidden="false" customHeight="false" outlineLevel="0" collapsed="false">
      <c r="A69" s="1"/>
      <c r="B69" s="25" t="s">
        <v>70</v>
      </c>
      <c r="C69" s="26" t="n">
        <v>0.03</v>
      </c>
      <c r="D69" s="27" t="n">
        <v>2</v>
      </c>
      <c r="E69" s="28" t="n">
        <f aca="false">VLOOKUP($C69,'Memória de Cálculo 3'!$B$2:$E$11,2, )</f>
        <v>7890.46636764756</v>
      </c>
      <c r="F69" s="29" t="n">
        <f aca="false">D69*E69</f>
        <v>15780.9327352951</v>
      </c>
      <c r="G69" s="27" t="n">
        <v>0</v>
      </c>
      <c r="H69" s="28" t="n">
        <f aca="false">VLOOKUP($C69,'Memória de Cálculo 3'!$B$2:$E$11,3, )</f>
        <v>15807.6287356488</v>
      </c>
      <c r="I69" s="29" t="n">
        <f aca="false">G69*H69</f>
        <v>0</v>
      </c>
      <c r="J69" s="27" t="n">
        <v>0</v>
      </c>
      <c r="K69" s="28" t="n">
        <f aca="false">VLOOKUP($C69,'Memória de Cálculo 3'!$B$2:$E$11,4, )</f>
        <v>18013.5140402523</v>
      </c>
      <c r="L69" s="29" t="n">
        <f aca="false">J69*K69</f>
        <v>0</v>
      </c>
      <c r="M69" s="29" t="n">
        <v>4</v>
      </c>
      <c r="N69" s="29" t="n">
        <f aca="false">VLOOKUP($C69,'Memória de Cálculo 3'!$B$2:$G$11,5, )</f>
        <v>35.8657562165798</v>
      </c>
      <c r="O69" s="29" t="n">
        <f aca="false">M69*N69</f>
        <v>143.463024866319</v>
      </c>
      <c r="P69" s="29"/>
      <c r="Q69" s="29" t="n">
        <f aca="false">VLOOKUP($C69,'Memória de Cálculo 3'!$B$2:$G$11,6, )</f>
        <v>40.939804636937</v>
      </c>
      <c r="R69" s="29" t="n">
        <f aca="false">P69*Q69</f>
        <v>0</v>
      </c>
      <c r="S69" s="30" t="n">
        <f aca="false">F69+I69+L69+O69+R69</f>
        <v>15924.3957601614</v>
      </c>
      <c r="T69" s="2"/>
      <c r="U69" s="1"/>
      <c r="V69" s="1"/>
      <c r="W69" s="1"/>
      <c r="X69" s="1"/>
      <c r="Y69" s="1"/>
      <c r="Z69" s="1"/>
    </row>
    <row r="70" s="35" customFormat="true" ht="24" hidden="false" customHeight="false" outlineLevel="0" collapsed="false">
      <c r="A70" s="1"/>
      <c r="B70" s="25" t="s">
        <v>71</v>
      </c>
      <c r="C70" s="26" t="n">
        <v>0.04</v>
      </c>
      <c r="D70" s="27" t="n">
        <v>2</v>
      </c>
      <c r="E70" s="28" t="n">
        <f aca="false">VLOOKUP($C70,'Memória de Cálculo 3'!$B$2:$E$11,2, )</f>
        <v>7975.90725955495</v>
      </c>
      <c r="F70" s="29" t="n">
        <f aca="false">D70*E70</f>
        <v>15951.8145191099</v>
      </c>
      <c r="G70" s="27" t="n">
        <v>0</v>
      </c>
      <c r="H70" s="28" t="n">
        <f aca="false">VLOOKUP($C70,'Memória de Cálculo 3'!$B$2:$E$11,3, )</f>
        <v>15978.7995936418</v>
      </c>
      <c r="I70" s="29" t="n">
        <f aca="false">G70*H70</f>
        <v>0</v>
      </c>
      <c r="J70" s="27" t="n">
        <v>0</v>
      </c>
      <c r="K70" s="28" t="n">
        <f aca="false">VLOOKUP($C70,'Memória de Cálculo 3'!$B$2:$E$11,4, )</f>
        <v>18208.5710412296</v>
      </c>
      <c r="L70" s="29" t="n">
        <f aca="false">J70*K70</f>
        <v>0</v>
      </c>
      <c r="M70" s="29" t="n">
        <v>4</v>
      </c>
      <c r="N70" s="29" t="n">
        <f aca="false">VLOOKUP($C70,'Memória de Cálculo 3'!$B$2:$G$11,5, )</f>
        <v>36.254123907068</v>
      </c>
      <c r="O70" s="29" t="n">
        <f aca="false">M70*N70</f>
        <v>145.016495628272</v>
      </c>
      <c r="P70" s="29"/>
      <c r="Q70" s="29" t="n">
        <f aca="false">VLOOKUP($C70,'Memória de Cálculo 3'!$B$2:$G$11,6, )</f>
        <v>41.3831160027945</v>
      </c>
      <c r="R70" s="29" t="n">
        <f aca="false">P70*Q70</f>
        <v>0</v>
      </c>
      <c r="S70" s="30" t="n">
        <f aca="false">F70+I70+L70+O70+R70</f>
        <v>16096.8310147382</v>
      </c>
      <c r="T70" s="2"/>
      <c r="U70" s="1"/>
      <c r="V70" s="1"/>
      <c r="W70" s="1"/>
      <c r="X70" s="1"/>
      <c r="Y70" s="1"/>
      <c r="Z70" s="1"/>
    </row>
    <row r="71" s="35" customFormat="true" ht="13" hidden="false" customHeight="false" outlineLevel="0" collapsed="false">
      <c r="A71" s="1"/>
      <c r="B71" s="25" t="s">
        <v>72</v>
      </c>
      <c r="C71" s="26" t="n">
        <v>0.05</v>
      </c>
      <c r="D71" s="27" t="n">
        <v>2</v>
      </c>
      <c r="E71" s="28" t="n">
        <f aca="false">VLOOKUP($C71,'Memória de Cálculo 3'!$B$2:$E$11,2, )</f>
        <v>8063.21877854297</v>
      </c>
      <c r="F71" s="29" t="n">
        <f aca="false">D71*E71</f>
        <v>16126.4375570859</v>
      </c>
      <c r="G71" s="27" t="n">
        <v>0</v>
      </c>
      <c r="H71" s="28" t="n">
        <f aca="false">VLOOKUP($C71,'Memória de Cálculo 3'!$B$2:$E$11,3, )</f>
        <v>16153.7180347325</v>
      </c>
      <c r="I71" s="29" t="n">
        <f aca="false">G71*H71</f>
        <v>0</v>
      </c>
      <c r="J71" s="27" t="n">
        <v>0</v>
      </c>
      <c r="K71" s="28" t="n">
        <f aca="false">VLOOKUP($C71,'Memória de Cálculo 3'!$B$2:$E$11,4, )</f>
        <v>18407.8985841002</v>
      </c>
      <c r="L71" s="29" t="n">
        <f aca="false">J71*K71</f>
        <v>0</v>
      </c>
      <c r="M71" s="29" t="n">
        <v>4</v>
      </c>
      <c r="N71" s="29" t="n">
        <f aca="false">VLOOKUP($C71,'Memória de Cálculo 3'!$B$2:$G$11,5, )</f>
        <v>36.6509944479226</v>
      </c>
      <c r="O71" s="29" t="n">
        <f aca="false">M71*N71</f>
        <v>146.60397779169</v>
      </c>
      <c r="P71" s="29"/>
      <c r="Q71" s="29" t="n">
        <f aca="false">VLOOKUP($C71,'Memória de Cálculo 3'!$B$2:$G$11,6, )</f>
        <v>41.8361331456822</v>
      </c>
      <c r="R71" s="29" t="n">
        <f aca="false">P71*Q71</f>
        <v>0</v>
      </c>
      <c r="S71" s="30" t="n">
        <f aca="false">F71+I71+L71+O71+R71</f>
        <v>16273.0415348776</v>
      </c>
      <c r="T71" s="2"/>
      <c r="U71" s="1"/>
      <c r="V71" s="1"/>
      <c r="W71" s="1"/>
      <c r="X71" s="1"/>
      <c r="Y71" s="1"/>
      <c r="Z71" s="1"/>
    </row>
    <row r="72" s="35" customFormat="true" ht="13" hidden="false" customHeight="false" outlineLevel="0" collapsed="false">
      <c r="A72" s="1"/>
      <c r="B72" s="25" t="s">
        <v>73</v>
      </c>
      <c r="C72" s="26" t="n">
        <v>0.03</v>
      </c>
      <c r="D72" s="27" t="n">
        <v>3</v>
      </c>
      <c r="E72" s="28" t="n">
        <f aca="false">VLOOKUP($C72,'Memória de Cálculo 3'!$B$2:$E$11,2, )</f>
        <v>7890.46636764756</v>
      </c>
      <c r="F72" s="29" t="n">
        <f aca="false">D72*E72</f>
        <v>23671.3991029427</v>
      </c>
      <c r="G72" s="27" t="n">
        <v>0</v>
      </c>
      <c r="H72" s="28" t="n">
        <f aca="false">VLOOKUP($C72,'Memória de Cálculo 3'!$B$2:$E$11,3, )</f>
        <v>15807.6287356488</v>
      </c>
      <c r="I72" s="29" t="n">
        <f aca="false">G72*H72</f>
        <v>0</v>
      </c>
      <c r="J72" s="27" t="n">
        <v>2</v>
      </c>
      <c r="K72" s="28" t="n">
        <f aca="false">VLOOKUP($C72,'Memória de Cálculo 3'!$B$2:$E$11,4, )</f>
        <v>18013.5140402523</v>
      </c>
      <c r="L72" s="29" t="n">
        <f aca="false">J72*K72</f>
        <v>36027.0280805046</v>
      </c>
      <c r="M72" s="29" t="n">
        <v>4</v>
      </c>
      <c r="N72" s="29" t="n">
        <f aca="false">VLOOKUP($C72,'Memória de Cálculo 3'!$B$2:$G$11,5, )</f>
        <v>35.8657562165798</v>
      </c>
      <c r="O72" s="29" t="n">
        <f aca="false">M72*N72</f>
        <v>143.463024866319</v>
      </c>
      <c r="P72" s="29"/>
      <c r="Q72" s="29" t="n">
        <f aca="false">VLOOKUP($C72,'Memória de Cálculo 3'!$B$2:$G$11,6, )</f>
        <v>40.939804636937</v>
      </c>
      <c r="R72" s="29" t="n">
        <f aca="false">P72*Q72</f>
        <v>0</v>
      </c>
      <c r="S72" s="30" t="n">
        <f aca="false">F72+I72+L72+O72+R72</f>
        <v>59841.8902083136</v>
      </c>
      <c r="T72" s="2"/>
      <c r="U72" s="1"/>
      <c r="V72" s="1"/>
      <c r="W72" s="1"/>
      <c r="X72" s="1"/>
      <c r="Y72" s="1"/>
      <c r="Z72" s="1"/>
    </row>
    <row r="73" s="35" customFormat="true" ht="24" hidden="false" customHeight="false" outlineLevel="0" collapsed="false">
      <c r="A73" s="1"/>
      <c r="B73" s="25" t="s">
        <v>74</v>
      </c>
      <c r="C73" s="26" t="n">
        <v>0.03</v>
      </c>
      <c r="D73" s="27" t="n">
        <v>2</v>
      </c>
      <c r="E73" s="28" t="n">
        <f aca="false">VLOOKUP($C73,'Memória de Cálculo 3'!$B$2:$E$11,2, )</f>
        <v>7890.46636764756</v>
      </c>
      <c r="F73" s="29" t="n">
        <f aca="false">D73*E73</f>
        <v>15780.9327352951</v>
      </c>
      <c r="G73" s="27" t="n">
        <v>0</v>
      </c>
      <c r="H73" s="28" t="n">
        <f aca="false">VLOOKUP($C73,'Memória de Cálculo 3'!$B$2:$E$11,3, )</f>
        <v>15807.6287356488</v>
      </c>
      <c r="I73" s="29" t="n">
        <f aca="false">G73*H73</f>
        <v>0</v>
      </c>
      <c r="J73" s="27" t="n">
        <v>0</v>
      </c>
      <c r="K73" s="28" t="n">
        <f aca="false">VLOOKUP($C73,'Memória de Cálculo 3'!$B$2:$E$11,4, )</f>
        <v>18013.5140402523</v>
      </c>
      <c r="L73" s="29" t="n">
        <f aca="false">J73*K73</f>
        <v>0</v>
      </c>
      <c r="M73" s="29" t="n">
        <v>4</v>
      </c>
      <c r="N73" s="29" t="n">
        <f aca="false">VLOOKUP($C73,'Memória de Cálculo 3'!$B$2:$G$11,5, )</f>
        <v>35.8657562165798</v>
      </c>
      <c r="O73" s="29" t="n">
        <f aca="false">M73*N73</f>
        <v>143.463024866319</v>
      </c>
      <c r="P73" s="29"/>
      <c r="Q73" s="29" t="n">
        <f aca="false">VLOOKUP($C73,'Memória de Cálculo 3'!$B$2:$G$11,6, )</f>
        <v>40.939804636937</v>
      </c>
      <c r="R73" s="29" t="n">
        <f aca="false">P73*Q73</f>
        <v>0</v>
      </c>
      <c r="S73" s="30" t="n">
        <f aca="false">F73+I73+L73+O73+R73</f>
        <v>15924.3957601614</v>
      </c>
      <c r="T73" s="2"/>
      <c r="U73" s="1"/>
      <c r="V73" s="1"/>
      <c r="W73" s="1"/>
      <c r="X73" s="1"/>
      <c r="Y73" s="1"/>
      <c r="Z73" s="1"/>
    </row>
    <row r="74" s="35" customFormat="true" ht="13" hidden="false" customHeight="false" outlineLevel="0" collapsed="false">
      <c r="A74" s="1"/>
      <c r="B74" s="25" t="s">
        <v>75</v>
      </c>
      <c r="C74" s="26" t="n">
        <v>0.03</v>
      </c>
      <c r="D74" s="27" t="n">
        <v>2</v>
      </c>
      <c r="E74" s="28" t="n">
        <f aca="false">VLOOKUP($C74,'Memória de Cálculo 3'!$B$2:$E$11,2, )</f>
        <v>7890.46636764756</v>
      </c>
      <c r="F74" s="29" t="n">
        <f aca="false">D74*E74</f>
        <v>15780.9327352951</v>
      </c>
      <c r="G74" s="27" t="n">
        <v>1</v>
      </c>
      <c r="H74" s="28" t="n">
        <f aca="false">VLOOKUP($C74,'Memória de Cálculo 3'!$B$2:$E$11,3, )</f>
        <v>15807.6287356488</v>
      </c>
      <c r="I74" s="29" t="n">
        <f aca="false">G74*H74</f>
        <v>15807.6287356488</v>
      </c>
      <c r="J74" s="27" t="n">
        <v>0</v>
      </c>
      <c r="K74" s="28" t="n">
        <f aca="false">VLOOKUP($C74,'Memória de Cálculo 3'!$B$2:$E$11,4, )</f>
        <v>18013.5140402523</v>
      </c>
      <c r="L74" s="29" t="n">
        <f aca="false">J74*K74</f>
        <v>0</v>
      </c>
      <c r="M74" s="29" t="n">
        <v>4</v>
      </c>
      <c r="N74" s="29" t="n">
        <f aca="false">VLOOKUP($C74,'Memória de Cálculo 3'!$B$2:$G$11,5, )</f>
        <v>35.8657562165798</v>
      </c>
      <c r="O74" s="29" t="n">
        <f aca="false">M74*N74</f>
        <v>143.463024866319</v>
      </c>
      <c r="P74" s="29"/>
      <c r="Q74" s="29" t="n">
        <f aca="false">VLOOKUP($C74,'Memória de Cálculo 3'!$B$2:$G$11,6, )</f>
        <v>40.939804636937</v>
      </c>
      <c r="R74" s="29" t="n">
        <f aca="false">P74*Q74</f>
        <v>0</v>
      </c>
      <c r="S74" s="30" t="n">
        <f aca="false">F74+I74+L74+O74+R74</f>
        <v>31732.0244958103</v>
      </c>
      <c r="T74" s="2"/>
      <c r="U74" s="1"/>
      <c r="V74" s="1"/>
      <c r="W74" s="1"/>
      <c r="X74" s="1"/>
      <c r="Y74" s="1"/>
      <c r="Z74" s="1"/>
    </row>
    <row r="75" s="35" customFormat="true" ht="13" hidden="false" customHeight="false" outlineLevel="0" collapsed="false">
      <c r="A75" s="1"/>
      <c r="B75" s="25" t="s">
        <v>76</v>
      </c>
      <c r="C75" s="26" t="n">
        <v>0.05</v>
      </c>
      <c r="D75" s="27" t="n">
        <v>1</v>
      </c>
      <c r="E75" s="28" t="n">
        <f aca="false">VLOOKUP($C75,'Memória de Cálculo 3'!$B$2:$E$11,2, )</f>
        <v>8063.21877854297</v>
      </c>
      <c r="F75" s="29" t="n">
        <f aca="false">D75*E75</f>
        <v>8063.21877854297</v>
      </c>
      <c r="G75" s="27" t="n">
        <v>0</v>
      </c>
      <c r="H75" s="28" t="n">
        <f aca="false">VLOOKUP($C75,'Memória de Cálculo 3'!$B$2:$E$11,3, )</f>
        <v>16153.7180347325</v>
      </c>
      <c r="I75" s="29" t="n">
        <f aca="false">G75*H75</f>
        <v>0</v>
      </c>
      <c r="J75" s="27" t="n">
        <v>0</v>
      </c>
      <c r="K75" s="28" t="n">
        <f aca="false">VLOOKUP($C75,'Memória de Cálculo 3'!$B$2:$E$11,4, )</f>
        <v>18407.8985841002</v>
      </c>
      <c r="L75" s="29" t="n">
        <f aca="false">J75*K75</f>
        <v>0</v>
      </c>
      <c r="M75" s="29" t="n">
        <v>4</v>
      </c>
      <c r="N75" s="29" t="n">
        <f aca="false">VLOOKUP($C75,'Memória de Cálculo 3'!$B$2:$G$11,5, )</f>
        <v>36.6509944479226</v>
      </c>
      <c r="O75" s="29" t="n">
        <f aca="false">M75*N75</f>
        <v>146.60397779169</v>
      </c>
      <c r="P75" s="29"/>
      <c r="Q75" s="29" t="n">
        <f aca="false">VLOOKUP($C75,'Memória de Cálculo 3'!$B$2:$G$11,6, )</f>
        <v>41.8361331456822</v>
      </c>
      <c r="R75" s="29" t="n">
        <f aca="false">P75*Q75</f>
        <v>0</v>
      </c>
      <c r="S75" s="30" t="n">
        <f aca="false">F75+I75+L75+O75+R75</f>
        <v>8209.82275633466</v>
      </c>
      <c r="T75" s="2"/>
      <c r="U75" s="1"/>
      <c r="V75" s="1"/>
      <c r="W75" s="1"/>
      <c r="X75" s="1"/>
      <c r="Y75" s="1"/>
      <c r="Z75" s="1"/>
    </row>
    <row r="76" s="35" customFormat="true" ht="24" hidden="false" customHeight="false" outlineLevel="0" collapsed="false">
      <c r="A76" s="1"/>
      <c r="B76" s="25" t="s">
        <v>77</v>
      </c>
      <c r="C76" s="26" t="n">
        <v>0.05</v>
      </c>
      <c r="D76" s="27" t="n">
        <v>1</v>
      </c>
      <c r="E76" s="28" t="n">
        <f aca="false">VLOOKUP($C76,'Memória de Cálculo 3'!$B$2:$E$11,2, )</f>
        <v>8063.21877854297</v>
      </c>
      <c r="F76" s="29" t="n">
        <f aca="false">D76*E76</f>
        <v>8063.21877854297</v>
      </c>
      <c r="G76" s="27" t="n">
        <v>0</v>
      </c>
      <c r="H76" s="28" t="n">
        <f aca="false">VLOOKUP($C76,'Memória de Cálculo 3'!$B$2:$E$11,3, )</f>
        <v>16153.7180347325</v>
      </c>
      <c r="I76" s="29" t="n">
        <f aca="false">G76*H76</f>
        <v>0</v>
      </c>
      <c r="J76" s="27" t="n">
        <v>0</v>
      </c>
      <c r="K76" s="28" t="n">
        <f aca="false">VLOOKUP($C76,'Memória de Cálculo 3'!$B$2:$E$11,4, )</f>
        <v>18407.8985841002</v>
      </c>
      <c r="L76" s="29" t="n">
        <f aca="false">J76*K76</f>
        <v>0</v>
      </c>
      <c r="M76" s="29" t="n">
        <v>4</v>
      </c>
      <c r="N76" s="29" t="n">
        <f aca="false">VLOOKUP($C76,'Memória de Cálculo 3'!$B$2:$G$11,5, )</f>
        <v>36.6509944479226</v>
      </c>
      <c r="O76" s="29" t="n">
        <f aca="false">M76*N76</f>
        <v>146.60397779169</v>
      </c>
      <c r="P76" s="29"/>
      <c r="Q76" s="29" t="n">
        <f aca="false">VLOOKUP($C76,'Memória de Cálculo 3'!$B$2:$G$11,6, )</f>
        <v>41.8361331456822</v>
      </c>
      <c r="R76" s="29" t="n">
        <f aca="false">P76*Q76</f>
        <v>0</v>
      </c>
      <c r="S76" s="30" t="n">
        <f aca="false">F76+I76+L76+O76+R76</f>
        <v>8209.82275633466</v>
      </c>
      <c r="T76" s="2"/>
      <c r="U76" s="1"/>
      <c r="V76" s="1"/>
      <c r="W76" s="1"/>
      <c r="X76" s="1"/>
      <c r="Y76" s="1"/>
      <c r="Z76" s="1"/>
    </row>
    <row r="77" s="35" customFormat="true" ht="13" hidden="false" customHeight="false" outlineLevel="0" collapsed="false">
      <c r="A77" s="1"/>
      <c r="B77" s="25" t="s">
        <v>78</v>
      </c>
      <c r="C77" s="26" t="n">
        <v>0.03</v>
      </c>
      <c r="D77" s="27" t="n">
        <v>2</v>
      </c>
      <c r="E77" s="28" t="n">
        <f aca="false">VLOOKUP($C77,'Memória de Cálculo 3'!$B$2:$E$11,2, )</f>
        <v>7890.46636764756</v>
      </c>
      <c r="F77" s="29" t="n">
        <f aca="false">D77*E77</f>
        <v>15780.9327352951</v>
      </c>
      <c r="G77" s="27" t="n">
        <v>0</v>
      </c>
      <c r="H77" s="28" t="n">
        <f aca="false">VLOOKUP($C77,'Memória de Cálculo 3'!$B$2:$E$11,3, )</f>
        <v>15807.6287356488</v>
      </c>
      <c r="I77" s="29" t="n">
        <f aca="false">G77*H77</f>
        <v>0</v>
      </c>
      <c r="J77" s="27" t="n">
        <v>0</v>
      </c>
      <c r="K77" s="28" t="n">
        <f aca="false">VLOOKUP($C77,'Memória de Cálculo 3'!$B$2:$E$11,4, )</f>
        <v>18013.5140402523</v>
      </c>
      <c r="L77" s="29" t="n">
        <f aca="false">J77*K77</f>
        <v>0</v>
      </c>
      <c r="M77" s="29" t="n">
        <v>4</v>
      </c>
      <c r="N77" s="29" t="n">
        <f aca="false">VLOOKUP($C77,'Memória de Cálculo 3'!$B$2:$G$11,5, )</f>
        <v>35.8657562165798</v>
      </c>
      <c r="O77" s="29" t="n">
        <f aca="false">M77*N77</f>
        <v>143.463024866319</v>
      </c>
      <c r="P77" s="29"/>
      <c r="Q77" s="29" t="n">
        <f aca="false">VLOOKUP($C77,'Memória de Cálculo 3'!$B$2:$G$11,6, )</f>
        <v>40.939804636937</v>
      </c>
      <c r="R77" s="29" t="n">
        <f aca="false">P77*Q77</f>
        <v>0</v>
      </c>
      <c r="S77" s="30" t="n">
        <f aca="false">F77+I77+L77+O77+R77</f>
        <v>15924.3957601614</v>
      </c>
      <c r="T77" s="2"/>
      <c r="U77" s="1"/>
      <c r="V77" s="1"/>
      <c r="W77" s="1"/>
      <c r="X77" s="1"/>
      <c r="Y77" s="1"/>
      <c r="Z77" s="1"/>
    </row>
    <row r="78" s="35" customFormat="true" ht="24" hidden="false" customHeight="false" outlineLevel="0" collapsed="false">
      <c r="A78" s="1"/>
      <c r="B78" s="25" t="s">
        <v>79</v>
      </c>
      <c r="C78" s="26" t="n">
        <v>0.04</v>
      </c>
      <c r="D78" s="27" t="n">
        <v>3</v>
      </c>
      <c r="E78" s="28" t="n">
        <f aca="false">VLOOKUP($C78,'Memória de Cálculo 3'!$B$2:$E$11,2, )</f>
        <v>7975.90725955495</v>
      </c>
      <c r="F78" s="29" t="n">
        <f aca="false">D78*E78</f>
        <v>23927.7217786649</v>
      </c>
      <c r="G78" s="27" t="n">
        <v>0</v>
      </c>
      <c r="H78" s="28" t="n">
        <f aca="false">VLOOKUP($C78,'Memória de Cálculo 3'!$B$2:$E$11,3, )</f>
        <v>15978.7995936418</v>
      </c>
      <c r="I78" s="29" t="n">
        <f aca="false">G78*H78</f>
        <v>0</v>
      </c>
      <c r="J78" s="27" t="n">
        <v>0</v>
      </c>
      <c r="K78" s="28" t="n">
        <f aca="false">VLOOKUP($C78,'Memória de Cálculo 3'!$B$2:$E$11,4, )</f>
        <v>18208.5710412296</v>
      </c>
      <c r="L78" s="29" t="n">
        <f aca="false">J78*K78</f>
        <v>0</v>
      </c>
      <c r="M78" s="29" t="n">
        <v>4</v>
      </c>
      <c r="N78" s="29" t="n">
        <f aca="false">VLOOKUP($C78,'Memória de Cálculo 3'!$B$2:$G$11,5, )</f>
        <v>36.254123907068</v>
      </c>
      <c r="O78" s="29" t="n">
        <f aca="false">M78*N78</f>
        <v>145.016495628272</v>
      </c>
      <c r="P78" s="29"/>
      <c r="Q78" s="29" t="n">
        <f aca="false">VLOOKUP($C78,'Memória de Cálculo 3'!$B$2:$G$11,6, )</f>
        <v>41.3831160027945</v>
      </c>
      <c r="R78" s="29" t="n">
        <f aca="false">P78*Q78</f>
        <v>0</v>
      </c>
      <c r="S78" s="30" t="n">
        <f aca="false">F78+I78+L78+O78+R78</f>
        <v>24072.7382742931</v>
      </c>
      <c r="T78" s="2"/>
      <c r="U78" s="1"/>
      <c r="V78" s="1"/>
      <c r="W78" s="1"/>
      <c r="X78" s="1"/>
      <c r="Y78" s="1"/>
      <c r="Z78" s="1"/>
    </row>
    <row r="79" s="35" customFormat="true" ht="13" hidden="false" customHeight="false" outlineLevel="0" collapsed="false">
      <c r="A79" s="1"/>
      <c r="B79" s="25" t="s">
        <v>80</v>
      </c>
      <c r="C79" s="26" t="n">
        <v>0.05</v>
      </c>
      <c r="D79" s="27" t="n">
        <v>3</v>
      </c>
      <c r="E79" s="28" t="n">
        <f aca="false">VLOOKUP($C79,'Memória de Cálculo 3'!$B$2:$E$11,2, )</f>
        <v>8063.21877854297</v>
      </c>
      <c r="F79" s="29" t="n">
        <f aca="false">D79*E79</f>
        <v>24189.6563356289</v>
      </c>
      <c r="G79" s="27" t="n">
        <v>0</v>
      </c>
      <c r="H79" s="28" t="n">
        <f aca="false">VLOOKUP($C79,'Memória de Cálculo 3'!$B$2:$E$11,3, )</f>
        <v>16153.7180347325</v>
      </c>
      <c r="I79" s="29" t="n">
        <f aca="false">G79*H79</f>
        <v>0</v>
      </c>
      <c r="J79" s="27" t="n">
        <v>0</v>
      </c>
      <c r="K79" s="28" t="n">
        <f aca="false">VLOOKUP($C79,'Memória de Cálculo 3'!$B$2:$E$11,4, )</f>
        <v>18407.8985841002</v>
      </c>
      <c r="L79" s="29" t="n">
        <f aca="false">J79*K79</f>
        <v>0</v>
      </c>
      <c r="M79" s="29" t="n">
        <v>4</v>
      </c>
      <c r="N79" s="29" t="n">
        <f aca="false">VLOOKUP($C79,'Memória de Cálculo 3'!$B$2:$G$11,5, )</f>
        <v>36.6509944479226</v>
      </c>
      <c r="O79" s="29" t="n">
        <f aca="false">M79*N79</f>
        <v>146.60397779169</v>
      </c>
      <c r="P79" s="29"/>
      <c r="Q79" s="29" t="n">
        <f aca="false">VLOOKUP($C79,'Memória de Cálculo 3'!$B$2:$G$11,6, )</f>
        <v>41.8361331456822</v>
      </c>
      <c r="R79" s="29" t="n">
        <f aca="false">P79*Q79</f>
        <v>0</v>
      </c>
      <c r="S79" s="30" t="n">
        <f aca="false">F79+I79+L79+O79+R79</f>
        <v>24336.2603134206</v>
      </c>
      <c r="T79" s="2"/>
      <c r="U79" s="1"/>
      <c r="V79" s="1"/>
      <c r="W79" s="1"/>
      <c r="X79" s="1"/>
      <c r="Y79" s="1"/>
      <c r="Z79" s="1"/>
    </row>
    <row r="80" s="35" customFormat="true" ht="13" hidden="false" customHeight="false" outlineLevel="0" collapsed="false">
      <c r="A80" s="1"/>
      <c r="B80" s="25" t="s">
        <v>68</v>
      </c>
      <c r="C80" s="26" t="n">
        <v>0.03</v>
      </c>
      <c r="D80" s="27" t="n">
        <v>0</v>
      </c>
      <c r="E80" s="28" t="n">
        <f aca="false">VLOOKUP($C80,'Memória de Cálculo 3'!$B$2:$E$11,2, )</f>
        <v>7890.46636764756</v>
      </c>
      <c r="F80" s="29" t="n">
        <f aca="false">D80*E80</f>
        <v>0</v>
      </c>
      <c r="G80" s="27" t="n">
        <v>1</v>
      </c>
      <c r="H80" s="28" t="n">
        <f aca="false">VLOOKUP($C80,'Memória de Cálculo 3'!$B$2:$E$11,3, )</f>
        <v>15807.6287356488</v>
      </c>
      <c r="I80" s="29" t="n">
        <f aca="false">G80*H80</f>
        <v>15807.6287356488</v>
      </c>
      <c r="J80" s="27" t="n">
        <v>0</v>
      </c>
      <c r="K80" s="28" t="n">
        <f aca="false">VLOOKUP($C80,'Memória de Cálculo 3'!$B$2:$E$11,4, )</f>
        <v>18013.5140402523</v>
      </c>
      <c r="L80" s="29" t="n">
        <f aca="false">J80*K80</f>
        <v>0</v>
      </c>
      <c r="M80" s="29" t="n">
        <v>9</v>
      </c>
      <c r="N80" s="29" t="n">
        <f aca="false">VLOOKUP($C80,'Memória de Cálculo 3'!$B$2:$G$11,5, )</f>
        <v>35.8657562165798</v>
      </c>
      <c r="O80" s="29" t="n">
        <f aca="false">M80*N80</f>
        <v>322.791805949219</v>
      </c>
      <c r="P80" s="29" t="n">
        <v>7</v>
      </c>
      <c r="Q80" s="29" t="n">
        <f aca="false">VLOOKUP($C80,'Memória de Cálculo 3'!$B$2:$G$11,6, )</f>
        <v>40.939804636937</v>
      </c>
      <c r="R80" s="29" t="n">
        <f aca="false">P80*Q80</f>
        <v>286.578632458559</v>
      </c>
      <c r="S80" s="30" t="n">
        <f aca="false">F80+I80+L80+O80+R80</f>
        <v>16416.9991740566</v>
      </c>
      <c r="T80" s="2"/>
      <c r="U80" s="1"/>
      <c r="V80" s="1"/>
      <c r="W80" s="1"/>
      <c r="X80" s="1"/>
      <c r="Y80" s="1"/>
      <c r="Z80" s="1"/>
    </row>
    <row r="81" s="35" customFormat="true" ht="12.8" hidden="false" customHeight="false" outlineLevel="0" collapsed="false">
      <c r="A81" s="1"/>
      <c r="B81" s="31" t="s">
        <v>22</v>
      </c>
      <c r="C81" s="31"/>
      <c r="D81" s="31" t="n">
        <f aca="false">SUM(D68:D80)</f>
        <v>26</v>
      </c>
      <c r="E81" s="31"/>
      <c r="F81" s="32" t="n">
        <f aca="false">SUM(F68:F80)</f>
        <v>206916.068079902</v>
      </c>
      <c r="G81" s="31" t="n">
        <f aca="false">SUM(G68:G80)</f>
        <v>2</v>
      </c>
      <c r="H81" s="31"/>
      <c r="I81" s="31" t="n">
        <f aca="false">SUM(I68:I80)</f>
        <v>31615.2574712976</v>
      </c>
      <c r="J81" s="31" t="n">
        <f aca="false">SUM(J68:J80)</f>
        <v>2</v>
      </c>
      <c r="K81" s="31"/>
      <c r="L81" s="32" t="n">
        <f aca="false">SUM(L68:L80)</f>
        <v>36027.0280805046</v>
      </c>
      <c r="M81" s="31" t="n">
        <f aca="false">SUM(M68:M80)</f>
        <v>57</v>
      </c>
      <c r="N81" s="31"/>
      <c r="O81" s="32" t="n">
        <f aca="false">SUM(O68:O80)</f>
        <v>2060.79141020838</v>
      </c>
      <c r="P81" s="31" t="n">
        <f aca="false">SUM(P68:P80)</f>
        <v>7</v>
      </c>
      <c r="Q81" s="31"/>
      <c r="R81" s="32" t="n">
        <f aca="false">SUM(R68:R80)</f>
        <v>286.578632458559</v>
      </c>
      <c r="S81" s="33" t="n">
        <f aca="false">SUM(S68:S80)</f>
        <v>276905.723674371</v>
      </c>
      <c r="T81" s="2"/>
      <c r="U81" s="1"/>
      <c r="V81" s="1"/>
      <c r="W81" s="1"/>
      <c r="X81" s="1"/>
      <c r="Y81" s="1"/>
      <c r="Z81" s="1"/>
    </row>
    <row r="82" s="35" customFormat="true" ht="12.8" hidden="false" customHeight="false" outlineLevel="0" collapsed="false">
      <c r="A82" s="1"/>
      <c r="B82" s="31" t="s">
        <v>50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4" t="n">
        <f aca="false">S81*36</f>
        <v>9968606.05227737</v>
      </c>
      <c r="T82" s="2"/>
      <c r="U82" s="1"/>
      <c r="V82" s="1"/>
      <c r="W82" s="1"/>
      <c r="X82" s="1"/>
      <c r="Y82" s="1"/>
      <c r="Z82" s="1"/>
    </row>
    <row r="83" s="1" customFormat="true" ht="12.8" hidden="false" customHeight="false" outlineLevel="0" collapsed="false">
      <c r="T83" s="2"/>
    </row>
    <row r="84" s="35" customFormat="true" ht="12.8" hidden="false" customHeight="false" outlineLevel="0" collapsed="false">
      <c r="A84" s="1"/>
      <c r="B84" s="23" t="s">
        <v>81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"/>
      <c r="U84" s="1"/>
      <c r="V84" s="1"/>
      <c r="W84" s="1"/>
      <c r="X84" s="1"/>
      <c r="Y84" s="1"/>
      <c r="Z84" s="1"/>
    </row>
    <row r="85" s="35" customFormat="true" ht="23.85" hidden="false" customHeight="true" outlineLevel="0" collapsed="false">
      <c r="A85" s="1"/>
      <c r="B85" s="6" t="s">
        <v>27</v>
      </c>
      <c r="C85" s="6" t="s">
        <v>28</v>
      </c>
      <c r="D85" s="6" t="s">
        <v>29</v>
      </c>
      <c r="E85" s="6"/>
      <c r="F85" s="6"/>
      <c r="G85" s="6" t="s">
        <v>30</v>
      </c>
      <c r="H85" s="6"/>
      <c r="I85" s="6"/>
      <c r="J85" s="6" t="s">
        <v>31</v>
      </c>
      <c r="K85" s="6"/>
      <c r="L85" s="6"/>
      <c r="M85" s="7" t="s">
        <v>32</v>
      </c>
      <c r="N85" s="7"/>
      <c r="O85" s="7"/>
      <c r="P85" s="7" t="s">
        <v>33</v>
      </c>
      <c r="Q85" s="7"/>
      <c r="R85" s="7"/>
      <c r="S85" s="7" t="s">
        <v>4</v>
      </c>
      <c r="T85" s="2"/>
      <c r="U85" s="1"/>
      <c r="V85" s="1"/>
      <c r="W85" s="1"/>
      <c r="X85" s="1"/>
      <c r="Y85" s="1"/>
      <c r="Z85" s="1"/>
    </row>
    <row r="86" s="35" customFormat="true" ht="35.05" hidden="false" customHeight="false" outlineLevel="0" collapsed="false">
      <c r="A86" s="1"/>
      <c r="B86" s="6"/>
      <c r="C86" s="6"/>
      <c r="D86" s="7" t="s">
        <v>34</v>
      </c>
      <c r="E86" s="7" t="s">
        <v>35</v>
      </c>
      <c r="F86" s="7" t="s">
        <v>36</v>
      </c>
      <c r="G86" s="7" t="s">
        <v>34</v>
      </c>
      <c r="H86" s="7" t="s">
        <v>35</v>
      </c>
      <c r="I86" s="7" t="s">
        <v>36</v>
      </c>
      <c r="J86" s="7" t="s">
        <v>34</v>
      </c>
      <c r="K86" s="7" t="s">
        <v>35</v>
      </c>
      <c r="L86" s="7" t="s">
        <v>36</v>
      </c>
      <c r="M86" s="24" t="s">
        <v>34</v>
      </c>
      <c r="N86" s="24" t="s">
        <v>37</v>
      </c>
      <c r="O86" s="24" t="s">
        <v>36</v>
      </c>
      <c r="P86" s="24" t="s">
        <v>34</v>
      </c>
      <c r="Q86" s="24" t="s">
        <v>37</v>
      </c>
      <c r="R86" s="24" t="s">
        <v>36</v>
      </c>
      <c r="S86" s="7"/>
      <c r="T86" s="2"/>
      <c r="U86" s="1"/>
      <c r="V86" s="1"/>
      <c r="W86" s="1"/>
      <c r="X86" s="1"/>
      <c r="Y86" s="1"/>
      <c r="Z86" s="1"/>
    </row>
    <row r="87" s="35" customFormat="true" ht="24" hidden="false" customHeight="false" outlineLevel="0" collapsed="false">
      <c r="A87" s="1"/>
      <c r="B87" s="25" t="s">
        <v>82</v>
      </c>
      <c r="C87" s="26" t="n">
        <v>0.04</v>
      </c>
      <c r="D87" s="27" t="n">
        <v>2</v>
      </c>
      <c r="E87" s="28" t="n">
        <f aca="false">VLOOKUP($C87,'Memória de Cálculo 3'!$B$2:$E$11,2, )</f>
        <v>7975.90725955495</v>
      </c>
      <c r="F87" s="29" t="n">
        <f aca="false">D87*E87</f>
        <v>15951.8145191099</v>
      </c>
      <c r="G87" s="27" t="n">
        <v>0</v>
      </c>
      <c r="H87" s="28" t="n">
        <f aca="false">VLOOKUP($C87,'Memória de Cálculo 3'!$B$2:$E$11,3, )</f>
        <v>15978.7995936418</v>
      </c>
      <c r="I87" s="29" t="n">
        <f aca="false">G87*H87</f>
        <v>0</v>
      </c>
      <c r="J87" s="27" t="n">
        <v>0</v>
      </c>
      <c r="K87" s="28" t="n">
        <f aca="false">VLOOKUP($C87,'Memória de Cálculo 3'!$B$2:$E$11,4, )</f>
        <v>18208.5710412296</v>
      </c>
      <c r="L87" s="29" t="n">
        <f aca="false">J87*K87</f>
        <v>0</v>
      </c>
      <c r="M87" s="29" t="n">
        <v>4</v>
      </c>
      <c r="N87" s="29" t="n">
        <f aca="false">VLOOKUP($C87,'Memória de Cálculo 3'!$B$2:$G$11,5, )</f>
        <v>36.254123907068</v>
      </c>
      <c r="O87" s="29" t="n">
        <f aca="false">M87*N87</f>
        <v>145.016495628272</v>
      </c>
      <c r="P87" s="29"/>
      <c r="Q87" s="29" t="n">
        <f aca="false">VLOOKUP($C87,'Memória de Cálculo 3'!$B$2:$G$11,6, )</f>
        <v>41.3831160027945</v>
      </c>
      <c r="R87" s="29" t="n">
        <f aca="false">P87*Q87</f>
        <v>0</v>
      </c>
      <c r="S87" s="30" t="n">
        <f aca="false">F87+I87+L87+O87+R87</f>
        <v>16096.8310147382</v>
      </c>
      <c r="T87" s="2"/>
      <c r="U87" s="1"/>
      <c r="V87" s="1"/>
      <c r="W87" s="1"/>
      <c r="X87" s="1"/>
      <c r="Y87" s="1"/>
      <c r="Z87" s="1"/>
    </row>
    <row r="88" s="35" customFormat="true" ht="24" hidden="false" customHeight="false" outlineLevel="0" collapsed="false">
      <c r="A88" s="1"/>
      <c r="B88" s="25" t="s">
        <v>83</v>
      </c>
      <c r="C88" s="26" t="n">
        <v>0.05</v>
      </c>
      <c r="D88" s="27" t="n">
        <v>2</v>
      </c>
      <c r="E88" s="28" t="n">
        <f aca="false">VLOOKUP($C88,'Memória de Cálculo 3'!$B$2:$E$11,2, )</f>
        <v>8063.21877854297</v>
      </c>
      <c r="F88" s="29" t="n">
        <f aca="false">D88*E88</f>
        <v>16126.4375570859</v>
      </c>
      <c r="G88" s="27" t="n">
        <v>0</v>
      </c>
      <c r="H88" s="28" t="n">
        <f aca="false">VLOOKUP($C88,'Memória de Cálculo 3'!$B$2:$E$11,3, )</f>
        <v>16153.7180347325</v>
      </c>
      <c r="I88" s="29" t="n">
        <f aca="false">G88*H88</f>
        <v>0</v>
      </c>
      <c r="J88" s="27" t="n">
        <v>0</v>
      </c>
      <c r="K88" s="28" t="n">
        <f aca="false">VLOOKUP($C88,'Memória de Cálculo 3'!$B$2:$E$11,4, )</f>
        <v>18407.8985841002</v>
      </c>
      <c r="L88" s="29" t="n">
        <f aca="false">J88*K88</f>
        <v>0</v>
      </c>
      <c r="M88" s="29" t="n">
        <v>4</v>
      </c>
      <c r="N88" s="29" t="n">
        <f aca="false">VLOOKUP($C88,'Memória de Cálculo 3'!$B$2:$G$11,5, )</f>
        <v>36.6509944479226</v>
      </c>
      <c r="O88" s="29" t="n">
        <f aca="false">M88*N88</f>
        <v>146.60397779169</v>
      </c>
      <c r="P88" s="29"/>
      <c r="Q88" s="29" t="n">
        <f aca="false">VLOOKUP($C88,'Memória de Cálculo 3'!$B$2:$G$11,6, )</f>
        <v>41.8361331456822</v>
      </c>
      <c r="R88" s="29" t="n">
        <f aca="false">P88*Q88</f>
        <v>0</v>
      </c>
      <c r="S88" s="30" t="n">
        <f aca="false">F88+I88+L88+O88+R88</f>
        <v>16273.0415348776</v>
      </c>
      <c r="T88" s="2"/>
      <c r="U88" s="1"/>
      <c r="V88" s="1"/>
      <c r="W88" s="1"/>
      <c r="X88" s="1"/>
      <c r="Y88" s="1"/>
      <c r="Z88" s="1"/>
    </row>
    <row r="89" s="35" customFormat="true" ht="13" hidden="false" customHeight="false" outlineLevel="0" collapsed="false">
      <c r="A89" s="1"/>
      <c r="B89" s="25" t="s">
        <v>84</v>
      </c>
      <c r="C89" s="26" t="n">
        <v>0.05</v>
      </c>
      <c r="D89" s="27" t="n">
        <v>1</v>
      </c>
      <c r="E89" s="28" t="n">
        <f aca="false">VLOOKUP($C89,'Memória de Cálculo 3'!$B$2:$E$11,2, )</f>
        <v>8063.21877854297</v>
      </c>
      <c r="F89" s="29" t="n">
        <f aca="false">D89*E89</f>
        <v>8063.21877854297</v>
      </c>
      <c r="G89" s="27" t="n">
        <v>1</v>
      </c>
      <c r="H89" s="28" t="n">
        <f aca="false">VLOOKUP($C89,'Memória de Cálculo 3'!$B$2:$E$11,3, )</f>
        <v>16153.7180347325</v>
      </c>
      <c r="I89" s="29" t="n">
        <f aca="false">G89*H89</f>
        <v>16153.7180347325</v>
      </c>
      <c r="J89" s="27" t="n">
        <v>0</v>
      </c>
      <c r="K89" s="28" t="n">
        <f aca="false">VLOOKUP($C89,'Memória de Cálculo 3'!$B$2:$E$11,4, )</f>
        <v>18407.8985841002</v>
      </c>
      <c r="L89" s="29" t="n">
        <f aca="false">J89*K89</f>
        <v>0</v>
      </c>
      <c r="M89" s="29" t="n">
        <v>4</v>
      </c>
      <c r="N89" s="29" t="n">
        <f aca="false">VLOOKUP($C89,'Memória de Cálculo 3'!$B$2:$G$11,5, )</f>
        <v>36.6509944479226</v>
      </c>
      <c r="O89" s="29" t="n">
        <f aca="false">M89*N89</f>
        <v>146.60397779169</v>
      </c>
      <c r="P89" s="29"/>
      <c r="Q89" s="29" t="n">
        <f aca="false">VLOOKUP($C89,'Memória de Cálculo 3'!$B$2:$G$11,6, )</f>
        <v>41.8361331456822</v>
      </c>
      <c r="R89" s="29" t="n">
        <f aca="false">P89*Q89</f>
        <v>0</v>
      </c>
      <c r="S89" s="30" t="n">
        <f aca="false">F89+I89+L89+O89+R89</f>
        <v>24363.5407910672</v>
      </c>
      <c r="T89" s="2"/>
      <c r="U89" s="1"/>
      <c r="V89" s="1"/>
      <c r="W89" s="1"/>
      <c r="X89" s="1"/>
      <c r="Y89" s="1"/>
      <c r="Z89" s="1"/>
    </row>
    <row r="90" s="35" customFormat="true" ht="24" hidden="false" customHeight="false" outlineLevel="0" collapsed="false">
      <c r="A90" s="1"/>
      <c r="B90" s="25" t="s">
        <v>85</v>
      </c>
      <c r="C90" s="26" t="n">
        <v>0.02</v>
      </c>
      <c r="D90" s="27" t="n">
        <v>2</v>
      </c>
      <c r="E90" s="28" t="n">
        <f aca="false">VLOOKUP($C90,'Memória de Cálculo 3'!$B$2:$E$11,2, )</f>
        <v>7806.83662342236</v>
      </c>
      <c r="F90" s="29" t="n">
        <f aca="false">D90*E90</f>
        <v>15613.6732468447</v>
      </c>
      <c r="G90" s="27" t="n">
        <v>0</v>
      </c>
      <c r="H90" s="28" t="n">
        <f aca="false">VLOOKUP($C90,'Memória de Cálculo 3'!$B$2:$E$11,3, )</f>
        <v>15640.0863007188</v>
      </c>
      <c r="I90" s="29" t="n">
        <f aca="false">G90*H90</f>
        <v>0</v>
      </c>
      <c r="J90" s="27" t="n">
        <v>0</v>
      </c>
      <c r="K90" s="28" t="n">
        <f aca="false">VLOOKUP($C90,'Memória de Cálculo 3'!$B$2:$E$11,4, )</f>
        <v>17822.5917928728</v>
      </c>
      <c r="L90" s="29" t="n">
        <f aca="false">J90*K90</f>
        <v>0</v>
      </c>
      <c r="M90" s="29" t="n">
        <v>4</v>
      </c>
      <c r="N90" s="29" t="n">
        <f aca="false">VLOOKUP($C90,'Memória de Cálculo 3'!$B$2:$G$11,5, )</f>
        <v>35.4856210155562</v>
      </c>
      <c r="O90" s="29" t="n">
        <f aca="false">M90*N90</f>
        <v>141.942484062225</v>
      </c>
      <c r="P90" s="29"/>
      <c r="Q90" s="29" t="n">
        <f aca="false">VLOOKUP($C90,'Memória de Cálculo 3'!$B$2:$G$11,6, )</f>
        <v>40.5058904383474</v>
      </c>
      <c r="R90" s="29" t="n">
        <f aca="false">P90*Q90</f>
        <v>0</v>
      </c>
      <c r="S90" s="30" t="n">
        <f aca="false">F90+I90+L90+O90+R90</f>
        <v>15755.615730907</v>
      </c>
      <c r="T90" s="2"/>
      <c r="U90" s="1"/>
      <c r="V90" s="1"/>
      <c r="W90" s="1"/>
      <c r="X90" s="1"/>
      <c r="Y90" s="1"/>
      <c r="Z90" s="1"/>
    </row>
    <row r="91" s="35" customFormat="true" ht="24" hidden="false" customHeight="false" outlineLevel="0" collapsed="false">
      <c r="A91" s="1"/>
      <c r="B91" s="25" t="s">
        <v>86</v>
      </c>
      <c r="C91" s="26" t="n">
        <v>0.05</v>
      </c>
      <c r="D91" s="27" t="n">
        <v>2</v>
      </c>
      <c r="E91" s="28" t="n">
        <f aca="false">VLOOKUP($C91,'Memória de Cálculo 3'!$B$2:$E$11,2, )</f>
        <v>8063.21877854297</v>
      </c>
      <c r="F91" s="29" t="n">
        <f aca="false">D91*E91</f>
        <v>16126.4375570859</v>
      </c>
      <c r="G91" s="27" t="n">
        <v>0</v>
      </c>
      <c r="H91" s="28" t="n">
        <f aca="false">VLOOKUP($C91,'Memória de Cálculo 3'!$B$2:$E$11,3, )</f>
        <v>16153.7180347325</v>
      </c>
      <c r="I91" s="29" t="n">
        <f aca="false">G91*H91</f>
        <v>0</v>
      </c>
      <c r="J91" s="27" t="n">
        <v>0</v>
      </c>
      <c r="K91" s="28" t="n">
        <f aca="false">VLOOKUP($C91,'Memória de Cálculo 3'!$B$2:$E$11,4, )</f>
        <v>18407.8985841002</v>
      </c>
      <c r="L91" s="29" t="n">
        <f aca="false">J91*K91</f>
        <v>0</v>
      </c>
      <c r="M91" s="29" t="n">
        <v>4</v>
      </c>
      <c r="N91" s="29" t="n">
        <f aca="false">VLOOKUP($C91,'Memória de Cálculo 3'!$B$2:$G$11,5, )</f>
        <v>36.6509944479226</v>
      </c>
      <c r="O91" s="29" t="n">
        <f aca="false">M91*N91</f>
        <v>146.60397779169</v>
      </c>
      <c r="P91" s="29"/>
      <c r="Q91" s="29" t="n">
        <f aca="false">VLOOKUP($C91,'Memória de Cálculo 3'!$B$2:$G$11,6, )</f>
        <v>41.8361331456822</v>
      </c>
      <c r="R91" s="29" t="n">
        <f aca="false">P91*Q91</f>
        <v>0</v>
      </c>
      <c r="S91" s="30" t="n">
        <f aca="false">F91+I91+L91+O91+R91</f>
        <v>16273.0415348776</v>
      </c>
      <c r="T91" s="2"/>
      <c r="U91" s="1"/>
      <c r="V91" s="1"/>
      <c r="W91" s="1"/>
      <c r="X91" s="1"/>
      <c r="Y91" s="1"/>
      <c r="Z91" s="1"/>
    </row>
    <row r="92" s="35" customFormat="true" ht="24" hidden="false" customHeight="false" outlineLevel="0" collapsed="false">
      <c r="A92" s="1"/>
      <c r="B92" s="25" t="s">
        <v>87</v>
      </c>
      <c r="C92" s="26" t="n">
        <v>0.05</v>
      </c>
      <c r="D92" s="27" t="n">
        <v>3</v>
      </c>
      <c r="E92" s="28" t="n">
        <f aca="false">VLOOKUP($C92,'Memória de Cálculo 3'!$B$2:$E$11,2, )</f>
        <v>8063.21877854297</v>
      </c>
      <c r="F92" s="29" t="n">
        <f aca="false">D92*E92</f>
        <v>24189.6563356289</v>
      </c>
      <c r="G92" s="27" t="n">
        <v>1</v>
      </c>
      <c r="H92" s="28" t="n">
        <f aca="false">VLOOKUP($C92,'Memória de Cálculo 3'!$B$2:$E$11,3, )</f>
        <v>16153.7180347325</v>
      </c>
      <c r="I92" s="29" t="n">
        <f aca="false">G92*H92</f>
        <v>16153.7180347325</v>
      </c>
      <c r="J92" s="27" t="n">
        <v>0</v>
      </c>
      <c r="K92" s="28" t="n">
        <f aca="false">VLOOKUP($C92,'Memória de Cálculo 3'!$B$2:$E$11,4, )</f>
        <v>18407.8985841002</v>
      </c>
      <c r="L92" s="29" t="n">
        <f aca="false">J92*K92</f>
        <v>0</v>
      </c>
      <c r="M92" s="29" t="n">
        <v>4</v>
      </c>
      <c r="N92" s="29" t="n">
        <f aca="false">VLOOKUP($C92,'Memória de Cálculo 3'!$B$2:$G$11,5, )</f>
        <v>36.6509944479226</v>
      </c>
      <c r="O92" s="29" t="n">
        <f aca="false">M92*N92</f>
        <v>146.60397779169</v>
      </c>
      <c r="P92" s="29"/>
      <c r="Q92" s="29" t="n">
        <f aca="false">VLOOKUP($C92,'Memória de Cálculo 3'!$B$2:$G$11,6, )</f>
        <v>41.8361331456822</v>
      </c>
      <c r="R92" s="29" t="n">
        <f aca="false">P92*Q92</f>
        <v>0</v>
      </c>
      <c r="S92" s="30" t="n">
        <f aca="false">F92+I92+L92+O92+R92</f>
        <v>40489.9783481531</v>
      </c>
      <c r="T92" s="2"/>
      <c r="U92" s="1"/>
      <c r="V92" s="1"/>
      <c r="W92" s="1"/>
      <c r="X92" s="1"/>
      <c r="Y92" s="1"/>
      <c r="Z92" s="1"/>
    </row>
    <row r="93" s="35" customFormat="true" ht="24" hidden="false" customHeight="false" outlineLevel="0" collapsed="false">
      <c r="A93" s="1"/>
      <c r="B93" s="25" t="s">
        <v>88</v>
      </c>
      <c r="C93" s="26" t="n">
        <v>0.05</v>
      </c>
      <c r="D93" s="27" t="n">
        <v>2</v>
      </c>
      <c r="E93" s="28" t="n">
        <f aca="false">VLOOKUP($C93,'Memória de Cálculo 3'!$B$2:$E$11,2, )</f>
        <v>8063.21877854297</v>
      </c>
      <c r="F93" s="29" t="n">
        <f aca="false">D93*E93</f>
        <v>16126.4375570859</v>
      </c>
      <c r="G93" s="27" t="n">
        <v>0</v>
      </c>
      <c r="H93" s="28" t="n">
        <f aca="false">VLOOKUP($C93,'Memória de Cálculo 3'!$B$2:$E$11,3, )</f>
        <v>16153.7180347325</v>
      </c>
      <c r="I93" s="29" t="n">
        <f aca="false">G93*H93</f>
        <v>0</v>
      </c>
      <c r="J93" s="27" t="n">
        <v>0</v>
      </c>
      <c r="K93" s="28" t="n">
        <f aca="false">VLOOKUP($C93,'Memória de Cálculo 3'!$B$2:$E$11,4, )</f>
        <v>18407.8985841002</v>
      </c>
      <c r="L93" s="29" t="n">
        <f aca="false">J93*K93</f>
        <v>0</v>
      </c>
      <c r="M93" s="29" t="n">
        <v>4</v>
      </c>
      <c r="N93" s="29" t="n">
        <f aca="false">VLOOKUP($C93,'Memória de Cálculo 3'!$B$2:$G$11,5, )</f>
        <v>36.6509944479226</v>
      </c>
      <c r="O93" s="29" t="n">
        <f aca="false">M93*N93</f>
        <v>146.60397779169</v>
      </c>
      <c r="P93" s="29"/>
      <c r="Q93" s="29" t="n">
        <f aca="false">VLOOKUP($C93,'Memória de Cálculo 3'!$B$2:$G$11,6, )</f>
        <v>41.8361331456822</v>
      </c>
      <c r="R93" s="29" t="n">
        <f aca="false">P93*Q93</f>
        <v>0</v>
      </c>
      <c r="S93" s="30" t="n">
        <f aca="false">F93+I93+L93+O93+R93</f>
        <v>16273.0415348776</v>
      </c>
      <c r="T93" s="2"/>
      <c r="U93" s="1"/>
      <c r="V93" s="1"/>
      <c r="W93" s="1"/>
      <c r="X93" s="1"/>
      <c r="Y93" s="1"/>
      <c r="Z93" s="1"/>
    </row>
    <row r="94" s="35" customFormat="true" ht="13" hidden="false" customHeight="false" outlineLevel="0" collapsed="false">
      <c r="A94" s="1"/>
      <c r="B94" s="25" t="s">
        <v>89</v>
      </c>
      <c r="C94" s="26" t="n">
        <v>0.03</v>
      </c>
      <c r="D94" s="27" t="n">
        <v>2</v>
      </c>
      <c r="E94" s="28" t="n">
        <f aca="false">VLOOKUP($C94,'Memória de Cálculo 3'!$B$2:$E$11,2, )</f>
        <v>7890.46636764756</v>
      </c>
      <c r="F94" s="29" t="n">
        <f aca="false">D94*E94</f>
        <v>15780.9327352951</v>
      </c>
      <c r="G94" s="27" t="n">
        <v>0</v>
      </c>
      <c r="H94" s="28" t="n">
        <f aca="false">VLOOKUP($C94,'Memória de Cálculo 3'!$B$2:$E$11,3, )</f>
        <v>15807.6287356488</v>
      </c>
      <c r="I94" s="29" t="n">
        <f aca="false">G94*H94</f>
        <v>0</v>
      </c>
      <c r="J94" s="27" t="n">
        <v>0</v>
      </c>
      <c r="K94" s="28" t="n">
        <f aca="false">VLOOKUP($C94,'Memória de Cálculo 3'!$B$2:$E$11,4, )</f>
        <v>18013.5140402523</v>
      </c>
      <c r="L94" s="29" t="n">
        <f aca="false">J94*K94</f>
        <v>0</v>
      </c>
      <c r="M94" s="29" t="n">
        <v>4</v>
      </c>
      <c r="N94" s="29" t="n">
        <f aca="false">VLOOKUP($C94,'Memória de Cálculo 3'!$B$2:$G$11,5, )</f>
        <v>35.8657562165798</v>
      </c>
      <c r="O94" s="29" t="n">
        <f aca="false">M94*N94</f>
        <v>143.463024866319</v>
      </c>
      <c r="P94" s="29"/>
      <c r="Q94" s="29" t="n">
        <f aca="false">VLOOKUP($C94,'Memória de Cálculo 3'!$B$2:$G$11,6, )</f>
        <v>40.939804636937</v>
      </c>
      <c r="R94" s="29" t="n">
        <f aca="false">P94*Q94</f>
        <v>0</v>
      </c>
      <c r="S94" s="30" t="n">
        <f aca="false">F94+I94+L94+O94+R94</f>
        <v>15924.3957601614</v>
      </c>
      <c r="T94" s="2"/>
      <c r="U94" s="1"/>
      <c r="V94" s="1"/>
      <c r="W94" s="1"/>
      <c r="X94" s="1"/>
      <c r="Y94" s="1"/>
      <c r="Z94" s="1"/>
    </row>
    <row r="95" s="35" customFormat="true" ht="13" hidden="false" customHeight="false" outlineLevel="0" collapsed="false">
      <c r="A95" s="1"/>
      <c r="B95" s="25" t="s">
        <v>90</v>
      </c>
      <c r="C95" s="26" t="n">
        <v>0.05</v>
      </c>
      <c r="D95" s="27" t="n">
        <v>2</v>
      </c>
      <c r="E95" s="28" t="n">
        <f aca="false">VLOOKUP($C95,'Memória de Cálculo 3'!$B$2:$E$11,2, )</f>
        <v>8063.21877854297</v>
      </c>
      <c r="F95" s="29" t="n">
        <f aca="false">D95*E95</f>
        <v>16126.4375570859</v>
      </c>
      <c r="G95" s="27" t="n">
        <v>0</v>
      </c>
      <c r="H95" s="28" t="n">
        <f aca="false">VLOOKUP($C95,'Memória de Cálculo 3'!$B$2:$E$11,3, )</f>
        <v>16153.7180347325</v>
      </c>
      <c r="I95" s="29" t="n">
        <f aca="false">G95*H95</f>
        <v>0</v>
      </c>
      <c r="J95" s="27" t="n">
        <v>0</v>
      </c>
      <c r="K95" s="28" t="n">
        <f aca="false">VLOOKUP($C95,'Memória de Cálculo 3'!$B$2:$E$11,4, )</f>
        <v>18407.8985841002</v>
      </c>
      <c r="L95" s="29" t="n">
        <f aca="false">J95*K95</f>
        <v>0</v>
      </c>
      <c r="M95" s="29" t="n">
        <v>4</v>
      </c>
      <c r="N95" s="29" t="n">
        <f aca="false">VLOOKUP($C95,'Memória de Cálculo 3'!$B$2:$G$11,5, )</f>
        <v>36.6509944479226</v>
      </c>
      <c r="O95" s="29" t="n">
        <f aca="false">M95*N95</f>
        <v>146.60397779169</v>
      </c>
      <c r="P95" s="29"/>
      <c r="Q95" s="29" t="n">
        <f aca="false">VLOOKUP($C95,'Memória de Cálculo 3'!$B$2:$G$11,6, )</f>
        <v>41.8361331456822</v>
      </c>
      <c r="R95" s="29" t="n">
        <f aca="false">P95*Q95</f>
        <v>0</v>
      </c>
      <c r="S95" s="30" t="n">
        <f aca="false">F95+I95+L95+O95+R95</f>
        <v>16273.0415348776</v>
      </c>
      <c r="T95" s="2"/>
      <c r="U95" s="1"/>
      <c r="V95" s="1"/>
      <c r="W95" s="1"/>
      <c r="X95" s="1"/>
      <c r="Y95" s="1"/>
      <c r="Z95" s="1"/>
    </row>
    <row r="96" s="35" customFormat="true" ht="24" hidden="false" customHeight="false" outlineLevel="0" collapsed="false">
      <c r="A96" s="1"/>
      <c r="B96" s="25" t="s">
        <v>91</v>
      </c>
      <c r="C96" s="26" t="n">
        <v>0.03</v>
      </c>
      <c r="D96" s="27" t="n">
        <v>2</v>
      </c>
      <c r="E96" s="28" t="n">
        <f aca="false">VLOOKUP($C96,'Memória de Cálculo 3'!$B$2:$E$11,2, )</f>
        <v>7890.46636764756</v>
      </c>
      <c r="F96" s="29" t="n">
        <f aca="false">D96*E96</f>
        <v>15780.9327352951</v>
      </c>
      <c r="G96" s="27" t="n">
        <v>0</v>
      </c>
      <c r="H96" s="28" t="n">
        <f aca="false">VLOOKUP($C96,'Memória de Cálculo 3'!$B$2:$E$11,3, )</f>
        <v>15807.6287356488</v>
      </c>
      <c r="I96" s="29" t="n">
        <f aca="false">G96*H96</f>
        <v>0</v>
      </c>
      <c r="J96" s="27" t="n">
        <v>0</v>
      </c>
      <c r="K96" s="28" t="n">
        <f aca="false">VLOOKUP($C96,'Memória de Cálculo 3'!$B$2:$E$11,4, )</f>
        <v>18013.5140402523</v>
      </c>
      <c r="L96" s="29" t="n">
        <f aca="false">J96*K96</f>
        <v>0</v>
      </c>
      <c r="M96" s="29" t="n">
        <v>4</v>
      </c>
      <c r="N96" s="29" t="n">
        <f aca="false">VLOOKUP($C96,'Memória de Cálculo 3'!$B$2:$G$11,5, )</f>
        <v>35.8657562165798</v>
      </c>
      <c r="O96" s="29" t="n">
        <f aca="false">M96*N96</f>
        <v>143.463024866319</v>
      </c>
      <c r="P96" s="29"/>
      <c r="Q96" s="29" t="n">
        <f aca="false">VLOOKUP($C96,'Memória de Cálculo 3'!$B$2:$G$11,6, )</f>
        <v>40.939804636937</v>
      </c>
      <c r="R96" s="29" t="n">
        <f aca="false">P96*Q96</f>
        <v>0</v>
      </c>
      <c r="S96" s="30" t="n">
        <f aca="false">F96+I96+L96+O96+R96</f>
        <v>15924.3957601614</v>
      </c>
      <c r="T96" s="2"/>
      <c r="U96" s="1"/>
      <c r="V96" s="1"/>
      <c r="W96" s="1"/>
      <c r="X96" s="1"/>
      <c r="Y96" s="1"/>
      <c r="Z96" s="1"/>
    </row>
    <row r="97" s="35" customFormat="true" ht="24" hidden="false" customHeight="false" outlineLevel="0" collapsed="false">
      <c r="A97" s="1"/>
      <c r="B97" s="25" t="s">
        <v>92</v>
      </c>
      <c r="C97" s="26" t="n">
        <v>0.05</v>
      </c>
      <c r="D97" s="27" t="n">
        <v>2</v>
      </c>
      <c r="E97" s="28" t="n">
        <f aca="false">VLOOKUP($C97,'Memória de Cálculo 3'!$B$2:$E$11,2, )</f>
        <v>8063.21877854297</v>
      </c>
      <c r="F97" s="29" t="n">
        <f aca="false">D97*E97</f>
        <v>16126.4375570859</v>
      </c>
      <c r="G97" s="27" t="n">
        <v>0</v>
      </c>
      <c r="H97" s="28" t="n">
        <f aca="false">VLOOKUP($C97,'Memória de Cálculo 3'!$B$2:$E$11,3, )</f>
        <v>16153.7180347325</v>
      </c>
      <c r="I97" s="29" t="n">
        <f aca="false">G97*H97</f>
        <v>0</v>
      </c>
      <c r="J97" s="27" t="n">
        <v>0</v>
      </c>
      <c r="K97" s="28" t="n">
        <f aca="false">VLOOKUP($C97,'Memória de Cálculo 3'!$B$2:$E$11,4, )</f>
        <v>18407.8985841002</v>
      </c>
      <c r="L97" s="29" t="n">
        <f aca="false">J97*K97</f>
        <v>0</v>
      </c>
      <c r="M97" s="29" t="n">
        <v>4</v>
      </c>
      <c r="N97" s="29" t="n">
        <f aca="false">VLOOKUP($C97,'Memória de Cálculo 3'!$B$2:$G$11,5, )</f>
        <v>36.6509944479226</v>
      </c>
      <c r="O97" s="29" t="n">
        <f aca="false">M97*N97</f>
        <v>146.60397779169</v>
      </c>
      <c r="P97" s="29"/>
      <c r="Q97" s="29" t="n">
        <f aca="false">VLOOKUP($C97,'Memória de Cálculo 3'!$B$2:$G$11,6, )</f>
        <v>41.8361331456822</v>
      </c>
      <c r="R97" s="29" t="n">
        <f aca="false">P97*Q97</f>
        <v>0</v>
      </c>
      <c r="S97" s="30" t="n">
        <f aca="false">F97+I97+L97+O97+R97</f>
        <v>16273.0415348776</v>
      </c>
      <c r="T97" s="2"/>
      <c r="U97" s="1"/>
      <c r="V97" s="1"/>
      <c r="W97" s="1"/>
      <c r="X97" s="1"/>
      <c r="Y97" s="1"/>
      <c r="Z97" s="1"/>
    </row>
    <row r="98" s="35" customFormat="true" ht="13" hidden="false" customHeight="false" outlineLevel="0" collapsed="false">
      <c r="A98" s="1"/>
      <c r="B98" s="25" t="s">
        <v>81</v>
      </c>
      <c r="C98" s="26" t="n">
        <v>0.05</v>
      </c>
      <c r="D98" s="27" t="n">
        <v>0</v>
      </c>
      <c r="E98" s="28" t="n">
        <f aca="false">VLOOKUP($C98,'Memória de Cálculo 3'!$B$2:$E$11,2, )</f>
        <v>8063.21877854297</v>
      </c>
      <c r="F98" s="29" t="n">
        <f aca="false">D98*E98</f>
        <v>0</v>
      </c>
      <c r="G98" s="27" t="n">
        <v>1</v>
      </c>
      <c r="H98" s="28" t="n">
        <f aca="false">VLOOKUP($C98,'Memória de Cálculo 3'!$B$2:$E$11,3, )</f>
        <v>16153.7180347325</v>
      </c>
      <c r="I98" s="29" t="n">
        <f aca="false">G98*H98</f>
        <v>16153.7180347325</v>
      </c>
      <c r="J98" s="27" t="n">
        <v>1</v>
      </c>
      <c r="K98" s="28" t="n">
        <f aca="false">VLOOKUP($C98,'Memória de Cálculo 3'!$B$2:$E$11,4, )</f>
        <v>18407.8985841002</v>
      </c>
      <c r="L98" s="29" t="n">
        <f aca="false">J98*K98</f>
        <v>18407.8985841002</v>
      </c>
      <c r="M98" s="29" t="n">
        <v>9</v>
      </c>
      <c r="N98" s="29" t="n">
        <f aca="false">VLOOKUP($C98,'Memória de Cálculo 3'!$B$2:$G$11,5, )</f>
        <v>36.6509944479226</v>
      </c>
      <c r="O98" s="29" t="n">
        <f aca="false">M98*N98</f>
        <v>329.858950031303</v>
      </c>
      <c r="P98" s="29" t="n">
        <v>7</v>
      </c>
      <c r="Q98" s="29" t="n">
        <f aca="false">VLOOKUP($C98,'Memória de Cálculo 3'!$B$2:$G$11,6, )</f>
        <v>41.8361331456822</v>
      </c>
      <c r="R98" s="29" t="n">
        <f aca="false">P98*Q98</f>
        <v>292.852932019776</v>
      </c>
      <c r="S98" s="30" t="n">
        <f aca="false">F98+I98+L98+O98+R98</f>
        <v>35184.3285008838</v>
      </c>
      <c r="T98" s="2"/>
      <c r="U98" s="1"/>
      <c r="V98" s="1"/>
      <c r="W98" s="1"/>
      <c r="X98" s="1"/>
      <c r="Y98" s="1"/>
      <c r="Z98" s="1"/>
    </row>
    <row r="99" s="35" customFormat="true" ht="12.8" hidden="false" customHeight="false" outlineLevel="0" collapsed="false">
      <c r="A99" s="1"/>
      <c r="B99" s="31" t="s">
        <v>22</v>
      </c>
      <c r="C99" s="31"/>
      <c r="D99" s="31" t="n">
        <f aca="false">SUM(D87:D98)</f>
        <v>22</v>
      </c>
      <c r="E99" s="31"/>
      <c r="F99" s="32" t="n">
        <f aca="false">SUM(F87:F98)</f>
        <v>176012.416136146</v>
      </c>
      <c r="G99" s="31" t="n">
        <f aca="false">SUM(G87:G98)</f>
        <v>3</v>
      </c>
      <c r="H99" s="31"/>
      <c r="I99" s="31" t="n">
        <f aca="false">SUM(I87:I98)</f>
        <v>48461.1541041976</v>
      </c>
      <c r="J99" s="31" t="n">
        <f aca="false">SUM(J87:J98)</f>
        <v>1</v>
      </c>
      <c r="K99" s="31"/>
      <c r="L99" s="32" t="n">
        <f aca="false">SUM(L87:L98)</f>
        <v>18407.8985841002</v>
      </c>
      <c r="M99" s="31" t="n">
        <f aca="false">SUM(M87:M98)</f>
        <v>53</v>
      </c>
      <c r="N99" s="31"/>
      <c r="O99" s="32" t="n">
        <f aca="false">SUM(O87:O98)</f>
        <v>1929.97182399627</v>
      </c>
      <c r="P99" s="31" t="n">
        <f aca="false">SUM(P87:P98)</f>
        <v>7</v>
      </c>
      <c r="Q99" s="31"/>
      <c r="R99" s="32" t="n">
        <f aca="false">SUM(R87:R98)</f>
        <v>292.852932019776</v>
      </c>
      <c r="S99" s="33" t="n">
        <f aca="false">SUM(S87:S98)</f>
        <v>245104.29358046</v>
      </c>
      <c r="T99" s="2"/>
      <c r="U99" s="1"/>
      <c r="V99" s="1"/>
      <c r="W99" s="1"/>
      <c r="X99" s="1"/>
      <c r="Y99" s="1"/>
      <c r="Z99" s="1"/>
    </row>
    <row r="100" s="35" customFormat="true" ht="12.8" hidden="false" customHeight="false" outlineLevel="0" collapsed="false">
      <c r="A100" s="1"/>
      <c r="B100" s="31" t="s">
        <v>50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4" t="n">
        <f aca="false">S99*36</f>
        <v>8823754.56889657</v>
      </c>
      <c r="T100" s="2"/>
      <c r="U100" s="1"/>
      <c r="V100" s="1"/>
      <c r="W100" s="1"/>
      <c r="X100" s="1"/>
      <c r="Y100" s="1"/>
      <c r="Z100" s="1"/>
    </row>
    <row r="101" s="1" customFormat="true" ht="12.8" hidden="false" customHeight="false" outlineLevel="0" collapsed="false">
      <c r="T101" s="2"/>
    </row>
    <row r="102" s="1" customFormat="true" ht="12.8" hidden="false" customHeight="false" outlineLevel="0" collapsed="false">
      <c r="B102" s="23" t="s">
        <v>93</v>
      </c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"/>
    </row>
    <row r="103" s="1" customFormat="true" ht="23.85" hidden="false" customHeight="true" outlineLevel="0" collapsed="false">
      <c r="B103" s="6" t="s">
        <v>27</v>
      </c>
      <c r="C103" s="6" t="s">
        <v>28</v>
      </c>
      <c r="D103" s="6" t="s">
        <v>29</v>
      </c>
      <c r="E103" s="6"/>
      <c r="F103" s="6"/>
      <c r="G103" s="6" t="s">
        <v>30</v>
      </c>
      <c r="H103" s="6"/>
      <c r="I103" s="6"/>
      <c r="J103" s="6" t="s">
        <v>31</v>
      </c>
      <c r="K103" s="6"/>
      <c r="L103" s="6"/>
      <c r="M103" s="7" t="s">
        <v>32</v>
      </c>
      <c r="N103" s="7"/>
      <c r="O103" s="7"/>
      <c r="P103" s="7" t="s">
        <v>33</v>
      </c>
      <c r="Q103" s="7"/>
      <c r="R103" s="7"/>
      <c r="S103" s="7" t="s">
        <v>4</v>
      </c>
      <c r="T103" s="2"/>
    </row>
    <row r="104" s="1" customFormat="true" ht="35.05" hidden="false" customHeight="false" outlineLevel="0" collapsed="false">
      <c r="B104" s="6"/>
      <c r="C104" s="6"/>
      <c r="D104" s="7" t="s">
        <v>34</v>
      </c>
      <c r="E104" s="7" t="s">
        <v>35</v>
      </c>
      <c r="F104" s="7" t="s">
        <v>36</v>
      </c>
      <c r="G104" s="7" t="s">
        <v>34</v>
      </c>
      <c r="H104" s="7" t="s">
        <v>35</v>
      </c>
      <c r="I104" s="7" t="s">
        <v>36</v>
      </c>
      <c r="J104" s="7" t="s">
        <v>34</v>
      </c>
      <c r="K104" s="7" t="s">
        <v>35</v>
      </c>
      <c r="L104" s="7" t="s">
        <v>36</v>
      </c>
      <c r="M104" s="24" t="s">
        <v>34</v>
      </c>
      <c r="N104" s="24" t="s">
        <v>37</v>
      </c>
      <c r="O104" s="24" t="s">
        <v>36</v>
      </c>
      <c r="P104" s="24" t="s">
        <v>34</v>
      </c>
      <c r="Q104" s="24" t="s">
        <v>37</v>
      </c>
      <c r="R104" s="24" t="s">
        <v>36</v>
      </c>
      <c r="S104" s="7"/>
      <c r="T104" s="2"/>
    </row>
    <row r="105" s="1" customFormat="true" ht="13" hidden="false" customHeight="false" outlineLevel="0" collapsed="false">
      <c r="B105" s="25" t="s">
        <v>94</v>
      </c>
      <c r="C105" s="26" t="n">
        <v>0.035</v>
      </c>
      <c r="D105" s="27" t="n">
        <v>2</v>
      </c>
      <c r="E105" s="28" t="n">
        <f aca="false">VLOOKUP($C105,'Memória de Cálculo 3'!$B$2:$E$11,2, )</f>
        <v>7932.95676273452</v>
      </c>
      <c r="F105" s="29" t="n">
        <f aca="false">D105*E105</f>
        <v>15865.913525469</v>
      </c>
      <c r="G105" s="27" t="n">
        <v>0</v>
      </c>
      <c r="H105" s="28" t="n">
        <f aca="false">VLOOKUP($C105,'Memória de Cálculo 3'!$B$2:$E$11,3, )</f>
        <v>15892.7532845753</v>
      </c>
      <c r="I105" s="29" t="n">
        <f aca="false">G105*H105</f>
        <v>0</v>
      </c>
      <c r="J105" s="27" t="n">
        <v>0</v>
      </c>
      <c r="K105" s="28" t="n">
        <f aca="false">VLOOKUP($C105,'Memória de Cálculo 3'!$B$2:$E$11,4, )</f>
        <v>18110.5173468772</v>
      </c>
      <c r="L105" s="29" t="n">
        <f aca="false">J105*K105</f>
        <v>0</v>
      </c>
      <c r="M105" s="29" t="n">
        <v>4</v>
      </c>
      <c r="N105" s="29" t="n">
        <f aca="false">VLOOKUP($C105,'Memória de Cálculo 3'!$B$2:$G$11,5, )</f>
        <v>36.058894376066</v>
      </c>
      <c r="O105" s="29" t="n">
        <f aca="false">M105*N105</f>
        <v>144.235577504264</v>
      </c>
      <c r="P105" s="29"/>
      <c r="Q105" s="29" t="n">
        <f aca="false">VLOOKUP($C105,'Memória de Cálculo 3'!$B$2:$G$11,6, )</f>
        <v>41.1602666974483</v>
      </c>
      <c r="R105" s="29" t="n">
        <f aca="false">P105*Q105</f>
        <v>0</v>
      </c>
      <c r="S105" s="30" t="n">
        <f aca="false">F105+I105+L105+O105+R105</f>
        <v>16010.1491029733</v>
      </c>
      <c r="T105" s="2"/>
    </row>
    <row r="106" s="1" customFormat="true" ht="13" hidden="false" customHeight="false" outlineLevel="0" collapsed="false">
      <c r="B106" s="25" t="s">
        <v>95</v>
      </c>
      <c r="C106" s="26" t="n">
        <v>0.02</v>
      </c>
      <c r="D106" s="27" t="n">
        <v>2</v>
      </c>
      <c r="E106" s="28" t="n">
        <f aca="false">VLOOKUP($C106,'Memória de Cálculo 3'!$B$2:$E$11,2, )</f>
        <v>7806.83662342236</v>
      </c>
      <c r="F106" s="29" t="n">
        <f aca="false">D106*E106</f>
        <v>15613.6732468447</v>
      </c>
      <c r="G106" s="27" t="n">
        <v>0</v>
      </c>
      <c r="H106" s="28" t="n">
        <f aca="false">VLOOKUP($C106,'Memória de Cálculo 3'!$B$2:$E$11,3, )</f>
        <v>15640.0863007188</v>
      </c>
      <c r="I106" s="29" t="n">
        <f aca="false">G106*H106</f>
        <v>0</v>
      </c>
      <c r="J106" s="27" t="n">
        <v>0</v>
      </c>
      <c r="K106" s="28" t="n">
        <f aca="false">VLOOKUP($C106,'Memória de Cálculo 3'!$B$2:$E$11,4, )</f>
        <v>17822.5917928728</v>
      </c>
      <c r="L106" s="29" t="n">
        <f aca="false">J106*K106</f>
        <v>0</v>
      </c>
      <c r="M106" s="29" t="n">
        <v>4</v>
      </c>
      <c r="N106" s="29" t="n">
        <f aca="false">VLOOKUP($C106,'Memória de Cálculo 3'!$B$2:$G$11,5, )</f>
        <v>35.4856210155562</v>
      </c>
      <c r="O106" s="29" t="n">
        <f aca="false">M106*N106</f>
        <v>141.942484062225</v>
      </c>
      <c r="P106" s="29"/>
      <c r="Q106" s="29" t="n">
        <f aca="false">VLOOKUP($C106,'Memória de Cálculo 3'!$B$2:$G$11,6, )</f>
        <v>40.5058904383474</v>
      </c>
      <c r="R106" s="29" t="n">
        <f aca="false">P106*Q106</f>
        <v>0</v>
      </c>
      <c r="S106" s="30" t="n">
        <f aca="false">F106+I106+L106+O106+R106</f>
        <v>15755.615730907</v>
      </c>
      <c r="T106" s="2"/>
    </row>
    <row r="107" s="1" customFormat="true" ht="13" hidden="false" customHeight="false" outlineLevel="0" collapsed="false">
      <c r="B107" s="25" t="s">
        <v>96</v>
      </c>
      <c r="C107" s="26" t="n">
        <v>0.03</v>
      </c>
      <c r="D107" s="27" t="n">
        <v>2</v>
      </c>
      <c r="E107" s="28" t="n">
        <f aca="false">VLOOKUP($C107,'Memória de Cálculo 3'!$B$2:$E$11,2, )</f>
        <v>7890.46636764756</v>
      </c>
      <c r="F107" s="29" t="n">
        <f aca="false">D107*E107</f>
        <v>15780.9327352951</v>
      </c>
      <c r="G107" s="27" t="n">
        <v>0</v>
      </c>
      <c r="H107" s="28" t="n">
        <f aca="false">VLOOKUP($C107,'Memória de Cálculo 3'!$B$2:$E$11,3, )</f>
        <v>15807.6287356488</v>
      </c>
      <c r="I107" s="29" t="n">
        <f aca="false">G107*H107</f>
        <v>0</v>
      </c>
      <c r="J107" s="27" t="n">
        <v>0</v>
      </c>
      <c r="K107" s="28" t="n">
        <f aca="false">VLOOKUP($C107,'Memória de Cálculo 3'!$B$2:$E$11,4, )</f>
        <v>18013.5140402523</v>
      </c>
      <c r="L107" s="29" t="n">
        <f aca="false">J107*K107</f>
        <v>0</v>
      </c>
      <c r="M107" s="29" t="n">
        <v>4</v>
      </c>
      <c r="N107" s="29" t="n">
        <f aca="false">VLOOKUP($C107,'Memória de Cálculo 3'!$B$2:$G$11,5, )</f>
        <v>35.8657562165798</v>
      </c>
      <c r="O107" s="29" t="n">
        <f aca="false">M107*N107</f>
        <v>143.463024866319</v>
      </c>
      <c r="P107" s="29"/>
      <c r="Q107" s="29" t="n">
        <f aca="false">VLOOKUP($C107,'Memória de Cálculo 3'!$B$2:$G$11,6, )</f>
        <v>40.939804636937</v>
      </c>
      <c r="R107" s="29" t="n">
        <f aca="false">P107*Q107</f>
        <v>0</v>
      </c>
      <c r="S107" s="30" t="n">
        <f aca="false">F107+I107+L107+O107+R107</f>
        <v>15924.3957601614</v>
      </c>
      <c r="T107" s="2"/>
    </row>
    <row r="108" s="1" customFormat="true" ht="24" hidden="false" customHeight="false" outlineLevel="0" collapsed="false">
      <c r="B108" s="25" t="s">
        <v>97</v>
      </c>
      <c r="C108" s="26" t="n">
        <v>0.035</v>
      </c>
      <c r="D108" s="27" t="n">
        <v>2</v>
      </c>
      <c r="E108" s="28" t="n">
        <f aca="false">VLOOKUP($C108,'Memória de Cálculo 3'!$B$2:$E$11,2, )</f>
        <v>7932.95676273452</v>
      </c>
      <c r="F108" s="29" t="n">
        <f aca="false">D108*E108</f>
        <v>15865.913525469</v>
      </c>
      <c r="G108" s="27" t="n">
        <v>0</v>
      </c>
      <c r="H108" s="28" t="n">
        <f aca="false">VLOOKUP($C108,'Memória de Cálculo 3'!$B$2:$E$11,3, )</f>
        <v>15892.7532845753</v>
      </c>
      <c r="I108" s="29" t="n">
        <f aca="false">G108*H108</f>
        <v>0</v>
      </c>
      <c r="J108" s="27" t="n">
        <v>0</v>
      </c>
      <c r="K108" s="28" t="n">
        <f aca="false">VLOOKUP($C108,'Memória de Cálculo 3'!$B$2:$E$11,4, )</f>
        <v>18110.5173468772</v>
      </c>
      <c r="L108" s="29" t="n">
        <f aca="false">J108*K108</f>
        <v>0</v>
      </c>
      <c r="M108" s="29" t="n">
        <v>4</v>
      </c>
      <c r="N108" s="29" t="n">
        <f aca="false">VLOOKUP($C108,'Memória de Cálculo 3'!$B$2:$G$11,5, )</f>
        <v>36.058894376066</v>
      </c>
      <c r="O108" s="29" t="n">
        <f aca="false">M108*N108</f>
        <v>144.235577504264</v>
      </c>
      <c r="P108" s="29"/>
      <c r="Q108" s="29" t="n">
        <f aca="false">VLOOKUP($C108,'Memória de Cálculo 3'!$B$2:$G$11,6, )</f>
        <v>41.1602666974483</v>
      </c>
      <c r="R108" s="29" t="n">
        <f aca="false">P108*Q108</f>
        <v>0</v>
      </c>
      <c r="S108" s="30" t="n">
        <f aca="false">F108+I108+L108+O108+R108</f>
        <v>16010.1491029733</v>
      </c>
      <c r="T108" s="2"/>
    </row>
    <row r="109" s="1" customFormat="true" ht="13" hidden="false" customHeight="false" outlineLevel="0" collapsed="false">
      <c r="B109" s="25" t="s">
        <v>98</v>
      </c>
      <c r="C109" s="26" t="n">
        <v>0.05</v>
      </c>
      <c r="D109" s="27" t="n">
        <v>2</v>
      </c>
      <c r="E109" s="28" t="n">
        <f aca="false">VLOOKUP($C109,'Memória de Cálculo 3'!$B$2:$E$11,2, )</f>
        <v>8063.21877854297</v>
      </c>
      <c r="F109" s="29" t="n">
        <f aca="false">D109*E109</f>
        <v>16126.4375570859</v>
      </c>
      <c r="G109" s="27" t="n">
        <v>0</v>
      </c>
      <c r="H109" s="28" t="n">
        <f aca="false">VLOOKUP($C109,'Memória de Cálculo 3'!$B$2:$E$11,3, )</f>
        <v>16153.7180347325</v>
      </c>
      <c r="I109" s="29" t="n">
        <f aca="false">G109*H109</f>
        <v>0</v>
      </c>
      <c r="J109" s="27" t="n">
        <v>0</v>
      </c>
      <c r="K109" s="28" t="n">
        <f aca="false">VLOOKUP($C109,'Memória de Cálculo 3'!$B$2:$E$11,4, )</f>
        <v>18407.8985841002</v>
      </c>
      <c r="L109" s="29" t="n">
        <f aca="false">J109*K109</f>
        <v>0</v>
      </c>
      <c r="M109" s="29" t="n">
        <v>4</v>
      </c>
      <c r="N109" s="29" t="n">
        <f aca="false">VLOOKUP($C109,'Memória de Cálculo 3'!$B$2:$G$11,5, )</f>
        <v>36.6509944479226</v>
      </c>
      <c r="O109" s="29" t="n">
        <f aca="false">M109*N109</f>
        <v>146.60397779169</v>
      </c>
      <c r="P109" s="29"/>
      <c r="Q109" s="29" t="n">
        <f aca="false">VLOOKUP($C109,'Memória de Cálculo 3'!$B$2:$G$11,6, )</f>
        <v>41.8361331456822</v>
      </c>
      <c r="R109" s="29" t="n">
        <f aca="false">P109*Q109</f>
        <v>0</v>
      </c>
      <c r="S109" s="30" t="n">
        <f aca="false">F109+I109+L109+O109+R109</f>
        <v>16273.0415348776</v>
      </c>
      <c r="T109" s="2"/>
    </row>
    <row r="110" s="1" customFormat="true" ht="24" hidden="false" customHeight="false" outlineLevel="0" collapsed="false">
      <c r="B110" s="25" t="s">
        <v>99</v>
      </c>
      <c r="C110" s="26" t="n">
        <v>0.03</v>
      </c>
      <c r="D110" s="27" t="n">
        <v>2</v>
      </c>
      <c r="E110" s="28" t="n">
        <f aca="false">VLOOKUP($C110,'Memória de Cálculo 3'!$B$2:$E$11,2, )</f>
        <v>7890.46636764756</v>
      </c>
      <c r="F110" s="29" t="n">
        <f aca="false">D110*E110</f>
        <v>15780.9327352951</v>
      </c>
      <c r="G110" s="27" t="n">
        <v>1</v>
      </c>
      <c r="H110" s="28" t="n">
        <f aca="false">VLOOKUP($C110,'Memória de Cálculo 3'!$B$2:$E$11,3, )</f>
        <v>15807.6287356488</v>
      </c>
      <c r="I110" s="29" t="n">
        <f aca="false">G110*H110</f>
        <v>15807.6287356488</v>
      </c>
      <c r="J110" s="27" t="n">
        <v>0</v>
      </c>
      <c r="K110" s="28" t="n">
        <f aca="false">VLOOKUP($C110,'Memória de Cálculo 3'!$B$2:$E$11,4, )</f>
        <v>18013.5140402523</v>
      </c>
      <c r="L110" s="29" t="n">
        <f aca="false">J110*K110</f>
        <v>0</v>
      </c>
      <c r="M110" s="29" t="n">
        <v>4</v>
      </c>
      <c r="N110" s="29" t="n">
        <f aca="false">VLOOKUP($C110,'Memória de Cálculo 3'!$B$2:$G$11,5, )</f>
        <v>35.8657562165798</v>
      </c>
      <c r="O110" s="29" t="n">
        <f aca="false">M110*N110</f>
        <v>143.463024866319</v>
      </c>
      <c r="P110" s="29"/>
      <c r="Q110" s="29" t="n">
        <f aca="false">VLOOKUP($C110,'Memória de Cálculo 3'!$B$2:$G$11,6, )</f>
        <v>40.939804636937</v>
      </c>
      <c r="R110" s="29" t="n">
        <f aca="false">P110*Q110</f>
        <v>0</v>
      </c>
      <c r="S110" s="30" t="n">
        <f aca="false">F110+I110+L110+O110+R110</f>
        <v>31732.0244958103</v>
      </c>
      <c r="T110" s="2"/>
    </row>
    <row r="111" s="1" customFormat="true" ht="13" hidden="false" customHeight="false" outlineLevel="0" collapsed="false">
      <c r="B111" s="25" t="s">
        <v>100</v>
      </c>
      <c r="C111" s="26" t="n">
        <v>0.05</v>
      </c>
      <c r="D111" s="27" t="n">
        <v>2</v>
      </c>
      <c r="E111" s="28" t="n">
        <f aca="false">VLOOKUP($C111,'Memória de Cálculo 3'!$B$2:$E$11,2, )</f>
        <v>8063.21877854297</v>
      </c>
      <c r="F111" s="29" t="n">
        <f aca="false">D111*E111</f>
        <v>16126.4375570859</v>
      </c>
      <c r="G111" s="27" t="n">
        <v>0</v>
      </c>
      <c r="H111" s="28" t="n">
        <f aca="false">VLOOKUP($C111,'Memória de Cálculo 3'!$B$2:$E$11,3, )</f>
        <v>16153.7180347325</v>
      </c>
      <c r="I111" s="29" t="n">
        <f aca="false">G111*H111</f>
        <v>0</v>
      </c>
      <c r="J111" s="27" t="n">
        <v>0</v>
      </c>
      <c r="K111" s="28" t="n">
        <f aca="false">VLOOKUP($C111,'Memória de Cálculo 3'!$B$2:$E$11,4, )</f>
        <v>18407.8985841002</v>
      </c>
      <c r="L111" s="29" t="n">
        <f aca="false">J111*K111</f>
        <v>0</v>
      </c>
      <c r="M111" s="29" t="n">
        <v>4</v>
      </c>
      <c r="N111" s="29" t="n">
        <f aca="false">VLOOKUP($C111,'Memória de Cálculo 3'!$B$2:$G$11,5, )</f>
        <v>36.6509944479226</v>
      </c>
      <c r="O111" s="29" t="n">
        <f aca="false">M111*N111</f>
        <v>146.60397779169</v>
      </c>
      <c r="P111" s="29"/>
      <c r="Q111" s="29" t="n">
        <f aca="false">VLOOKUP($C111,'Memória de Cálculo 3'!$B$2:$G$11,6, )</f>
        <v>41.8361331456822</v>
      </c>
      <c r="R111" s="29" t="n">
        <f aca="false">P111*Q111</f>
        <v>0</v>
      </c>
      <c r="S111" s="30" t="n">
        <f aca="false">F111+I111+L111+O111+R111</f>
        <v>16273.0415348776</v>
      </c>
      <c r="T111" s="2"/>
    </row>
    <row r="112" s="1" customFormat="true" ht="13" hidden="false" customHeight="false" outlineLevel="0" collapsed="false">
      <c r="B112" s="25" t="s">
        <v>101</v>
      </c>
      <c r="C112" s="26" t="n">
        <v>0.035</v>
      </c>
      <c r="D112" s="27" t="n">
        <v>2</v>
      </c>
      <c r="E112" s="28" t="n">
        <f aca="false">VLOOKUP($C112,'Memória de Cálculo 3'!$B$2:$E$11,2, )</f>
        <v>7932.95676273452</v>
      </c>
      <c r="F112" s="29" t="n">
        <f aca="false">D112*E112</f>
        <v>15865.913525469</v>
      </c>
      <c r="G112" s="27" t="n">
        <v>0</v>
      </c>
      <c r="H112" s="28" t="n">
        <f aca="false">VLOOKUP($C112,'Memória de Cálculo 3'!$B$2:$E$11,3, )</f>
        <v>15892.7532845753</v>
      </c>
      <c r="I112" s="29" t="n">
        <f aca="false">G112*H112</f>
        <v>0</v>
      </c>
      <c r="J112" s="27" t="n">
        <v>0</v>
      </c>
      <c r="K112" s="28" t="n">
        <f aca="false">VLOOKUP($C112,'Memória de Cálculo 3'!$B$2:$E$11,4, )</f>
        <v>18110.5173468772</v>
      </c>
      <c r="L112" s="29" t="n">
        <f aca="false">J112*K112</f>
        <v>0</v>
      </c>
      <c r="M112" s="29" t="n">
        <v>4</v>
      </c>
      <c r="N112" s="29" t="n">
        <f aca="false">VLOOKUP($C112,'Memória de Cálculo 3'!$B$2:$G$11,5, )</f>
        <v>36.058894376066</v>
      </c>
      <c r="O112" s="29" t="n">
        <f aca="false">M112*N112</f>
        <v>144.235577504264</v>
      </c>
      <c r="P112" s="29"/>
      <c r="Q112" s="29" t="n">
        <f aca="false">VLOOKUP($C112,'Memória de Cálculo 3'!$B$2:$G$11,6, )</f>
        <v>41.1602666974483</v>
      </c>
      <c r="R112" s="29" t="n">
        <f aca="false">P112*Q112</f>
        <v>0</v>
      </c>
      <c r="S112" s="30" t="n">
        <f aca="false">F112+I112+L112+O112+R112</f>
        <v>16010.1491029733</v>
      </c>
      <c r="T112" s="2"/>
    </row>
    <row r="113" s="1" customFormat="true" ht="13" hidden="false" customHeight="false" outlineLevel="0" collapsed="false">
      <c r="B113" s="25" t="s">
        <v>102</v>
      </c>
      <c r="C113" s="26" t="n">
        <v>0.02</v>
      </c>
      <c r="D113" s="27" t="n">
        <v>3</v>
      </c>
      <c r="E113" s="28" t="n">
        <f aca="false">VLOOKUP($C113,'Memória de Cálculo 3'!$B$2:$E$11,2, )</f>
        <v>7806.83662342236</v>
      </c>
      <c r="F113" s="29" t="n">
        <f aca="false">D113*E113</f>
        <v>23420.5098702671</v>
      </c>
      <c r="G113" s="27" t="n">
        <v>0</v>
      </c>
      <c r="H113" s="28" t="n">
        <f aca="false">VLOOKUP($C113,'Memória de Cálculo 3'!$B$2:$E$11,3, )</f>
        <v>15640.0863007188</v>
      </c>
      <c r="I113" s="29" t="n">
        <f aca="false">G113*H113</f>
        <v>0</v>
      </c>
      <c r="J113" s="27" t="n">
        <v>0</v>
      </c>
      <c r="K113" s="28" t="n">
        <f aca="false">VLOOKUP($C113,'Memória de Cálculo 3'!$B$2:$E$11,4, )</f>
        <v>17822.5917928728</v>
      </c>
      <c r="L113" s="29" t="n">
        <f aca="false">J113*K113</f>
        <v>0</v>
      </c>
      <c r="M113" s="29" t="n">
        <v>4</v>
      </c>
      <c r="N113" s="29" t="n">
        <f aca="false">VLOOKUP($C113,'Memória de Cálculo 3'!$B$2:$G$11,5, )</f>
        <v>35.4856210155562</v>
      </c>
      <c r="O113" s="29" t="n">
        <f aca="false">M113*N113</f>
        <v>141.942484062225</v>
      </c>
      <c r="P113" s="29"/>
      <c r="Q113" s="29" t="n">
        <f aca="false">VLOOKUP($C113,'Memória de Cálculo 3'!$B$2:$G$11,6, )</f>
        <v>40.5058904383474</v>
      </c>
      <c r="R113" s="29" t="n">
        <f aca="false">P113*Q113</f>
        <v>0</v>
      </c>
      <c r="S113" s="30" t="n">
        <f aca="false">F113+I113+L113+O113+R113</f>
        <v>23562.4523543293</v>
      </c>
      <c r="T113" s="2"/>
    </row>
    <row r="114" s="1" customFormat="true" ht="13" hidden="false" customHeight="false" outlineLevel="0" collapsed="false">
      <c r="B114" s="25" t="s">
        <v>103</v>
      </c>
      <c r="C114" s="26" t="n">
        <v>0.03</v>
      </c>
      <c r="D114" s="27" t="n">
        <v>2</v>
      </c>
      <c r="E114" s="28" t="n">
        <f aca="false">VLOOKUP($C114,'Memória de Cálculo 3'!$B$2:$E$11,2, )</f>
        <v>7890.46636764756</v>
      </c>
      <c r="F114" s="29" t="n">
        <f aca="false">D114*E114</f>
        <v>15780.9327352951</v>
      </c>
      <c r="G114" s="27" t="n">
        <v>0</v>
      </c>
      <c r="H114" s="28" t="n">
        <f aca="false">VLOOKUP($C114,'Memória de Cálculo 3'!$B$2:$E$11,3, )</f>
        <v>15807.6287356488</v>
      </c>
      <c r="I114" s="29" t="n">
        <f aca="false">G114*H114</f>
        <v>0</v>
      </c>
      <c r="J114" s="27" t="n">
        <v>0</v>
      </c>
      <c r="K114" s="28" t="n">
        <f aca="false">VLOOKUP($C114,'Memória de Cálculo 3'!$B$2:$E$11,4, )</f>
        <v>18013.5140402523</v>
      </c>
      <c r="L114" s="29" t="n">
        <f aca="false">J114*K114</f>
        <v>0</v>
      </c>
      <c r="M114" s="29" t="n">
        <v>4</v>
      </c>
      <c r="N114" s="29" t="n">
        <f aca="false">VLOOKUP($C114,'Memória de Cálculo 3'!$B$2:$G$11,5, )</f>
        <v>35.8657562165798</v>
      </c>
      <c r="O114" s="29" t="n">
        <f aca="false">M114*N114</f>
        <v>143.463024866319</v>
      </c>
      <c r="P114" s="29"/>
      <c r="Q114" s="29" t="n">
        <f aca="false">VLOOKUP($C114,'Memória de Cálculo 3'!$B$2:$G$11,6, )</f>
        <v>40.939804636937</v>
      </c>
      <c r="R114" s="29" t="n">
        <f aca="false">P114*Q114</f>
        <v>0</v>
      </c>
      <c r="S114" s="30" t="n">
        <f aca="false">F114+I114+L114+O114+R114</f>
        <v>15924.3957601614</v>
      </c>
      <c r="T114" s="2"/>
    </row>
    <row r="115" s="1" customFormat="true" ht="24" hidden="false" customHeight="false" outlineLevel="0" collapsed="false">
      <c r="B115" s="25" t="s">
        <v>104</v>
      </c>
      <c r="C115" s="26" t="n">
        <v>0.03</v>
      </c>
      <c r="D115" s="27" t="n">
        <v>2</v>
      </c>
      <c r="E115" s="28" t="n">
        <f aca="false">VLOOKUP($C115,'Memória de Cálculo 3'!$B$2:$E$11,2, )</f>
        <v>7890.46636764756</v>
      </c>
      <c r="F115" s="29" t="n">
        <f aca="false">D115*E115</f>
        <v>15780.9327352951</v>
      </c>
      <c r="G115" s="27" t="n">
        <v>0</v>
      </c>
      <c r="H115" s="28" t="n">
        <f aca="false">VLOOKUP($C115,'Memória de Cálculo 3'!$B$2:$E$11,3, )</f>
        <v>15807.6287356488</v>
      </c>
      <c r="I115" s="29" t="n">
        <f aca="false">G115*H115</f>
        <v>0</v>
      </c>
      <c r="J115" s="27" t="n">
        <v>0</v>
      </c>
      <c r="K115" s="28" t="n">
        <f aca="false">VLOOKUP($C115,'Memória de Cálculo 3'!$B$2:$E$11,4, )</f>
        <v>18013.5140402523</v>
      </c>
      <c r="L115" s="29" t="n">
        <f aca="false">J115*K115</f>
        <v>0</v>
      </c>
      <c r="M115" s="29" t="n">
        <v>4</v>
      </c>
      <c r="N115" s="29" t="n">
        <f aca="false">VLOOKUP($C115,'Memória de Cálculo 3'!$B$2:$G$11,5, )</f>
        <v>35.8657562165798</v>
      </c>
      <c r="O115" s="29" t="n">
        <f aca="false">M115*N115</f>
        <v>143.463024866319</v>
      </c>
      <c r="P115" s="29"/>
      <c r="Q115" s="29" t="n">
        <f aca="false">VLOOKUP($C115,'Memória de Cálculo 3'!$B$2:$G$11,6, )</f>
        <v>40.939804636937</v>
      </c>
      <c r="R115" s="29" t="n">
        <f aca="false">P115*Q115</f>
        <v>0</v>
      </c>
      <c r="S115" s="30" t="n">
        <f aca="false">F115+I115+L115+O115+R115</f>
        <v>15924.3957601614</v>
      </c>
      <c r="T115" s="2"/>
    </row>
    <row r="116" s="1" customFormat="true" ht="13" hidden="false" customHeight="false" outlineLevel="0" collapsed="false">
      <c r="B116" s="25" t="s">
        <v>105</v>
      </c>
      <c r="C116" s="26" t="n">
        <v>0.05</v>
      </c>
      <c r="D116" s="27" t="n">
        <v>2</v>
      </c>
      <c r="E116" s="28" t="n">
        <f aca="false">VLOOKUP($C116,'Memória de Cálculo 3'!$B$2:$E$11,2, )</f>
        <v>8063.21877854297</v>
      </c>
      <c r="F116" s="29" t="n">
        <f aca="false">D116*E116</f>
        <v>16126.4375570859</v>
      </c>
      <c r="G116" s="27" t="n">
        <v>0</v>
      </c>
      <c r="H116" s="28" t="n">
        <f aca="false">VLOOKUP($C116,'Memória de Cálculo 3'!$B$2:$E$11,3, )</f>
        <v>16153.7180347325</v>
      </c>
      <c r="I116" s="29" t="n">
        <f aca="false">G116*H116</f>
        <v>0</v>
      </c>
      <c r="J116" s="27" t="n">
        <v>0</v>
      </c>
      <c r="K116" s="28" t="n">
        <f aca="false">VLOOKUP($C116,'Memória de Cálculo 3'!$B$2:$E$11,4, )</f>
        <v>18407.8985841002</v>
      </c>
      <c r="L116" s="29" t="n">
        <f aca="false">J116*K116</f>
        <v>0</v>
      </c>
      <c r="M116" s="29" t="n">
        <v>4</v>
      </c>
      <c r="N116" s="29" t="n">
        <f aca="false">VLOOKUP($C116,'Memória de Cálculo 3'!$B$2:$G$11,5, )</f>
        <v>36.6509944479226</v>
      </c>
      <c r="O116" s="29" t="n">
        <f aca="false">M116*N116</f>
        <v>146.60397779169</v>
      </c>
      <c r="P116" s="29"/>
      <c r="Q116" s="29" t="n">
        <f aca="false">VLOOKUP($C116,'Memória de Cálculo 3'!$B$2:$G$11,6, )</f>
        <v>41.8361331456822</v>
      </c>
      <c r="R116" s="29" t="n">
        <f aca="false">P116*Q116</f>
        <v>0</v>
      </c>
      <c r="S116" s="30" t="n">
        <f aca="false">F116+I116+L116+O116+R116</f>
        <v>16273.0415348776</v>
      </c>
      <c r="T116" s="2"/>
    </row>
    <row r="117" s="1" customFormat="true" ht="13" hidden="false" customHeight="false" outlineLevel="0" collapsed="false">
      <c r="B117" s="25" t="s">
        <v>106</v>
      </c>
      <c r="C117" s="26" t="n">
        <v>0.02</v>
      </c>
      <c r="D117" s="27" t="n">
        <v>2</v>
      </c>
      <c r="E117" s="28" t="n">
        <f aca="false">VLOOKUP($C117,'Memória de Cálculo 3'!$B$2:$E$11,2, )</f>
        <v>7806.83662342236</v>
      </c>
      <c r="F117" s="29" t="n">
        <f aca="false">D117*E117</f>
        <v>15613.6732468447</v>
      </c>
      <c r="G117" s="27" t="n">
        <v>0</v>
      </c>
      <c r="H117" s="28" t="n">
        <f aca="false">VLOOKUP($C117,'Memória de Cálculo 3'!$B$2:$E$11,3, )</f>
        <v>15640.0863007188</v>
      </c>
      <c r="I117" s="29" t="n">
        <f aca="false">G117*H117</f>
        <v>0</v>
      </c>
      <c r="J117" s="27" t="n">
        <v>0</v>
      </c>
      <c r="K117" s="28" t="n">
        <f aca="false">VLOOKUP($C117,'Memória de Cálculo 3'!$B$2:$E$11,4, )</f>
        <v>17822.5917928728</v>
      </c>
      <c r="L117" s="29" t="n">
        <f aca="false">J117*K117</f>
        <v>0</v>
      </c>
      <c r="M117" s="29" t="n">
        <v>4</v>
      </c>
      <c r="N117" s="29" t="n">
        <f aca="false">VLOOKUP($C117,'Memória de Cálculo 3'!$B$2:$G$11,5, )</f>
        <v>35.4856210155562</v>
      </c>
      <c r="O117" s="29" t="n">
        <f aca="false">M117*N117</f>
        <v>141.942484062225</v>
      </c>
      <c r="P117" s="29"/>
      <c r="Q117" s="29" t="n">
        <f aca="false">VLOOKUP($C117,'Memória de Cálculo 3'!$B$2:$G$11,6, )</f>
        <v>40.5058904383474</v>
      </c>
      <c r="R117" s="29" t="n">
        <f aca="false">P117*Q117</f>
        <v>0</v>
      </c>
      <c r="S117" s="30" t="n">
        <f aca="false">F117+I117+L117+O117+R117</f>
        <v>15755.615730907</v>
      </c>
      <c r="T117" s="2"/>
    </row>
    <row r="118" s="1" customFormat="true" ht="24" hidden="false" customHeight="false" outlineLevel="0" collapsed="false">
      <c r="B118" s="25" t="s">
        <v>107</v>
      </c>
      <c r="C118" s="26" t="n">
        <v>0.05</v>
      </c>
      <c r="D118" s="27" t="n">
        <v>2</v>
      </c>
      <c r="E118" s="28" t="n">
        <f aca="false">VLOOKUP($C118,'Memória de Cálculo 3'!$B$2:$E$11,2, )</f>
        <v>8063.21877854297</v>
      </c>
      <c r="F118" s="29" t="n">
        <f aca="false">D118*E118</f>
        <v>16126.4375570859</v>
      </c>
      <c r="G118" s="27" t="n">
        <v>0</v>
      </c>
      <c r="H118" s="28" t="n">
        <f aca="false">VLOOKUP($C118,'Memória de Cálculo 3'!$B$2:$E$11,3, )</f>
        <v>16153.7180347325</v>
      </c>
      <c r="I118" s="29" t="n">
        <f aca="false">G118*H118</f>
        <v>0</v>
      </c>
      <c r="J118" s="27" t="n">
        <v>0</v>
      </c>
      <c r="K118" s="28" t="n">
        <f aca="false">VLOOKUP($C118,'Memória de Cálculo 3'!$B$2:$E$11,4, )</f>
        <v>18407.8985841002</v>
      </c>
      <c r="L118" s="29" t="n">
        <f aca="false">J118*K118</f>
        <v>0</v>
      </c>
      <c r="M118" s="29" t="n">
        <v>4</v>
      </c>
      <c r="N118" s="29" t="n">
        <f aca="false">VLOOKUP($C118,'Memória de Cálculo 3'!$B$2:$G$11,5, )</f>
        <v>36.6509944479226</v>
      </c>
      <c r="O118" s="29" t="n">
        <f aca="false">M118*N118</f>
        <v>146.60397779169</v>
      </c>
      <c r="P118" s="29"/>
      <c r="Q118" s="29" t="n">
        <f aca="false">VLOOKUP($C118,'Memória de Cálculo 3'!$B$2:$G$11,6, )</f>
        <v>41.8361331456822</v>
      </c>
      <c r="R118" s="29" t="n">
        <f aca="false">P118*Q118</f>
        <v>0</v>
      </c>
      <c r="S118" s="30" t="n">
        <f aca="false">F118+I118+L118+O118+R118</f>
        <v>16273.0415348776</v>
      </c>
      <c r="T118" s="2"/>
    </row>
    <row r="119" s="1" customFormat="true" ht="24" hidden="false" customHeight="false" outlineLevel="0" collapsed="false">
      <c r="B119" s="25" t="s">
        <v>108</v>
      </c>
      <c r="C119" s="26" t="n">
        <v>0.05</v>
      </c>
      <c r="D119" s="27" t="n">
        <v>2</v>
      </c>
      <c r="E119" s="28" t="n">
        <f aca="false">VLOOKUP($C119,'Memória de Cálculo 3'!$B$2:$E$11,2, )</f>
        <v>8063.21877854297</v>
      </c>
      <c r="F119" s="29" t="n">
        <f aca="false">D119*E119</f>
        <v>16126.4375570859</v>
      </c>
      <c r="G119" s="27" t="n">
        <v>0</v>
      </c>
      <c r="H119" s="28" t="n">
        <f aca="false">VLOOKUP($C119,'Memória de Cálculo 3'!$B$2:$E$11,3, )</f>
        <v>16153.7180347325</v>
      </c>
      <c r="I119" s="29" t="n">
        <f aca="false">G119*H119</f>
        <v>0</v>
      </c>
      <c r="J119" s="27" t="n">
        <v>0</v>
      </c>
      <c r="K119" s="28" t="n">
        <f aca="false">VLOOKUP($C119,'Memória de Cálculo 3'!$B$2:$E$11,4, )</f>
        <v>18407.8985841002</v>
      </c>
      <c r="L119" s="29" t="n">
        <f aca="false">J119*K119</f>
        <v>0</v>
      </c>
      <c r="M119" s="29" t="n">
        <v>4</v>
      </c>
      <c r="N119" s="29" t="n">
        <f aca="false">VLOOKUP($C119,'Memória de Cálculo 3'!$B$2:$G$11,5, )</f>
        <v>36.6509944479226</v>
      </c>
      <c r="O119" s="29" t="n">
        <f aca="false">M119*N119</f>
        <v>146.60397779169</v>
      </c>
      <c r="P119" s="29"/>
      <c r="Q119" s="29" t="n">
        <f aca="false">VLOOKUP($C119,'Memória de Cálculo 3'!$B$2:$G$11,6, )</f>
        <v>41.8361331456822</v>
      </c>
      <c r="R119" s="29" t="n">
        <f aca="false">P119*Q119</f>
        <v>0</v>
      </c>
      <c r="S119" s="30" t="n">
        <f aca="false">F119+I119+L119+O119+R119</f>
        <v>16273.0415348776</v>
      </c>
      <c r="T119" s="2"/>
    </row>
    <row r="120" s="1" customFormat="true" ht="13" hidden="false" customHeight="false" outlineLevel="0" collapsed="false">
      <c r="B120" s="25" t="s">
        <v>109</v>
      </c>
      <c r="C120" s="26" t="n">
        <v>0.02</v>
      </c>
      <c r="D120" s="27" t="n">
        <v>2</v>
      </c>
      <c r="E120" s="28" t="n">
        <f aca="false">VLOOKUP($C120,'Memória de Cálculo 3'!$B$2:$E$11,2, )</f>
        <v>7806.83662342236</v>
      </c>
      <c r="F120" s="29" t="n">
        <f aca="false">D120*E120</f>
        <v>15613.6732468447</v>
      </c>
      <c r="G120" s="27" t="n">
        <v>0</v>
      </c>
      <c r="H120" s="28" t="n">
        <f aca="false">VLOOKUP($C120,'Memória de Cálculo 3'!$B$2:$E$11,3, )</f>
        <v>15640.0863007188</v>
      </c>
      <c r="I120" s="29" t="n">
        <f aca="false">G120*H120</f>
        <v>0</v>
      </c>
      <c r="J120" s="27" t="n">
        <v>0</v>
      </c>
      <c r="K120" s="28" t="n">
        <f aca="false">VLOOKUP($C120,'Memória de Cálculo 3'!$B$2:$E$11,4, )</f>
        <v>17822.5917928728</v>
      </c>
      <c r="L120" s="29" t="n">
        <f aca="false">J120*K120</f>
        <v>0</v>
      </c>
      <c r="M120" s="29" t="n">
        <v>4</v>
      </c>
      <c r="N120" s="29" t="n">
        <f aca="false">VLOOKUP($C120,'Memória de Cálculo 3'!$B$2:$G$11,5, )</f>
        <v>35.4856210155562</v>
      </c>
      <c r="O120" s="29" t="n">
        <f aca="false">M120*N120</f>
        <v>141.942484062225</v>
      </c>
      <c r="P120" s="29"/>
      <c r="Q120" s="29" t="n">
        <f aca="false">VLOOKUP($C120,'Memória de Cálculo 3'!$B$2:$G$11,6, )</f>
        <v>40.5058904383474</v>
      </c>
      <c r="R120" s="29" t="n">
        <f aca="false">P120*Q120</f>
        <v>0</v>
      </c>
      <c r="S120" s="30" t="n">
        <f aca="false">F120+I120+L120+O120+R120</f>
        <v>15755.615730907</v>
      </c>
      <c r="T120" s="2"/>
    </row>
    <row r="121" s="1" customFormat="true" ht="13" hidden="false" customHeight="false" outlineLevel="0" collapsed="false">
      <c r="B121" s="25" t="s">
        <v>110</v>
      </c>
      <c r="C121" s="26" t="n">
        <v>0.05</v>
      </c>
      <c r="D121" s="27" t="n">
        <v>5</v>
      </c>
      <c r="E121" s="28" t="n">
        <f aca="false">VLOOKUP($C121,'Memória de Cálculo 3'!$B$2:$E$11,2, )</f>
        <v>8063.21877854297</v>
      </c>
      <c r="F121" s="29" t="n">
        <f aca="false">D121*E121</f>
        <v>40316.0938927148</v>
      </c>
      <c r="G121" s="27" t="n">
        <v>1</v>
      </c>
      <c r="H121" s="28" t="n">
        <f aca="false">VLOOKUP($C121,'Memória de Cálculo 3'!$B$2:$E$11,3, )</f>
        <v>16153.7180347325</v>
      </c>
      <c r="I121" s="29" t="n">
        <f aca="false">G121*H121</f>
        <v>16153.7180347325</v>
      </c>
      <c r="J121" s="27" t="n">
        <v>0</v>
      </c>
      <c r="K121" s="28" t="n">
        <f aca="false">VLOOKUP($C121,'Memória de Cálculo 3'!$B$2:$E$11,4, )</f>
        <v>18407.8985841002</v>
      </c>
      <c r="L121" s="29" t="n">
        <f aca="false">J121*K121</f>
        <v>0</v>
      </c>
      <c r="M121" s="29" t="n">
        <v>4</v>
      </c>
      <c r="N121" s="29" t="n">
        <f aca="false">VLOOKUP($C121,'Memória de Cálculo 3'!$B$2:$G$11,5, )</f>
        <v>36.6509944479226</v>
      </c>
      <c r="O121" s="29" t="n">
        <f aca="false">M121*N121</f>
        <v>146.60397779169</v>
      </c>
      <c r="P121" s="29"/>
      <c r="Q121" s="29" t="n">
        <f aca="false">VLOOKUP($C121,'Memória de Cálculo 3'!$B$2:$G$11,6, )</f>
        <v>41.8361331456822</v>
      </c>
      <c r="R121" s="29" t="n">
        <f aca="false">P121*Q121</f>
        <v>0</v>
      </c>
      <c r="S121" s="30" t="n">
        <f aca="false">F121+I121+L121+O121+R121</f>
        <v>56616.4159052391</v>
      </c>
      <c r="T121" s="2"/>
    </row>
    <row r="122" s="1" customFormat="true" ht="24" hidden="false" customHeight="false" outlineLevel="0" collapsed="false">
      <c r="B122" s="25" t="s">
        <v>111</v>
      </c>
      <c r="C122" s="26" t="n">
        <v>0.05</v>
      </c>
      <c r="D122" s="27" t="n">
        <v>3</v>
      </c>
      <c r="E122" s="28" t="n">
        <f aca="false">VLOOKUP($C122,'Memória de Cálculo 3'!$B$2:$E$11,2, )</f>
        <v>8063.21877854297</v>
      </c>
      <c r="F122" s="29" t="n">
        <f aca="false">D122*E122</f>
        <v>24189.6563356289</v>
      </c>
      <c r="G122" s="27" t="n">
        <v>1</v>
      </c>
      <c r="H122" s="28" t="n">
        <f aca="false">VLOOKUP($C122,'Memória de Cálculo 3'!$B$2:$E$11,3, )</f>
        <v>16153.7180347325</v>
      </c>
      <c r="I122" s="29" t="n">
        <f aca="false">G122*H122</f>
        <v>16153.7180347325</v>
      </c>
      <c r="J122" s="27" t="n">
        <v>0</v>
      </c>
      <c r="K122" s="28" t="n">
        <f aca="false">VLOOKUP($C122,'Memória de Cálculo 3'!$B$2:$E$11,4, )</f>
        <v>18407.8985841002</v>
      </c>
      <c r="L122" s="29" t="n">
        <f aca="false">J122*K122</f>
        <v>0</v>
      </c>
      <c r="M122" s="29" t="n">
        <v>4</v>
      </c>
      <c r="N122" s="29" t="n">
        <f aca="false">VLOOKUP($C122,'Memória de Cálculo 3'!$B$2:$G$11,5, )</f>
        <v>36.6509944479226</v>
      </c>
      <c r="O122" s="29" t="n">
        <f aca="false">M122*N122</f>
        <v>146.60397779169</v>
      </c>
      <c r="P122" s="29"/>
      <c r="Q122" s="29" t="n">
        <f aca="false">VLOOKUP($C122,'Memória de Cálculo 3'!$B$2:$G$11,6, )</f>
        <v>41.8361331456822</v>
      </c>
      <c r="R122" s="29" t="n">
        <f aca="false">P122*Q122</f>
        <v>0</v>
      </c>
      <c r="S122" s="30" t="n">
        <f aca="false">F122+I122+L122+O122+R122</f>
        <v>40489.9783481531</v>
      </c>
      <c r="T122" s="2"/>
    </row>
    <row r="123" s="1" customFormat="true" ht="13" hidden="false" customHeight="false" outlineLevel="0" collapsed="false">
      <c r="B123" s="25" t="s">
        <v>112</v>
      </c>
      <c r="C123" s="26" t="n">
        <v>0.04</v>
      </c>
      <c r="D123" s="27" t="n">
        <v>3</v>
      </c>
      <c r="E123" s="28" t="n">
        <f aca="false">VLOOKUP($C123,'Memória de Cálculo 3'!$B$2:$E$11,2, )</f>
        <v>7975.90725955495</v>
      </c>
      <c r="F123" s="29" t="n">
        <f aca="false">D123*E123</f>
        <v>23927.7217786649</v>
      </c>
      <c r="G123" s="27" t="n">
        <v>0</v>
      </c>
      <c r="H123" s="28" t="n">
        <f aca="false">VLOOKUP($C123,'Memória de Cálculo 3'!$B$2:$E$11,3, )</f>
        <v>15978.7995936418</v>
      </c>
      <c r="I123" s="29" t="n">
        <f aca="false">G123*H123</f>
        <v>0</v>
      </c>
      <c r="J123" s="27" t="n">
        <v>0</v>
      </c>
      <c r="K123" s="28" t="n">
        <f aca="false">VLOOKUP($C123,'Memória de Cálculo 3'!$B$2:$E$11,4, )</f>
        <v>18208.5710412296</v>
      </c>
      <c r="L123" s="29" t="n">
        <f aca="false">J123*K123</f>
        <v>0</v>
      </c>
      <c r="M123" s="29" t="n">
        <v>4</v>
      </c>
      <c r="N123" s="29" t="n">
        <f aca="false">VLOOKUP($C123,'Memória de Cálculo 3'!$B$2:$G$11,5, )</f>
        <v>36.254123907068</v>
      </c>
      <c r="O123" s="29" t="n">
        <f aca="false">M123*N123</f>
        <v>145.016495628272</v>
      </c>
      <c r="P123" s="29"/>
      <c r="Q123" s="29" t="n">
        <f aca="false">VLOOKUP($C123,'Memória de Cálculo 3'!$B$2:$G$11,6, )</f>
        <v>41.3831160027945</v>
      </c>
      <c r="R123" s="29" t="n">
        <f aca="false">P123*Q123</f>
        <v>0</v>
      </c>
      <c r="S123" s="30" t="n">
        <f aca="false">F123+I123+L123+O123+R123</f>
        <v>24072.7382742931</v>
      </c>
      <c r="T123" s="2"/>
    </row>
    <row r="124" s="1" customFormat="true" ht="24" hidden="false" customHeight="false" outlineLevel="0" collapsed="false">
      <c r="B124" s="25" t="s">
        <v>113</v>
      </c>
      <c r="C124" s="26" t="n">
        <v>0.05</v>
      </c>
      <c r="D124" s="27" t="n">
        <v>2</v>
      </c>
      <c r="E124" s="28" t="n">
        <f aca="false">VLOOKUP($C124,'Memória de Cálculo 3'!$B$2:$E$11,2, )</f>
        <v>8063.21877854297</v>
      </c>
      <c r="F124" s="29" t="n">
        <f aca="false">D124*E124</f>
        <v>16126.4375570859</v>
      </c>
      <c r="G124" s="27" t="n">
        <v>0</v>
      </c>
      <c r="H124" s="28" t="n">
        <f aca="false">VLOOKUP($C124,'Memória de Cálculo 3'!$B$2:$E$11,3, )</f>
        <v>16153.7180347325</v>
      </c>
      <c r="I124" s="29" t="n">
        <f aca="false">G124*H124</f>
        <v>0</v>
      </c>
      <c r="J124" s="27" t="n">
        <v>0</v>
      </c>
      <c r="K124" s="28" t="n">
        <f aca="false">VLOOKUP($C124,'Memória de Cálculo 3'!$B$2:$E$11,4, )</f>
        <v>18407.8985841002</v>
      </c>
      <c r="L124" s="29" t="n">
        <f aca="false">J124*K124</f>
        <v>0</v>
      </c>
      <c r="M124" s="29" t="n">
        <v>4</v>
      </c>
      <c r="N124" s="29" t="n">
        <f aca="false">VLOOKUP($C124,'Memória de Cálculo 3'!$B$2:$G$11,5, )</f>
        <v>36.6509944479226</v>
      </c>
      <c r="O124" s="29" t="n">
        <f aca="false">M124*N124</f>
        <v>146.60397779169</v>
      </c>
      <c r="P124" s="29"/>
      <c r="Q124" s="29" t="n">
        <f aca="false">VLOOKUP($C124,'Memória de Cálculo 3'!$B$2:$G$11,6, )</f>
        <v>41.8361331456822</v>
      </c>
      <c r="R124" s="29" t="n">
        <f aca="false">P124*Q124</f>
        <v>0</v>
      </c>
      <c r="S124" s="30" t="n">
        <f aca="false">F124+I124+L124+O124+R124</f>
        <v>16273.0415348776</v>
      </c>
      <c r="T124" s="2"/>
    </row>
    <row r="125" s="1" customFormat="true" ht="13" hidden="false" customHeight="false" outlineLevel="0" collapsed="false">
      <c r="B125" s="25" t="s">
        <v>93</v>
      </c>
      <c r="C125" s="26" t="n">
        <v>0.05</v>
      </c>
      <c r="D125" s="27" t="n">
        <v>1</v>
      </c>
      <c r="E125" s="28" t="n">
        <f aca="false">VLOOKUP($C125,'Memória de Cálculo 3'!$B$2:$E$11,2, )</f>
        <v>8063.21877854297</v>
      </c>
      <c r="F125" s="29" t="n">
        <f aca="false">D125*E125</f>
        <v>8063.21877854297</v>
      </c>
      <c r="G125" s="27" t="n">
        <v>1</v>
      </c>
      <c r="H125" s="28" t="n">
        <f aca="false">VLOOKUP($C125,'Memória de Cálculo 3'!$B$2:$E$11,3, )</f>
        <v>16153.7180347325</v>
      </c>
      <c r="I125" s="29" t="n">
        <f aca="false">G125*H125</f>
        <v>16153.7180347325</v>
      </c>
      <c r="J125" s="27" t="n">
        <v>0</v>
      </c>
      <c r="K125" s="28" t="n">
        <f aca="false">VLOOKUP($C125,'Memória de Cálculo 3'!$B$2:$E$11,4, )</f>
        <v>18407.8985841002</v>
      </c>
      <c r="L125" s="29" t="n">
        <f aca="false">J125*K125</f>
        <v>0</v>
      </c>
      <c r="M125" s="29" t="n">
        <v>9</v>
      </c>
      <c r="N125" s="29" t="n">
        <f aca="false">VLOOKUP($C125,'Memória de Cálculo 3'!$B$2:$G$11,5, )</f>
        <v>36.6509944479226</v>
      </c>
      <c r="O125" s="29" t="n">
        <f aca="false">M125*N125</f>
        <v>329.858950031303</v>
      </c>
      <c r="P125" s="29" t="n">
        <v>7</v>
      </c>
      <c r="Q125" s="29" t="n">
        <f aca="false">VLOOKUP($C125,'Memória de Cálculo 3'!$B$2:$G$11,6, )</f>
        <v>41.8361331456822</v>
      </c>
      <c r="R125" s="29" t="n">
        <f aca="false">P125*Q125</f>
        <v>292.852932019776</v>
      </c>
      <c r="S125" s="30" t="n">
        <f aca="false">F125+I125+L125+O125+R125</f>
        <v>24839.6486953266</v>
      </c>
      <c r="T125" s="2"/>
    </row>
    <row r="126" s="1" customFormat="true" ht="12.8" hidden="false" customHeight="false" outlineLevel="0" collapsed="false">
      <c r="B126" s="31" t="s">
        <v>22</v>
      </c>
      <c r="C126" s="31"/>
      <c r="D126" s="31" t="n">
        <f aca="false">SUM(D105:D125)</f>
        <v>47</v>
      </c>
      <c r="E126" s="31"/>
      <c r="F126" s="32" t="n">
        <f aca="false">SUM(F105:F125)</f>
        <v>374238.317256456</v>
      </c>
      <c r="G126" s="31" t="n">
        <f aca="false">SUM(G105:G125)</f>
        <v>4</v>
      </c>
      <c r="H126" s="31"/>
      <c r="I126" s="31" t="n">
        <f aca="false">SUM(I105:I125)</f>
        <v>64268.7828398464</v>
      </c>
      <c r="J126" s="31" t="n">
        <f aca="false">SUM(J105:J125)</f>
        <v>0</v>
      </c>
      <c r="K126" s="31"/>
      <c r="L126" s="32" t="n">
        <f aca="false">SUM(L105:L125)</f>
        <v>0</v>
      </c>
      <c r="M126" s="31" t="n">
        <f aca="false">SUM(M105:M125)</f>
        <v>89</v>
      </c>
      <c r="N126" s="31"/>
      <c r="O126" s="32" t="n">
        <f aca="false">SUM(O105:O125)</f>
        <v>3222.03603622007</v>
      </c>
      <c r="P126" s="31" t="n">
        <f aca="false">SUM(P105:P125)</f>
        <v>7</v>
      </c>
      <c r="Q126" s="31"/>
      <c r="R126" s="32" t="n">
        <f aca="false">SUM(R105:R125)</f>
        <v>292.852932019776</v>
      </c>
      <c r="S126" s="33" t="n">
        <f aca="false">SUM(S105:S125)</f>
        <v>442021.989064542</v>
      </c>
      <c r="T126" s="2"/>
    </row>
    <row r="127" s="1" customFormat="true" ht="12.8" hidden="false" customHeight="false" outlineLevel="0" collapsed="false">
      <c r="B127" s="31" t="s">
        <v>50</v>
      </c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4" t="n">
        <f aca="false">S126*36</f>
        <v>15912791.6063235</v>
      </c>
      <c r="T127" s="2"/>
    </row>
    <row r="128" s="1" customFormat="true" ht="12.8" hidden="false" customHeight="false" outlineLevel="0" collapsed="false">
      <c r="N128" s="2"/>
    </row>
    <row r="129" s="1" customFormat="true" ht="12.8" hidden="false" customHeight="false" outlineLevel="0" collapsed="false">
      <c r="N129" s="2"/>
    </row>
    <row r="130" s="1" customFormat="true" ht="12.8" hidden="false" customHeight="false" outlineLevel="0" collapsed="false">
      <c r="T130" s="2"/>
    </row>
    <row r="131" s="1" customFormat="true" ht="12.8" hidden="false" customHeight="false" outlineLevel="0" collapsed="false">
      <c r="T131" s="2"/>
    </row>
    <row r="133" customFormat="false" ht="12.8" hidden="false" customHeight="false" outlineLevel="0" collapsed="false"/>
  </sheetData>
  <mergeCells count="98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G21:I21"/>
    <mergeCell ref="J21:K21"/>
    <mergeCell ref="N21:Q21"/>
    <mergeCell ref="G22:I22"/>
    <mergeCell ref="J22:K22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9:C39"/>
    <mergeCell ref="B40:L40"/>
    <mergeCell ref="B43:B44"/>
    <mergeCell ref="C43:C44"/>
    <mergeCell ref="D43:F43"/>
    <mergeCell ref="G43:I43"/>
    <mergeCell ref="J43:L43"/>
    <mergeCell ref="M43:O43"/>
    <mergeCell ref="P43:R43"/>
    <mergeCell ref="S43:S44"/>
    <mergeCell ref="B62:C62"/>
    <mergeCell ref="B63:L63"/>
    <mergeCell ref="B66:B67"/>
    <mergeCell ref="C66:C67"/>
    <mergeCell ref="D66:F66"/>
    <mergeCell ref="G66:I66"/>
    <mergeCell ref="J66:L66"/>
    <mergeCell ref="M66:O66"/>
    <mergeCell ref="P66:R66"/>
    <mergeCell ref="S66:S67"/>
    <mergeCell ref="B81:C81"/>
    <mergeCell ref="B82:L82"/>
    <mergeCell ref="B85:B86"/>
    <mergeCell ref="C85:C86"/>
    <mergeCell ref="D85:F85"/>
    <mergeCell ref="G85:I85"/>
    <mergeCell ref="J85:L85"/>
    <mergeCell ref="M85:O85"/>
    <mergeCell ref="P85:R85"/>
    <mergeCell ref="S85:S86"/>
    <mergeCell ref="B99:C99"/>
    <mergeCell ref="B100:L100"/>
    <mergeCell ref="B103:B104"/>
    <mergeCell ref="C103:C104"/>
    <mergeCell ref="D103:F103"/>
    <mergeCell ref="G103:I103"/>
    <mergeCell ref="J103:L103"/>
    <mergeCell ref="M103:O103"/>
    <mergeCell ref="P103:R103"/>
    <mergeCell ref="S103:S104"/>
    <mergeCell ref="B126:C126"/>
    <mergeCell ref="B127:L12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false" showOutlineSymbols="true" defaultGridColor="true" view="normal" topLeftCell="A145" colorId="64" zoomScale="120" zoomScaleNormal="120" zoomScalePageLayoutView="100" workbookViewId="0">
      <selection pane="topLeft" activeCell="E64" activeCellId="0" sqref="E64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5" width="11.53"/>
  </cols>
  <sheetData>
    <row r="1" customFormat="false" ht="22.05" hidden="false" customHeight="false" outlineLevel="0" collapsed="false">
      <c r="A1" s="39" t="s">
        <v>114</v>
      </c>
      <c r="B1" s="39"/>
      <c r="C1" s="39"/>
      <c r="D1" s="39"/>
      <c r="E1" s="39"/>
    </row>
    <row r="2" customFormat="false" ht="20.5" hidden="false" customHeight="true" outlineLevel="0" collapsed="false">
      <c r="A2" s="40" t="s">
        <v>115</v>
      </c>
      <c r="B2" s="40"/>
      <c r="C2" s="40"/>
      <c r="D2" s="40"/>
      <c r="E2" s="40"/>
    </row>
    <row r="3" customFormat="false" ht="12.75" hidden="false" customHeight="true" outlineLevel="0" collapsed="false">
      <c r="A3" s="41"/>
      <c r="B3" s="42"/>
      <c r="C3" s="42"/>
      <c r="D3" s="42"/>
      <c r="E3" s="42"/>
    </row>
    <row r="4" customFormat="false" ht="12.75" hidden="false" customHeight="true" outlineLevel="0" collapsed="false">
      <c r="A4" s="43"/>
      <c r="B4" s="44" t="s">
        <v>116</v>
      </c>
      <c r="C4" s="45" t="n">
        <v>2271.74</v>
      </c>
      <c r="D4" s="45"/>
      <c r="E4" s="45"/>
    </row>
    <row r="5" customFormat="false" ht="12.75" hidden="false" customHeight="true" outlineLevel="0" collapsed="false">
      <c r="A5" s="43"/>
      <c r="B5" s="44" t="s">
        <v>117</v>
      </c>
      <c r="C5" s="46" t="n">
        <v>46023</v>
      </c>
      <c r="D5" s="46"/>
      <c r="E5" s="46"/>
    </row>
    <row r="6" customFormat="false" ht="12.75" hidden="false" customHeight="true" outlineLevel="0" collapsed="false">
      <c r="A6" s="43"/>
      <c r="B6" s="44" t="s">
        <v>118</v>
      </c>
      <c r="C6" s="47" t="s">
        <v>119</v>
      </c>
      <c r="D6" s="47"/>
      <c r="E6" s="47"/>
    </row>
    <row r="7" customFormat="false" ht="12.75" hidden="false" customHeight="true" outlineLevel="0" collapsed="false">
      <c r="A7" s="43"/>
      <c r="B7" s="44" t="s">
        <v>120</v>
      </c>
      <c r="C7" s="47" t="s">
        <v>121</v>
      </c>
      <c r="D7" s="47"/>
      <c r="E7" s="47"/>
    </row>
    <row r="8" customFormat="false" ht="12.75" hidden="false" customHeight="true" outlineLevel="0" collapsed="false">
      <c r="A8" s="43"/>
      <c r="B8" s="44"/>
      <c r="C8" s="44"/>
      <c r="D8" s="48"/>
      <c r="E8" s="48"/>
    </row>
    <row r="9" customFormat="false" ht="45" hidden="false" customHeight="true" outlineLevel="0" collapsed="false">
      <c r="A9" s="49" t="s">
        <v>122</v>
      </c>
      <c r="B9" s="50" t="s">
        <v>123</v>
      </c>
      <c r="C9" s="50" t="s">
        <v>124</v>
      </c>
      <c r="D9" s="50" t="s">
        <v>125</v>
      </c>
      <c r="E9" s="50" t="s">
        <v>126</v>
      </c>
      <c r="AT9" s="36"/>
      <c r="AMH9" s="35"/>
    </row>
    <row r="10" customFormat="false" ht="16.15" hidden="false" customHeight="true" outlineLevel="0" collapsed="false">
      <c r="A10" s="51" t="s">
        <v>127</v>
      </c>
      <c r="B10" s="51"/>
      <c r="C10" s="51"/>
      <c r="D10" s="51"/>
      <c r="E10" s="51"/>
      <c r="AT10" s="36"/>
      <c r="AMH10" s="35"/>
    </row>
    <row r="11" customFormat="false" ht="13.8" hidden="false" customHeight="false" outlineLevel="0" collapsed="false">
      <c r="A11" s="52" t="s">
        <v>128</v>
      </c>
      <c r="B11" s="53" t="s">
        <v>129</v>
      </c>
      <c r="C11" s="53" t="s">
        <v>130</v>
      </c>
      <c r="D11" s="53" t="s">
        <v>130</v>
      </c>
      <c r="E11" s="53" t="s">
        <v>130</v>
      </c>
      <c r="AT11" s="36"/>
      <c r="AMH11" s="35"/>
    </row>
    <row r="12" customFormat="false" ht="13.8" hidden="false" customHeight="false" outlineLevel="0" collapsed="false">
      <c r="A12" s="54" t="s">
        <v>131</v>
      </c>
      <c r="B12" s="55" t="n">
        <f aca="false">C4</f>
        <v>2271.74</v>
      </c>
      <c r="C12" s="56" t="n">
        <f aca="false">$B12</f>
        <v>2271.74</v>
      </c>
      <c r="D12" s="56" t="n">
        <f aca="false">$B12*2</f>
        <v>4543.48</v>
      </c>
      <c r="E12" s="56" t="n">
        <f aca="false">$B12*2</f>
        <v>4543.48</v>
      </c>
      <c r="AT12" s="36"/>
      <c r="AMH12" s="35"/>
    </row>
    <row r="13" customFormat="false" ht="13.8" hidden="false" customHeight="false" outlineLevel="0" collapsed="false">
      <c r="A13" s="54" t="s">
        <v>132</v>
      </c>
      <c r="B13" s="57" t="n">
        <v>0.3</v>
      </c>
      <c r="C13" s="58" t="n">
        <f aca="false">C12*$B13</f>
        <v>681.522</v>
      </c>
      <c r="D13" s="58" t="n">
        <f aca="false">D12*$B13</f>
        <v>1363.044</v>
      </c>
      <c r="E13" s="58" t="n">
        <f aca="false">E12*$B13</f>
        <v>1363.044</v>
      </c>
      <c r="AT13" s="36"/>
      <c r="AMH13" s="35"/>
    </row>
    <row r="14" customFormat="false" ht="13.8" hidden="false" customHeight="false" outlineLevel="0" collapsed="false">
      <c r="A14" s="54" t="s">
        <v>133</v>
      </c>
      <c r="B14" s="59"/>
      <c r="C14" s="60"/>
      <c r="D14" s="60"/>
      <c r="E14" s="60"/>
      <c r="AT14" s="36"/>
      <c r="AMH14" s="35"/>
    </row>
    <row r="15" customFormat="false" ht="13.8" hidden="false" customHeight="false" outlineLevel="0" collapsed="false">
      <c r="A15" s="61" t="s">
        <v>134</v>
      </c>
      <c r="B15" s="57" t="n">
        <v>0.2</v>
      </c>
      <c r="C15" s="60"/>
      <c r="D15" s="60"/>
      <c r="E15" s="58" t="n">
        <f aca="false">(E12+E13)/220*(7*15)*B15</f>
        <v>563.804563636364</v>
      </c>
      <c r="AT15" s="36"/>
      <c r="AMH15" s="35"/>
    </row>
    <row r="16" customFormat="false" ht="13.8" hidden="false" customHeight="false" outlineLevel="0" collapsed="false">
      <c r="A16" s="61" t="s">
        <v>135</v>
      </c>
      <c r="B16" s="57"/>
      <c r="C16" s="60"/>
      <c r="D16" s="60"/>
      <c r="E16" s="60" t="n">
        <f aca="false">((E12+E13)/2/220)*(1+B15)*15*2</f>
        <v>483.261054545455</v>
      </c>
      <c r="AT16" s="36"/>
      <c r="AMH16" s="35"/>
    </row>
    <row r="17" customFormat="false" ht="13.8" hidden="false" customHeight="false" outlineLevel="0" collapsed="false">
      <c r="A17" s="61" t="s">
        <v>136</v>
      </c>
      <c r="B17" s="57"/>
      <c r="C17" s="60"/>
      <c r="D17" s="60"/>
      <c r="E17" s="60"/>
      <c r="AT17" s="36"/>
      <c r="AMH17" s="35"/>
    </row>
    <row r="18" customFormat="false" ht="13.8" hidden="false" customHeight="false" outlineLevel="0" collapsed="false">
      <c r="A18" s="54" t="s">
        <v>137</v>
      </c>
      <c r="B18" s="62"/>
      <c r="C18" s="60"/>
      <c r="D18" s="60"/>
      <c r="E18" s="60"/>
      <c r="AT18" s="36"/>
      <c r="AMH18" s="35"/>
      <c r="XFC18" s="63"/>
      <c r="XFD18" s="63"/>
    </row>
    <row r="19" customFormat="false" ht="13.8" hidden="false" customHeight="false" outlineLevel="0" collapsed="false">
      <c r="A19" s="64" t="s">
        <v>138</v>
      </c>
      <c r="B19" s="65"/>
      <c r="C19" s="66" t="n">
        <f aca="false">SUM(C12:C18)</f>
        <v>2953.262</v>
      </c>
      <c r="D19" s="66" t="n">
        <f aca="false">SUM(D12:D18)</f>
        <v>5906.524</v>
      </c>
      <c r="E19" s="66" t="n">
        <f aca="false">SUM(E12:E18)</f>
        <v>6953.58961818182</v>
      </c>
      <c r="AT19" s="36"/>
      <c r="AMH19" s="35"/>
      <c r="XFC19" s="63"/>
      <c r="XFD19" s="63"/>
    </row>
    <row r="20" s="63" customFormat="true" ht="13.8" hidden="false" customHeight="false" outlineLevel="0" collapsed="false">
      <c r="A20" s="67"/>
      <c r="B20" s="68"/>
      <c r="C20" s="69"/>
      <c r="D20" s="69"/>
      <c r="E20" s="69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5"/>
      <c r="AMI20" s="35"/>
      <c r="AMJ20" s="35"/>
      <c r="AMK20" s="35"/>
      <c r="AML20" s="35"/>
      <c r="AMM20" s="35"/>
    </row>
    <row r="21" s="63" customFormat="true" ht="16.5" hidden="false" customHeight="true" outlineLevel="0" collapsed="false">
      <c r="A21" s="70" t="s">
        <v>139</v>
      </c>
      <c r="B21" s="70"/>
      <c r="C21" s="70"/>
      <c r="D21" s="70"/>
      <c r="E21" s="70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5"/>
      <c r="AMI21" s="35"/>
      <c r="AMJ21" s="35"/>
      <c r="AMK21" s="35"/>
      <c r="AML21" s="35"/>
      <c r="AMM21" s="35"/>
      <c r="XFC21" s="35"/>
      <c r="XFD21" s="35"/>
    </row>
    <row r="22" s="63" customFormat="true" ht="13.8" hidden="false" customHeight="false" outlineLevel="0" collapsed="false">
      <c r="A22" s="71" t="s">
        <v>140</v>
      </c>
      <c r="B22" s="72" t="s">
        <v>141</v>
      </c>
      <c r="C22" s="72" t="s">
        <v>130</v>
      </c>
      <c r="D22" s="72" t="s">
        <v>130</v>
      </c>
      <c r="E22" s="73" t="s">
        <v>130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MH22" s="35"/>
      <c r="AMI22" s="35"/>
      <c r="AMJ22" s="35"/>
      <c r="AMK22" s="35"/>
      <c r="AML22" s="35"/>
      <c r="AMM22" s="35"/>
      <c r="XFC22" s="75"/>
      <c r="XFD22" s="75"/>
    </row>
    <row r="23" s="63" customFormat="true" ht="13.8" hidden="false" customHeight="false" outlineLevel="0" collapsed="false">
      <c r="A23" s="54" t="s">
        <v>142</v>
      </c>
      <c r="B23" s="76" t="n">
        <f aca="false">1/12</f>
        <v>0.0833333333333333</v>
      </c>
      <c r="C23" s="77" t="n">
        <f aca="false">C19*$B23</f>
        <v>246.105166666667</v>
      </c>
      <c r="D23" s="77" t="n">
        <f aca="false">D19*$B23</f>
        <v>492.210333333333</v>
      </c>
      <c r="E23" s="77" t="n">
        <f aca="false">E19*$B23</f>
        <v>579.465801515151</v>
      </c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MH23" s="35"/>
      <c r="AMI23" s="35"/>
      <c r="AMJ23" s="35"/>
      <c r="AMK23" s="35"/>
      <c r="AML23" s="35"/>
      <c r="AMM23" s="35"/>
      <c r="XFC23" s="75"/>
      <c r="XFD23" s="75"/>
    </row>
    <row r="24" customFormat="false" ht="13.8" hidden="false" customHeight="false" outlineLevel="0" collapsed="false">
      <c r="A24" s="54" t="s">
        <v>143</v>
      </c>
      <c r="B24" s="78" t="n">
        <f aca="false">(1/3)*(1/12)</f>
        <v>0.0277777777777778</v>
      </c>
      <c r="C24" s="77" t="n">
        <f aca="false">C19*$B24</f>
        <v>82.0350555555555</v>
      </c>
      <c r="D24" s="77" t="n">
        <f aca="false">D19*$B24</f>
        <v>164.070111111111</v>
      </c>
      <c r="E24" s="77" t="n">
        <f aca="false">E19*$B24</f>
        <v>193.155267171717</v>
      </c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  <c r="JC24" s="63"/>
      <c r="JD24" s="63"/>
      <c r="JE24" s="63"/>
      <c r="JF24" s="63"/>
      <c r="JG24" s="63"/>
      <c r="JH24" s="63"/>
      <c r="JI24" s="63"/>
      <c r="JJ24" s="63"/>
      <c r="JK24" s="63"/>
      <c r="JL24" s="63"/>
      <c r="JM24" s="63"/>
      <c r="JN24" s="63"/>
      <c r="JO24" s="63"/>
      <c r="JP24" s="63"/>
      <c r="JQ24" s="63"/>
      <c r="JR24" s="63"/>
      <c r="JS24" s="63"/>
      <c r="JT24" s="63"/>
      <c r="JU24" s="63"/>
      <c r="JV24" s="63"/>
      <c r="JW24" s="63"/>
      <c r="JX24" s="63"/>
      <c r="JY24" s="63"/>
      <c r="JZ24" s="63"/>
      <c r="KA24" s="63"/>
      <c r="KB24" s="63"/>
      <c r="KC24" s="63"/>
      <c r="KD24" s="63"/>
      <c r="KE24" s="63"/>
      <c r="KF24" s="63"/>
      <c r="KG24" s="63"/>
      <c r="KH24" s="63"/>
      <c r="KI24" s="63"/>
      <c r="KJ24" s="63"/>
      <c r="KK24" s="63"/>
      <c r="KL24" s="63"/>
      <c r="KM24" s="63"/>
      <c r="KN24" s="63"/>
      <c r="KO24" s="63"/>
      <c r="KP24" s="63"/>
      <c r="KQ24" s="63"/>
      <c r="KR24" s="63"/>
      <c r="KS24" s="63"/>
      <c r="KT24" s="63"/>
      <c r="KU24" s="63"/>
      <c r="KV24" s="63"/>
      <c r="KW24" s="63"/>
      <c r="KX24" s="63"/>
      <c r="KY24" s="63"/>
      <c r="KZ24" s="63"/>
      <c r="LA24" s="63"/>
      <c r="LB24" s="63"/>
      <c r="LC24" s="63"/>
      <c r="LD24" s="63"/>
      <c r="LE24" s="63"/>
      <c r="LF24" s="63"/>
      <c r="LG24" s="63"/>
      <c r="LH24" s="63"/>
      <c r="LI24" s="63"/>
      <c r="LJ24" s="63"/>
      <c r="LK24" s="63"/>
      <c r="LL24" s="63"/>
      <c r="LM24" s="63"/>
      <c r="LN24" s="63"/>
      <c r="LO24" s="63"/>
      <c r="LP24" s="63"/>
      <c r="LQ24" s="63"/>
      <c r="LR24" s="63"/>
      <c r="LS24" s="63"/>
      <c r="LT24" s="63"/>
      <c r="LU24" s="63"/>
      <c r="LV24" s="63"/>
      <c r="LW24" s="63"/>
      <c r="LX24" s="63"/>
      <c r="LY24" s="63"/>
      <c r="LZ24" s="63"/>
      <c r="MA24" s="63"/>
      <c r="MB24" s="63"/>
      <c r="MC24" s="63"/>
      <c r="MD24" s="63"/>
      <c r="ME24" s="63"/>
      <c r="MF24" s="63"/>
      <c r="MG24" s="63"/>
      <c r="MH24" s="63"/>
      <c r="MI24" s="63"/>
      <c r="MJ24" s="63"/>
      <c r="MK24" s="63"/>
      <c r="ML24" s="63"/>
      <c r="MM24" s="63"/>
      <c r="MN24" s="63"/>
      <c r="MO24" s="63"/>
      <c r="MP24" s="63"/>
      <c r="MQ24" s="63"/>
      <c r="MR24" s="63"/>
      <c r="MS24" s="63"/>
      <c r="MT24" s="63"/>
      <c r="MU24" s="63"/>
      <c r="MV24" s="63"/>
      <c r="MW24" s="63"/>
      <c r="MX24" s="63"/>
      <c r="MY24" s="63"/>
      <c r="MZ24" s="63"/>
      <c r="NA24" s="63"/>
      <c r="NB24" s="63"/>
      <c r="NC24" s="63"/>
      <c r="ND24" s="63"/>
      <c r="NE24" s="63"/>
      <c r="NF24" s="63"/>
      <c r="NG24" s="63"/>
      <c r="NH24" s="63"/>
      <c r="NI24" s="63"/>
      <c r="NJ24" s="63"/>
      <c r="NK24" s="63"/>
      <c r="NL24" s="63"/>
      <c r="NM24" s="63"/>
      <c r="NN24" s="63"/>
      <c r="NO24" s="63"/>
      <c r="NP24" s="63"/>
      <c r="NQ24" s="63"/>
      <c r="NR24" s="63"/>
      <c r="NS24" s="63"/>
      <c r="NT24" s="63"/>
      <c r="NU24" s="63"/>
      <c r="NV24" s="63"/>
      <c r="NW24" s="63"/>
      <c r="NX24" s="63"/>
      <c r="NY24" s="63"/>
      <c r="NZ24" s="63"/>
      <c r="OA24" s="63"/>
      <c r="OB24" s="63"/>
      <c r="OC24" s="63"/>
      <c r="OD24" s="63"/>
      <c r="OE24" s="63"/>
      <c r="OF24" s="63"/>
      <c r="OG24" s="63"/>
      <c r="OH24" s="63"/>
      <c r="OI24" s="63"/>
      <c r="OJ24" s="63"/>
      <c r="OK24" s="63"/>
      <c r="OL24" s="63"/>
      <c r="OM24" s="63"/>
      <c r="ON24" s="63"/>
      <c r="OO24" s="63"/>
      <c r="OP24" s="63"/>
      <c r="OQ24" s="63"/>
      <c r="OR24" s="63"/>
      <c r="OS24" s="63"/>
      <c r="OT24" s="63"/>
      <c r="OU24" s="63"/>
      <c r="OV24" s="63"/>
      <c r="OW24" s="63"/>
      <c r="OX24" s="63"/>
      <c r="OY24" s="63"/>
      <c r="OZ24" s="63"/>
      <c r="PA24" s="63"/>
      <c r="PB24" s="63"/>
      <c r="PC24" s="63"/>
      <c r="PD24" s="63"/>
      <c r="PE24" s="63"/>
      <c r="PF24" s="63"/>
      <c r="PG24" s="63"/>
      <c r="PH24" s="63"/>
      <c r="PI24" s="63"/>
      <c r="PJ24" s="63"/>
      <c r="PK24" s="63"/>
      <c r="PL24" s="63"/>
      <c r="PM24" s="63"/>
      <c r="PN24" s="63"/>
      <c r="PO24" s="63"/>
      <c r="PP24" s="63"/>
      <c r="PQ24" s="63"/>
      <c r="PR24" s="63"/>
      <c r="PS24" s="63"/>
      <c r="PT24" s="63"/>
      <c r="PU24" s="63"/>
      <c r="PV24" s="63"/>
      <c r="PW24" s="63"/>
      <c r="PX24" s="63"/>
      <c r="PY24" s="63"/>
      <c r="PZ24" s="63"/>
      <c r="QA24" s="63"/>
      <c r="QB24" s="63"/>
      <c r="QC24" s="63"/>
      <c r="QD24" s="63"/>
      <c r="QE24" s="63"/>
      <c r="QF24" s="63"/>
      <c r="QG24" s="63"/>
      <c r="QH24" s="63"/>
      <c r="QI24" s="63"/>
      <c r="QJ24" s="63"/>
      <c r="QK24" s="63"/>
      <c r="QL24" s="63"/>
      <c r="QM24" s="63"/>
      <c r="QN24" s="63"/>
      <c r="QO24" s="63"/>
      <c r="QP24" s="63"/>
      <c r="QQ24" s="63"/>
      <c r="QR24" s="63"/>
      <c r="QS24" s="63"/>
      <c r="QT24" s="63"/>
      <c r="QU24" s="63"/>
      <c r="QV24" s="63"/>
      <c r="QW24" s="63"/>
      <c r="QX24" s="63"/>
      <c r="QY24" s="63"/>
      <c r="QZ24" s="63"/>
      <c r="RA24" s="63"/>
      <c r="RB24" s="63"/>
      <c r="RC24" s="63"/>
      <c r="RD24" s="63"/>
      <c r="RE24" s="63"/>
      <c r="RF24" s="63"/>
      <c r="RG24" s="63"/>
      <c r="RH24" s="63"/>
      <c r="RI24" s="63"/>
      <c r="RJ24" s="63"/>
      <c r="RK24" s="63"/>
      <c r="RL24" s="63"/>
      <c r="RM24" s="63"/>
      <c r="RN24" s="63"/>
      <c r="RO24" s="63"/>
      <c r="RP24" s="63"/>
      <c r="RQ24" s="63"/>
      <c r="RR24" s="63"/>
      <c r="RS24" s="63"/>
      <c r="RT24" s="63"/>
      <c r="RU24" s="63"/>
      <c r="RV24" s="63"/>
      <c r="RW24" s="63"/>
      <c r="RX24" s="63"/>
      <c r="RY24" s="63"/>
      <c r="RZ24" s="63"/>
      <c r="SA24" s="63"/>
      <c r="SB24" s="63"/>
      <c r="SC24" s="63"/>
      <c r="SD24" s="63"/>
      <c r="SE24" s="63"/>
      <c r="SF24" s="63"/>
      <c r="SG24" s="63"/>
      <c r="SH24" s="63"/>
      <c r="SI24" s="63"/>
      <c r="SJ24" s="63"/>
      <c r="SK24" s="63"/>
      <c r="SL24" s="63"/>
      <c r="SM24" s="63"/>
      <c r="SN24" s="63"/>
      <c r="SO24" s="63"/>
      <c r="SP24" s="63"/>
      <c r="SQ24" s="63"/>
      <c r="SR24" s="63"/>
      <c r="SS24" s="63"/>
      <c r="ST24" s="63"/>
      <c r="SU24" s="63"/>
      <c r="SV24" s="63"/>
      <c r="SW24" s="63"/>
      <c r="SX24" s="63"/>
      <c r="SY24" s="63"/>
      <c r="SZ24" s="63"/>
      <c r="TA24" s="63"/>
      <c r="TB24" s="63"/>
      <c r="TC24" s="63"/>
      <c r="TD24" s="63"/>
      <c r="TE24" s="63"/>
      <c r="TF24" s="63"/>
      <c r="TG24" s="63"/>
      <c r="TH24" s="63"/>
      <c r="TI24" s="63"/>
      <c r="TJ24" s="63"/>
      <c r="TK24" s="63"/>
      <c r="TL24" s="63"/>
      <c r="TM24" s="63"/>
      <c r="TN24" s="63"/>
      <c r="TO24" s="63"/>
      <c r="TP24" s="63"/>
      <c r="TQ24" s="63"/>
      <c r="TR24" s="63"/>
      <c r="TS24" s="63"/>
      <c r="TT24" s="63"/>
      <c r="TU24" s="63"/>
      <c r="TV24" s="63"/>
      <c r="TW24" s="63"/>
      <c r="TX24" s="63"/>
      <c r="TY24" s="63"/>
      <c r="TZ24" s="63"/>
      <c r="UA24" s="63"/>
      <c r="UB24" s="63"/>
      <c r="UC24" s="63"/>
      <c r="UD24" s="63"/>
      <c r="UE24" s="63"/>
      <c r="UF24" s="63"/>
      <c r="UG24" s="63"/>
      <c r="UH24" s="63"/>
      <c r="UI24" s="63"/>
      <c r="UJ24" s="63"/>
      <c r="UK24" s="63"/>
      <c r="UL24" s="63"/>
      <c r="UM24" s="63"/>
      <c r="UN24" s="63"/>
      <c r="UO24" s="63"/>
      <c r="UP24" s="63"/>
      <c r="UQ24" s="63"/>
      <c r="UR24" s="63"/>
      <c r="US24" s="63"/>
      <c r="UT24" s="63"/>
      <c r="UU24" s="63"/>
      <c r="UV24" s="63"/>
      <c r="UW24" s="63"/>
      <c r="UX24" s="63"/>
      <c r="UY24" s="63"/>
      <c r="UZ24" s="63"/>
      <c r="VA24" s="63"/>
      <c r="VB24" s="63"/>
      <c r="VC24" s="63"/>
      <c r="VD24" s="63"/>
      <c r="VE24" s="63"/>
      <c r="VF24" s="63"/>
      <c r="VG24" s="63"/>
      <c r="VH24" s="63"/>
      <c r="VI24" s="63"/>
      <c r="VJ24" s="63"/>
      <c r="VK24" s="63"/>
      <c r="VL24" s="63"/>
      <c r="VM24" s="63"/>
      <c r="VN24" s="63"/>
      <c r="VO24" s="63"/>
      <c r="VP24" s="63"/>
      <c r="VQ24" s="63"/>
      <c r="VR24" s="63"/>
      <c r="VS24" s="63"/>
      <c r="VT24" s="63"/>
      <c r="VU24" s="63"/>
      <c r="VV24" s="63"/>
      <c r="VW24" s="63"/>
      <c r="VX24" s="63"/>
      <c r="VY24" s="63"/>
      <c r="VZ24" s="63"/>
      <c r="WA24" s="63"/>
      <c r="WB24" s="63"/>
      <c r="WC24" s="63"/>
      <c r="WD24" s="63"/>
      <c r="WE24" s="63"/>
      <c r="WF24" s="63"/>
      <c r="WG24" s="63"/>
      <c r="WH24" s="63"/>
      <c r="WI24" s="63"/>
      <c r="WJ24" s="63"/>
      <c r="WK24" s="63"/>
      <c r="WL24" s="63"/>
      <c r="WM24" s="63"/>
      <c r="WN24" s="63"/>
      <c r="WO24" s="63"/>
      <c r="WP24" s="63"/>
      <c r="WQ24" s="63"/>
      <c r="WR24" s="63"/>
      <c r="WS24" s="63"/>
      <c r="WT24" s="63"/>
      <c r="WU24" s="63"/>
      <c r="WV24" s="63"/>
      <c r="WW24" s="63"/>
      <c r="WX24" s="63"/>
      <c r="WY24" s="63"/>
      <c r="WZ24" s="63"/>
      <c r="XA24" s="63"/>
      <c r="XB24" s="63"/>
      <c r="XC24" s="63"/>
      <c r="XD24" s="63"/>
      <c r="XE24" s="63"/>
      <c r="XF24" s="63"/>
      <c r="XG24" s="63"/>
      <c r="XH24" s="63"/>
      <c r="XI24" s="63"/>
      <c r="XJ24" s="63"/>
      <c r="XK24" s="63"/>
      <c r="XL24" s="63"/>
      <c r="XM24" s="63"/>
      <c r="XN24" s="63"/>
      <c r="XO24" s="63"/>
      <c r="XP24" s="63"/>
      <c r="XQ24" s="63"/>
      <c r="XR24" s="63"/>
      <c r="XS24" s="63"/>
      <c r="XT24" s="63"/>
      <c r="XU24" s="63"/>
      <c r="XV24" s="63"/>
      <c r="XW24" s="63"/>
      <c r="XX24" s="63"/>
      <c r="XY24" s="63"/>
      <c r="XZ24" s="63"/>
      <c r="YA24" s="63"/>
      <c r="YB24" s="63"/>
      <c r="YC24" s="63"/>
      <c r="YD24" s="63"/>
      <c r="YE24" s="63"/>
      <c r="YF24" s="63"/>
      <c r="YG24" s="63"/>
      <c r="YH24" s="63"/>
      <c r="YI24" s="63"/>
      <c r="YJ24" s="63"/>
      <c r="YK24" s="63"/>
      <c r="YL24" s="63"/>
      <c r="YM24" s="63"/>
      <c r="YN24" s="63"/>
      <c r="YO24" s="63"/>
      <c r="YP24" s="63"/>
      <c r="YQ24" s="63"/>
      <c r="YR24" s="63"/>
      <c r="YS24" s="63"/>
      <c r="YT24" s="63"/>
      <c r="YU24" s="63"/>
      <c r="YV24" s="63"/>
      <c r="YW24" s="63"/>
      <c r="YX24" s="63"/>
      <c r="YY24" s="63"/>
      <c r="YZ24" s="63"/>
      <c r="ZA24" s="63"/>
      <c r="ZB24" s="63"/>
      <c r="ZC24" s="63"/>
      <c r="ZD24" s="63"/>
      <c r="ZE24" s="63"/>
      <c r="ZF24" s="63"/>
      <c r="ZG24" s="63"/>
      <c r="ZH24" s="63"/>
      <c r="ZI24" s="63"/>
      <c r="ZJ24" s="63"/>
      <c r="ZK24" s="63"/>
      <c r="ZL24" s="63"/>
      <c r="ZM24" s="63"/>
      <c r="ZN24" s="63"/>
      <c r="ZO24" s="63"/>
      <c r="ZP24" s="63"/>
      <c r="ZQ24" s="63"/>
      <c r="ZR24" s="63"/>
      <c r="ZS24" s="63"/>
      <c r="ZT24" s="63"/>
      <c r="ZU24" s="63"/>
      <c r="ZV24" s="63"/>
      <c r="ZW24" s="63"/>
      <c r="ZX24" s="63"/>
      <c r="ZY24" s="63"/>
      <c r="ZZ24" s="63"/>
      <c r="AAA24" s="63"/>
      <c r="AAB24" s="63"/>
      <c r="AAC24" s="63"/>
      <c r="AAD24" s="63"/>
      <c r="AAE24" s="63"/>
      <c r="AAF24" s="63"/>
      <c r="AAG24" s="63"/>
      <c r="AAH24" s="63"/>
      <c r="AAI24" s="63"/>
      <c r="AAJ24" s="63"/>
      <c r="AAK24" s="63"/>
      <c r="AAL24" s="63"/>
      <c r="AAM24" s="63"/>
      <c r="AAN24" s="63"/>
      <c r="AAO24" s="63"/>
      <c r="AAP24" s="63"/>
      <c r="AAQ24" s="63"/>
      <c r="AAR24" s="63"/>
      <c r="AAS24" s="63"/>
      <c r="AAT24" s="63"/>
      <c r="AAU24" s="63"/>
      <c r="AAV24" s="63"/>
      <c r="AAW24" s="63"/>
      <c r="AAX24" s="63"/>
      <c r="AAY24" s="63"/>
      <c r="AAZ24" s="63"/>
      <c r="ABA24" s="63"/>
      <c r="ABB24" s="63"/>
      <c r="ABC24" s="63"/>
      <c r="ABD24" s="63"/>
      <c r="ABE24" s="63"/>
      <c r="ABF24" s="63"/>
      <c r="ABG24" s="63"/>
      <c r="ABH24" s="63"/>
      <c r="ABI24" s="63"/>
      <c r="ABJ24" s="63"/>
      <c r="ABK24" s="63"/>
      <c r="ABL24" s="63"/>
      <c r="ABM24" s="63"/>
      <c r="ABN24" s="63"/>
      <c r="ABO24" s="63"/>
      <c r="ABP24" s="63"/>
      <c r="ABQ24" s="63"/>
      <c r="ABR24" s="63"/>
      <c r="ABS24" s="63"/>
      <c r="ABT24" s="63"/>
      <c r="ABU24" s="63"/>
      <c r="ABV24" s="63"/>
      <c r="ABW24" s="63"/>
      <c r="ABX24" s="63"/>
      <c r="ABY24" s="63"/>
      <c r="ABZ24" s="63"/>
      <c r="ACA24" s="63"/>
      <c r="ACB24" s="63"/>
      <c r="ACC24" s="63"/>
      <c r="ACD24" s="63"/>
      <c r="ACE24" s="63"/>
      <c r="ACF24" s="63"/>
      <c r="ACG24" s="63"/>
      <c r="ACH24" s="63"/>
      <c r="ACI24" s="63"/>
      <c r="ACJ24" s="63"/>
      <c r="ACK24" s="63"/>
      <c r="ACL24" s="63"/>
      <c r="ACM24" s="63"/>
      <c r="ACN24" s="63"/>
      <c r="ACO24" s="63"/>
      <c r="ACP24" s="63"/>
      <c r="ACQ24" s="63"/>
      <c r="ACR24" s="63"/>
      <c r="ACS24" s="63"/>
      <c r="ACT24" s="63"/>
      <c r="ACU24" s="63"/>
      <c r="ACV24" s="63"/>
      <c r="ACW24" s="63"/>
      <c r="ACX24" s="63"/>
      <c r="ACY24" s="63"/>
      <c r="ACZ24" s="63"/>
      <c r="ADA24" s="63"/>
      <c r="ADB24" s="63"/>
      <c r="ADC24" s="63"/>
      <c r="ADD24" s="63"/>
      <c r="ADE24" s="63"/>
      <c r="ADF24" s="63"/>
      <c r="ADG24" s="63"/>
      <c r="ADH24" s="63"/>
      <c r="ADI24" s="63"/>
      <c r="ADJ24" s="63"/>
      <c r="ADK24" s="63"/>
      <c r="ADL24" s="63"/>
      <c r="ADM24" s="63"/>
      <c r="ADN24" s="63"/>
      <c r="ADO24" s="63"/>
      <c r="ADP24" s="63"/>
      <c r="ADQ24" s="63"/>
      <c r="ADR24" s="63"/>
      <c r="ADS24" s="63"/>
      <c r="ADT24" s="63"/>
      <c r="ADU24" s="63"/>
      <c r="ADV24" s="63"/>
      <c r="ADW24" s="63"/>
      <c r="ADX24" s="63"/>
      <c r="ADY24" s="63"/>
      <c r="ADZ24" s="63"/>
      <c r="AEA24" s="63"/>
      <c r="AEB24" s="63"/>
      <c r="AEC24" s="63"/>
      <c r="AED24" s="63"/>
      <c r="AEE24" s="63"/>
      <c r="AEF24" s="63"/>
      <c r="AEG24" s="63"/>
      <c r="AEH24" s="63"/>
      <c r="AEI24" s="63"/>
      <c r="AEJ24" s="63"/>
      <c r="AEK24" s="63"/>
      <c r="AEL24" s="63"/>
      <c r="AEM24" s="63"/>
      <c r="AEN24" s="63"/>
      <c r="AEO24" s="63"/>
      <c r="AEP24" s="63"/>
      <c r="AEQ24" s="63"/>
      <c r="AER24" s="63"/>
      <c r="AES24" s="63"/>
      <c r="AET24" s="63"/>
      <c r="AEU24" s="63"/>
      <c r="AEV24" s="63"/>
      <c r="AEW24" s="63"/>
      <c r="AEX24" s="63"/>
      <c r="AEY24" s="63"/>
      <c r="AEZ24" s="63"/>
      <c r="AFA24" s="63"/>
      <c r="AFB24" s="63"/>
      <c r="AFC24" s="63"/>
      <c r="AFD24" s="63"/>
      <c r="AFE24" s="63"/>
      <c r="AFF24" s="63"/>
      <c r="AFG24" s="63"/>
      <c r="AFH24" s="63"/>
      <c r="AFI24" s="63"/>
      <c r="AFJ24" s="63"/>
      <c r="AFK24" s="63"/>
      <c r="AFL24" s="63"/>
      <c r="AFM24" s="63"/>
      <c r="AFN24" s="63"/>
      <c r="AFO24" s="63"/>
      <c r="AFP24" s="63"/>
      <c r="AFQ24" s="63"/>
      <c r="AFR24" s="63"/>
      <c r="AFS24" s="63"/>
      <c r="AFT24" s="63"/>
      <c r="AFU24" s="63"/>
      <c r="AFV24" s="63"/>
      <c r="AFW24" s="63"/>
      <c r="AFX24" s="63"/>
      <c r="AFY24" s="63"/>
      <c r="AFZ24" s="63"/>
      <c r="AGA24" s="63"/>
      <c r="AGB24" s="63"/>
      <c r="AGC24" s="63"/>
      <c r="AGD24" s="63"/>
      <c r="AGE24" s="63"/>
      <c r="AGF24" s="63"/>
      <c r="AGG24" s="63"/>
      <c r="AGH24" s="63"/>
      <c r="AGI24" s="63"/>
      <c r="AGJ24" s="63"/>
      <c r="AGK24" s="63"/>
      <c r="AGL24" s="63"/>
      <c r="AGM24" s="63"/>
      <c r="AGN24" s="63"/>
      <c r="AGO24" s="63"/>
      <c r="AGP24" s="63"/>
      <c r="AGQ24" s="63"/>
      <c r="AGR24" s="63"/>
      <c r="AGS24" s="63"/>
      <c r="AGT24" s="63"/>
      <c r="AGU24" s="63"/>
      <c r="AGV24" s="63"/>
      <c r="AGW24" s="63"/>
      <c r="AGX24" s="63"/>
      <c r="AGY24" s="63"/>
      <c r="AGZ24" s="63"/>
      <c r="AHA24" s="63"/>
      <c r="AHB24" s="63"/>
      <c r="AHC24" s="63"/>
      <c r="AHD24" s="63"/>
      <c r="AHE24" s="63"/>
      <c r="AHF24" s="63"/>
      <c r="AHG24" s="63"/>
      <c r="AHH24" s="63"/>
      <c r="AHI24" s="63"/>
      <c r="AHJ24" s="63"/>
      <c r="AHK24" s="63"/>
      <c r="AHL24" s="63"/>
      <c r="AHM24" s="63"/>
      <c r="AHN24" s="63"/>
      <c r="AHO24" s="63"/>
      <c r="AHP24" s="63"/>
      <c r="AHQ24" s="63"/>
      <c r="AHR24" s="63"/>
      <c r="AHS24" s="63"/>
      <c r="AHT24" s="63"/>
      <c r="AHU24" s="63"/>
      <c r="AHV24" s="63"/>
      <c r="AHW24" s="63"/>
      <c r="AHX24" s="63"/>
      <c r="AHY24" s="63"/>
      <c r="AHZ24" s="63"/>
      <c r="AIA24" s="63"/>
      <c r="AIB24" s="63"/>
      <c r="AIC24" s="63"/>
      <c r="AID24" s="63"/>
      <c r="AIE24" s="63"/>
      <c r="AIF24" s="63"/>
      <c r="AIG24" s="63"/>
      <c r="AIH24" s="63"/>
      <c r="AII24" s="63"/>
      <c r="AIJ24" s="63"/>
      <c r="AIK24" s="63"/>
      <c r="AIL24" s="63"/>
      <c r="AIM24" s="63"/>
      <c r="AIN24" s="63"/>
      <c r="AIO24" s="63"/>
      <c r="AIP24" s="63"/>
      <c r="AIQ24" s="63"/>
      <c r="AIR24" s="63"/>
      <c r="AIS24" s="63"/>
      <c r="AIT24" s="63"/>
      <c r="AIU24" s="63"/>
      <c r="AIV24" s="63"/>
      <c r="AIW24" s="63"/>
      <c r="AIX24" s="63"/>
      <c r="AIY24" s="63"/>
      <c r="AIZ24" s="63"/>
      <c r="AJA24" s="63"/>
      <c r="AJB24" s="63"/>
      <c r="AJC24" s="63"/>
      <c r="AJD24" s="63"/>
      <c r="AJE24" s="63"/>
      <c r="AJF24" s="63"/>
      <c r="AJG24" s="63"/>
      <c r="AJH24" s="63"/>
      <c r="AJI24" s="63"/>
      <c r="AJJ24" s="63"/>
      <c r="AJK24" s="63"/>
      <c r="AJL24" s="63"/>
      <c r="AJM24" s="63"/>
      <c r="AJN24" s="63"/>
      <c r="AJO24" s="63"/>
      <c r="AJP24" s="63"/>
      <c r="AJQ24" s="63"/>
      <c r="AJR24" s="63"/>
      <c r="AJS24" s="63"/>
      <c r="AJT24" s="63"/>
      <c r="AJU24" s="63"/>
      <c r="AJV24" s="63"/>
      <c r="AJW24" s="63"/>
      <c r="AJX24" s="63"/>
      <c r="AJY24" s="63"/>
      <c r="AJZ24" s="63"/>
      <c r="AKA24" s="63"/>
      <c r="AKB24" s="63"/>
      <c r="AKC24" s="63"/>
      <c r="AKD24" s="63"/>
      <c r="AKE24" s="63"/>
      <c r="AKF24" s="63"/>
      <c r="AKG24" s="63"/>
      <c r="AKH24" s="63"/>
      <c r="AKI24" s="63"/>
      <c r="AKJ24" s="63"/>
      <c r="AKK24" s="63"/>
      <c r="AKL24" s="63"/>
      <c r="AKM24" s="63"/>
      <c r="AKN24" s="63"/>
      <c r="AKO24" s="63"/>
      <c r="AKP24" s="63"/>
      <c r="AKQ24" s="63"/>
      <c r="AKR24" s="63"/>
      <c r="AKS24" s="63"/>
      <c r="AKT24" s="63"/>
      <c r="AKU24" s="63"/>
      <c r="AKV24" s="63"/>
      <c r="AKW24" s="63"/>
      <c r="AKX24" s="63"/>
      <c r="AKY24" s="63"/>
      <c r="AKZ24" s="63"/>
      <c r="ALA24" s="63"/>
      <c r="ALB24" s="63"/>
      <c r="ALC24" s="63"/>
      <c r="ALD24" s="63"/>
      <c r="ALE24" s="63"/>
      <c r="ALF24" s="63"/>
      <c r="ALG24" s="63"/>
      <c r="ALH24" s="63"/>
      <c r="ALI24" s="63"/>
      <c r="ALJ24" s="63"/>
      <c r="ALK24" s="63"/>
      <c r="ALL24" s="63"/>
      <c r="ALM24" s="63"/>
      <c r="ALN24" s="63"/>
      <c r="ALO24" s="63"/>
      <c r="ALP24" s="63"/>
      <c r="ALQ24" s="63"/>
      <c r="ALR24" s="63"/>
      <c r="ALS24" s="63"/>
      <c r="ALT24" s="63"/>
      <c r="ALU24" s="63"/>
      <c r="ALV24" s="63"/>
      <c r="ALW24" s="63"/>
      <c r="ALX24" s="63"/>
      <c r="ALY24" s="63"/>
      <c r="ALZ24" s="63"/>
      <c r="AMA24" s="63"/>
      <c r="AMB24" s="63"/>
      <c r="AMC24" s="63"/>
      <c r="AMD24" s="63"/>
      <c r="AME24" s="63"/>
      <c r="AMF24" s="63"/>
      <c r="AMG24" s="63"/>
      <c r="AMH24" s="35"/>
      <c r="AMI24" s="35"/>
      <c r="AMJ24" s="35"/>
      <c r="AMK24" s="35"/>
      <c r="XFC24" s="75"/>
      <c r="XFD24" s="75"/>
    </row>
    <row r="25" s="75" customFormat="true" ht="13.8" hidden="false" customHeight="false" outlineLevel="0" collapsed="false">
      <c r="A25" s="79" t="s">
        <v>138</v>
      </c>
      <c r="B25" s="80" t="n">
        <f aca="false">SUM(B23:B24)</f>
        <v>0.111111111111111</v>
      </c>
      <c r="C25" s="81" t="n">
        <f aca="false">SUM(C23:C24)</f>
        <v>328.140222222222</v>
      </c>
      <c r="D25" s="81" t="n">
        <f aca="false">SUM(D23:D24)</f>
        <v>656.280444444444</v>
      </c>
      <c r="E25" s="81" t="n">
        <f aca="false">SUM(E23:E24)</f>
        <v>772.621068686869</v>
      </c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  <c r="JC25" s="63"/>
      <c r="JD25" s="63"/>
      <c r="JE25" s="63"/>
      <c r="JF25" s="63"/>
      <c r="JG25" s="63"/>
      <c r="JH25" s="63"/>
      <c r="JI25" s="63"/>
      <c r="JJ25" s="63"/>
      <c r="JK25" s="63"/>
      <c r="JL25" s="63"/>
      <c r="JM25" s="63"/>
      <c r="JN25" s="63"/>
      <c r="JO25" s="63"/>
      <c r="JP25" s="63"/>
      <c r="JQ25" s="63"/>
      <c r="JR25" s="63"/>
      <c r="JS25" s="63"/>
      <c r="JT25" s="63"/>
      <c r="JU25" s="63"/>
      <c r="JV25" s="63"/>
      <c r="JW25" s="63"/>
      <c r="JX25" s="63"/>
      <c r="JY25" s="63"/>
      <c r="JZ25" s="63"/>
      <c r="KA25" s="63"/>
      <c r="KB25" s="63"/>
      <c r="KC25" s="63"/>
      <c r="KD25" s="63"/>
      <c r="KE25" s="63"/>
      <c r="KF25" s="63"/>
      <c r="KG25" s="63"/>
      <c r="KH25" s="63"/>
      <c r="KI25" s="63"/>
      <c r="KJ25" s="63"/>
      <c r="KK25" s="63"/>
      <c r="KL25" s="63"/>
      <c r="KM25" s="63"/>
      <c r="KN25" s="63"/>
      <c r="KO25" s="63"/>
      <c r="KP25" s="63"/>
      <c r="KQ25" s="63"/>
      <c r="KR25" s="63"/>
      <c r="KS25" s="63"/>
      <c r="KT25" s="63"/>
      <c r="KU25" s="63"/>
      <c r="KV25" s="63"/>
      <c r="KW25" s="63"/>
      <c r="KX25" s="63"/>
      <c r="KY25" s="63"/>
      <c r="KZ25" s="63"/>
      <c r="LA25" s="63"/>
      <c r="LB25" s="63"/>
      <c r="LC25" s="63"/>
      <c r="LD25" s="63"/>
      <c r="LE25" s="63"/>
      <c r="LF25" s="63"/>
      <c r="LG25" s="63"/>
      <c r="LH25" s="63"/>
      <c r="LI25" s="63"/>
      <c r="LJ25" s="63"/>
      <c r="LK25" s="63"/>
      <c r="LL25" s="63"/>
      <c r="LM25" s="63"/>
      <c r="LN25" s="63"/>
      <c r="LO25" s="63"/>
      <c r="LP25" s="63"/>
      <c r="LQ25" s="63"/>
      <c r="LR25" s="63"/>
      <c r="LS25" s="63"/>
      <c r="LT25" s="63"/>
      <c r="LU25" s="63"/>
      <c r="LV25" s="63"/>
      <c r="LW25" s="63"/>
      <c r="LX25" s="63"/>
      <c r="LY25" s="63"/>
      <c r="LZ25" s="63"/>
      <c r="MA25" s="63"/>
      <c r="MB25" s="63"/>
      <c r="MC25" s="63"/>
      <c r="MD25" s="63"/>
      <c r="ME25" s="63"/>
      <c r="MF25" s="63"/>
      <c r="MG25" s="63"/>
      <c r="MH25" s="63"/>
      <c r="MI25" s="63"/>
      <c r="MJ25" s="63"/>
      <c r="MK25" s="63"/>
      <c r="ML25" s="63"/>
      <c r="MM25" s="63"/>
      <c r="MN25" s="63"/>
      <c r="MO25" s="63"/>
      <c r="MP25" s="63"/>
      <c r="MQ25" s="63"/>
      <c r="MR25" s="63"/>
      <c r="MS25" s="63"/>
      <c r="MT25" s="63"/>
      <c r="MU25" s="63"/>
      <c r="MV25" s="63"/>
      <c r="MW25" s="63"/>
      <c r="MX25" s="63"/>
      <c r="MY25" s="63"/>
      <c r="MZ25" s="63"/>
      <c r="NA25" s="63"/>
      <c r="NB25" s="63"/>
      <c r="NC25" s="63"/>
      <c r="ND25" s="63"/>
      <c r="NE25" s="63"/>
      <c r="NF25" s="63"/>
      <c r="NG25" s="63"/>
      <c r="NH25" s="63"/>
      <c r="NI25" s="63"/>
      <c r="NJ25" s="63"/>
      <c r="NK25" s="63"/>
      <c r="NL25" s="63"/>
      <c r="NM25" s="63"/>
      <c r="NN25" s="63"/>
      <c r="NO25" s="63"/>
      <c r="NP25" s="63"/>
      <c r="NQ25" s="63"/>
      <c r="NR25" s="63"/>
      <c r="NS25" s="63"/>
      <c r="NT25" s="63"/>
      <c r="NU25" s="63"/>
      <c r="NV25" s="63"/>
      <c r="NW25" s="63"/>
      <c r="NX25" s="63"/>
      <c r="NY25" s="63"/>
      <c r="NZ25" s="63"/>
      <c r="OA25" s="63"/>
      <c r="OB25" s="63"/>
      <c r="OC25" s="63"/>
      <c r="OD25" s="63"/>
      <c r="OE25" s="63"/>
      <c r="OF25" s="63"/>
      <c r="OG25" s="63"/>
      <c r="OH25" s="63"/>
      <c r="OI25" s="63"/>
      <c r="OJ25" s="63"/>
      <c r="OK25" s="63"/>
      <c r="OL25" s="63"/>
      <c r="OM25" s="63"/>
      <c r="ON25" s="63"/>
      <c r="OO25" s="63"/>
      <c r="OP25" s="63"/>
      <c r="OQ25" s="63"/>
      <c r="OR25" s="63"/>
      <c r="OS25" s="63"/>
      <c r="OT25" s="63"/>
      <c r="OU25" s="63"/>
      <c r="OV25" s="63"/>
      <c r="OW25" s="63"/>
      <c r="OX25" s="63"/>
      <c r="OY25" s="63"/>
      <c r="OZ25" s="63"/>
      <c r="PA25" s="63"/>
      <c r="PB25" s="63"/>
      <c r="PC25" s="63"/>
      <c r="PD25" s="63"/>
      <c r="PE25" s="63"/>
      <c r="PF25" s="63"/>
      <c r="PG25" s="63"/>
      <c r="PH25" s="63"/>
      <c r="PI25" s="63"/>
      <c r="PJ25" s="63"/>
      <c r="PK25" s="63"/>
      <c r="PL25" s="63"/>
      <c r="PM25" s="63"/>
      <c r="PN25" s="63"/>
      <c r="PO25" s="63"/>
      <c r="PP25" s="63"/>
      <c r="PQ25" s="63"/>
      <c r="PR25" s="63"/>
      <c r="PS25" s="63"/>
      <c r="PT25" s="63"/>
      <c r="PU25" s="63"/>
      <c r="PV25" s="63"/>
      <c r="PW25" s="63"/>
      <c r="PX25" s="63"/>
      <c r="PY25" s="63"/>
      <c r="PZ25" s="63"/>
      <c r="QA25" s="63"/>
      <c r="QB25" s="63"/>
      <c r="QC25" s="63"/>
      <c r="QD25" s="63"/>
      <c r="QE25" s="63"/>
      <c r="QF25" s="63"/>
      <c r="QG25" s="63"/>
      <c r="QH25" s="63"/>
      <c r="QI25" s="63"/>
      <c r="QJ25" s="63"/>
      <c r="QK25" s="63"/>
      <c r="QL25" s="63"/>
      <c r="QM25" s="63"/>
      <c r="QN25" s="63"/>
      <c r="QO25" s="63"/>
      <c r="QP25" s="63"/>
      <c r="QQ25" s="63"/>
      <c r="QR25" s="63"/>
      <c r="QS25" s="63"/>
      <c r="QT25" s="63"/>
      <c r="QU25" s="63"/>
      <c r="QV25" s="63"/>
      <c r="QW25" s="63"/>
      <c r="QX25" s="63"/>
      <c r="QY25" s="63"/>
      <c r="QZ25" s="63"/>
      <c r="RA25" s="63"/>
      <c r="RB25" s="63"/>
      <c r="RC25" s="63"/>
      <c r="RD25" s="63"/>
      <c r="RE25" s="63"/>
      <c r="RF25" s="63"/>
      <c r="RG25" s="63"/>
      <c r="RH25" s="63"/>
      <c r="RI25" s="63"/>
      <c r="RJ25" s="63"/>
      <c r="RK25" s="63"/>
      <c r="RL25" s="63"/>
      <c r="RM25" s="63"/>
      <c r="RN25" s="63"/>
      <c r="RO25" s="63"/>
      <c r="RP25" s="63"/>
      <c r="RQ25" s="63"/>
      <c r="RR25" s="63"/>
      <c r="RS25" s="63"/>
      <c r="RT25" s="63"/>
      <c r="RU25" s="63"/>
      <c r="RV25" s="63"/>
      <c r="RW25" s="63"/>
      <c r="RX25" s="63"/>
      <c r="RY25" s="63"/>
      <c r="RZ25" s="63"/>
      <c r="SA25" s="63"/>
      <c r="SB25" s="63"/>
      <c r="SC25" s="63"/>
      <c r="SD25" s="63"/>
      <c r="SE25" s="63"/>
      <c r="SF25" s="63"/>
      <c r="SG25" s="63"/>
      <c r="SH25" s="63"/>
      <c r="SI25" s="63"/>
      <c r="SJ25" s="63"/>
      <c r="SK25" s="63"/>
      <c r="SL25" s="63"/>
      <c r="SM25" s="63"/>
      <c r="SN25" s="63"/>
      <c r="SO25" s="63"/>
      <c r="SP25" s="63"/>
      <c r="SQ25" s="63"/>
      <c r="SR25" s="63"/>
      <c r="SS25" s="63"/>
      <c r="ST25" s="63"/>
      <c r="SU25" s="63"/>
      <c r="SV25" s="63"/>
      <c r="SW25" s="63"/>
      <c r="SX25" s="63"/>
      <c r="SY25" s="63"/>
      <c r="SZ25" s="63"/>
      <c r="TA25" s="63"/>
      <c r="TB25" s="63"/>
      <c r="TC25" s="63"/>
      <c r="TD25" s="63"/>
      <c r="TE25" s="63"/>
      <c r="TF25" s="63"/>
      <c r="TG25" s="63"/>
      <c r="TH25" s="63"/>
      <c r="TI25" s="63"/>
      <c r="TJ25" s="63"/>
      <c r="TK25" s="63"/>
      <c r="TL25" s="63"/>
      <c r="TM25" s="63"/>
      <c r="TN25" s="63"/>
      <c r="TO25" s="63"/>
      <c r="TP25" s="63"/>
      <c r="TQ25" s="63"/>
      <c r="TR25" s="63"/>
      <c r="TS25" s="63"/>
      <c r="TT25" s="63"/>
      <c r="TU25" s="63"/>
      <c r="TV25" s="63"/>
      <c r="TW25" s="63"/>
      <c r="TX25" s="63"/>
      <c r="TY25" s="63"/>
      <c r="TZ25" s="63"/>
      <c r="UA25" s="63"/>
      <c r="UB25" s="63"/>
      <c r="UC25" s="63"/>
      <c r="UD25" s="63"/>
      <c r="UE25" s="63"/>
      <c r="UF25" s="63"/>
      <c r="UG25" s="63"/>
      <c r="UH25" s="63"/>
      <c r="UI25" s="63"/>
      <c r="UJ25" s="63"/>
      <c r="UK25" s="63"/>
      <c r="UL25" s="63"/>
      <c r="UM25" s="63"/>
      <c r="UN25" s="63"/>
      <c r="UO25" s="63"/>
      <c r="UP25" s="63"/>
      <c r="UQ25" s="63"/>
      <c r="UR25" s="63"/>
      <c r="US25" s="63"/>
      <c r="UT25" s="63"/>
      <c r="UU25" s="63"/>
      <c r="UV25" s="63"/>
      <c r="UW25" s="63"/>
      <c r="UX25" s="63"/>
      <c r="UY25" s="63"/>
      <c r="UZ25" s="63"/>
      <c r="VA25" s="63"/>
      <c r="VB25" s="63"/>
      <c r="VC25" s="63"/>
      <c r="VD25" s="63"/>
      <c r="VE25" s="63"/>
      <c r="VF25" s="63"/>
      <c r="VG25" s="63"/>
      <c r="VH25" s="63"/>
      <c r="VI25" s="63"/>
      <c r="VJ25" s="63"/>
      <c r="VK25" s="63"/>
      <c r="VL25" s="63"/>
      <c r="VM25" s="63"/>
      <c r="VN25" s="63"/>
      <c r="VO25" s="63"/>
      <c r="VP25" s="63"/>
      <c r="VQ25" s="63"/>
      <c r="VR25" s="63"/>
      <c r="VS25" s="63"/>
      <c r="VT25" s="63"/>
      <c r="VU25" s="63"/>
      <c r="VV25" s="63"/>
      <c r="VW25" s="63"/>
      <c r="VX25" s="63"/>
      <c r="VY25" s="63"/>
      <c r="VZ25" s="63"/>
      <c r="WA25" s="63"/>
      <c r="WB25" s="63"/>
      <c r="WC25" s="63"/>
      <c r="WD25" s="63"/>
      <c r="WE25" s="63"/>
      <c r="WF25" s="63"/>
      <c r="WG25" s="63"/>
      <c r="WH25" s="63"/>
      <c r="WI25" s="63"/>
      <c r="WJ25" s="63"/>
      <c r="WK25" s="63"/>
      <c r="WL25" s="63"/>
      <c r="WM25" s="63"/>
      <c r="WN25" s="63"/>
      <c r="WO25" s="63"/>
      <c r="WP25" s="63"/>
      <c r="WQ25" s="63"/>
      <c r="WR25" s="63"/>
      <c r="WS25" s="63"/>
      <c r="WT25" s="63"/>
      <c r="WU25" s="63"/>
      <c r="WV25" s="63"/>
      <c r="WW25" s="63"/>
      <c r="WX25" s="63"/>
      <c r="WY25" s="63"/>
      <c r="WZ25" s="63"/>
      <c r="XA25" s="63"/>
      <c r="XB25" s="63"/>
      <c r="XC25" s="63"/>
      <c r="XD25" s="63"/>
      <c r="XE25" s="63"/>
      <c r="XF25" s="63"/>
      <c r="XG25" s="63"/>
      <c r="XH25" s="63"/>
      <c r="XI25" s="63"/>
      <c r="XJ25" s="63"/>
      <c r="XK25" s="63"/>
      <c r="XL25" s="63"/>
      <c r="XM25" s="63"/>
      <c r="XN25" s="63"/>
      <c r="XO25" s="63"/>
      <c r="XP25" s="63"/>
      <c r="XQ25" s="63"/>
      <c r="XR25" s="63"/>
      <c r="XS25" s="63"/>
      <c r="XT25" s="63"/>
      <c r="XU25" s="63"/>
      <c r="XV25" s="63"/>
      <c r="XW25" s="63"/>
      <c r="XX25" s="63"/>
      <c r="XY25" s="63"/>
      <c r="XZ25" s="63"/>
      <c r="YA25" s="63"/>
      <c r="YB25" s="63"/>
      <c r="YC25" s="63"/>
      <c r="YD25" s="63"/>
      <c r="YE25" s="63"/>
      <c r="YF25" s="63"/>
      <c r="YG25" s="63"/>
      <c r="YH25" s="63"/>
      <c r="YI25" s="63"/>
      <c r="YJ25" s="63"/>
      <c r="YK25" s="63"/>
      <c r="YL25" s="63"/>
      <c r="YM25" s="63"/>
      <c r="YN25" s="63"/>
      <c r="YO25" s="63"/>
      <c r="YP25" s="63"/>
      <c r="YQ25" s="63"/>
      <c r="YR25" s="63"/>
      <c r="YS25" s="63"/>
      <c r="YT25" s="63"/>
      <c r="YU25" s="63"/>
      <c r="YV25" s="63"/>
      <c r="YW25" s="63"/>
      <c r="YX25" s="63"/>
      <c r="YY25" s="63"/>
      <c r="YZ25" s="63"/>
      <c r="ZA25" s="63"/>
      <c r="ZB25" s="63"/>
      <c r="ZC25" s="63"/>
      <c r="ZD25" s="63"/>
      <c r="ZE25" s="63"/>
      <c r="ZF25" s="63"/>
      <c r="ZG25" s="63"/>
      <c r="ZH25" s="63"/>
      <c r="ZI25" s="63"/>
      <c r="ZJ25" s="63"/>
      <c r="ZK25" s="63"/>
      <c r="ZL25" s="63"/>
      <c r="ZM25" s="63"/>
      <c r="ZN25" s="63"/>
      <c r="ZO25" s="63"/>
      <c r="ZP25" s="63"/>
      <c r="ZQ25" s="63"/>
      <c r="ZR25" s="63"/>
      <c r="ZS25" s="63"/>
      <c r="ZT25" s="63"/>
      <c r="ZU25" s="63"/>
      <c r="ZV25" s="63"/>
      <c r="ZW25" s="63"/>
      <c r="ZX25" s="63"/>
      <c r="ZY25" s="63"/>
      <c r="ZZ25" s="63"/>
      <c r="AAA25" s="63"/>
      <c r="AAB25" s="63"/>
      <c r="AAC25" s="63"/>
      <c r="AAD25" s="63"/>
      <c r="AAE25" s="63"/>
      <c r="AAF25" s="63"/>
      <c r="AAG25" s="63"/>
      <c r="AAH25" s="63"/>
      <c r="AAI25" s="63"/>
      <c r="AAJ25" s="63"/>
      <c r="AAK25" s="63"/>
      <c r="AAL25" s="63"/>
      <c r="AAM25" s="63"/>
      <c r="AAN25" s="63"/>
      <c r="AAO25" s="63"/>
      <c r="AAP25" s="63"/>
      <c r="AAQ25" s="63"/>
      <c r="AAR25" s="63"/>
      <c r="AAS25" s="63"/>
      <c r="AAT25" s="63"/>
      <c r="AAU25" s="63"/>
      <c r="AAV25" s="63"/>
      <c r="AAW25" s="63"/>
      <c r="AAX25" s="63"/>
      <c r="AAY25" s="63"/>
      <c r="AAZ25" s="63"/>
      <c r="ABA25" s="63"/>
      <c r="ABB25" s="63"/>
      <c r="ABC25" s="63"/>
      <c r="ABD25" s="63"/>
      <c r="ABE25" s="63"/>
      <c r="ABF25" s="63"/>
      <c r="ABG25" s="63"/>
      <c r="ABH25" s="63"/>
      <c r="ABI25" s="63"/>
      <c r="ABJ25" s="63"/>
      <c r="ABK25" s="63"/>
      <c r="ABL25" s="63"/>
      <c r="ABM25" s="63"/>
      <c r="ABN25" s="63"/>
      <c r="ABO25" s="63"/>
      <c r="ABP25" s="63"/>
      <c r="ABQ25" s="63"/>
      <c r="ABR25" s="63"/>
      <c r="ABS25" s="63"/>
      <c r="ABT25" s="63"/>
      <c r="ABU25" s="63"/>
      <c r="ABV25" s="63"/>
      <c r="ABW25" s="63"/>
      <c r="ABX25" s="63"/>
      <c r="ABY25" s="63"/>
      <c r="ABZ25" s="63"/>
      <c r="ACA25" s="63"/>
      <c r="ACB25" s="63"/>
      <c r="ACC25" s="63"/>
      <c r="ACD25" s="63"/>
      <c r="ACE25" s="63"/>
      <c r="ACF25" s="63"/>
      <c r="ACG25" s="63"/>
      <c r="ACH25" s="63"/>
      <c r="ACI25" s="63"/>
      <c r="ACJ25" s="63"/>
      <c r="ACK25" s="63"/>
      <c r="ACL25" s="63"/>
      <c r="ACM25" s="63"/>
      <c r="ACN25" s="63"/>
      <c r="ACO25" s="63"/>
      <c r="ACP25" s="63"/>
      <c r="ACQ25" s="63"/>
      <c r="ACR25" s="63"/>
      <c r="ACS25" s="63"/>
      <c r="ACT25" s="63"/>
      <c r="ACU25" s="63"/>
      <c r="ACV25" s="63"/>
      <c r="ACW25" s="63"/>
      <c r="ACX25" s="63"/>
      <c r="ACY25" s="63"/>
      <c r="ACZ25" s="63"/>
      <c r="ADA25" s="63"/>
      <c r="ADB25" s="63"/>
      <c r="ADC25" s="63"/>
      <c r="ADD25" s="63"/>
      <c r="ADE25" s="63"/>
      <c r="ADF25" s="63"/>
      <c r="ADG25" s="63"/>
      <c r="ADH25" s="63"/>
      <c r="ADI25" s="63"/>
      <c r="ADJ25" s="63"/>
      <c r="ADK25" s="63"/>
      <c r="ADL25" s="63"/>
      <c r="ADM25" s="63"/>
      <c r="ADN25" s="63"/>
      <c r="ADO25" s="63"/>
      <c r="ADP25" s="63"/>
      <c r="ADQ25" s="63"/>
      <c r="ADR25" s="63"/>
      <c r="ADS25" s="63"/>
      <c r="ADT25" s="63"/>
      <c r="ADU25" s="63"/>
      <c r="ADV25" s="63"/>
      <c r="ADW25" s="63"/>
      <c r="ADX25" s="63"/>
      <c r="ADY25" s="63"/>
      <c r="ADZ25" s="63"/>
      <c r="AEA25" s="63"/>
      <c r="AEB25" s="63"/>
      <c r="AEC25" s="63"/>
      <c r="AED25" s="63"/>
      <c r="AEE25" s="63"/>
      <c r="AEF25" s="63"/>
      <c r="AEG25" s="63"/>
      <c r="AEH25" s="63"/>
      <c r="AEI25" s="63"/>
      <c r="AEJ25" s="63"/>
      <c r="AEK25" s="63"/>
      <c r="AEL25" s="63"/>
      <c r="AEM25" s="63"/>
      <c r="AEN25" s="63"/>
      <c r="AEO25" s="63"/>
      <c r="AEP25" s="63"/>
      <c r="AEQ25" s="63"/>
      <c r="AER25" s="63"/>
      <c r="AES25" s="63"/>
      <c r="AET25" s="63"/>
      <c r="AEU25" s="63"/>
      <c r="AEV25" s="63"/>
      <c r="AEW25" s="63"/>
      <c r="AEX25" s="63"/>
      <c r="AEY25" s="63"/>
      <c r="AEZ25" s="63"/>
      <c r="AFA25" s="63"/>
      <c r="AFB25" s="63"/>
      <c r="AFC25" s="63"/>
      <c r="AFD25" s="63"/>
      <c r="AFE25" s="63"/>
      <c r="AFF25" s="63"/>
      <c r="AFG25" s="63"/>
      <c r="AFH25" s="63"/>
      <c r="AFI25" s="63"/>
      <c r="AFJ25" s="63"/>
      <c r="AFK25" s="63"/>
      <c r="AFL25" s="63"/>
      <c r="AFM25" s="63"/>
      <c r="AFN25" s="63"/>
      <c r="AFO25" s="63"/>
      <c r="AFP25" s="63"/>
      <c r="AFQ25" s="63"/>
      <c r="AFR25" s="63"/>
      <c r="AFS25" s="63"/>
      <c r="AFT25" s="63"/>
      <c r="AFU25" s="63"/>
      <c r="AFV25" s="63"/>
      <c r="AFW25" s="63"/>
      <c r="AFX25" s="63"/>
      <c r="AFY25" s="63"/>
      <c r="AFZ25" s="63"/>
      <c r="AGA25" s="63"/>
      <c r="AGB25" s="63"/>
      <c r="AGC25" s="63"/>
      <c r="AGD25" s="63"/>
      <c r="AGE25" s="63"/>
      <c r="AGF25" s="63"/>
      <c r="AGG25" s="63"/>
      <c r="AGH25" s="63"/>
      <c r="AGI25" s="63"/>
      <c r="AGJ25" s="63"/>
      <c r="AGK25" s="63"/>
      <c r="AGL25" s="63"/>
      <c r="AGM25" s="63"/>
      <c r="AGN25" s="63"/>
      <c r="AGO25" s="63"/>
      <c r="AGP25" s="63"/>
      <c r="AGQ25" s="63"/>
      <c r="AGR25" s="63"/>
      <c r="AGS25" s="63"/>
      <c r="AGT25" s="63"/>
      <c r="AGU25" s="63"/>
      <c r="AGV25" s="63"/>
      <c r="AGW25" s="63"/>
      <c r="AGX25" s="63"/>
      <c r="AGY25" s="63"/>
      <c r="AGZ25" s="63"/>
      <c r="AHA25" s="63"/>
      <c r="AHB25" s="63"/>
      <c r="AHC25" s="63"/>
      <c r="AHD25" s="63"/>
      <c r="AHE25" s="63"/>
      <c r="AHF25" s="63"/>
      <c r="AHG25" s="63"/>
      <c r="AHH25" s="63"/>
      <c r="AHI25" s="63"/>
      <c r="AHJ25" s="63"/>
      <c r="AHK25" s="63"/>
      <c r="AHL25" s="63"/>
      <c r="AHM25" s="63"/>
      <c r="AHN25" s="63"/>
      <c r="AHO25" s="63"/>
      <c r="AHP25" s="63"/>
      <c r="AHQ25" s="63"/>
      <c r="AHR25" s="63"/>
      <c r="AHS25" s="63"/>
      <c r="AHT25" s="63"/>
      <c r="AHU25" s="63"/>
      <c r="AHV25" s="63"/>
      <c r="AHW25" s="63"/>
      <c r="AHX25" s="63"/>
      <c r="AHY25" s="63"/>
      <c r="AHZ25" s="63"/>
      <c r="AIA25" s="63"/>
      <c r="AIB25" s="63"/>
      <c r="AIC25" s="63"/>
      <c r="AID25" s="63"/>
      <c r="AIE25" s="63"/>
      <c r="AIF25" s="63"/>
      <c r="AIG25" s="63"/>
      <c r="AIH25" s="63"/>
      <c r="AII25" s="63"/>
      <c r="AIJ25" s="63"/>
      <c r="AIK25" s="63"/>
      <c r="AIL25" s="63"/>
      <c r="AIM25" s="63"/>
      <c r="AIN25" s="63"/>
      <c r="AIO25" s="63"/>
      <c r="AIP25" s="63"/>
      <c r="AIQ25" s="63"/>
      <c r="AIR25" s="63"/>
      <c r="AIS25" s="63"/>
      <c r="AIT25" s="63"/>
      <c r="AIU25" s="63"/>
      <c r="AIV25" s="63"/>
      <c r="AIW25" s="63"/>
      <c r="AIX25" s="63"/>
      <c r="AIY25" s="63"/>
      <c r="AIZ25" s="63"/>
      <c r="AJA25" s="63"/>
      <c r="AJB25" s="63"/>
      <c r="AJC25" s="63"/>
      <c r="AJD25" s="63"/>
      <c r="AJE25" s="63"/>
      <c r="AJF25" s="63"/>
      <c r="AJG25" s="63"/>
      <c r="AJH25" s="63"/>
      <c r="AJI25" s="63"/>
      <c r="AJJ25" s="63"/>
      <c r="AJK25" s="63"/>
      <c r="AJL25" s="63"/>
      <c r="AJM25" s="63"/>
      <c r="AJN25" s="63"/>
      <c r="AJO25" s="63"/>
      <c r="AJP25" s="63"/>
      <c r="AJQ25" s="63"/>
      <c r="AJR25" s="63"/>
      <c r="AJS25" s="63"/>
      <c r="AJT25" s="63"/>
      <c r="AJU25" s="63"/>
      <c r="AJV25" s="63"/>
      <c r="AJW25" s="63"/>
      <c r="AJX25" s="63"/>
      <c r="AJY25" s="63"/>
      <c r="AJZ25" s="63"/>
      <c r="AKA25" s="63"/>
      <c r="AKB25" s="63"/>
      <c r="AKC25" s="63"/>
      <c r="AKD25" s="63"/>
      <c r="AKE25" s="63"/>
      <c r="AKF25" s="63"/>
      <c r="AKG25" s="63"/>
      <c r="AKH25" s="63"/>
      <c r="AKI25" s="63"/>
      <c r="AKJ25" s="63"/>
      <c r="AKK25" s="63"/>
      <c r="AKL25" s="63"/>
      <c r="AKM25" s="63"/>
      <c r="AKN25" s="63"/>
      <c r="AKO25" s="63"/>
      <c r="AKP25" s="63"/>
      <c r="AKQ25" s="63"/>
      <c r="AKR25" s="63"/>
      <c r="AKS25" s="63"/>
      <c r="AKT25" s="63"/>
      <c r="AKU25" s="63"/>
      <c r="AKV25" s="63"/>
      <c r="AKW25" s="63"/>
      <c r="AKX25" s="63"/>
      <c r="AKY25" s="63"/>
      <c r="AKZ25" s="63"/>
      <c r="ALA25" s="63"/>
      <c r="ALB25" s="63"/>
      <c r="ALC25" s="63"/>
      <c r="ALD25" s="63"/>
      <c r="ALE25" s="63"/>
      <c r="ALF25" s="63"/>
      <c r="ALG25" s="63"/>
      <c r="ALH25" s="63"/>
      <c r="ALI25" s="63"/>
      <c r="ALJ25" s="63"/>
      <c r="ALK25" s="63"/>
      <c r="ALL25" s="63"/>
      <c r="ALM25" s="63"/>
      <c r="ALN25" s="63"/>
      <c r="ALO25" s="63"/>
      <c r="ALP25" s="63"/>
      <c r="ALQ25" s="63"/>
      <c r="ALR25" s="63"/>
      <c r="ALS25" s="63"/>
      <c r="ALT25" s="63"/>
      <c r="ALU25" s="63"/>
      <c r="ALV25" s="63"/>
      <c r="ALW25" s="63"/>
      <c r="ALX25" s="63"/>
      <c r="ALY25" s="63"/>
      <c r="ALZ25" s="63"/>
      <c r="AMA25" s="63"/>
      <c r="AMB25" s="63"/>
      <c r="AMC25" s="63"/>
      <c r="AMD25" s="63"/>
      <c r="AME25" s="63"/>
      <c r="AMF25" s="63"/>
      <c r="AMG25" s="63"/>
      <c r="AMH25" s="35"/>
      <c r="AMI25" s="35"/>
      <c r="AMJ25" s="35"/>
      <c r="AMK25" s="35"/>
      <c r="AML25" s="35"/>
      <c r="AMM25" s="35"/>
    </row>
    <row r="26" s="75" customFormat="true" ht="13.8" hidden="false" customHeight="false" outlineLevel="0" collapsed="false">
      <c r="A26" s="82" t="s">
        <v>144</v>
      </c>
      <c r="B26" s="72" t="s">
        <v>141</v>
      </c>
      <c r="C26" s="72" t="s">
        <v>130</v>
      </c>
      <c r="D26" s="72" t="s">
        <v>130</v>
      </c>
      <c r="E26" s="72" t="s">
        <v>130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5"/>
      <c r="AMI26" s="35"/>
      <c r="AMJ26" s="35"/>
      <c r="AMK26" s="35"/>
      <c r="AML26" s="35"/>
      <c r="AMM26" s="35"/>
    </row>
    <row r="27" s="75" customFormat="true" ht="13.8" hidden="false" customHeight="false" outlineLevel="0" collapsed="false">
      <c r="A27" s="54" t="s">
        <v>145</v>
      </c>
      <c r="B27" s="83" t="n">
        <v>0.2</v>
      </c>
      <c r="C27" s="84" t="n">
        <f aca="false">(C$19+C$25)*$B27</f>
        <v>656.280444444445</v>
      </c>
      <c r="D27" s="84" t="n">
        <f aca="false">(D$19+D$25)*$B27</f>
        <v>1312.56088888889</v>
      </c>
      <c r="E27" s="84" t="n">
        <f aca="false">(E$19+E$25)*$B27</f>
        <v>1545.24213737374</v>
      </c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MH27" s="35"/>
      <c r="AMI27" s="35"/>
      <c r="AMJ27" s="35"/>
      <c r="AMK27" s="35"/>
      <c r="AML27" s="35"/>
      <c r="AMM27" s="35"/>
    </row>
    <row r="28" s="75" customFormat="true" ht="13.8" hidden="false" customHeight="false" outlineLevel="0" collapsed="false">
      <c r="A28" s="54" t="s">
        <v>146</v>
      </c>
      <c r="B28" s="86" t="n">
        <v>0.025</v>
      </c>
      <c r="C28" s="84" t="n">
        <f aca="false">(C$19+C$25)*$B28</f>
        <v>82.0350555555556</v>
      </c>
      <c r="D28" s="84" t="n">
        <f aca="false">(D$19+D$25)*$B28</f>
        <v>164.070111111111</v>
      </c>
      <c r="E28" s="84" t="n">
        <f aca="false">(E$19+E$25)*$B28</f>
        <v>193.155267171717</v>
      </c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MH28" s="35"/>
      <c r="AMI28" s="35"/>
      <c r="AMJ28" s="35"/>
      <c r="AMK28" s="35"/>
      <c r="AML28" s="35"/>
      <c r="AMM28" s="35"/>
      <c r="XFC28" s="35"/>
      <c r="XFD28" s="35"/>
    </row>
    <row r="29" s="75" customFormat="true" ht="13.8" hidden="false" customHeight="false" outlineLevel="0" collapsed="false">
      <c r="A29" s="54" t="s">
        <v>147</v>
      </c>
      <c r="B29" s="86" t="n">
        <v>0.03</v>
      </c>
      <c r="C29" s="84" t="n">
        <f aca="false">(C$19+C$25)*$B29</f>
        <v>98.4420666666667</v>
      </c>
      <c r="D29" s="84" t="n">
        <f aca="false">(D$19+D$25)*$B29</f>
        <v>196.884133333333</v>
      </c>
      <c r="E29" s="84" t="n">
        <f aca="false">(E$19+E$25)*$B29</f>
        <v>231.786320606061</v>
      </c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MH29" s="35"/>
      <c r="AMI29" s="35"/>
      <c r="AMJ29" s="35"/>
      <c r="AMK29" s="35"/>
      <c r="AML29" s="35"/>
      <c r="AMM29" s="35"/>
    </row>
    <row r="30" s="75" customFormat="true" ht="13.8" hidden="false" customHeight="false" outlineLevel="0" collapsed="false">
      <c r="A30" s="54" t="s">
        <v>148</v>
      </c>
      <c r="B30" s="86" t="n">
        <v>0.015</v>
      </c>
      <c r="C30" s="84" t="n">
        <f aca="false">(C$19+C$25)*$B30</f>
        <v>49.2210333333333</v>
      </c>
      <c r="D30" s="84" t="n">
        <f aca="false">(D$19+D$25)*$B30</f>
        <v>98.4420666666667</v>
      </c>
      <c r="E30" s="84" t="n">
        <f aca="false">(E$19+E$25)*$B30</f>
        <v>115.89316030303</v>
      </c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MH30" s="35"/>
      <c r="AMI30" s="35"/>
      <c r="AMJ30" s="35"/>
      <c r="AMK30" s="35"/>
      <c r="AML30" s="35"/>
      <c r="AMM30" s="35"/>
    </row>
    <row r="31" s="75" customFormat="true" ht="13.8" hidden="false" customHeight="false" outlineLevel="0" collapsed="false">
      <c r="A31" s="54" t="s">
        <v>149</v>
      </c>
      <c r="B31" s="86" t="n">
        <v>0.01</v>
      </c>
      <c r="C31" s="84" t="n">
        <f aca="false">(C$19+C$25)*$B31</f>
        <v>32.8140222222222</v>
      </c>
      <c r="D31" s="84" t="n">
        <f aca="false">(D$19+D$25)*$B31</f>
        <v>65.6280444444444</v>
      </c>
      <c r="E31" s="84" t="n">
        <f aca="false">(E$19+E$25)*$B31</f>
        <v>77.2621068686869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MH31" s="35"/>
      <c r="AMI31" s="35"/>
      <c r="AMJ31" s="35"/>
      <c r="AMK31" s="35"/>
      <c r="AML31" s="35"/>
      <c r="AMM31" s="35"/>
    </row>
    <row r="32" s="75" customFormat="true" ht="13.8" hidden="false" customHeight="false" outlineLevel="0" collapsed="false">
      <c r="A32" s="54" t="s">
        <v>150</v>
      </c>
      <c r="B32" s="86" t="n">
        <v>0.006</v>
      </c>
      <c r="C32" s="84" t="n">
        <f aca="false">(C$19+C$25)*$B32</f>
        <v>19.6884133333333</v>
      </c>
      <c r="D32" s="84" t="n">
        <f aca="false">(D$19+D$25)*$B32</f>
        <v>39.3768266666667</v>
      </c>
      <c r="E32" s="84" t="n">
        <f aca="false">(E$19+E$25)*$B32</f>
        <v>46.3572641212121</v>
      </c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MH32" s="35"/>
      <c r="AMI32" s="35"/>
      <c r="AMJ32" s="35"/>
      <c r="AMK32" s="35"/>
      <c r="AML32" s="35"/>
      <c r="AMM32" s="35"/>
    </row>
    <row r="33" customFormat="false" ht="13.8" hidden="false" customHeight="false" outlineLevel="0" collapsed="false">
      <c r="A33" s="54" t="s">
        <v>151</v>
      </c>
      <c r="B33" s="86" t="n">
        <v>0.002</v>
      </c>
      <c r="C33" s="84" t="n">
        <f aca="false">(C$19+C$25)*$B33</f>
        <v>6.56280444444444</v>
      </c>
      <c r="D33" s="84" t="n">
        <f aca="false">(D$19+D$25)*$B33</f>
        <v>13.1256088888889</v>
      </c>
      <c r="E33" s="84" t="n">
        <f aca="false">(E$19+E$25)*$B33</f>
        <v>15.4524213737374</v>
      </c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  <c r="HN33" s="75"/>
      <c r="HO33" s="75"/>
      <c r="HP33" s="75"/>
      <c r="HQ33" s="75"/>
      <c r="HR33" s="75"/>
      <c r="HS33" s="75"/>
      <c r="HT33" s="75"/>
      <c r="HU33" s="75"/>
      <c r="HV33" s="75"/>
      <c r="HW33" s="75"/>
      <c r="HX33" s="75"/>
      <c r="HY33" s="75"/>
      <c r="HZ33" s="75"/>
      <c r="IA33" s="75"/>
      <c r="IB33" s="75"/>
      <c r="IC33" s="75"/>
      <c r="ID33" s="75"/>
      <c r="IE33" s="75"/>
      <c r="IF33" s="75"/>
      <c r="IG33" s="75"/>
      <c r="IH33" s="75"/>
      <c r="II33" s="75"/>
      <c r="IJ33" s="75"/>
      <c r="IK33" s="75"/>
      <c r="IL33" s="75"/>
      <c r="IM33" s="75"/>
      <c r="IN33" s="75"/>
      <c r="IO33" s="75"/>
      <c r="IP33" s="75"/>
      <c r="IQ33" s="75"/>
      <c r="IR33" s="75"/>
      <c r="IS33" s="75"/>
      <c r="IT33" s="75"/>
      <c r="IU33" s="75"/>
      <c r="IV33" s="75"/>
      <c r="IW33" s="75"/>
      <c r="IX33" s="75"/>
      <c r="IY33" s="75"/>
      <c r="IZ33" s="75"/>
      <c r="JA33" s="75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  <c r="JM33" s="75"/>
      <c r="JN33" s="75"/>
      <c r="JO33" s="75"/>
      <c r="JP33" s="75"/>
      <c r="JQ33" s="75"/>
      <c r="JR33" s="75"/>
      <c r="JS33" s="75"/>
      <c r="JT33" s="75"/>
      <c r="JU33" s="75"/>
      <c r="JV33" s="75"/>
      <c r="JW33" s="75"/>
      <c r="JX33" s="75"/>
      <c r="JY33" s="75"/>
      <c r="JZ33" s="75"/>
      <c r="KA33" s="75"/>
      <c r="KB33" s="75"/>
      <c r="KC33" s="75"/>
      <c r="KD33" s="75"/>
      <c r="KE33" s="75"/>
      <c r="KF33" s="75"/>
      <c r="KG33" s="75"/>
      <c r="KH33" s="75"/>
      <c r="KI33" s="75"/>
      <c r="KJ33" s="75"/>
      <c r="KK33" s="75"/>
      <c r="KL33" s="75"/>
      <c r="KM33" s="75"/>
      <c r="KN33" s="75"/>
      <c r="KO33" s="75"/>
      <c r="KP33" s="75"/>
      <c r="KQ33" s="75"/>
      <c r="KR33" s="75"/>
      <c r="KS33" s="75"/>
      <c r="KT33" s="75"/>
      <c r="KU33" s="75"/>
      <c r="KV33" s="75"/>
      <c r="KW33" s="75"/>
      <c r="KX33" s="75"/>
      <c r="KY33" s="75"/>
      <c r="KZ33" s="75"/>
      <c r="LA33" s="75"/>
      <c r="LB33" s="75"/>
      <c r="LC33" s="75"/>
      <c r="LD33" s="75"/>
      <c r="LE33" s="75"/>
      <c r="LF33" s="75"/>
      <c r="LG33" s="75"/>
      <c r="LH33" s="75"/>
      <c r="LI33" s="75"/>
      <c r="LJ33" s="75"/>
      <c r="LK33" s="75"/>
      <c r="LL33" s="75"/>
      <c r="LM33" s="75"/>
      <c r="LN33" s="75"/>
      <c r="LO33" s="75"/>
      <c r="LP33" s="75"/>
      <c r="LQ33" s="75"/>
      <c r="LR33" s="75"/>
      <c r="LS33" s="75"/>
      <c r="LT33" s="75"/>
      <c r="LU33" s="75"/>
      <c r="LV33" s="75"/>
      <c r="LW33" s="75"/>
      <c r="LX33" s="75"/>
      <c r="LY33" s="75"/>
      <c r="LZ33" s="75"/>
      <c r="MA33" s="75"/>
      <c r="MB33" s="75"/>
      <c r="MC33" s="75"/>
      <c r="MD33" s="75"/>
      <c r="ME33" s="75"/>
      <c r="MF33" s="75"/>
      <c r="MG33" s="75"/>
      <c r="MH33" s="75"/>
      <c r="MI33" s="75"/>
      <c r="MJ33" s="75"/>
      <c r="MK33" s="75"/>
      <c r="ML33" s="75"/>
      <c r="MM33" s="75"/>
      <c r="MN33" s="75"/>
      <c r="MO33" s="75"/>
      <c r="MP33" s="75"/>
      <c r="MQ33" s="75"/>
      <c r="MR33" s="75"/>
      <c r="MS33" s="75"/>
      <c r="MT33" s="75"/>
      <c r="MU33" s="75"/>
      <c r="MV33" s="75"/>
      <c r="MW33" s="75"/>
      <c r="MX33" s="75"/>
      <c r="MY33" s="75"/>
      <c r="MZ33" s="75"/>
      <c r="NA33" s="75"/>
      <c r="NB33" s="75"/>
      <c r="NC33" s="75"/>
      <c r="ND33" s="75"/>
      <c r="NE33" s="75"/>
      <c r="NF33" s="75"/>
      <c r="NG33" s="75"/>
      <c r="NH33" s="75"/>
      <c r="NI33" s="75"/>
      <c r="NJ33" s="75"/>
      <c r="NK33" s="75"/>
      <c r="NL33" s="75"/>
      <c r="NM33" s="75"/>
      <c r="NN33" s="75"/>
      <c r="NO33" s="75"/>
      <c r="NP33" s="75"/>
      <c r="NQ33" s="75"/>
      <c r="NR33" s="75"/>
      <c r="NS33" s="75"/>
      <c r="NT33" s="75"/>
      <c r="NU33" s="75"/>
      <c r="NV33" s="75"/>
      <c r="NW33" s="75"/>
      <c r="NX33" s="75"/>
      <c r="NY33" s="75"/>
      <c r="NZ33" s="75"/>
      <c r="OA33" s="75"/>
      <c r="OB33" s="75"/>
      <c r="OC33" s="75"/>
      <c r="OD33" s="75"/>
      <c r="OE33" s="75"/>
      <c r="OF33" s="75"/>
      <c r="OG33" s="75"/>
      <c r="OH33" s="75"/>
      <c r="OI33" s="75"/>
      <c r="OJ33" s="75"/>
      <c r="OK33" s="75"/>
      <c r="OL33" s="75"/>
      <c r="OM33" s="75"/>
      <c r="ON33" s="75"/>
      <c r="OO33" s="75"/>
      <c r="OP33" s="75"/>
      <c r="OQ33" s="75"/>
      <c r="OR33" s="75"/>
      <c r="OS33" s="75"/>
      <c r="OT33" s="75"/>
      <c r="OU33" s="75"/>
      <c r="OV33" s="75"/>
      <c r="OW33" s="75"/>
      <c r="OX33" s="75"/>
      <c r="OY33" s="75"/>
      <c r="OZ33" s="75"/>
      <c r="PA33" s="75"/>
      <c r="PB33" s="75"/>
      <c r="PC33" s="75"/>
      <c r="PD33" s="75"/>
      <c r="PE33" s="75"/>
      <c r="PF33" s="75"/>
      <c r="PG33" s="75"/>
      <c r="PH33" s="75"/>
      <c r="PI33" s="75"/>
      <c r="PJ33" s="75"/>
      <c r="PK33" s="75"/>
      <c r="PL33" s="75"/>
      <c r="PM33" s="75"/>
      <c r="PN33" s="75"/>
      <c r="PO33" s="75"/>
      <c r="PP33" s="75"/>
      <c r="PQ33" s="75"/>
      <c r="PR33" s="75"/>
      <c r="PS33" s="75"/>
      <c r="PT33" s="75"/>
      <c r="PU33" s="75"/>
      <c r="PV33" s="75"/>
      <c r="PW33" s="75"/>
      <c r="PX33" s="75"/>
      <c r="PY33" s="75"/>
      <c r="PZ33" s="75"/>
      <c r="QA33" s="75"/>
      <c r="QB33" s="75"/>
      <c r="QC33" s="75"/>
      <c r="QD33" s="75"/>
      <c r="QE33" s="75"/>
      <c r="QF33" s="75"/>
      <c r="QG33" s="75"/>
      <c r="QH33" s="75"/>
      <c r="QI33" s="75"/>
      <c r="QJ33" s="75"/>
      <c r="QK33" s="75"/>
      <c r="QL33" s="75"/>
      <c r="QM33" s="75"/>
      <c r="QN33" s="75"/>
      <c r="QO33" s="75"/>
      <c r="QP33" s="75"/>
      <c r="QQ33" s="75"/>
      <c r="QR33" s="75"/>
      <c r="QS33" s="75"/>
      <c r="QT33" s="75"/>
      <c r="QU33" s="75"/>
      <c r="QV33" s="75"/>
      <c r="QW33" s="75"/>
      <c r="QX33" s="75"/>
      <c r="QY33" s="75"/>
      <c r="QZ33" s="75"/>
      <c r="RA33" s="75"/>
      <c r="RB33" s="75"/>
      <c r="RC33" s="75"/>
      <c r="RD33" s="75"/>
      <c r="RE33" s="75"/>
      <c r="RF33" s="75"/>
      <c r="RG33" s="75"/>
      <c r="RH33" s="75"/>
      <c r="RI33" s="75"/>
      <c r="RJ33" s="75"/>
      <c r="RK33" s="75"/>
      <c r="RL33" s="75"/>
      <c r="RM33" s="75"/>
      <c r="RN33" s="75"/>
      <c r="RO33" s="75"/>
      <c r="RP33" s="75"/>
      <c r="RQ33" s="75"/>
      <c r="RR33" s="75"/>
      <c r="RS33" s="75"/>
      <c r="RT33" s="75"/>
      <c r="RU33" s="75"/>
      <c r="RV33" s="75"/>
      <c r="RW33" s="75"/>
      <c r="RX33" s="75"/>
      <c r="RY33" s="75"/>
      <c r="RZ33" s="75"/>
      <c r="SA33" s="75"/>
      <c r="SB33" s="75"/>
      <c r="SC33" s="75"/>
      <c r="SD33" s="75"/>
      <c r="SE33" s="75"/>
      <c r="SF33" s="75"/>
      <c r="SG33" s="75"/>
      <c r="SH33" s="75"/>
      <c r="SI33" s="75"/>
      <c r="SJ33" s="75"/>
      <c r="SK33" s="75"/>
      <c r="SL33" s="75"/>
      <c r="SM33" s="75"/>
      <c r="SN33" s="75"/>
      <c r="SO33" s="75"/>
      <c r="SP33" s="75"/>
      <c r="SQ33" s="75"/>
      <c r="SR33" s="75"/>
      <c r="SS33" s="75"/>
      <c r="ST33" s="75"/>
      <c r="SU33" s="75"/>
      <c r="SV33" s="75"/>
      <c r="SW33" s="75"/>
      <c r="SX33" s="75"/>
      <c r="SY33" s="75"/>
      <c r="SZ33" s="75"/>
      <c r="TA33" s="75"/>
      <c r="TB33" s="75"/>
      <c r="TC33" s="75"/>
      <c r="TD33" s="75"/>
      <c r="TE33" s="75"/>
      <c r="TF33" s="75"/>
      <c r="TG33" s="75"/>
      <c r="TH33" s="75"/>
      <c r="TI33" s="75"/>
      <c r="TJ33" s="75"/>
      <c r="TK33" s="75"/>
      <c r="TL33" s="75"/>
      <c r="TM33" s="75"/>
      <c r="TN33" s="75"/>
      <c r="TO33" s="75"/>
      <c r="TP33" s="75"/>
      <c r="TQ33" s="75"/>
      <c r="TR33" s="75"/>
      <c r="TS33" s="75"/>
      <c r="TT33" s="75"/>
      <c r="TU33" s="75"/>
      <c r="TV33" s="75"/>
      <c r="TW33" s="75"/>
      <c r="TX33" s="75"/>
      <c r="TY33" s="75"/>
      <c r="TZ33" s="75"/>
      <c r="UA33" s="75"/>
      <c r="UB33" s="75"/>
      <c r="UC33" s="75"/>
      <c r="UD33" s="75"/>
      <c r="UE33" s="75"/>
      <c r="UF33" s="75"/>
      <c r="UG33" s="75"/>
      <c r="UH33" s="75"/>
      <c r="UI33" s="75"/>
      <c r="UJ33" s="75"/>
      <c r="UK33" s="75"/>
      <c r="UL33" s="75"/>
      <c r="UM33" s="75"/>
      <c r="UN33" s="75"/>
      <c r="UO33" s="75"/>
      <c r="UP33" s="75"/>
      <c r="UQ33" s="75"/>
      <c r="UR33" s="75"/>
      <c r="US33" s="75"/>
      <c r="UT33" s="75"/>
      <c r="UU33" s="75"/>
      <c r="UV33" s="75"/>
      <c r="UW33" s="75"/>
      <c r="UX33" s="75"/>
      <c r="UY33" s="75"/>
      <c r="UZ33" s="75"/>
      <c r="VA33" s="75"/>
      <c r="VB33" s="75"/>
      <c r="VC33" s="75"/>
      <c r="VD33" s="75"/>
      <c r="VE33" s="75"/>
      <c r="VF33" s="75"/>
      <c r="VG33" s="75"/>
      <c r="VH33" s="75"/>
      <c r="VI33" s="75"/>
      <c r="VJ33" s="75"/>
      <c r="VK33" s="75"/>
      <c r="VL33" s="75"/>
      <c r="VM33" s="75"/>
      <c r="VN33" s="75"/>
      <c r="VO33" s="75"/>
      <c r="VP33" s="75"/>
      <c r="VQ33" s="75"/>
      <c r="VR33" s="75"/>
      <c r="VS33" s="75"/>
      <c r="VT33" s="75"/>
      <c r="VU33" s="75"/>
      <c r="VV33" s="75"/>
      <c r="VW33" s="75"/>
      <c r="VX33" s="75"/>
      <c r="VY33" s="75"/>
      <c r="VZ33" s="75"/>
      <c r="WA33" s="75"/>
      <c r="WB33" s="75"/>
      <c r="WC33" s="75"/>
      <c r="WD33" s="75"/>
      <c r="WE33" s="75"/>
      <c r="WF33" s="75"/>
      <c r="WG33" s="75"/>
      <c r="WH33" s="75"/>
      <c r="WI33" s="75"/>
      <c r="WJ33" s="75"/>
      <c r="WK33" s="75"/>
      <c r="WL33" s="75"/>
      <c r="WM33" s="75"/>
      <c r="WN33" s="75"/>
      <c r="WO33" s="75"/>
      <c r="WP33" s="75"/>
      <c r="WQ33" s="75"/>
      <c r="WR33" s="75"/>
      <c r="WS33" s="75"/>
      <c r="WT33" s="75"/>
      <c r="WU33" s="75"/>
      <c r="WV33" s="75"/>
      <c r="WW33" s="75"/>
      <c r="WX33" s="75"/>
      <c r="WY33" s="75"/>
      <c r="WZ33" s="75"/>
      <c r="XA33" s="75"/>
      <c r="XB33" s="75"/>
      <c r="XC33" s="75"/>
      <c r="XD33" s="75"/>
      <c r="XE33" s="75"/>
      <c r="XF33" s="75"/>
      <c r="XG33" s="75"/>
      <c r="XH33" s="75"/>
      <c r="XI33" s="75"/>
      <c r="XJ33" s="75"/>
      <c r="XK33" s="75"/>
      <c r="XL33" s="75"/>
      <c r="XM33" s="75"/>
      <c r="XN33" s="75"/>
      <c r="XO33" s="75"/>
      <c r="XP33" s="75"/>
      <c r="XQ33" s="75"/>
      <c r="XR33" s="75"/>
      <c r="XS33" s="75"/>
      <c r="XT33" s="75"/>
      <c r="XU33" s="75"/>
      <c r="XV33" s="75"/>
      <c r="XW33" s="75"/>
      <c r="XX33" s="75"/>
      <c r="XY33" s="75"/>
      <c r="XZ33" s="75"/>
      <c r="YA33" s="75"/>
      <c r="YB33" s="75"/>
      <c r="YC33" s="75"/>
      <c r="YD33" s="75"/>
      <c r="YE33" s="75"/>
      <c r="YF33" s="75"/>
      <c r="YG33" s="75"/>
      <c r="YH33" s="75"/>
      <c r="YI33" s="75"/>
      <c r="YJ33" s="75"/>
      <c r="YK33" s="75"/>
      <c r="YL33" s="75"/>
      <c r="YM33" s="75"/>
      <c r="YN33" s="75"/>
      <c r="YO33" s="75"/>
      <c r="YP33" s="75"/>
      <c r="YQ33" s="75"/>
      <c r="YR33" s="75"/>
      <c r="YS33" s="75"/>
      <c r="YT33" s="75"/>
      <c r="YU33" s="75"/>
      <c r="YV33" s="75"/>
      <c r="YW33" s="75"/>
      <c r="YX33" s="75"/>
      <c r="YY33" s="75"/>
      <c r="YZ33" s="75"/>
      <c r="ZA33" s="75"/>
      <c r="ZB33" s="75"/>
      <c r="ZC33" s="75"/>
      <c r="ZD33" s="75"/>
      <c r="ZE33" s="75"/>
      <c r="ZF33" s="75"/>
      <c r="ZG33" s="75"/>
      <c r="ZH33" s="75"/>
      <c r="ZI33" s="75"/>
      <c r="ZJ33" s="75"/>
      <c r="ZK33" s="75"/>
      <c r="ZL33" s="75"/>
      <c r="ZM33" s="75"/>
      <c r="ZN33" s="75"/>
      <c r="ZO33" s="75"/>
      <c r="ZP33" s="75"/>
      <c r="ZQ33" s="75"/>
      <c r="ZR33" s="75"/>
      <c r="ZS33" s="75"/>
      <c r="ZT33" s="75"/>
      <c r="ZU33" s="75"/>
      <c r="ZV33" s="75"/>
      <c r="ZW33" s="75"/>
      <c r="ZX33" s="75"/>
      <c r="ZY33" s="75"/>
      <c r="ZZ33" s="75"/>
      <c r="AAA33" s="75"/>
      <c r="AAB33" s="75"/>
      <c r="AAC33" s="75"/>
      <c r="AAD33" s="75"/>
      <c r="AAE33" s="75"/>
      <c r="AAF33" s="75"/>
      <c r="AAG33" s="75"/>
      <c r="AAH33" s="75"/>
      <c r="AAI33" s="75"/>
      <c r="AAJ33" s="75"/>
      <c r="AAK33" s="75"/>
      <c r="AAL33" s="75"/>
      <c r="AAM33" s="75"/>
      <c r="AAN33" s="75"/>
      <c r="AAO33" s="75"/>
      <c r="AAP33" s="75"/>
      <c r="AAQ33" s="75"/>
      <c r="AAR33" s="75"/>
      <c r="AAS33" s="75"/>
      <c r="AAT33" s="75"/>
      <c r="AAU33" s="75"/>
      <c r="AAV33" s="75"/>
      <c r="AAW33" s="75"/>
      <c r="AAX33" s="75"/>
      <c r="AAY33" s="75"/>
      <c r="AAZ33" s="75"/>
      <c r="ABA33" s="75"/>
      <c r="ABB33" s="75"/>
      <c r="ABC33" s="75"/>
      <c r="ABD33" s="75"/>
      <c r="ABE33" s="75"/>
      <c r="ABF33" s="75"/>
      <c r="ABG33" s="75"/>
      <c r="ABH33" s="75"/>
      <c r="ABI33" s="75"/>
      <c r="ABJ33" s="75"/>
      <c r="ABK33" s="75"/>
      <c r="ABL33" s="75"/>
      <c r="ABM33" s="75"/>
      <c r="ABN33" s="75"/>
      <c r="ABO33" s="75"/>
      <c r="ABP33" s="75"/>
      <c r="ABQ33" s="75"/>
      <c r="ABR33" s="75"/>
      <c r="ABS33" s="75"/>
      <c r="ABT33" s="75"/>
      <c r="ABU33" s="75"/>
      <c r="ABV33" s="75"/>
      <c r="ABW33" s="75"/>
      <c r="ABX33" s="75"/>
      <c r="ABY33" s="75"/>
      <c r="ABZ33" s="75"/>
      <c r="ACA33" s="75"/>
      <c r="ACB33" s="75"/>
      <c r="ACC33" s="75"/>
      <c r="ACD33" s="75"/>
      <c r="ACE33" s="75"/>
      <c r="ACF33" s="75"/>
      <c r="ACG33" s="75"/>
      <c r="ACH33" s="75"/>
      <c r="ACI33" s="75"/>
      <c r="ACJ33" s="75"/>
      <c r="ACK33" s="75"/>
      <c r="ACL33" s="75"/>
      <c r="ACM33" s="75"/>
      <c r="ACN33" s="75"/>
      <c r="ACO33" s="75"/>
      <c r="ACP33" s="75"/>
      <c r="ACQ33" s="75"/>
      <c r="ACR33" s="75"/>
      <c r="ACS33" s="75"/>
      <c r="ACT33" s="75"/>
      <c r="ACU33" s="75"/>
      <c r="ACV33" s="75"/>
      <c r="ACW33" s="75"/>
      <c r="ACX33" s="75"/>
      <c r="ACY33" s="75"/>
      <c r="ACZ33" s="75"/>
      <c r="ADA33" s="75"/>
      <c r="ADB33" s="75"/>
      <c r="ADC33" s="75"/>
      <c r="ADD33" s="75"/>
      <c r="ADE33" s="75"/>
      <c r="ADF33" s="75"/>
      <c r="ADG33" s="75"/>
      <c r="ADH33" s="75"/>
      <c r="ADI33" s="75"/>
      <c r="ADJ33" s="75"/>
      <c r="ADK33" s="75"/>
      <c r="ADL33" s="75"/>
      <c r="ADM33" s="75"/>
      <c r="ADN33" s="75"/>
      <c r="ADO33" s="75"/>
      <c r="ADP33" s="75"/>
      <c r="ADQ33" s="75"/>
      <c r="ADR33" s="75"/>
      <c r="ADS33" s="75"/>
      <c r="ADT33" s="75"/>
      <c r="ADU33" s="75"/>
      <c r="ADV33" s="75"/>
      <c r="ADW33" s="75"/>
      <c r="ADX33" s="75"/>
      <c r="ADY33" s="75"/>
      <c r="ADZ33" s="75"/>
      <c r="AEA33" s="75"/>
      <c r="AEB33" s="75"/>
      <c r="AEC33" s="75"/>
      <c r="AED33" s="75"/>
      <c r="AEE33" s="75"/>
      <c r="AEF33" s="75"/>
      <c r="AEG33" s="75"/>
      <c r="AEH33" s="75"/>
      <c r="AEI33" s="75"/>
      <c r="AEJ33" s="75"/>
      <c r="AEK33" s="75"/>
      <c r="AEL33" s="75"/>
      <c r="AEM33" s="75"/>
      <c r="AEN33" s="75"/>
      <c r="AEO33" s="75"/>
      <c r="AEP33" s="75"/>
      <c r="AEQ33" s="75"/>
      <c r="AER33" s="75"/>
      <c r="AES33" s="75"/>
      <c r="AET33" s="75"/>
      <c r="AEU33" s="75"/>
      <c r="AEV33" s="75"/>
      <c r="AEW33" s="75"/>
      <c r="AEX33" s="75"/>
      <c r="AEY33" s="75"/>
      <c r="AEZ33" s="75"/>
      <c r="AFA33" s="75"/>
      <c r="AFB33" s="75"/>
      <c r="AFC33" s="75"/>
      <c r="AFD33" s="75"/>
      <c r="AFE33" s="75"/>
      <c r="AFF33" s="75"/>
      <c r="AFG33" s="75"/>
      <c r="AFH33" s="75"/>
      <c r="AFI33" s="75"/>
      <c r="AFJ33" s="75"/>
      <c r="AFK33" s="75"/>
      <c r="AFL33" s="75"/>
      <c r="AFM33" s="75"/>
      <c r="AFN33" s="75"/>
      <c r="AFO33" s="75"/>
      <c r="AFP33" s="75"/>
      <c r="AFQ33" s="75"/>
      <c r="AFR33" s="75"/>
      <c r="AFS33" s="75"/>
      <c r="AFT33" s="75"/>
      <c r="AFU33" s="75"/>
      <c r="AFV33" s="75"/>
      <c r="AFW33" s="75"/>
      <c r="AFX33" s="75"/>
      <c r="AFY33" s="75"/>
      <c r="AFZ33" s="75"/>
      <c r="AGA33" s="75"/>
      <c r="AGB33" s="75"/>
      <c r="AGC33" s="75"/>
      <c r="AGD33" s="75"/>
      <c r="AGE33" s="75"/>
      <c r="AGF33" s="75"/>
      <c r="AGG33" s="75"/>
      <c r="AGH33" s="75"/>
      <c r="AGI33" s="75"/>
      <c r="AGJ33" s="75"/>
      <c r="AGK33" s="75"/>
      <c r="AGL33" s="75"/>
      <c r="AGM33" s="75"/>
      <c r="AGN33" s="75"/>
      <c r="AGO33" s="75"/>
      <c r="AGP33" s="75"/>
      <c r="AGQ33" s="75"/>
      <c r="AGR33" s="75"/>
      <c r="AGS33" s="75"/>
      <c r="AGT33" s="75"/>
      <c r="AGU33" s="75"/>
      <c r="AGV33" s="75"/>
      <c r="AGW33" s="75"/>
      <c r="AGX33" s="75"/>
      <c r="AGY33" s="75"/>
      <c r="AGZ33" s="75"/>
      <c r="AHA33" s="75"/>
      <c r="AHB33" s="75"/>
      <c r="AHC33" s="75"/>
      <c r="AHD33" s="75"/>
      <c r="AHE33" s="75"/>
      <c r="AHF33" s="75"/>
      <c r="AHG33" s="75"/>
      <c r="AHH33" s="75"/>
      <c r="AHI33" s="75"/>
      <c r="AHJ33" s="75"/>
      <c r="AHK33" s="75"/>
      <c r="AHL33" s="75"/>
      <c r="AHM33" s="75"/>
      <c r="AHN33" s="75"/>
      <c r="AHO33" s="75"/>
      <c r="AHP33" s="75"/>
      <c r="AHQ33" s="75"/>
      <c r="AHR33" s="75"/>
      <c r="AHS33" s="75"/>
      <c r="AHT33" s="75"/>
      <c r="AHU33" s="75"/>
      <c r="AHV33" s="75"/>
      <c r="AHW33" s="75"/>
      <c r="AHX33" s="75"/>
      <c r="AHY33" s="75"/>
      <c r="AHZ33" s="75"/>
      <c r="AIA33" s="75"/>
      <c r="AIB33" s="75"/>
      <c r="AIC33" s="75"/>
      <c r="AID33" s="75"/>
      <c r="AIE33" s="75"/>
      <c r="AIF33" s="75"/>
      <c r="AIG33" s="75"/>
      <c r="AIH33" s="75"/>
      <c r="AII33" s="75"/>
      <c r="AIJ33" s="75"/>
      <c r="AIK33" s="75"/>
      <c r="AIL33" s="75"/>
      <c r="AIM33" s="75"/>
      <c r="AIN33" s="75"/>
      <c r="AIO33" s="75"/>
      <c r="AIP33" s="75"/>
      <c r="AIQ33" s="75"/>
      <c r="AIR33" s="75"/>
      <c r="AIS33" s="75"/>
      <c r="AIT33" s="75"/>
      <c r="AIU33" s="75"/>
      <c r="AIV33" s="75"/>
      <c r="AIW33" s="75"/>
      <c r="AIX33" s="75"/>
      <c r="AIY33" s="75"/>
      <c r="AIZ33" s="75"/>
      <c r="AJA33" s="75"/>
      <c r="AJB33" s="75"/>
      <c r="AJC33" s="75"/>
      <c r="AJD33" s="75"/>
      <c r="AJE33" s="75"/>
      <c r="AJF33" s="75"/>
      <c r="AJG33" s="75"/>
      <c r="AJH33" s="75"/>
      <c r="AJI33" s="75"/>
      <c r="AJJ33" s="75"/>
      <c r="AJK33" s="75"/>
      <c r="AJL33" s="75"/>
      <c r="AJM33" s="75"/>
      <c r="AJN33" s="75"/>
      <c r="AJO33" s="75"/>
      <c r="AJP33" s="75"/>
      <c r="AJQ33" s="75"/>
      <c r="AJR33" s="75"/>
      <c r="AJS33" s="75"/>
      <c r="AJT33" s="75"/>
      <c r="AJU33" s="75"/>
      <c r="AJV33" s="75"/>
      <c r="AJW33" s="75"/>
      <c r="AJX33" s="75"/>
      <c r="AJY33" s="75"/>
      <c r="AJZ33" s="75"/>
      <c r="AKA33" s="75"/>
      <c r="AKB33" s="75"/>
      <c r="AKC33" s="75"/>
      <c r="AKD33" s="75"/>
      <c r="AKE33" s="75"/>
      <c r="AKF33" s="75"/>
      <c r="AKG33" s="75"/>
      <c r="AKH33" s="75"/>
      <c r="AKI33" s="75"/>
      <c r="AKJ33" s="75"/>
      <c r="AKK33" s="75"/>
      <c r="AKL33" s="75"/>
      <c r="AKM33" s="75"/>
      <c r="AKN33" s="75"/>
      <c r="AKO33" s="75"/>
      <c r="AKP33" s="75"/>
      <c r="AKQ33" s="75"/>
      <c r="AKR33" s="75"/>
      <c r="AKS33" s="75"/>
      <c r="AKT33" s="75"/>
      <c r="AKU33" s="75"/>
      <c r="AKV33" s="75"/>
      <c r="AKW33" s="75"/>
      <c r="AKX33" s="75"/>
      <c r="AKY33" s="75"/>
      <c r="AKZ33" s="75"/>
      <c r="ALA33" s="75"/>
      <c r="ALB33" s="75"/>
      <c r="ALC33" s="75"/>
      <c r="ALD33" s="75"/>
      <c r="ALE33" s="75"/>
      <c r="ALF33" s="75"/>
      <c r="ALG33" s="75"/>
      <c r="ALH33" s="75"/>
      <c r="ALI33" s="75"/>
      <c r="ALJ33" s="75"/>
      <c r="ALK33" s="75"/>
      <c r="ALL33" s="75"/>
      <c r="ALM33" s="75"/>
      <c r="ALN33" s="75"/>
      <c r="ALO33" s="75"/>
      <c r="ALP33" s="75"/>
      <c r="ALQ33" s="75"/>
      <c r="ALR33" s="75"/>
      <c r="ALS33" s="75"/>
      <c r="ALT33" s="75"/>
      <c r="ALU33" s="75"/>
      <c r="ALV33" s="75"/>
      <c r="ALW33" s="75"/>
      <c r="ALX33" s="75"/>
      <c r="ALY33" s="75"/>
      <c r="ALZ33" s="75"/>
      <c r="AMA33" s="75"/>
      <c r="AMB33" s="75"/>
      <c r="AMC33" s="75"/>
      <c r="AMD33" s="75"/>
      <c r="AME33" s="75"/>
      <c r="AMF33" s="75"/>
      <c r="AMG33" s="75"/>
      <c r="AMH33" s="35"/>
      <c r="AMI33" s="35"/>
      <c r="AMJ33" s="35"/>
      <c r="AMK33" s="35"/>
      <c r="XFC33" s="75"/>
      <c r="XFD33" s="75"/>
    </row>
    <row r="34" customFormat="false" ht="13.8" hidden="false" customHeight="false" outlineLevel="0" collapsed="false">
      <c r="A34" s="54" t="s">
        <v>152</v>
      </c>
      <c r="B34" s="86" t="n">
        <v>0.08</v>
      </c>
      <c r="C34" s="84" t="n">
        <f aca="false">(C$19+C$25)*$B34</f>
        <v>262.512177777778</v>
      </c>
      <c r="D34" s="84" t="n">
        <f aca="false">(D$19+D$25)*$B34</f>
        <v>525.024355555556</v>
      </c>
      <c r="E34" s="84" t="n">
        <f aca="false">(E$19+E$25)*$B34</f>
        <v>618.096854949495</v>
      </c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  <c r="IW34" s="75"/>
      <c r="IX34" s="75"/>
      <c r="IY34" s="75"/>
      <c r="IZ34" s="75"/>
      <c r="JA34" s="75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  <c r="JO34" s="75"/>
      <c r="JP34" s="75"/>
      <c r="JQ34" s="75"/>
      <c r="JR34" s="75"/>
      <c r="JS34" s="75"/>
      <c r="JT34" s="75"/>
      <c r="JU34" s="75"/>
      <c r="JV34" s="75"/>
      <c r="JW34" s="75"/>
      <c r="JX34" s="75"/>
      <c r="JY34" s="75"/>
      <c r="JZ34" s="75"/>
      <c r="KA34" s="75"/>
      <c r="KB34" s="75"/>
      <c r="KC34" s="75"/>
      <c r="KD34" s="75"/>
      <c r="KE34" s="75"/>
      <c r="KF34" s="75"/>
      <c r="KG34" s="75"/>
      <c r="KH34" s="75"/>
      <c r="KI34" s="75"/>
      <c r="KJ34" s="75"/>
      <c r="KK34" s="75"/>
      <c r="KL34" s="75"/>
      <c r="KM34" s="75"/>
      <c r="KN34" s="75"/>
      <c r="KO34" s="75"/>
      <c r="KP34" s="75"/>
      <c r="KQ34" s="75"/>
      <c r="KR34" s="75"/>
      <c r="KS34" s="75"/>
      <c r="KT34" s="75"/>
      <c r="KU34" s="75"/>
      <c r="KV34" s="75"/>
      <c r="KW34" s="75"/>
      <c r="KX34" s="75"/>
      <c r="KY34" s="75"/>
      <c r="KZ34" s="75"/>
      <c r="LA34" s="75"/>
      <c r="LB34" s="75"/>
      <c r="LC34" s="75"/>
      <c r="LD34" s="75"/>
      <c r="LE34" s="75"/>
      <c r="LF34" s="75"/>
      <c r="LG34" s="75"/>
      <c r="LH34" s="75"/>
      <c r="LI34" s="75"/>
      <c r="LJ34" s="75"/>
      <c r="LK34" s="75"/>
      <c r="LL34" s="75"/>
      <c r="LM34" s="75"/>
      <c r="LN34" s="75"/>
      <c r="LO34" s="75"/>
      <c r="LP34" s="75"/>
      <c r="LQ34" s="75"/>
      <c r="LR34" s="75"/>
      <c r="LS34" s="75"/>
      <c r="LT34" s="75"/>
      <c r="LU34" s="75"/>
      <c r="LV34" s="75"/>
      <c r="LW34" s="75"/>
      <c r="LX34" s="75"/>
      <c r="LY34" s="75"/>
      <c r="LZ34" s="75"/>
      <c r="MA34" s="75"/>
      <c r="MB34" s="75"/>
      <c r="MC34" s="75"/>
      <c r="MD34" s="75"/>
      <c r="ME34" s="75"/>
      <c r="MF34" s="75"/>
      <c r="MG34" s="75"/>
      <c r="MH34" s="75"/>
      <c r="MI34" s="75"/>
      <c r="MJ34" s="75"/>
      <c r="MK34" s="75"/>
      <c r="ML34" s="75"/>
      <c r="MM34" s="75"/>
      <c r="MN34" s="75"/>
      <c r="MO34" s="75"/>
      <c r="MP34" s="75"/>
      <c r="MQ34" s="75"/>
      <c r="MR34" s="75"/>
      <c r="MS34" s="75"/>
      <c r="MT34" s="75"/>
      <c r="MU34" s="75"/>
      <c r="MV34" s="75"/>
      <c r="MW34" s="75"/>
      <c r="MX34" s="75"/>
      <c r="MY34" s="75"/>
      <c r="MZ34" s="75"/>
      <c r="NA34" s="75"/>
      <c r="NB34" s="75"/>
      <c r="NC34" s="75"/>
      <c r="ND34" s="75"/>
      <c r="NE34" s="75"/>
      <c r="NF34" s="75"/>
      <c r="NG34" s="75"/>
      <c r="NH34" s="75"/>
      <c r="NI34" s="75"/>
      <c r="NJ34" s="75"/>
      <c r="NK34" s="75"/>
      <c r="NL34" s="75"/>
      <c r="NM34" s="75"/>
      <c r="NN34" s="75"/>
      <c r="NO34" s="75"/>
      <c r="NP34" s="75"/>
      <c r="NQ34" s="75"/>
      <c r="NR34" s="75"/>
      <c r="NS34" s="75"/>
      <c r="NT34" s="75"/>
      <c r="NU34" s="75"/>
      <c r="NV34" s="75"/>
      <c r="NW34" s="75"/>
      <c r="NX34" s="75"/>
      <c r="NY34" s="75"/>
      <c r="NZ34" s="75"/>
      <c r="OA34" s="75"/>
      <c r="OB34" s="75"/>
      <c r="OC34" s="75"/>
      <c r="OD34" s="75"/>
      <c r="OE34" s="75"/>
      <c r="OF34" s="75"/>
      <c r="OG34" s="75"/>
      <c r="OH34" s="75"/>
      <c r="OI34" s="75"/>
      <c r="OJ34" s="75"/>
      <c r="OK34" s="75"/>
      <c r="OL34" s="75"/>
      <c r="OM34" s="75"/>
      <c r="ON34" s="75"/>
      <c r="OO34" s="75"/>
      <c r="OP34" s="75"/>
      <c r="OQ34" s="75"/>
      <c r="OR34" s="75"/>
      <c r="OS34" s="75"/>
      <c r="OT34" s="75"/>
      <c r="OU34" s="75"/>
      <c r="OV34" s="75"/>
      <c r="OW34" s="75"/>
      <c r="OX34" s="75"/>
      <c r="OY34" s="75"/>
      <c r="OZ34" s="75"/>
      <c r="PA34" s="75"/>
      <c r="PB34" s="75"/>
      <c r="PC34" s="75"/>
      <c r="PD34" s="75"/>
      <c r="PE34" s="75"/>
      <c r="PF34" s="75"/>
      <c r="PG34" s="75"/>
      <c r="PH34" s="75"/>
      <c r="PI34" s="75"/>
      <c r="PJ34" s="75"/>
      <c r="PK34" s="75"/>
      <c r="PL34" s="75"/>
      <c r="PM34" s="75"/>
      <c r="PN34" s="75"/>
      <c r="PO34" s="75"/>
      <c r="PP34" s="75"/>
      <c r="PQ34" s="75"/>
      <c r="PR34" s="75"/>
      <c r="PS34" s="75"/>
      <c r="PT34" s="75"/>
      <c r="PU34" s="75"/>
      <c r="PV34" s="75"/>
      <c r="PW34" s="75"/>
      <c r="PX34" s="75"/>
      <c r="PY34" s="75"/>
      <c r="PZ34" s="75"/>
      <c r="QA34" s="75"/>
      <c r="QB34" s="75"/>
      <c r="QC34" s="75"/>
      <c r="QD34" s="75"/>
      <c r="QE34" s="75"/>
      <c r="QF34" s="75"/>
      <c r="QG34" s="75"/>
      <c r="QH34" s="75"/>
      <c r="QI34" s="75"/>
      <c r="QJ34" s="75"/>
      <c r="QK34" s="75"/>
      <c r="QL34" s="75"/>
      <c r="QM34" s="75"/>
      <c r="QN34" s="75"/>
      <c r="QO34" s="75"/>
      <c r="QP34" s="75"/>
      <c r="QQ34" s="75"/>
      <c r="QR34" s="75"/>
      <c r="QS34" s="75"/>
      <c r="QT34" s="75"/>
      <c r="QU34" s="75"/>
      <c r="QV34" s="75"/>
      <c r="QW34" s="75"/>
      <c r="QX34" s="75"/>
      <c r="QY34" s="75"/>
      <c r="QZ34" s="75"/>
      <c r="RA34" s="75"/>
      <c r="RB34" s="75"/>
      <c r="RC34" s="75"/>
      <c r="RD34" s="75"/>
      <c r="RE34" s="75"/>
      <c r="RF34" s="75"/>
      <c r="RG34" s="75"/>
      <c r="RH34" s="75"/>
      <c r="RI34" s="75"/>
      <c r="RJ34" s="75"/>
      <c r="RK34" s="75"/>
      <c r="RL34" s="75"/>
      <c r="RM34" s="75"/>
      <c r="RN34" s="75"/>
      <c r="RO34" s="75"/>
      <c r="RP34" s="75"/>
      <c r="RQ34" s="75"/>
      <c r="RR34" s="75"/>
      <c r="RS34" s="75"/>
      <c r="RT34" s="75"/>
      <c r="RU34" s="75"/>
      <c r="RV34" s="75"/>
      <c r="RW34" s="75"/>
      <c r="RX34" s="75"/>
      <c r="RY34" s="75"/>
      <c r="RZ34" s="75"/>
      <c r="SA34" s="75"/>
      <c r="SB34" s="75"/>
      <c r="SC34" s="75"/>
      <c r="SD34" s="75"/>
      <c r="SE34" s="75"/>
      <c r="SF34" s="75"/>
      <c r="SG34" s="75"/>
      <c r="SH34" s="75"/>
      <c r="SI34" s="75"/>
      <c r="SJ34" s="75"/>
      <c r="SK34" s="75"/>
      <c r="SL34" s="75"/>
      <c r="SM34" s="75"/>
      <c r="SN34" s="75"/>
      <c r="SO34" s="75"/>
      <c r="SP34" s="75"/>
      <c r="SQ34" s="75"/>
      <c r="SR34" s="75"/>
      <c r="SS34" s="75"/>
      <c r="ST34" s="75"/>
      <c r="SU34" s="75"/>
      <c r="SV34" s="75"/>
      <c r="SW34" s="75"/>
      <c r="SX34" s="75"/>
      <c r="SY34" s="75"/>
      <c r="SZ34" s="75"/>
      <c r="TA34" s="75"/>
      <c r="TB34" s="75"/>
      <c r="TC34" s="75"/>
      <c r="TD34" s="75"/>
      <c r="TE34" s="75"/>
      <c r="TF34" s="75"/>
      <c r="TG34" s="75"/>
      <c r="TH34" s="75"/>
      <c r="TI34" s="75"/>
      <c r="TJ34" s="75"/>
      <c r="TK34" s="75"/>
      <c r="TL34" s="75"/>
      <c r="TM34" s="75"/>
      <c r="TN34" s="75"/>
      <c r="TO34" s="75"/>
      <c r="TP34" s="75"/>
      <c r="TQ34" s="75"/>
      <c r="TR34" s="75"/>
      <c r="TS34" s="75"/>
      <c r="TT34" s="75"/>
      <c r="TU34" s="75"/>
      <c r="TV34" s="75"/>
      <c r="TW34" s="75"/>
      <c r="TX34" s="75"/>
      <c r="TY34" s="75"/>
      <c r="TZ34" s="75"/>
      <c r="UA34" s="75"/>
      <c r="UB34" s="75"/>
      <c r="UC34" s="75"/>
      <c r="UD34" s="75"/>
      <c r="UE34" s="75"/>
      <c r="UF34" s="75"/>
      <c r="UG34" s="75"/>
      <c r="UH34" s="75"/>
      <c r="UI34" s="75"/>
      <c r="UJ34" s="75"/>
      <c r="UK34" s="75"/>
      <c r="UL34" s="75"/>
      <c r="UM34" s="75"/>
      <c r="UN34" s="75"/>
      <c r="UO34" s="75"/>
      <c r="UP34" s="75"/>
      <c r="UQ34" s="75"/>
      <c r="UR34" s="75"/>
      <c r="US34" s="75"/>
      <c r="UT34" s="75"/>
      <c r="UU34" s="75"/>
      <c r="UV34" s="75"/>
      <c r="UW34" s="75"/>
      <c r="UX34" s="75"/>
      <c r="UY34" s="75"/>
      <c r="UZ34" s="75"/>
      <c r="VA34" s="75"/>
      <c r="VB34" s="75"/>
      <c r="VC34" s="75"/>
      <c r="VD34" s="75"/>
      <c r="VE34" s="75"/>
      <c r="VF34" s="75"/>
      <c r="VG34" s="75"/>
      <c r="VH34" s="75"/>
      <c r="VI34" s="75"/>
      <c r="VJ34" s="75"/>
      <c r="VK34" s="75"/>
      <c r="VL34" s="75"/>
      <c r="VM34" s="75"/>
      <c r="VN34" s="75"/>
      <c r="VO34" s="75"/>
      <c r="VP34" s="75"/>
      <c r="VQ34" s="75"/>
      <c r="VR34" s="75"/>
      <c r="VS34" s="75"/>
      <c r="VT34" s="75"/>
      <c r="VU34" s="75"/>
      <c r="VV34" s="75"/>
      <c r="VW34" s="75"/>
      <c r="VX34" s="75"/>
      <c r="VY34" s="75"/>
      <c r="VZ34" s="75"/>
      <c r="WA34" s="75"/>
      <c r="WB34" s="75"/>
      <c r="WC34" s="75"/>
      <c r="WD34" s="75"/>
      <c r="WE34" s="75"/>
      <c r="WF34" s="75"/>
      <c r="WG34" s="75"/>
      <c r="WH34" s="75"/>
      <c r="WI34" s="75"/>
      <c r="WJ34" s="75"/>
      <c r="WK34" s="75"/>
      <c r="WL34" s="75"/>
      <c r="WM34" s="75"/>
      <c r="WN34" s="75"/>
      <c r="WO34" s="75"/>
      <c r="WP34" s="75"/>
      <c r="WQ34" s="75"/>
      <c r="WR34" s="75"/>
      <c r="WS34" s="75"/>
      <c r="WT34" s="75"/>
      <c r="WU34" s="75"/>
      <c r="WV34" s="75"/>
      <c r="WW34" s="75"/>
      <c r="WX34" s="75"/>
      <c r="WY34" s="75"/>
      <c r="WZ34" s="75"/>
      <c r="XA34" s="75"/>
      <c r="XB34" s="75"/>
      <c r="XC34" s="75"/>
      <c r="XD34" s="75"/>
      <c r="XE34" s="75"/>
      <c r="XF34" s="75"/>
      <c r="XG34" s="75"/>
      <c r="XH34" s="75"/>
      <c r="XI34" s="75"/>
      <c r="XJ34" s="75"/>
      <c r="XK34" s="75"/>
      <c r="XL34" s="75"/>
      <c r="XM34" s="75"/>
      <c r="XN34" s="75"/>
      <c r="XO34" s="75"/>
      <c r="XP34" s="75"/>
      <c r="XQ34" s="75"/>
      <c r="XR34" s="75"/>
      <c r="XS34" s="75"/>
      <c r="XT34" s="75"/>
      <c r="XU34" s="75"/>
      <c r="XV34" s="75"/>
      <c r="XW34" s="75"/>
      <c r="XX34" s="75"/>
      <c r="XY34" s="75"/>
      <c r="XZ34" s="75"/>
      <c r="YA34" s="75"/>
      <c r="YB34" s="75"/>
      <c r="YC34" s="75"/>
      <c r="YD34" s="75"/>
      <c r="YE34" s="75"/>
      <c r="YF34" s="75"/>
      <c r="YG34" s="75"/>
      <c r="YH34" s="75"/>
      <c r="YI34" s="75"/>
      <c r="YJ34" s="75"/>
      <c r="YK34" s="75"/>
      <c r="YL34" s="75"/>
      <c r="YM34" s="75"/>
      <c r="YN34" s="75"/>
      <c r="YO34" s="75"/>
      <c r="YP34" s="75"/>
      <c r="YQ34" s="75"/>
      <c r="YR34" s="75"/>
      <c r="YS34" s="75"/>
      <c r="YT34" s="75"/>
      <c r="YU34" s="75"/>
      <c r="YV34" s="75"/>
      <c r="YW34" s="75"/>
      <c r="YX34" s="75"/>
      <c r="YY34" s="75"/>
      <c r="YZ34" s="75"/>
      <c r="ZA34" s="75"/>
      <c r="ZB34" s="75"/>
      <c r="ZC34" s="75"/>
      <c r="ZD34" s="75"/>
      <c r="ZE34" s="75"/>
      <c r="ZF34" s="75"/>
      <c r="ZG34" s="75"/>
      <c r="ZH34" s="75"/>
      <c r="ZI34" s="75"/>
      <c r="ZJ34" s="75"/>
      <c r="ZK34" s="75"/>
      <c r="ZL34" s="75"/>
      <c r="ZM34" s="75"/>
      <c r="ZN34" s="75"/>
      <c r="ZO34" s="75"/>
      <c r="ZP34" s="75"/>
      <c r="ZQ34" s="75"/>
      <c r="ZR34" s="75"/>
      <c r="ZS34" s="75"/>
      <c r="ZT34" s="75"/>
      <c r="ZU34" s="75"/>
      <c r="ZV34" s="75"/>
      <c r="ZW34" s="75"/>
      <c r="ZX34" s="75"/>
      <c r="ZY34" s="75"/>
      <c r="ZZ34" s="75"/>
      <c r="AAA34" s="75"/>
      <c r="AAB34" s="75"/>
      <c r="AAC34" s="75"/>
      <c r="AAD34" s="75"/>
      <c r="AAE34" s="75"/>
      <c r="AAF34" s="75"/>
      <c r="AAG34" s="75"/>
      <c r="AAH34" s="75"/>
      <c r="AAI34" s="75"/>
      <c r="AAJ34" s="75"/>
      <c r="AAK34" s="75"/>
      <c r="AAL34" s="75"/>
      <c r="AAM34" s="75"/>
      <c r="AAN34" s="75"/>
      <c r="AAO34" s="75"/>
      <c r="AAP34" s="75"/>
      <c r="AAQ34" s="75"/>
      <c r="AAR34" s="75"/>
      <c r="AAS34" s="75"/>
      <c r="AAT34" s="75"/>
      <c r="AAU34" s="75"/>
      <c r="AAV34" s="75"/>
      <c r="AAW34" s="75"/>
      <c r="AAX34" s="75"/>
      <c r="AAY34" s="75"/>
      <c r="AAZ34" s="75"/>
      <c r="ABA34" s="75"/>
      <c r="ABB34" s="75"/>
      <c r="ABC34" s="75"/>
      <c r="ABD34" s="75"/>
      <c r="ABE34" s="75"/>
      <c r="ABF34" s="75"/>
      <c r="ABG34" s="75"/>
      <c r="ABH34" s="75"/>
      <c r="ABI34" s="75"/>
      <c r="ABJ34" s="75"/>
      <c r="ABK34" s="75"/>
      <c r="ABL34" s="75"/>
      <c r="ABM34" s="75"/>
      <c r="ABN34" s="75"/>
      <c r="ABO34" s="75"/>
      <c r="ABP34" s="75"/>
      <c r="ABQ34" s="75"/>
      <c r="ABR34" s="75"/>
      <c r="ABS34" s="75"/>
      <c r="ABT34" s="75"/>
      <c r="ABU34" s="75"/>
      <c r="ABV34" s="75"/>
      <c r="ABW34" s="75"/>
      <c r="ABX34" s="75"/>
      <c r="ABY34" s="75"/>
      <c r="ABZ34" s="75"/>
      <c r="ACA34" s="75"/>
      <c r="ACB34" s="75"/>
      <c r="ACC34" s="75"/>
      <c r="ACD34" s="75"/>
      <c r="ACE34" s="75"/>
      <c r="ACF34" s="75"/>
      <c r="ACG34" s="75"/>
      <c r="ACH34" s="75"/>
      <c r="ACI34" s="75"/>
      <c r="ACJ34" s="75"/>
      <c r="ACK34" s="75"/>
      <c r="ACL34" s="75"/>
      <c r="ACM34" s="75"/>
      <c r="ACN34" s="75"/>
      <c r="ACO34" s="75"/>
      <c r="ACP34" s="75"/>
      <c r="ACQ34" s="75"/>
      <c r="ACR34" s="75"/>
      <c r="ACS34" s="75"/>
      <c r="ACT34" s="75"/>
      <c r="ACU34" s="75"/>
      <c r="ACV34" s="75"/>
      <c r="ACW34" s="75"/>
      <c r="ACX34" s="75"/>
      <c r="ACY34" s="75"/>
      <c r="ACZ34" s="75"/>
      <c r="ADA34" s="75"/>
      <c r="ADB34" s="75"/>
      <c r="ADC34" s="75"/>
      <c r="ADD34" s="75"/>
      <c r="ADE34" s="75"/>
      <c r="ADF34" s="75"/>
      <c r="ADG34" s="75"/>
      <c r="ADH34" s="75"/>
      <c r="ADI34" s="75"/>
      <c r="ADJ34" s="75"/>
      <c r="ADK34" s="75"/>
      <c r="ADL34" s="75"/>
      <c r="ADM34" s="75"/>
      <c r="ADN34" s="75"/>
      <c r="ADO34" s="75"/>
      <c r="ADP34" s="75"/>
      <c r="ADQ34" s="75"/>
      <c r="ADR34" s="75"/>
      <c r="ADS34" s="75"/>
      <c r="ADT34" s="75"/>
      <c r="ADU34" s="75"/>
      <c r="ADV34" s="75"/>
      <c r="ADW34" s="75"/>
      <c r="ADX34" s="75"/>
      <c r="ADY34" s="75"/>
      <c r="ADZ34" s="75"/>
      <c r="AEA34" s="75"/>
      <c r="AEB34" s="75"/>
      <c r="AEC34" s="75"/>
      <c r="AED34" s="75"/>
      <c r="AEE34" s="75"/>
      <c r="AEF34" s="75"/>
      <c r="AEG34" s="75"/>
      <c r="AEH34" s="75"/>
      <c r="AEI34" s="75"/>
      <c r="AEJ34" s="75"/>
      <c r="AEK34" s="75"/>
      <c r="AEL34" s="75"/>
      <c r="AEM34" s="75"/>
      <c r="AEN34" s="75"/>
      <c r="AEO34" s="75"/>
      <c r="AEP34" s="75"/>
      <c r="AEQ34" s="75"/>
      <c r="AER34" s="75"/>
      <c r="AES34" s="75"/>
      <c r="AET34" s="75"/>
      <c r="AEU34" s="75"/>
      <c r="AEV34" s="75"/>
      <c r="AEW34" s="75"/>
      <c r="AEX34" s="75"/>
      <c r="AEY34" s="75"/>
      <c r="AEZ34" s="75"/>
      <c r="AFA34" s="75"/>
      <c r="AFB34" s="75"/>
      <c r="AFC34" s="75"/>
      <c r="AFD34" s="75"/>
      <c r="AFE34" s="75"/>
      <c r="AFF34" s="75"/>
      <c r="AFG34" s="75"/>
      <c r="AFH34" s="75"/>
      <c r="AFI34" s="75"/>
      <c r="AFJ34" s="75"/>
      <c r="AFK34" s="75"/>
      <c r="AFL34" s="75"/>
      <c r="AFM34" s="75"/>
      <c r="AFN34" s="75"/>
      <c r="AFO34" s="75"/>
      <c r="AFP34" s="75"/>
      <c r="AFQ34" s="75"/>
      <c r="AFR34" s="75"/>
      <c r="AFS34" s="75"/>
      <c r="AFT34" s="75"/>
      <c r="AFU34" s="75"/>
      <c r="AFV34" s="75"/>
      <c r="AFW34" s="75"/>
      <c r="AFX34" s="75"/>
      <c r="AFY34" s="75"/>
      <c r="AFZ34" s="75"/>
      <c r="AGA34" s="75"/>
      <c r="AGB34" s="75"/>
      <c r="AGC34" s="75"/>
      <c r="AGD34" s="75"/>
      <c r="AGE34" s="75"/>
      <c r="AGF34" s="75"/>
      <c r="AGG34" s="75"/>
      <c r="AGH34" s="75"/>
      <c r="AGI34" s="75"/>
      <c r="AGJ34" s="75"/>
      <c r="AGK34" s="75"/>
      <c r="AGL34" s="75"/>
      <c r="AGM34" s="75"/>
      <c r="AGN34" s="75"/>
      <c r="AGO34" s="75"/>
      <c r="AGP34" s="75"/>
      <c r="AGQ34" s="75"/>
      <c r="AGR34" s="75"/>
      <c r="AGS34" s="75"/>
      <c r="AGT34" s="75"/>
      <c r="AGU34" s="75"/>
      <c r="AGV34" s="75"/>
      <c r="AGW34" s="75"/>
      <c r="AGX34" s="75"/>
      <c r="AGY34" s="75"/>
      <c r="AGZ34" s="75"/>
      <c r="AHA34" s="75"/>
      <c r="AHB34" s="75"/>
      <c r="AHC34" s="75"/>
      <c r="AHD34" s="75"/>
      <c r="AHE34" s="75"/>
      <c r="AHF34" s="75"/>
      <c r="AHG34" s="75"/>
      <c r="AHH34" s="75"/>
      <c r="AHI34" s="75"/>
      <c r="AHJ34" s="75"/>
      <c r="AHK34" s="75"/>
      <c r="AHL34" s="75"/>
      <c r="AHM34" s="75"/>
      <c r="AHN34" s="75"/>
      <c r="AHO34" s="75"/>
      <c r="AHP34" s="75"/>
      <c r="AHQ34" s="75"/>
      <c r="AHR34" s="75"/>
      <c r="AHS34" s="75"/>
      <c r="AHT34" s="75"/>
      <c r="AHU34" s="75"/>
      <c r="AHV34" s="75"/>
      <c r="AHW34" s="75"/>
      <c r="AHX34" s="75"/>
      <c r="AHY34" s="75"/>
      <c r="AHZ34" s="75"/>
      <c r="AIA34" s="75"/>
      <c r="AIB34" s="75"/>
      <c r="AIC34" s="75"/>
      <c r="AID34" s="75"/>
      <c r="AIE34" s="75"/>
      <c r="AIF34" s="75"/>
      <c r="AIG34" s="75"/>
      <c r="AIH34" s="75"/>
      <c r="AII34" s="75"/>
      <c r="AIJ34" s="75"/>
      <c r="AIK34" s="75"/>
      <c r="AIL34" s="75"/>
      <c r="AIM34" s="75"/>
      <c r="AIN34" s="75"/>
      <c r="AIO34" s="75"/>
      <c r="AIP34" s="75"/>
      <c r="AIQ34" s="75"/>
      <c r="AIR34" s="75"/>
      <c r="AIS34" s="75"/>
      <c r="AIT34" s="75"/>
      <c r="AIU34" s="75"/>
      <c r="AIV34" s="75"/>
      <c r="AIW34" s="75"/>
      <c r="AIX34" s="75"/>
      <c r="AIY34" s="75"/>
      <c r="AIZ34" s="75"/>
      <c r="AJA34" s="75"/>
      <c r="AJB34" s="75"/>
      <c r="AJC34" s="75"/>
      <c r="AJD34" s="75"/>
      <c r="AJE34" s="75"/>
      <c r="AJF34" s="75"/>
      <c r="AJG34" s="75"/>
      <c r="AJH34" s="75"/>
      <c r="AJI34" s="75"/>
      <c r="AJJ34" s="75"/>
      <c r="AJK34" s="75"/>
      <c r="AJL34" s="75"/>
      <c r="AJM34" s="75"/>
      <c r="AJN34" s="75"/>
      <c r="AJO34" s="75"/>
      <c r="AJP34" s="75"/>
      <c r="AJQ34" s="75"/>
      <c r="AJR34" s="75"/>
      <c r="AJS34" s="75"/>
      <c r="AJT34" s="75"/>
      <c r="AJU34" s="75"/>
      <c r="AJV34" s="75"/>
      <c r="AJW34" s="75"/>
      <c r="AJX34" s="75"/>
      <c r="AJY34" s="75"/>
      <c r="AJZ34" s="75"/>
      <c r="AKA34" s="75"/>
      <c r="AKB34" s="75"/>
      <c r="AKC34" s="75"/>
      <c r="AKD34" s="75"/>
      <c r="AKE34" s="75"/>
      <c r="AKF34" s="75"/>
      <c r="AKG34" s="75"/>
      <c r="AKH34" s="75"/>
      <c r="AKI34" s="75"/>
      <c r="AKJ34" s="75"/>
      <c r="AKK34" s="75"/>
      <c r="AKL34" s="75"/>
      <c r="AKM34" s="75"/>
      <c r="AKN34" s="75"/>
      <c r="AKO34" s="75"/>
      <c r="AKP34" s="75"/>
      <c r="AKQ34" s="75"/>
      <c r="AKR34" s="75"/>
      <c r="AKS34" s="75"/>
      <c r="AKT34" s="75"/>
      <c r="AKU34" s="75"/>
      <c r="AKV34" s="75"/>
      <c r="AKW34" s="75"/>
      <c r="AKX34" s="75"/>
      <c r="AKY34" s="75"/>
      <c r="AKZ34" s="75"/>
      <c r="ALA34" s="75"/>
      <c r="ALB34" s="75"/>
      <c r="ALC34" s="75"/>
      <c r="ALD34" s="75"/>
      <c r="ALE34" s="75"/>
      <c r="ALF34" s="75"/>
      <c r="ALG34" s="75"/>
      <c r="ALH34" s="75"/>
      <c r="ALI34" s="75"/>
      <c r="ALJ34" s="75"/>
      <c r="ALK34" s="75"/>
      <c r="ALL34" s="75"/>
      <c r="ALM34" s="75"/>
      <c r="ALN34" s="75"/>
      <c r="ALO34" s="75"/>
      <c r="ALP34" s="75"/>
      <c r="ALQ34" s="75"/>
      <c r="ALR34" s="75"/>
      <c r="ALS34" s="75"/>
      <c r="ALT34" s="75"/>
      <c r="ALU34" s="75"/>
      <c r="ALV34" s="75"/>
      <c r="ALW34" s="75"/>
      <c r="ALX34" s="75"/>
      <c r="ALY34" s="75"/>
      <c r="ALZ34" s="75"/>
      <c r="AMA34" s="75"/>
      <c r="AMB34" s="75"/>
      <c r="AMC34" s="75"/>
      <c r="AMD34" s="75"/>
      <c r="AME34" s="75"/>
      <c r="AMF34" s="75"/>
      <c r="AMG34" s="75"/>
      <c r="AMH34" s="35"/>
      <c r="AMI34" s="35"/>
      <c r="AMJ34" s="35"/>
      <c r="AMK34" s="35"/>
      <c r="XFC34" s="75"/>
      <c r="XFD34" s="75"/>
    </row>
    <row r="35" customFormat="false" ht="13.8" hidden="false" customHeight="false" outlineLevel="0" collapsed="false">
      <c r="A35" s="79" t="s">
        <v>153</v>
      </c>
      <c r="B35" s="80" t="n">
        <f aca="false">SUM(B27:B34)</f>
        <v>0.368</v>
      </c>
      <c r="C35" s="81" t="n">
        <f aca="false">SUM(C27:C34)</f>
        <v>1207.55601777778</v>
      </c>
      <c r="D35" s="81" t="n">
        <f aca="false">SUM(D27:D34)</f>
        <v>2415.11203555556</v>
      </c>
      <c r="E35" s="81" t="n">
        <f aca="false">SUM(E27:E34)</f>
        <v>2843.24553276768</v>
      </c>
      <c r="AT35" s="36"/>
      <c r="AMH35" s="35"/>
    </row>
    <row r="36" customFormat="false" ht="13.8" hidden="false" customHeight="false" outlineLevel="0" collapsed="false">
      <c r="A36" s="87" t="s">
        <v>154</v>
      </c>
      <c r="B36" s="88"/>
      <c r="C36" s="72" t="s">
        <v>130</v>
      </c>
      <c r="D36" s="72" t="s">
        <v>130</v>
      </c>
      <c r="E36" s="72" t="s">
        <v>130</v>
      </c>
      <c r="AT36" s="36"/>
      <c r="AMH36" s="35"/>
      <c r="XFC36" s="75"/>
      <c r="XFD36" s="75"/>
    </row>
    <row r="37" customFormat="false" ht="13.8" hidden="false" customHeight="false" outlineLevel="0" collapsed="false">
      <c r="A37" s="54" t="s">
        <v>155</v>
      </c>
      <c r="B37" s="89" t="n">
        <f aca="false">' Memória de Cálculo 1'!E7</f>
        <v>4.61</v>
      </c>
      <c r="C37" s="56" t="n">
        <f aca="false">' Memória de Cálculo 1'!$F$14</f>
        <v>66.5356</v>
      </c>
      <c r="D37" s="56" t="n">
        <f aca="false">' Memória de Cálculo 1'!$F$10</f>
        <v>3.99120000000005</v>
      </c>
      <c r="E37" s="56" t="n">
        <f aca="false">' Memória de Cálculo 1'!$F$10</f>
        <v>3.99120000000005</v>
      </c>
      <c r="AT37" s="36"/>
      <c r="AMH37" s="35"/>
      <c r="XFC37" s="75"/>
      <c r="XFD37" s="75"/>
    </row>
    <row r="38" customFormat="false" ht="13.8" hidden="false" customHeight="false" outlineLevel="0" collapsed="false">
      <c r="A38" s="54" t="s">
        <v>156</v>
      </c>
      <c r="B38" s="59" t="n">
        <f aca="false">' Memória de Cálculo 1'!D17</f>
        <v>42</v>
      </c>
      <c r="C38" s="56" t="n">
        <f aca="false">' Memória de Cálculo 1'!$F$22</f>
        <v>757.68</v>
      </c>
      <c r="D38" s="56" t="n">
        <f aca="false">' Memória de Cálculo 1'!$F$18</f>
        <v>1033.2</v>
      </c>
      <c r="E38" s="56" t="n">
        <f aca="false">' Memória de Cálculo 1'!$F$18</f>
        <v>1033.2</v>
      </c>
      <c r="AT38" s="36"/>
      <c r="AMH38" s="35"/>
      <c r="XFC38" s="75"/>
      <c r="XFD38" s="75"/>
    </row>
    <row r="39" customFormat="false" ht="13.8" hidden="false" customHeight="false" outlineLevel="0" collapsed="false">
      <c r="A39" s="54" t="s">
        <v>157</v>
      </c>
      <c r="B39" s="59" t="n">
        <v>208.45</v>
      </c>
      <c r="C39" s="60" t="n">
        <f aca="false">$B39-($B39*5%)</f>
        <v>198.0275</v>
      </c>
      <c r="D39" s="60" t="n">
        <f aca="false">($B39-($B39*5%))*2</f>
        <v>396.055</v>
      </c>
      <c r="E39" s="60" t="n">
        <f aca="false">($B39-($B39*5%))*2</f>
        <v>396.055</v>
      </c>
      <c r="AT39" s="36"/>
      <c r="AMH39" s="35"/>
    </row>
    <row r="40" customFormat="false" ht="13.8" hidden="false" customHeight="false" outlineLevel="0" collapsed="false">
      <c r="A40" s="54" t="s">
        <v>158</v>
      </c>
      <c r="B40" s="90" t="n">
        <f aca="false">' Memória de Cálculo 1'!D60</f>
        <v>0.723170566666667</v>
      </c>
      <c r="C40" s="60" t="n">
        <f aca="false">$B40</f>
        <v>0.723170566666667</v>
      </c>
      <c r="D40" s="60" t="n">
        <f aca="false">$B40*2</f>
        <v>1.44634113333333</v>
      </c>
      <c r="E40" s="60" t="n">
        <f aca="false">$B40*2</f>
        <v>1.44634113333333</v>
      </c>
      <c r="AT40" s="36"/>
      <c r="AMH40" s="35"/>
    </row>
    <row r="41" customFormat="false" ht="13.8" hidden="false" customHeight="false" outlineLevel="0" collapsed="false">
      <c r="A41" s="54" t="s">
        <v>159</v>
      </c>
      <c r="B41" s="59" t="n">
        <f aca="false">' Memória de Cálculo 1'!D29</f>
        <v>14.58911428</v>
      </c>
      <c r="C41" s="60" t="n">
        <f aca="false">$B41</f>
        <v>14.58911428</v>
      </c>
      <c r="D41" s="60" t="n">
        <f aca="false">$B41*2</f>
        <v>29.17822856</v>
      </c>
      <c r="E41" s="60" t="n">
        <f aca="false">$B41*2</f>
        <v>29.17822856</v>
      </c>
      <c r="AT41" s="36"/>
      <c r="AMH41" s="35"/>
    </row>
    <row r="42" customFormat="false" ht="13.8" hidden="false" customHeight="false" outlineLevel="0" collapsed="false">
      <c r="A42" s="54" t="s">
        <v>160</v>
      </c>
      <c r="B42" s="59" t="n">
        <f aca="false">' Memória de Cálculo 1'!D66</f>
        <v>105.328</v>
      </c>
      <c r="C42" s="60" t="n">
        <f aca="false">$B42</f>
        <v>105.328</v>
      </c>
      <c r="D42" s="60" t="n">
        <f aca="false">$B42*2</f>
        <v>210.656</v>
      </c>
      <c r="E42" s="60" t="n">
        <f aca="false">$B42*2</f>
        <v>210.656</v>
      </c>
      <c r="AT42" s="36"/>
      <c r="AMH42" s="35"/>
    </row>
    <row r="43" customFormat="false" ht="13.8" hidden="false" customHeight="false" outlineLevel="0" collapsed="false">
      <c r="A43" s="91" t="s">
        <v>161</v>
      </c>
      <c r="B43" s="59" t="n">
        <v>0</v>
      </c>
      <c r="C43" s="60" t="n">
        <f aca="false">$B43</f>
        <v>0</v>
      </c>
      <c r="D43" s="60" t="n">
        <f aca="false">$B43*2</f>
        <v>0</v>
      </c>
      <c r="E43" s="60" t="n">
        <f aca="false">$B43*2</f>
        <v>0</v>
      </c>
      <c r="AT43" s="36"/>
      <c r="AMH43" s="35"/>
    </row>
    <row r="44" customFormat="false" ht="13.8" hidden="false" customHeight="false" outlineLevel="0" collapsed="false">
      <c r="A44" s="79" t="s">
        <v>153</v>
      </c>
      <c r="B44" s="81"/>
      <c r="C44" s="81" t="n">
        <f aca="false">SUM(C37:C43)</f>
        <v>1142.88338484667</v>
      </c>
      <c r="D44" s="81" t="n">
        <f aca="false">SUM(D37:D43)</f>
        <v>1674.52676969333</v>
      </c>
      <c r="E44" s="81" t="n">
        <f aca="false">SUM(E37:E43)</f>
        <v>1674.52676969333</v>
      </c>
      <c r="AT44" s="36"/>
      <c r="AMH44" s="35"/>
    </row>
    <row r="45" customFormat="false" ht="13.8" hidden="false" customHeight="false" outlineLevel="0" collapsed="false">
      <c r="A45" s="92" t="s">
        <v>162</v>
      </c>
      <c r="B45" s="93"/>
      <c r="C45" s="94" t="s">
        <v>130</v>
      </c>
      <c r="D45" s="95" t="s">
        <v>130</v>
      </c>
      <c r="E45" s="96" t="s">
        <v>130</v>
      </c>
      <c r="AT45" s="36"/>
      <c r="AMH45" s="35"/>
    </row>
    <row r="46" customFormat="false" ht="13.8" hidden="false" customHeight="false" outlineLevel="0" collapsed="false">
      <c r="A46" s="97" t="s">
        <v>163</v>
      </c>
      <c r="B46" s="98"/>
      <c r="C46" s="84" t="n">
        <f aca="false">C25</f>
        <v>328.140222222222</v>
      </c>
      <c r="D46" s="84" t="n">
        <f aca="false">D25</f>
        <v>656.280444444444</v>
      </c>
      <c r="E46" s="84" t="n">
        <f aca="false">E25</f>
        <v>772.621068686869</v>
      </c>
      <c r="AT46" s="36"/>
      <c r="AMH46" s="35"/>
    </row>
    <row r="47" customFormat="false" ht="13.8" hidden="false" customHeight="false" outlineLevel="0" collapsed="false">
      <c r="A47" s="99" t="s">
        <v>164</v>
      </c>
      <c r="B47" s="98"/>
      <c r="C47" s="77" t="n">
        <f aca="false">C35</f>
        <v>1207.55601777778</v>
      </c>
      <c r="D47" s="77" t="n">
        <f aca="false">D35</f>
        <v>2415.11203555556</v>
      </c>
      <c r="E47" s="77" t="n">
        <f aca="false">E35</f>
        <v>2843.24553276768</v>
      </c>
      <c r="AT47" s="36"/>
      <c r="AMH47" s="35"/>
    </row>
    <row r="48" customFormat="false" ht="13.8" hidden="false" customHeight="false" outlineLevel="0" collapsed="false">
      <c r="A48" s="99" t="s">
        <v>165</v>
      </c>
      <c r="B48" s="98"/>
      <c r="C48" s="100" t="n">
        <f aca="false">C44</f>
        <v>1142.88338484667</v>
      </c>
      <c r="D48" s="100" t="n">
        <f aca="false">D44</f>
        <v>1674.52676969333</v>
      </c>
      <c r="E48" s="100" t="n">
        <f aca="false">E44</f>
        <v>1674.52676969333</v>
      </c>
      <c r="AT48" s="36"/>
      <c r="AMH48" s="35"/>
    </row>
    <row r="49" customFormat="false" ht="13.8" hidden="false" customHeight="false" outlineLevel="0" collapsed="false">
      <c r="A49" s="64" t="s">
        <v>138</v>
      </c>
      <c r="B49" s="65"/>
      <c r="C49" s="66" t="n">
        <f aca="false">SUM(C46:C48)</f>
        <v>2678.57962484667</v>
      </c>
      <c r="D49" s="66" t="n">
        <f aca="false">SUM(D46:D48)</f>
        <v>4745.91924969333</v>
      </c>
      <c r="E49" s="66" t="n">
        <f aca="false">SUM(E46:E48)</f>
        <v>5290.39337114788</v>
      </c>
      <c r="AT49" s="36"/>
      <c r="AMH49" s="35"/>
    </row>
    <row r="50" customFormat="false" ht="13.8" hidden="false" customHeight="false" outlineLevel="0" collapsed="false">
      <c r="A50" s="101"/>
      <c r="B50" s="69"/>
      <c r="C50" s="69"/>
      <c r="D50" s="69"/>
      <c r="E50" s="43"/>
      <c r="AT50" s="36"/>
      <c r="AMH50" s="35"/>
    </row>
    <row r="51" s="75" customFormat="true" ht="16.15" hidden="false" customHeight="true" outlineLevel="0" collapsed="false">
      <c r="A51" s="51" t="s">
        <v>166</v>
      </c>
      <c r="B51" s="51"/>
      <c r="C51" s="51"/>
      <c r="D51" s="51"/>
      <c r="E51" s="51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5"/>
      <c r="AMI51" s="35"/>
      <c r="AMJ51" s="35"/>
      <c r="AMK51" s="35"/>
      <c r="AML51" s="35"/>
      <c r="AMM51" s="35"/>
      <c r="XFC51" s="35"/>
      <c r="XFD51" s="35"/>
    </row>
    <row r="52" s="75" customFormat="true" ht="13.8" hidden="false" customHeight="false" outlineLevel="0" collapsed="false">
      <c r="A52" s="52" t="s">
        <v>167</v>
      </c>
      <c r="B52" s="102"/>
      <c r="C52" s="53" t="s">
        <v>130</v>
      </c>
      <c r="D52" s="53" t="s">
        <v>130</v>
      </c>
      <c r="E52" s="103" t="s">
        <v>130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5"/>
      <c r="AMI52" s="35"/>
      <c r="AMJ52" s="35"/>
      <c r="AMK52" s="35"/>
      <c r="AML52" s="35"/>
      <c r="AMM52" s="35"/>
      <c r="XFC52" s="35"/>
      <c r="XFD52" s="35"/>
    </row>
    <row r="53" s="75" customFormat="true" ht="13.8" hidden="false" customHeight="false" outlineLevel="0" collapsed="false">
      <c r="A53" s="54" t="s">
        <v>168</v>
      </c>
      <c r="B53" s="57" t="n">
        <f aca="false">1/12*5%</f>
        <v>0.00416666666666667</v>
      </c>
      <c r="C53" s="84" t="n">
        <f aca="false">C$19*$B53</f>
        <v>12.3052583333333</v>
      </c>
      <c r="D53" s="84" t="n">
        <f aca="false">D$19*$B53</f>
        <v>24.6105166666667</v>
      </c>
      <c r="E53" s="84" t="n">
        <f aca="false">E$19*$B53</f>
        <v>28.9732900757576</v>
      </c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MH53" s="35"/>
      <c r="AMI53" s="35"/>
      <c r="AMJ53" s="35"/>
      <c r="AMK53" s="35"/>
      <c r="AML53" s="35"/>
      <c r="AMM53" s="35"/>
      <c r="XFC53" s="35"/>
      <c r="XFD53" s="35"/>
    </row>
    <row r="54" s="75" customFormat="true" ht="13.8" hidden="false" customHeight="false" outlineLevel="0" collapsed="false">
      <c r="A54" s="54" t="s">
        <v>169</v>
      </c>
      <c r="B54" s="57" t="n">
        <f aca="false">B34*B53</f>
        <v>0.000333333333333333</v>
      </c>
      <c r="C54" s="84" t="n">
        <f aca="false">C$19*$B54</f>
        <v>0.984420666666667</v>
      </c>
      <c r="D54" s="84" t="n">
        <f aca="false">D$19*$B54</f>
        <v>1.96884133333333</v>
      </c>
      <c r="E54" s="84" t="n">
        <f aca="false">E$19*$B54</f>
        <v>2.3178632060606</v>
      </c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MH54" s="35"/>
      <c r="AMI54" s="35"/>
      <c r="AMJ54" s="35"/>
      <c r="AMK54" s="35"/>
      <c r="AML54" s="35"/>
      <c r="AMM54" s="35"/>
      <c r="XFC54" s="35"/>
      <c r="XFD54" s="35"/>
    </row>
    <row r="55" s="75" customFormat="true" ht="13.8" hidden="false" customHeight="false" outlineLevel="0" collapsed="false">
      <c r="A55" s="54" t="s">
        <v>170</v>
      </c>
      <c r="B55" s="104" t="n">
        <v>0</v>
      </c>
      <c r="C55" s="84" t="n">
        <f aca="false">C$19*$B55</f>
        <v>0</v>
      </c>
      <c r="D55" s="84" t="n">
        <f aca="false">D$19*$B55</f>
        <v>0</v>
      </c>
      <c r="E55" s="84" t="n">
        <f aca="false">E$19*$B55</f>
        <v>0</v>
      </c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MH55" s="35"/>
      <c r="AMI55" s="35"/>
      <c r="AMJ55" s="35"/>
      <c r="AMK55" s="35"/>
      <c r="AML55" s="35"/>
      <c r="AMM55" s="35"/>
      <c r="XFC55" s="35"/>
      <c r="XFD55" s="35"/>
    </row>
    <row r="56" s="75" customFormat="true" ht="13.8" hidden="false" customHeight="false" outlineLevel="0" collapsed="false">
      <c r="A56" s="54" t="s">
        <v>171</v>
      </c>
      <c r="B56" s="57" t="n">
        <f aca="false">1/30*7/12</f>
        <v>0.0194444444444444</v>
      </c>
      <c r="C56" s="84" t="n">
        <f aca="false">C$19*$B56</f>
        <v>57.4245388888889</v>
      </c>
      <c r="D56" s="84" t="n">
        <f aca="false">D$19*$B56</f>
        <v>114.849077777778</v>
      </c>
      <c r="E56" s="84" t="n">
        <f aca="false">E$19*$B56</f>
        <v>135.208687020202</v>
      </c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MH56" s="35"/>
      <c r="AMI56" s="35"/>
      <c r="AMJ56" s="35"/>
      <c r="AMK56" s="35"/>
      <c r="AML56" s="35"/>
      <c r="AMM56" s="35"/>
      <c r="XFC56" s="35"/>
      <c r="XFD56" s="35"/>
    </row>
    <row r="57" customFormat="false" ht="24" hidden="false" customHeight="false" outlineLevel="0" collapsed="false">
      <c r="A57" s="54" t="s">
        <v>172</v>
      </c>
      <c r="B57" s="57" t="n">
        <f aca="false">B56*B35</f>
        <v>0.00715555555555556</v>
      </c>
      <c r="C57" s="84" t="n">
        <f aca="false">C$19*$B57</f>
        <v>21.1322303111111</v>
      </c>
      <c r="D57" s="84" t="n">
        <f aca="false">D$19*$B57</f>
        <v>42.2644606222222</v>
      </c>
      <c r="E57" s="84" t="n">
        <f aca="false">E$19*$B57</f>
        <v>49.7567968234344</v>
      </c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/>
      <c r="EQ57" s="75"/>
      <c r="ER57" s="75"/>
      <c r="ES57" s="75"/>
      <c r="ET57" s="75"/>
      <c r="EU57" s="75"/>
      <c r="EV57" s="75"/>
      <c r="EW57" s="75"/>
      <c r="EX57" s="75"/>
      <c r="EY57" s="75"/>
      <c r="EZ57" s="75"/>
      <c r="FA57" s="75"/>
      <c r="FB57" s="75"/>
      <c r="FC57" s="75"/>
      <c r="FD57" s="75"/>
      <c r="FE57" s="75"/>
      <c r="FF57" s="75"/>
      <c r="FG57" s="75"/>
      <c r="FH57" s="75"/>
      <c r="FI57" s="75"/>
      <c r="FJ57" s="75"/>
      <c r="FK57" s="75"/>
      <c r="FL57" s="75"/>
      <c r="FM57" s="75"/>
      <c r="FN57" s="75"/>
      <c r="FO57" s="75"/>
      <c r="FP57" s="75"/>
      <c r="FQ57" s="75"/>
      <c r="FR57" s="75"/>
      <c r="FS57" s="75"/>
      <c r="FT57" s="75"/>
      <c r="FU57" s="75"/>
      <c r="FV57" s="75"/>
      <c r="FW57" s="75"/>
      <c r="FX57" s="75"/>
      <c r="FY57" s="75"/>
      <c r="FZ57" s="75"/>
      <c r="GA57" s="75"/>
      <c r="GB57" s="75"/>
      <c r="GC57" s="75"/>
      <c r="GD57" s="75"/>
      <c r="GE57" s="75"/>
      <c r="GF57" s="75"/>
      <c r="GG57" s="75"/>
      <c r="GH57" s="75"/>
      <c r="GI57" s="75"/>
      <c r="GJ57" s="75"/>
      <c r="GK57" s="75"/>
      <c r="GL57" s="75"/>
      <c r="GM57" s="75"/>
      <c r="GN57" s="75"/>
      <c r="GO57" s="75"/>
      <c r="GP57" s="75"/>
      <c r="GQ57" s="75"/>
      <c r="GR57" s="75"/>
      <c r="GS57" s="75"/>
      <c r="GT57" s="75"/>
      <c r="GU57" s="75"/>
      <c r="GV57" s="75"/>
      <c r="GW57" s="75"/>
      <c r="GX57" s="75"/>
      <c r="GY57" s="75"/>
      <c r="GZ57" s="75"/>
      <c r="HA57" s="75"/>
      <c r="HB57" s="75"/>
      <c r="HC57" s="75"/>
      <c r="HD57" s="75"/>
      <c r="HE57" s="75"/>
      <c r="HF57" s="75"/>
      <c r="HG57" s="75"/>
      <c r="HH57" s="75"/>
      <c r="HI57" s="75"/>
      <c r="HJ57" s="75"/>
      <c r="HK57" s="75"/>
      <c r="HL57" s="75"/>
      <c r="HM57" s="75"/>
      <c r="HN57" s="75"/>
      <c r="HO57" s="75"/>
      <c r="HP57" s="75"/>
      <c r="HQ57" s="75"/>
      <c r="HR57" s="75"/>
      <c r="HS57" s="75"/>
      <c r="HT57" s="75"/>
      <c r="HU57" s="75"/>
      <c r="HV57" s="75"/>
      <c r="HW57" s="75"/>
      <c r="HX57" s="75"/>
      <c r="HY57" s="75"/>
      <c r="HZ57" s="75"/>
      <c r="IA57" s="75"/>
      <c r="IB57" s="75"/>
      <c r="IC57" s="75"/>
      <c r="ID57" s="75"/>
      <c r="IE57" s="75"/>
      <c r="IF57" s="75"/>
      <c r="IG57" s="75"/>
      <c r="IH57" s="75"/>
      <c r="II57" s="75"/>
      <c r="IJ57" s="75"/>
      <c r="IK57" s="75"/>
      <c r="IL57" s="75"/>
      <c r="IM57" s="75"/>
      <c r="IN57" s="75"/>
      <c r="IO57" s="75"/>
      <c r="IP57" s="75"/>
      <c r="IQ57" s="75"/>
      <c r="IR57" s="75"/>
      <c r="IS57" s="75"/>
      <c r="IT57" s="75"/>
      <c r="IU57" s="75"/>
      <c r="IV57" s="75"/>
      <c r="IW57" s="75"/>
      <c r="IX57" s="75"/>
      <c r="IY57" s="75"/>
      <c r="IZ57" s="75"/>
      <c r="JA57" s="75"/>
      <c r="JB57" s="75"/>
      <c r="JC57" s="75"/>
      <c r="JD57" s="75"/>
      <c r="JE57" s="75"/>
      <c r="JF57" s="75"/>
      <c r="JG57" s="75"/>
      <c r="JH57" s="75"/>
      <c r="JI57" s="75"/>
      <c r="JJ57" s="75"/>
      <c r="JK57" s="75"/>
      <c r="JL57" s="75"/>
      <c r="JM57" s="75"/>
      <c r="JN57" s="75"/>
      <c r="JO57" s="75"/>
      <c r="JP57" s="75"/>
      <c r="JQ57" s="75"/>
      <c r="JR57" s="75"/>
      <c r="JS57" s="75"/>
      <c r="JT57" s="75"/>
      <c r="JU57" s="75"/>
      <c r="JV57" s="75"/>
      <c r="JW57" s="75"/>
      <c r="JX57" s="75"/>
      <c r="JY57" s="75"/>
      <c r="JZ57" s="75"/>
      <c r="KA57" s="75"/>
      <c r="KB57" s="75"/>
      <c r="KC57" s="75"/>
      <c r="KD57" s="75"/>
      <c r="KE57" s="75"/>
      <c r="KF57" s="75"/>
      <c r="KG57" s="75"/>
      <c r="KH57" s="75"/>
      <c r="KI57" s="75"/>
      <c r="KJ57" s="75"/>
      <c r="KK57" s="75"/>
      <c r="KL57" s="75"/>
      <c r="KM57" s="75"/>
      <c r="KN57" s="75"/>
      <c r="KO57" s="75"/>
      <c r="KP57" s="75"/>
      <c r="KQ57" s="75"/>
      <c r="KR57" s="75"/>
      <c r="KS57" s="75"/>
      <c r="KT57" s="75"/>
      <c r="KU57" s="75"/>
      <c r="KV57" s="75"/>
      <c r="KW57" s="75"/>
      <c r="KX57" s="75"/>
      <c r="KY57" s="75"/>
      <c r="KZ57" s="75"/>
      <c r="LA57" s="75"/>
      <c r="LB57" s="75"/>
      <c r="LC57" s="75"/>
      <c r="LD57" s="75"/>
      <c r="LE57" s="75"/>
      <c r="LF57" s="75"/>
      <c r="LG57" s="75"/>
      <c r="LH57" s="75"/>
      <c r="LI57" s="75"/>
      <c r="LJ57" s="75"/>
      <c r="LK57" s="75"/>
      <c r="LL57" s="75"/>
      <c r="LM57" s="75"/>
      <c r="LN57" s="75"/>
      <c r="LO57" s="75"/>
      <c r="LP57" s="75"/>
      <c r="LQ57" s="75"/>
      <c r="LR57" s="75"/>
      <c r="LS57" s="75"/>
      <c r="LT57" s="75"/>
      <c r="LU57" s="75"/>
      <c r="LV57" s="75"/>
      <c r="LW57" s="75"/>
      <c r="LX57" s="75"/>
      <c r="LY57" s="75"/>
      <c r="LZ57" s="75"/>
      <c r="MA57" s="75"/>
      <c r="MB57" s="75"/>
      <c r="MC57" s="75"/>
      <c r="MD57" s="75"/>
      <c r="ME57" s="75"/>
      <c r="MF57" s="75"/>
      <c r="MG57" s="75"/>
      <c r="MH57" s="75"/>
      <c r="MI57" s="75"/>
      <c r="MJ57" s="75"/>
      <c r="MK57" s="75"/>
      <c r="ML57" s="75"/>
      <c r="MM57" s="75"/>
      <c r="MN57" s="75"/>
      <c r="MO57" s="75"/>
      <c r="MP57" s="75"/>
      <c r="MQ57" s="75"/>
      <c r="MR57" s="75"/>
      <c r="MS57" s="75"/>
      <c r="MT57" s="75"/>
      <c r="MU57" s="75"/>
      <c r="MV57" s="75"/>
      <c r="MW57" s="75"/>
      <c r="MX57" s="75"/>
      <c r="MY57" s="75"/>
      <c r="MZ57" s="75"/>
      <c r="NA57" s="75"/>
      <c r="NB57" s="75"/>
      <c r="NC57" s="75"/>
      <c r="ND57" s="75"/>
      <c r="NE57" s="75"/>
      <c r="NF57" s="75"/>
      <c r="NG57" s="75"/>
      <c r="NH57" s="75"/>
      <c r="NI57" s="75"/>
      <c r="NJ57" s="75"/>
      <c r="NK57" s="75"/>
      <c r="NL57" s="75"/>
      <c r="NM57" s="75"/>
      <c r="NN57" s="75"/>
      <c r="NO57" s="75"/>
      <c r="NP57" s="75"/>
      <c r="NQ57" s="75"/>
      <c r="NR57" s="75"/>
      <c r="NS57" s="75"/>
      <c r="NT57" s="75"/>
      <c r="NU57" s="75"/>
      <c r="NV57" s="75"/>
      <c r="NW57" s="75"/>
      <c r="NX57" s="75"/>
      <c r="NY57" s="75"/>
      <c r="NZ57" s="75"/>
      <c r="OA57" s="75"/>
      <c r="OB57" s="75"/>
      <c r="OC57" s="75"/>
      <c r="OD57" s="75"/>
      <c r="OE57" s="75"/>
      <c r="OF57" s="75"/>
      <c r="OG57" s="75"/>
      <c r="OH57" s="75"/>
      <c r="OI57" s="75"/>
      <c r="OJ57" s="75"/>
      <c r="OK57" s="75"/>
      <c r="OL57" s="75"/>
      <c r="OM57" s="75"/>
      <c r="ON57" s="75"/>
      <c r="OO57" s="75"/>
      <c r="OP57" s="75"/>
      <c r="OQ57" s="75"/>
      <c r="OR57" s="75"/>
      <c r="OS57" s="75"/>
      <c r="OT57" s="75"/>
      <c r="OU57" s="75"/>
      <c r="OV57" s="75"/>
      <c r="OW57" s="75"/>
      <c r="OX57" s="75"/>
      <c r="OY57" s="75"/>
      <c r="OZ57" s="75"/>
      <c r="PA57" s="75"/>
      <c r="PB57" s="75"/>
      <c r="PC57" s="75"/>
      <c r="PD57" s="75"/>
      <c r="PE57" s="75"/>
      <c r="PF57" s="75"/>
      <c r="PG57" s="75"/>
      <c r="PH57" s="75"/>
      <c r="PI57" s="75"/>
      <c r="PJ57" s="75"/>
      <c r="PK57" s="75"/>
      <c r="PL57" s="75"/>
      <c r="PM57" s="75"/>
      <c r="PN57" s="75"/>
      <c r="PO57" s="75"/>
      <c r="PP57" s="75"/>
      <c r="PQ57" s="75"/>
      <c r="PR57" s="75"/>
      <c r="PS57" s="75"/>
      <c r="PT57" s="75"/>
      <c r="PU57" s="75"/>
      <c r="PV57" s="75"/>
      <c r="PW57" s="75"/>
      <c r="PX57" s="75"/>
      <c r="PY57" s="75"/>
      <c r="PZ57" s="75"/>
      <c r="QA57" s="75"/>
      <c r="QB57" s="75"/>
      <c r="QC57" s="75"/>
      <c r="QD57" s="75"/>
      <c r="QE57" s="75"/>
      <c r="QF57" s="75"/>
      <c r="QG57" s="75"/>
      <c r="QH57" s="75"/>
      <c r="QI57" s="75"/>
      <c r="QJ57" s="75"/>
      <c r="QK57" s="75"/>
      <c r="QL57" s="75"/>
      <c r="QM57" s="75"/>
      <c r="QN57" s="75"/>
      <c r="QO57" s="75"/>
      <c r="QP57" s="75"/>
      <c r="QQ57" s="75"/>
      <c r="QR57" s="75"/>
      <c r="QS57" s="75"/>
      <c r="QT57" s="75"/>
      <c r="QU57" s="75"/>
      <c r="QV57" s="75"/>
      <c r="QW57" s="75"/>
      <c r="QX57" s="75"/>
      <c r="QY57" s="75"/>
      <c r="QZ57" s="75"/>
      <c r="RA57" s="75"/>
      <c r="RB57" s="75"/>
      <c r="RC57" s="75"/>
      <c r="RD57" s="75"/>
      <c r="RE57" s="75"/>
      <c r="RF57" s="75"/>
      <c r="RG57" s="75"/>
      <c r="RH57" s="75"/>
      <c r="RI57" s="75"/>
      <c r="RJ57" s="75"/>
      <c r="RK57" s="75"/>
      <c r="RL57" s="75"/>
      <c r="RM57" s="75"/>
      <c r="RN57" s="75"/>
      <c r="RO57" s="75"/>
      <c r="RP57" s="75"/>
      <c r="RQ57" s="75"/>
      <c r="RR57" s="75"/>
      <c r="RS57" s="75"/>
      <c r="RT57" s="75"/>
      <c r="RU57" s="75"/>
      <c r="RV57" s="75"/>
      <c r="RW57" s="75"/>
      <c r="RX57" s="75"/>
      <c r="RY57" s="75"/>
      <c r="RZ57" s="75"/>
      <c r="SA57" s="75"/>
      <c r="SB57" s="75"/>
      <c r="SC57" s="75"/>
      <c r="SD57" s="75"/>
      <c r="SE57" s="75"/>
      <c r="SF57" s="75"/>
      <c r="SG57" s="75"/>
      <c r="SH57" s="75"/>
      <c r="SI57" s="75"/>
      <c r="SJ57" s="75"/>
      <c r="SK57" s="75"/>
      <c r="SL57" s="75"/>
      <c r="SM57" s="75"/>
      <c r="SN57" s="75"/>
      <c r="SO57" s="75"/>
      <c r="SP57" s="75"/>
      <c r="SQ57" s="75"/>
      <c r="SR57" s="75"/>
      <c r="SS57" s="75"/>
      <c r="ST57" s="75"/>
      <c r="SU57" s="75"/>
      <c r="SV57" s="75"/>
      <c r="SW57" s="75"/>
      <c r="SX57" s="75"/>
      <c r="SY57" s="75"/>
      <c r="SZ57" s="75"/>
      <c r="TA57" s="75"/>
      <c r="TB57" s="75"/>
      <c r="TC57" s="75"/>
      <c r="TD57" s="75"/>
      <c r="TE57" s="75"/>
      <c r="TF57" s="75"/>
      <c r="TG57" s="75"/>
      <c r="TH57" s="75"/>
      <c r="TI57" s="75"/>
      <c r="TJ57" s="75"/>
      <c r="TK57" s="75"/>
      <c r="TL57" s="75"/>
      <c r="TM57" s="75"/>
      <c r="TN57" s="75"/>
      <c r="TO57" s="75"/>
      <c r="TP57" s="75"/>
      <c r="TQ57" s="75"/>
      <c r="TR57" s="75"/>
      <c r="TS57" s="75"/>
      <c r="TT57" s="75"/>
      <c r="TU57" s="75"/>
      <c r="TV57" s="75"/>
      <c r="TW57" s="75"/>
      <c r="TX57" s="75"/>
      <c r="TY57" s="75"/>
      <c r="TZ57" s="75"/>
      <c r="UA57" s="75"/>
      <c r="UB57" s="75"/>
      <c r="UC57" s="75"/>
      <c r="UD57" s="75"/>
      <c r="UE57" s="75"/>
      <c r="UF57" s="75"/>
      <c r="UG57" s="75"/>
      <c r="UH57" s="75"/>
      <c r="UI57" s="75"/>
      <c r="UJ57" s="75"/>
      <c r="UK57" s="75"/>
      <c r="UL57" s="75"/>
      <c r="UM57" s="75"/>
      <c r="UN57" s="75"/>
      <c r="UO57" s="75"/>
      <c r="UP57" s="75"/>
      <c r="UQ57" s="75"/>
      <c r="UR57" s="75"/>
      <c r="US57" s="75"/>
      <c r="UT57" s="75"/>
      <c r="UU57" s="75"/>
      <c r="UV57" s="75"/>
      <c r="UW57" s="75"/>
      <c r="UX57" s="75"/>
      <c r="UY57" s="75"/>
      <c r="UZ57" s="75"/>
      <c r="VA57" s="75"/>
      <c r="VB57" s="75"/>
      <c r="VC57" s="75"/>
      <c r="VD57" s="75"/>
      <c r="VE57" s="75"/>
      <c r="VF57" s="75"/>
      <c r="VG57" s="75"/>
      <c r="VH57" s="75"/>
      <c r="VI57" s="75"/>
      <c r="VJ57" s="75"/>
      <c r="VK57" s="75"/>
      <c r="VL57" s="75"/>
      <c r="VM57" s="75"/>
      <c r="VN57" s="75"/>
      <c r="VO57" s="75"/>
      <c r="VP57" s="75"/>
      <c r="VQ57" s="75"/>
      <c r="VR57" s="75"/>
      <c r="VS57" s="75"/>
      <c r="VT57" s="75"/>
      <c r="VU57" s="75"/>
      <c r="VV57" s="75"/>
      <c r="VW57" s="75"/>
      <c r="VX57" s="75"/>
      <c r="VY57" s="75"/>
      <c r="VZ57" s="75"/>
      <c r="WA57" s="75"/>
      <c r="WB57" s="75"/>
      <c r="WC57" s="75"/>
      <c r="WD57" s="75"/>
      <c r="WE57" s="75"/>
      <c r="WF57" s="75"/>
      <c r="WG57" s="75"/>
      <c r="WH57" s="75"/>
      <c r="WI57" s="75"/>
      <c r="WJ57" s="75"/>
      <c r="WK57" s="75"/>
      <c r="WL57" s="75"/>
      <c r="WM57" s="75"/>
      <c r="WN57" s="75"/>
      <c r="WO57" s="75"/>
      <c r="WP57" s="75"/>
      <c r="WQ57" s="75"/>
      <c r="WR57" s="75"/>
      <c r="WS57" s="75"/>
      <c r="WT57" s="75"/>
      <c r="WU57" s="75"/>
      <c r="WV57" s="75"/>
      <c r="WW57" s="75"/>
      <c r="WX57" s="75"/>
      <c r="WY57" s="75"/>
      <c r="WZ57" s="75"/>
      <c r="XA57" s="75"/>
      <c r="XB57" s="75"/>
      <c r="XC57" s="75"/>
      <c r="XD57" s="75"/>
      <c r="XE57" s="75"/>
      <c r="XF57" s="75"/>
      <c r="XG57" s="75"/>
      <c r="XH57" s="75"/>
      <c r="XI57" s="75"/>
      <c r="XJ57" s="75"/>
      <c r="XK57" s="75"/>
      <c r="XL57" s="75"/>
      <c r="XM57" s="75"/>
      <c r="XN57" s="75"/>
      <c r="XO57" s="75"/>
      <c r="XP57" s="75"/>
      <c r="XQ57" s="75"/>
      <c r="XR57" s="75"/>
      <c r="XS57" s="75"/>
      <c r="XT57" s="75"/>
      <c r="XU57" s="75"/>
      <c r="XV57" s="75"/>
      <c r="XW57" s="75"/>
      <c r="XX57" s="75"/>
      <c r="XY57" s="75"/>
      <c r="XZ57" s="75"/>
      <c r="YA57" s="75"/>
      <c r="YB57" s="75"/>
      <c r="YC57" s="75"/>
      <c r="YD57" s="75"/>
      <c r="YE57" s="75"/>
      <c r="YF57" s="75"/>
      <c r="YG57" s="75"/>
      <c r="YH57" s="75"/>
      <c r="YI57" s="75"/>
      <c r="YJ57" s="75"/>
      <c r="YK57" s="75"/>
      <c r="YL57" s="75"/>
      <c r="YM57" s="75"/>
      <c r="YN57" s="75"/>
      <c r="YO57" s="75"/>
      <c r="YP57" s="75"/>
      <c r="YQ57" s="75"/>
      <c r="YR57" s="75"/>
      <c r="YS57" s="75"/>
      <c r="YT57" s="75"/>
      <c r="YU57" s="75"/>
      <c r="YV57" s="75"/>
      <c r="YW57" s="75"/>
      <c r="YX57" s="75"/>
      <c r="YY57" s="75"/>
      <c r="YZ57" s="75"/>
      <c r="ZA57" s="75"/>
      <c r="ZB57" s="75"/>
      <c r="ZC57" s="75"/>
      <c r="ZD57" s="75"/>
      <c r="ZE57" s="75"/>
      <c r="ZF57" s="75"/>
      <c r="ZG57" s="75"/>
      <c r="ZH57" s="75"/>
      <c r="ZI57" s="75"/>
      <c r="ZJ57" s="75"/>
      <c r="ZK57" s="75"/>
      <c r="ZL57" s="75"/>
      <c r="ZM57" s="75"/>
      <c r="ZN57" s="75"/>
      <c r="ZO57" s="75"/>
      <c r="ZP57" s="75"/>
      <c r="ZQ57" s="75"/>
      <c r="ZR57" s="75"/>
      <c r="ZS57" s="75"/>
      <c r="ZT57" s="75"/>
      <c r="ZU57" s="75"/>
      <c r="ZV57" s="75"/>
      <c r="ZW57" s="75"/>
      <c r="ZX57" s="75"/>
      <c r="ZY57" s="75"/>
      <c r="ZZ57" s="75"/>
      <c r="AAA57" s="75"/>
      <c r="AAB57" s="75"/>
      <c r="AAC57" s="75"/>
      <c r="AAD57" s="75"/>
      <c r="AAE57" s="75"/>
      <c r="AAF57" s="75"/>
      <c r="AAG57" s="75"/>
      <c r="AAH57" s="75"/>
      <c r="AAI57" s="75"/>
      <c r="AAJ57" s="75"/>
      <c r="AAK57" s="75"/>
      <c r="AAL57" s="75"/>
      <c r="AAM57" s="75"/>
      <c r="AAN57" s="75"/>
      <c r="AAO57" s="75"/>
      <c r="AAP57" s="75"/>
      <c r="AAQ57" s="75"/>
      <c r="AAR57" s="75"/>
      <c r="AAS57" s="75"/>
      <c r="AAT57" s="75"/>
      <c r="AAU57" s="75"/>
      <c r="AAV57" s="75"/>
      <c r="AAW57" s="75"/>
      <c r="AAX57" s="75"/>
      <c r="AAY57" s="75"/>
      <c r="AAZ57" s="75"/>
      <c r="ABA57" s="75"/>
      <c r="ABB57" s="75"/>
      <c r="ABC57" s="75"/>
      <c r="ABD57" s="75"/>
      <c r="ABE57" s="75"/>
      <c r="ABF57" s="75"/>
      <c r="ABG57" s="75"/>
      <c r="ABH57" s="75"/>
      <c r="ABI57" s="75"/>
      <c r="ABJ57" s="75"/>
      <c r="ABK57" s="75"/>
      <c r="ABL57" s="75"/>
      <c r="ABM57" s="75"/>
      <c r="ABN57" s="75"/>
      <c r="ABO57" s="75"/>
      <c r="ABP57" s="75"/>
      <c r="ABQ57" s="75"/>
      <c r="ABR57" s="75"/>
      <c r="ABS57" s="75"/>
      <c r="ABT57" s="75"/>
      <c r="ABU57" s="75"/>
      <c r="ABV57" s="75"/>
      <c r="ABW57" s="75"/>
      <c r="ABX57" s="75"/>
      <c r="ABY57" s="75"/>
      <c r="ABZ57" s="75"/>
      <c r="ACA57" s="75"/>
      <c r="ACB57" s="75"/>
      <c r="ACC57" s="75"/>
      <c r="ACD57" s="75"/>
      <c r="ACE57" s="75"/>
      <c r="ACF57" s="75"/>
      <c r="ACG57" s="75"/>
      <c r="ACH57" s="75"/>
      <c r="ACI57" s="75"/>
      <c r="ACJ57" s="75"/>
      <c r="ACK57" s="75"/>
      <c r="ACL57" s="75"/>
      <c r="ACM57" s="75"/>
      <c r="ACN57" s="75"/>
      <c r="ACO57" s="75"/>
      <c r="ACP57" s="75"/>
      <c r="ACQ57" s="75"/>
      <c r="ACR57" s="75"/>
      <c r="ACS57" s="75"/>
      <c r="ACT57" s="75"/>
      <c r="ACU57" s="75"/>
      <c r="ACV57" s="75"/>
      <c r="ACW57" s="75"/>
      <c r="ACX57" s="75"/>
      <c r="ACY57" s="75"/>
      <c r="ACZ57" s="75"/>
      <c r="ADA57" s="75"/>
      <c r="ADB57" s="75"/>
      <c r="ADC57" s="75"/>
      <c r="ADD57" s="75"/>
      <c r="ADE57" s="75"/>
      <c r="ADF57" s="75"/>
      <c r="ADG57" s="75"/>
      <c r="ADH57" s="75"/>
      <c r="ADI57" s="75"/>
      <c r="ADJ57" s="75"/>
      <c r="ADK57" s="75"/>
      <c r="ADL57" s="75"/>
      <c r="ADM57" s="75"/>
      <c r="ADN57" s="75"/>
      <c r="ADO57" s="75"/>
      <c r="ADP57" s="75"/>
      <c r="ADQ57" s="75"/>
      <c r="ADR57" s="75"/>
      <c r="ADS57" s="75"/>
      <c r="ADT57" s="75"/>
      <c r="ADU57" s="75"/>
      <c r="ADV57" s="75"/>
      <c r="ADW57" s="75"/>
      <c r="ADX57" s="75"/>
      <c r="ADY57" s="75"/>
      <c r="ADZ57" s="75"/>
      <c r="AEA57" s="75"/>
      <c r="AEB57" s="75"/>
      <c r="AEC57" s="75"/>
      <c r="AED57" s="75"/>
      <c r="AEE57" s="75"/>
      <c r="AEF57" s="75"/>
      <c r="AEG57" s="75"/>
      <c r="AEH57" s="75"/>
      <c r="AEI57" s="75"/>
      <c r="AEJ57" s="75"/>
      <c r="AEK57" s="75"/>
      <c r="AEL57" s="75"/>
      <c r="AEM57" s="75"/>
      <c r="AEN57" s="75"/>
      <c r="AEO57" s="75"/>
      <c r="AEP57" s="75"/>
      <c r="AEQ57" s="75"/>
      <c r="AER57" s="75"/>
      <c r="AES57" s="75"/>
      <c r="AET57" s="75"/>
      <c r="AEU57" s="75"/>
      <c r="AEV57" s="75"/>
      <c r="AEW57" s="75"/>
      <c r="AEX57" s="75"/>
      <c r="AEY57" s="75"/>
      <c r="AEZ57" s="75"/>
      <c r="AFA57" s="75"/>
      <c r="AFB57" s="75"/>
      <c r="AFC57" s="75"/>
      <c r="AFD57" s="75"/>
      <c r="AFE57" s="75"/>
      <c r="AFF57" s="75"/>
      <c r="AFG57" s="75"/>
      <c r="AFH57" s="75"/>
      <c r="AFI57" s="75"/>
      <c r="AFJ57" s="75"/>
      <c r="AFK57" s="75"/>
      <c r="AFL57" s="75"/>
      <c r="AFM57" s="75"/>
      <c r="AFN57" s="75"/>
      <c r="AFO57" s="75"/>
      <c r="AFP57" s="75"/>
      <c r="AFQ57" s="75"/>
      <c r="AFR57" s="75"/>
      <c r="AFS57" s="75"/>
      <c r="AFT57" s="75"/>
      <c r="AFU57" s="75"/>
      <c r="AFV57" s="75"/>
      <c r="AFW57" s="75"/>
      <c r="AFX57" s="75"/>
      <c r="AFY57" s="75"/>
      <c r="AFZ57" s="75"/>
      <c r="AGA57" s="75"/>
      <c r="AGB57" s="75"/>
      <c r="AGC57" s="75"/>
      <c r="AGD57" s="75"/>
      <c r="AGE57" s="75"/>
      <c r="AGF57" s="75"/>
      <c r="AGG57" s="75"/>
      <c r="AGH57" s="75"/>
      <c r="AGI57" s="75"/>
      <c r="AGJ57" s="75"/>
      <c r="AGK57" s="75"/>
      <c r="AGL57" s="75"/>
      <c r="AGM57" s="75"/>
      <c r="AGN57" s="75"/>
      <c r="AGO57" s="75"/>
      <c r="AGP57" s="75"/>
      <c r="AGQ57" s="75"/>
      <c r="AGR57" s="75"/>
      <c r="AGS57" s="75"/>
      <c r="AGT57" s="75"/>
      <c r="AGU57" s="75"/>
      <c r="AGV57" s="75"/>
      <c r="AGW57" s="75"/>
      <c r="AGX57" s="75"/>
      <c r="AGY57" s="75"/>
      <c r="AGZ57" s="75"/>
      <c r="AHA57" s="75"/>
      <c r="AHB57" s="75"/>
      <c r="AHC57" s="75"/>
      <c r="AHD57" s="75"/>
      <c r="AHE57" s="75"/>
      <c r="AHF57" s="75"/>
      <c r="AHG57" s="75"/>
      <c r="AHH57" s="75"/>
      <c r="AHI57" s="75"/>
      <c r="AHJ57" s="75"/>
      <c r="AHK57" s="75"/>
      <c r="AHL57" s="75"/>
      <c r="AHM57" s="75"/>
      <c r="AHN57" s="75"/>
      <c r="AHO57" s="75"/>
      <c r="AHP57" s="75"/>
      <c r="AHQ57" s="75"/>
      <c r="AHR57" s="75"/>
      <c r="AHS57" s="75"/>
      <c r="AHT57" s="75"/>
      <c r="AHU57" s="75"/>
      <c r="AHV57" s="75"/>
      <c r="AHW57" s="75"/>
      <c r="AHX57" s="75"/>
      <c r="AHY57" s="75"/>
      <c r="AHZ57" s="75"/>
      <c r="AIA57" s="75"/>
      <c r="AIB57" s="75"/>
      <c r="AIC57" s="75"/>
      <c r="AID57" s="75"/>
      <c r="AIE57" s="75"/>
      <c r="AIF57" s="75"/>
      <c r="AIG57" s="75"/>
      <c r="AIH57" s="75"/>
      <c r="AII57" s="75"/>
      <c r="AIJ57" s="75"/>
      <c r="AIK57" s="75"/>
      <c r="AIL57" s="75"/>
      <c r="AIM57" s="75"/>
      <c r="AIN57" s="75"/>
      <c r="AIO57" s="75"/>
      <c r="AIP57" s="75"/>
      <c r="AIQ57" s="75"/>
      <c r="AIR57" s="75"/>
      <c r="AIS57" s="75"/>
      <c r="AIT57" s="75"/>
      <c r="AIU57" s="75"/>
      <c r="AIV57" s="75"/>
      <c r="AIW57" s="75"/>
      <c r="AIX57" s="75"/>
      <c r="AIY57" s="75"/>
      <c r="AIZ57" s="75"/>
      <c r="AJA57" s="75"/>
      <c r="AJB57" s="75"/>
      <c r="AJC57" s="75"/>
      <c r="AJD57" s="75"/>
      <c r="AJE57" s="75"/>
      <c r="AJF57" s="75"/>
      <c r="AJG57" s="75"/>
      <c r="AJH57" s="75"/>
      <c r="AJI57" s="75"/>
      <c r="AJJ57" s="75"/>
      <c r="AJK57" s="75"/>
      <c r="AJL57" s="75"/>
      <c r="AJM57" s="75"/>
      <c r="AJN57" s="75"/>
      <c r="AJO57" s="75"/>
      <c r="AJP57" s="75"/>
      <c r="AJQ57" s="75"/>
      <c r="AJR57" s="75"/>
      <c r="AJS57" s="75"/>
      <c r="AJT57" s="75"/>
      <c r="AJU57" s="75"/>
      <c r="AJV57" s="75"/>
      <c r="AJW57" s="75"/>
      <c r="AJX57" s="75"/>
      <c r="AJY57" s="75"/>
      <c r="AJZ57" s="75"/>
      <c r="AKA57" s="75"/>
      <c r="AKB57" s="75"/>
      <c r="AKC57" s="75"/>
      <c r="AKD57" s="75"/>
      <c r="AKE57" s="75"/>
      <c r="AKF57" s="75"/>
      <c r="AKG57" s="75"/>
      <c r="AKH57" s="75"/>
      <c r="AKI57" s="75"/>
      <c r="AKJ57" s="75"/>
      <c r="AKK57" s="75"/>
      <c r="AKL57" s="75"/>
      <c r="AKM57" s="75"/>
      <c r="AKN57" s="75"/>
      <c r="AKO57" s="75"/>
      <c r="AKP57" s="75"/>
      <c r="AKQ57" s="75"/>
      <c r="AKR57" s="75"/>
      <c r="AKS57" s="75"/>
      <c r="AKT57" s="75"/>
      <c r="AKU57" s="75"/>
      <c r="AKV57" s="75"/>
      <c r="AKW57" s="75"/>
      <c r="AKX57" s="75"/>
      <c r="AKY57" s="75"/>
      <c r="AKZ57" s="75"/>
      <c r="ALA57" s="75"/>
      <c r="ALB57" s="75"/>
      <c r="ALC57" s="75"/>
      <c r="ALD57" s="75"/>
      <c r="ALE57" s="75"/>
      <c r="ALF57" s="75"/>
      <c r="ALG57" s="75"/>
      <c r="ALH57" s="75"/>
      <c r="ALI57" s="75"/>
      <c r="ALJ57" s="75"/>
      <c r="ALK57" s="75"/>
      <c r="ALL57" s="75"/>
      <c r="ALM57" s="75"/>
      <c r="ALN57" s="75"/>
      <c r="ALO57" s="75"/>
      <c r="ALP57" s="75"/>
      <c r="ALQ57" s="75"/>
      <c r="ALR57" s="75"/>
      <c r="ALS57" s="75"/>
      <c r="ALT57" s="75"/>
      <c r="ALU57" s="75"/>
      <c r="ALV57" s="75"/>
      <c r="ALW57" s="75"/>
      <c r="ALX57" s="75"/>
      <c r="ALY57" s="75"/>
      <c r="ALZ57" s="75"/>
      <c r="AMA57" s="75"/>
      <c r="AMB57" s="75"/>
      <c r="AMC57" s="75"/>
      <c r="AMD57" s="75"/>
      <c r="AME57" s="75"/>
      <c r="AMF57" s="75"/>
      <c r="AMG57" s="75"/>
      <c r="AMH57" s="35"/>
      <c r="AMI57" s="35"/>
      <c r="AMJ57" s="35"/>
      <c r="AMK57" s="35"/>
    </row>
    <row r="58" customFormat="false" ht="15" hidden="false" customHeight="true" outlineLevel="0" collapsed="false">
      <c r="A58" s="54" t="s">
        <v>173</v>
      </c>
      <c r="B58" s="57" t="n">
        <f aca="false">B34*40%*90%*(1+1/12+1/12+1/3*1/12)</f>
        <v>0.0344</v>
      </c>
      <c r="C58" s="84" t="n">
        <f aca="false">C$19*$B58</f>
        <v>101.5922128</v>
      </c>
      <c r="D58" s="84" t="n">
        <f aca="false">D$19*$B58</f>
        <v>203.1844256</v>
      </c>
      <c r="E58" s="84" t="n">
        <f aca="false">E$19*$B58</f>
        <v>239.203482865455</v>
      </c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75"/>
      <c r="FP58" s="75"/>
      <c r="FQ58" s="75"/>
      <c r="FR58" s="75"/>
      <c r="FS58" s="75"/>
      <c r="FT58" s="75"/>
      <c r="FU58" s="75"/>
      <c r="FV58" s="75"/>
      <c r="FW58" s="75"/>
      <c r="FX58" s="75"/>
      <c r="FY58" s="75"/>
      <c r="FZ58" s="75"/>
      <c r="GA58" s="75"/>
      <c r="GB58" s="75"/>
      <c r="GC58" s="75"/>
      <c r="GD58" s="75"/>
      <c r="GE58" s="75"/>
      <c r="GF58" s="75"/>
      <c r="GG58" s="75"/>
      <c r="GH58" s="75"/>
      <c r="GI58" s="75"/>
      <c r="GJ58" s="75"/>
      <c r="GK58" s="75"/>
      <c r="GL58" s="75"/>
      <c r="GM58" s="75"/>
      <c r="GN58" s="75"/>
      <c r="GO58" s="75"/>
      <c r="GP58" s="75"/>
      <c r="GQ58" s="75"/>
      <c r="GR58" s="75"/>
      <c r="GS58" s="75"/>
      <c r="GT58" s="75"/>
      <c r="GU58" s="75"/>
      <c r="GV58" s="75"/>
      <c r="GW58" s="75"/>
      <c r="GX58" s="75"/>
      <c r="GY58" s="75"/>
      <c r="GZ58" s="75"/>
      <c r="HA58" s="75"/>
      <c r="HB58" s="75"/>
      <c r="HC58" s="75"/>
      <c r="HD58" s="75"/>
      <c r="HE58" s="75"/>
      <c r="HF58" s="75"/>
      <c r="HG58" s="75"/>
      <c r="HH58" s="75"/>
      <c r="HI58" s="75"/>
      <c r="HJ58" s="75"/>
      <c r="HK58" s="75"/>
      <c r="HL58" s="75"/>
      <c r="HM58" s="75"/>
      <c r="HN58" s="75"/>
      <c r="HO58" s="75"/>
      <c r="HP58" s="75"/>
      <c r="HQ58" s="75"/>
      <c r="HR58" s="75"/>
      <c r="HS58" s="75"/>
      <c r="HT58" s="75"/>
      <c r="HU58" s="75"/>
      <c r="HV58" s="75"/>
      <c r="HW58" s="75"/>
      <c r="HX58" s="75"/>
      <c r="HY58" s="75"/>
      <c r="HZ58" s="75"/>
      <c r="IA58" s="75"/>
      <c r="IB58" s="75"/>
      <c r="IC58" s="75"/>
      <c r="ID58" s="75"/>
      <c r="IE58" s="75"/>
      <c r="IF58" s="75"/>
      <c r="IG58" s="75"/>
      <c r="IH58" s="75"/>
      <c r="II58" s="75"/>
      <c r="IJ58" s="75"/>
      <c r="IK58" s="75"/>
      <c r="IL58" s="75"/>
      <c r="IM58" s="75"/>
      <c r="IN58" s="75"/>
      <c r="IO58" s="75"/>
      <c r="IP58" s="75"/>
      <c r="IQ58" s="75"/>
      <c r="IR58" s="75"/>
      <c r="IS58" s="75"/>
      <c r="IT58" s="75"/>
      <c r="IU58" s="75"/>
      <c r="IV58" s="75"/>
      <c r="IW58" s="75"/>
      <c r="IX58" s="75"/>
      <c r="IY58" s="75"/>
      <c r="IZ58" s="75"/>
      <c r="JA58" s="75"/>
      <c r="JB58" s="75"/>
      <c r="JC58" s="75"/>
      <c r="JD58" s="75"/>
      <c r="JE58" s="75"/>
      <c r="JF58" s="75"/>
      <c r="JG58" s="75"/>
      <c r="JH58" s="75"/>
      <c r="JI58" s="75"/>
      <c r="JJ58" s="75"/>
      <c r="JK58" s="75"/>
      <c r="JL58" s="75"/>
      <c r="JM58" s="75"/>
      <c r="JN58" s="75"/>
      <c r="JO58" s="75"/>
      <c r="JP58" s="75"/>
      <c r="JQ58" s="75"/>
      <c r="JR58" s="75"/>
      <c r="JS58" s="75"/>
      <c r="JT58" s="75"/>
      <c r="JU58" s="75"/>
      <c r="JV58" s="75"/>
      <c r="JW58" s="75"/>
      <c r="JX58" s="75"/>
      <c r="JY58" s="75"/>
      <c r="JZ58" s="75"/>
      <c r="KA58" s="75"/>
      <c r="KB58" s="75"/>
      <c r="KC58" s="75"/>
      <c r="KD58" s="75"/>
      <c r="KE58" s="75"/>
      <c r="KF58" s="75"/>
      <c r="KG58" s="75"/>
      <c r="KH58" s="75"/>
      <c r="KI58" s="75"/>
      <c r="KJ58" s="75"/>
      <c r="KK58" s="75"/>
      <c r="KL58" s="75"/>
      <c r="KM58" s="75"/>
      <c r="KN58" s="75"/>
      <c r="KO58" s="75"/>
      <c r="KP58" s="75"/>
      <c r="KQ58" s="75"/>
      <c r="KR58" s="75"/>
      <c r="KS58" s="75"/>
      <c r="KT58" s="75"/>
      <c r="KU58" s="75"/>
      <c r="KV58" s="75"/>
      <c r="KW58" s="75"/>
      <c r="KX58" s="75"/>
      <c r="KY58" s="75"/>
      <c r="KZ58" s="75"/>
      <c r="LA58" s="75"/>
      <c r="LB58" s="75"/>
      <c r="LC58" s="75"/>
      <c r="LD58" s="75"/>
      <c r="LE58" s="75"/>
      <c r="LF58" s="75"/>
      <c r="LG58" s="75"/>
      <c r="LH58" s="75"/>
      <c r="LI58" s="75"/>
      <c r="LJ58" s="75"/>
      <c r="LK58" s="75"/>
      <c r="LL58" s="75"/>
      <c r="LM58" s="75"/>
      <c r="LN58" s="75"/>
      <c r="LO58" s="75"/>
      <c r="LP58" s="75"/>
      <c r="LQ58" s="75"/>
      <c r="LR58" s="75"/>
      <c r="LS58" s="75"/>
      <c r="LT58" s="75"/>
      <c r="LU58" s="75"/>
      <c r="LV58" s="75"/>
      <c r="LW58" s="75"/>
      <c r="LX58" s="75"/>
      <c r="LY58" s="75"/>
      <c r="LZ58" s="75"/>
      <c r="MA58" s="75"/>
      <c r="MB58" s="75"/>
      <c r="MC58" s="75"/>
      <c r="MD58" s="75"/>
      <c r="ME58" s="75"/>
      <c r="MF58" s="75"/>
      <c r="MG58" s="75"/>
      <c r="MH58" s="75"/>
      <c r="MI58" s="75"/>
      <c r="MJ58" s="75"/>
      <c r="MK58" s="75"/>
      <c r="ML58" s="75"/>
      <c r="MM58" s="75"/>
      <c r="MN58" s="75"/>
      <c r="MO58" s="75"/>
      <c r="MP58" s="75"/>
      <c r="MQ58" s="75"/>
      <c r="MR58" s="75"/>
      <c r="MS58" s="75"/>
      <c r="MT58" s="75"/>
      <c r="MU58" s="75"/>
      <c r="MV58" s="75"/>
      <c r="MW58" s="75"/>
      <c r="MX58" s="75"/>
      <c r="MY58" s="75"/>
      <c r="MZ58" s="75"/>
      <c r="NA58" s="75"/>
      <c r="NB58" s="75"/>
      <c r="NC58" s="75"/>
      <c r="ND58" s="75"/>
      <c r="NE58" s="75"/>
      <c r="NF58" s="75"/>
      <c r="NG58" s="75"/>
      <c r="NH58" s="75"/>
      <c r="NI58" s="75"/>
      <c r="NJ58" s="75"/>
      <c r="NK58" s="75"/>
      <c r="NL58" s="75"/>
      <c r="NM58" s="75"/>
      <c r="NN58" s="75"/>
      <c r="NO58" s="75"/>
      <c r="NP58" s="75"/>
      <c r="NQ58" s="75"/>
      <c r="NR58" s="75"/>
      <c r="NS58" s="75"/>
      <c r="NT58" s="75"/>
      <c r="NU58" s="75"/>
      <c r="NV58" s="75"/>
      <c r="NW58" s="75"/>
      <c r="NX58" s="75"/>
      <c r="NY58" s="75"/>
      <c r="NZ58" s="75"/>
      <c r="OA58" s="75"/>
      <c r="OB58" s="75"/>
      <c r="OC58" s="75"/>
      <c r="OD58" s="75"/>
      <c r="OE58" s="75"/>
      <c r="OF58" s="75"/>
      <c r="OG58" s="75"/>
      <c r="OH58" s="75"/>
      <c r="OI58" s="75"/>
      <c r="OJ58" s="75"/>
      <c r="OK58" s="75"/>
      <c r="OL58" s="75"/>
      <c r="OM58" s="75"/>
      <c r="ON58" s="75"/>
      <c r="OO58" s="75"/>
      <c r="OP58" s="75"/>
      <c r="OQ58" s="75"/>
      <c r="OR58" s="75"/>
      <c r="OS58" s="75"/>
      <c r="OT58" s="75"/>
      <c r="OU58" s="75"/>
      <c r="OV58" s="75"/>
      <c r="OW58" s="75"/>
      <c r="OX58" s="75"/>
      <c r="OY58" s="75"/>
      <c r="OZ58" s="75"/>
      <c r="PA58" s="75"/>
      <c r="PB58" s="75"/>
      <c r="PC58" s="75"/>
      <c r="PD58" s="75"/>
      <c r="PE58" s="75"/>
      <c r="PF58" s="75"/>
      <c r="PG58" s="75"/>
      <c r="PH58" s="75"/>
      <c r="PI58" s="75"/>
      <c r="PJ58" s="75"/>
      <c r="PK58" s="75"/>
      <c r="PL58" s="75"/>
      <c r="PM58" s="75"/>
      <c r="PN58" s="75"/>
      <c r="PO58" s="75"/>
      <c r="PP58" s="75"/>
      <c r="PQ58" s="75"/>
      <c r="PR58" s="75"/>
      <c r="PS58" s="75"/>
      <c r="PT58" s="75"/>
      <c r="PU58" s="75"/>
      <c r="PV58" s="75"/>
      <c r="PW58" s="75"/>
      <c r="PX58" s="75"/>
      <c r="PY58" s="75"/>
      <c r="PZ58" s="75"/>
      <c r="QA58" s="75"/>
      <c r="QB58" s="75"/>
      <c r="QC58" s="75"/>
      <c r="QD58" s="75"/>
      <c r="QE58" s="75"/>
      <c r="QF58" s="75"/>
      <c r="QG58" s="75"/>
      <c r="QH58" s="75"/>
      <c r="QI58" s="75"/>
      <c r="QJ58" s="75"/>
      <c r="QK58" s="75"/>
      <c r="QL58" s="75"/>
      <c r="QM58" s="75"/>
      <c r="QN58" s="75"/>
      <c r="QO58" s="75"/>
      <c r="QP58" s="75"/>
      <c r="QQ58" s="75"/>
      <c r="QR58" s="75"/>
      <c r="QS58" s="75"/>
      <c r="QT58" s="75"/>
      <c r="QU58" s="75"/>
      <c r="QV58" s="75"/>
      <c r="QW58" s="75"/>
      <c r="QX58" s="75"/>
      <c r="QY58" s="75"/>
      <c r="QZ58" s="75"/>
      <c r="RA58" s="75"/>
      <c r="RB58" s="75"/>
      <c r="RC58" s="75"/>
      <c r="RD58" s="75"/>
      <c r="RE58" s="75"/>
      <c r="RF58" s="75"/>
      <c r="RG58" s="75"/>
      <c r="RH58" s="75"/>
      <c r="RI58" s="75"/>
      <c r="RJ58" s="75"/>
      <c r="RK58" s="75"/>
      <c r="RL58" s="75"/>
      <c r="RM58" s="75"/>
      <c r="RN58" s="75"/>
      <c r="RO58" s="75"/>
      <c r="RP58" s="75"/>
      <c r="RQ58" s="75"/>
      <c r="RR58" s="75"/>
      <c r="RS58" s="75"/>
      <c r="RT58" s="75"/>
      <c r="RU58" s="75"/>
      <c r="RV58" s="75"/>
      <c r="RW58" s="75"/>
      <c r="RX58" s="75"/>
      <c r="RY58" s="75"/>
      <c r="RZ58" s="75"/>
      <c r="SA58" s="75"/>
      <c r="SB58" s="75"/>
      <c r="SC58" s="75"/>
      <c r="SD58" s="75"/>
      <c r="SE58" s="75"/>
      <c r="SF58" s="75"/>
      <c r="SG58" s="75"/>
      <c r="SH58" s="75"/>
      <c r="SI58" s="75"/>
      <c r="SJ58" s="75"/>
      <c r="SK58" s="75"/>
      <c r="SL58" s="75"/>
      <c r="SM58" s="75"/>
      <c r="SN58" s="75"/>
      <c r="SO58" s="75"/>
      <c r="SP58" s="75"/>
      <c r="SQ58" s="75"/>
      <c r="SR58" s="75"/>
      <c r="SS58" s="75"/>
      <c r="ST58" s="75"/>
      <c r="SU58" s="75"/>
      <c r="SV58" s="75"/>
      <c r="SW58" s="75"/>
      <c r="SX58" s="75"/>
      <c r="SY58" s="75"/>
      <c r="SZ58" s="75"/>
      <c r="TA58" s="75"/>
      <c r="TB58" s="75"/>
      <c r="TC58" s="75"/>
      <c r="TD58" s="75"/>
      <c r="TE58" s="75"/>
      <c r="TF58" s="75"/>
      <c r="TG58" s="75"/>
      <c r="TH58" s="75"/>
      <c r="TI58" s="75"/>
      <c r="TJ58" s="75"/>
      <c r="TK58" s="75"/>
      <c r="TL58" s="75"/>
      <c r="TM58" s="75"/>
      <c r="TN58" s="75"/>
      <c r="TO58" s="75"/>
      <c r="TP58" s="75"/>
      <c r="TQ58" s="75"/>
      <c r="TR58" s="75"/>
      <c r="TS58" s="75"/>
      <c r="TT58" s="75"/>
      <c r="TU58" s="75"/>
      <c r="TV58" s="75"/>
      <c r="TW58" s="75"/>
      <c r="TX58" s="75"/>
      <c r="TY58" s="75"/>
      <c r="TZ58" s="75"/>
      <c r="UA58" s="75"/>
      <c r="UB58" s="75"/>
      <c r="UC58" s="75"/>
      <c r="UD58" s="75"/>
      <c r="UE58" s="75"/>
      <c r="UF58" s="75"/>
      <c r="UG58" s="75"/>
      <c r="UH58" s="75"/>
      <c r="UI58" s="75"/>
      <c r="UJ58" s="75"/>
      <c r="UK58" s="75"/>
      <c r="UL58" s="75"/>
      <c r="UM58" s="75"/>
      <c r="UN58" s="75"/>
      <c r="UO58" s="75"/>
      <c r="UP58" s="75"/>
      <c r="UQ58" s="75"/>
      <c r="UR58" s="75"/>
      <c r="US58" s="75"/>
      <c r="UT58" s="75"/>
      <c r="UU58" s="75"/>
      <c r="UV58" s="75"/>
      <c r="UW58" s="75"/>
      <c r="UX58" s="75"/>
      <c r="UY58" s="75"/>
      <c r="UZ58" s="75"/>
      <c r="VA58" s="75"/>
      <c r="VB58" s="75"/>
      <c r="VC58" s="75"/>
      <c r="VD58" s="75"/>
      <c r="VE58" s="75"/>
      <c r="VF58" s="75"/>
      <c r="VG58" s="75"/>
      <c r="VH58" s="75"/>
      <c r="VI58" s="75"/>
      <c r="VJ58" s="75"/>
      <c r="VK58" s="75"/>
      <c r="VL58" s="75"/>
      <c r="VM58" s="75"/>
      <c r="VN58" s="75"/>
      <c r="VO58" s="75"/>
      <c r="VP58" s="75"/>
      <c r="VQ58" s="75"/>
      <c r="VR58" s="75"/>
      <c r="VS58" s="75"/>
      <c r="VT58" s="75"/>
      <c r="VU58" s="75"/>
      <c r="VV58" s="75"/>
      <c r="VW58" s="75"/>
      <c r="VX58" s="75"/>
      <c r="VY58" s="75"/>
      <c r="VZ58" s="75"/>
      <c r="WA58" s="75"/>
      <c r="WB58" s="75"/>
      <c r="WC58" s="75"/>
      <c r="WD58" s="75"/>
      <c r="WE58" s="75"/>
      <c r="WF58" s="75"/>
      <c r="WG58" s="75"/>
      <c r="WH58" s="75"/>
      <c r="WI58" s="75"/>
      <c r="WJ58" s="75"/>
      <c r="WK58" s="75"/>
      <c r="WL58" s="75"/>
      <c r="WM58" s="75"/>
      <c r="WN58" s="75"/>
      <c r="WO58" s="75"/>
      <c r="WP58" s="75"/>
      <c r="WQ58" s="75"/>
      <c r="WR58" s="75"/>
      <c r="WS58" s="75"/>
      <c r="WT58" s="75"/>
      <c r="WU58" s="75"/>
      <c r="WV58" s="75"/>
      <c r="WW58" s="75"/>
      <c r="WX58" s="75"/>
      <c r="WY58" s="75"/>
      <c r="WZ58" s="75"/>
      <c r="XA58" s="75"/>
      <c r="XB58" s="75"/>
      <c r="XC58" s="75"/>
      <c r="XD58" s="75"/>
      <c r="XE58" s="75"/>
      <c r="XF58" s="75"/>
      <c r="XG58" s="75"/>
      <c r="XH58" s="75"/>
      <c r="XI58" s="75"/>
      <c r="XJ58" s="75"/>
      <c r="XK58" s="75"/>
      <c r="XL58" s="75"/>
      <c r="XM58" s="75"/>
      <c r="XN58" s="75"/>
      <c r="XO58" s="75"/>
      <c r="XP58" s="75"/>
      <c r="XQ58" s="75"/>
      <c r="XR58" s="75"/>
      <c r="XS58" s="75"/>
      <c r="XT58" s="75"/>
      <c r="XU58" s="75"/>
      <c r="XV58" s="75"/>
      <c r="XW58" s="75"/>
      <c r="XX58" s="75"/>
      <c r="XY58" s="75"/>
      <c r="XZ58" s="75"/>
      <c r="YA58" s="75"/>
      <c r="YB58" s="75"/>
      <c r="YC58" s="75"/>
      <c r="YD58" s="75"/>
      <c r="YE58" s="75"/>
      <c r="YF58" s="75"/>
      <c r="YG58" s="75"/>
      <c r="YH58" s="75"/>
      <c r="YI58" s="75"/>
      <c r="YJ58" s="75"/>
      <c r="YK58" s="75"/>
      <c r="YL58" s="75"/>
      <c r="YM58" s="75"/>
      <c r="YN58" s="75"/>
      <c r="YO58" s="75"/>
      <c r="YP58" s="75"/>
      <c r="YQ58" s="75"/>
      <c r="YR58" s="75"/>
      <c r="YS58" s="75"/>
      <c r="YT58" s="75"/>
      <c r="YU58" s="75"/>
      <c r="YV58" s="75"/>
      <c r="YW58" s="75"/>
      <c r="YX58" s="75"/>
      <c r="YY58" s="75"/>
      <c r="YZ58" s="75"/>
      <c r="ZA58" s="75"/>
      <c r="ZB58" s="75"/>
      <c r="ZC58" s="75"/>
      <c r="ZD58" s="75"/>
      <c r="ZE58" s="75"/>
      <c r="ZF58" s="75"/>
      <c r="ZG58" s="75"/>
      <c r="ZH58" s="75"/>
      <c r="ZI58" s="75"/>
      <c r="ZJ58" s="75"/>
      <c r="ZK58" s="75"/>
      <c r="ZL58" s="75"/>
      <c r="ZM58" s="75"/>
      <c r="ZN58" s="75"/>
      <c r="ZO58" s="75"/>
      <c r="ZP58" s="75"/>
      <c r="ZQ58" s="75"/>
      <c r="ZR58" s="75"/>
      <c r="ZS58" s="75"/>
      <c r="ZT58" s="75"/>
      <c r="ZU58" s="75"/>
      <c r="ZV58" s="75"/>
      <c r="ZW58" s="75"/>
      <c r="ZX58" s="75"/>
      <c r="ZY58" s="75"/>
      <c r="ZZ58" s="75"/>
      <c r="AAA58" s="75"/>
      <c r="AAB58" s="75"/>
      <c r="AAC58" s="75"/>
      <c r="AAD58" s="75"/>
      <c r="AAE58" s="75"/>
      <c r="AAF58" s="75"/>
      <c r="AAG58" s="75"/>
      <c r="AAH58" s="75"/>
      <c r="AAI58" s="75"/>
      <c r="AAJ58" s="75"/>
      <c r="AAK58" s="75"/>
      <c r="AAL58" s="75"/>
      <c r="AAM58" s="75"/>
      <c r="AAN58" s="75"/>
      <c r="AAO58" s="75"/>
      <c r="AAP58" s="75"/>
      <c r="AAQ58" s="75"/>
      <c r="AAR58" s="75"/>
      <c r="AAS58" s="75"/>
      <c r="AAT58" s="75"/>
      <c r="AAU58" s="75"/>
      <c r="AAV58" s="75"/>
      <c r="AAW58" s="75"/>
      <c r="AAX58" s="75"/>
      <c r="AAY58" s="75"/>
      <c r="AAZ58" s="75"/>
      <c r="ABA58" s="75"/>
      <c r="ABB58" s="75"/>
      <c r="ABC58" s="75"/>
      <c r="ABD58" s="75"/>
      <c r="ABE58" s="75"/>
      <c r="ABF58" s="75"/>
      <c r="ABG58" s="75"/>
      <c r="ABH58" s="75"/>
      <c r="ABI58" s="75"/>
      <c r="ABJ58" s="75"/>
      <c r="ABK58" s="75"/>
      <c r="ABL58" s="75"/>
      <c r="ABM58" s="75"/>
      <c r="ABN58" s="75"/>
      <c r="ABO58" s="75"/>
      <c r="ABP58" s="75"/>
      <c r="ABQ58" s="75"/>
      <c r="ABR58" s="75"/>
      <c r="ABS58" s="75"/>
      <c r="ABT58" s="75"/>
      <c r="ABU58" s="75"/>
      <c r="ABV58" s="75"/>
      <c r="ABW58" s="75"/>
      <c r="ABX58" s="75"/>
      <c r="ABY58" s="75"/>
      <c r="ABZ58" s="75"/>
      <c r="ACA58" s="75"/>
      <c r="ACB58" s="75"/>
      <c r="ACC58" s="75"/>
      <c r="ACD58" s="75"/>
      <c r="ACE58" s="75"/>
      <c r="ACF58" s="75"/>
      <c r="ACG58" s="75"/>
      <c r="ACH58" s="75"/>
      <c r="ACI58" s="75"/>
      <c r="ACJ58" s="75"/>
      <c r="ACK58" s="75"/>
      <c r="ACL58" s="75"/>
      <c r="ACM58" s="75"/>
      <c r="ACN58" s="75"/>
      <c r="ACO58" s="75"/>
      <c r="ACP58" s="75"/>
      <c r="ACQ58" s="75"/>
      <c r="ACR58" s="75"/>
      <c r="ACS58" s="75"/>
      <c r="ACT58" s="75"/>
      <c r="ACU58" s="75"/>
      <c r="ACV58" s="75"/>
      <c r="ACW58" s="75"/>
      <c r="ACX58" s="75"/>
      <c r="ACY58" s="75"/>
      <c r="ACZ58" s="75"/>
      <c r="ADA58" s="75"/>
      <c r="ADB58" s="75"/>
      <c r="ADC58" s="75"/>
      <c r="ADD58" s="75"/>
      <c r="ADE58" s="75"/>
      <c r="ADF58" s="75"/>
      <c r="ADG58" s="75"/>
      <c r="ADH58" s="75"/>
      <c r="ADI58" s="75"/>
      <c r="ADJ58" s="75"/>
      <c r="ADK58" s="75"/>
      <c r="ADL58" s="75"/>
      <c r="ADM58" s="75"/>
      <c r="ADN58" s="75"/>
      <c r="ADO58" s="75"/>
      <c r="ADP58" s="75"/>
      <c r="ADQ58" s="75"/>
      <c r="ADR58" s="75"/>
      <c r="ADS58" s="75"/>
      <c r="ADT58" s="75"/>
      <c r="ADU58" s="75"/>
      <c r="ADV58" s="75"/>
      <c r="ADW58" s="75"/>
      <c r="ADX58" s="75"/>
      <c r="ADY58" s="75"/>
      <c r="ADZ58" s="75"/>
      <c r="AEA58" s="75"/>
      <c r="AEB58" s="75"/>
      <c r="AEC58" s="75"/>
      <c r="AED58" s="75"/>
      <c r="AEE58" s="75"/>
      <c r="AEF58" s="75"/>
      <c r="AEG58" s="75"/>
      <c r="AEH58" s="75"/>
      <c r="AEI58" s="75"/>
      <c r="AEJ58" s="75"/>
      <c r="AEK58" s="75"/>
      <c r="AEL58" s="75"/>
      <c r="AEM58" s="75"/>
      <c r="AEN58" s="75"/>
      <c r="AEO58" s="75"/>
      <c r="AEP58" s="75"/>
      <c r="AEQ58" s="75"/>
      <c r="AER58" s="75"/>
      <c r="AES58" s="75"/>
      <c r="AET58" s="75"/>
      <c r="AEU58" s="75"/>
      <c r="AEV58" s="75"/>
      <c r="AEW58" s="75"/>
      <c r="AEX58" s="75"/>
      <c r="AEY58" s="75"/>
      <c r="AEZ58" s="75"/>
      <c r="AFA58" s="75"/>
      <c r="AFB58" s="75"/>
      <c r="AFC58" s="75"/>
      <c r="AFD58" s="75"/>
      <c r="AFE58" s="75"/>
      <c r="AFF58" s="75"/>
      <c r="AFG58" s="75"/>
      <c r="AFH58" s="75"/>
      <c r="AFI58" s="75"/>
      <c r="AFJ58" s="75"/>
      <c r="AFK58" s="75"/>
      <c r="AFL58" s="75"/>
      <c r="AFM58" s="75"/>
      <c r="AFN58" s="75"/>
      <c r="AFO58" s="75"/>
      <c r="AFP58" s="75"/>
      <c r="AFQ58" s="75"/>
      <c r="AFR58" s="75"/>
      <c r="AFS58" s="75"/>
      <c r="AFT58" s="75"/>
      <c r="AFU58" s="75"/>
      <c r="AFV58" s="75"/>
      <c r="AFW58" s="75"/>
      <c r="AFX58" s="75"/>
      <c r="AFY58" s="75"/>
      <c r="AFZ58" s="75"/>
      <c r="AGA58" s="75"/>
      <c r="AGB58" s="75"/>
      <c r="AGC58" s="75"/>
      <c r="AGD58" s="75"/>
      <c r="AGE58" s="75"/>
      <c r="AGF58" s="75"/>
      <c r="AGG58" s="75"/>
      <c r="AGH58" s="75"/>
      <c r="AGI58" s="75"/>
      <c r="AGJ58" s="75"/>
      <c r="AGK58" s="75"/>
      <c r="AGL58" s="75"/>
      <c r="AGM58" s="75"/>
      <c r="AGN58" s="75"/>
      <c r="AGO58" s="75"/>
      <c r="AGP58" s="75"/>
      <c r="AGQ58" s="75"/>
      <c r="AGR58" s="75"/>
      <c r="AGS58" s="75"/>
      <c r="AGT58" s="75"/>
      <c r="AGU58" s="75"/>
      <c r="AGV58" s="75"/>
      <c r="AGW58" s="75"/>
      <c r="AGX58" s="75"/>
      <c r="AGY58" s="75"/>
      <c r="AGZ58" s="75"/>
      <c r="AHA58" s="75"/>
      <c r="AHB58" s="75"/>
      <c r="AHC58" s="75"/>
      <c r="AHD58" s="75"/>
      <c r="AHE58" s="75"/>
      <c r="AHF58" s="75"/>
      <c r="AHG58" s="75"/>
      <c r="AHH58" s="75"/>
      <c r="AHI58" s="75"/>
      <c r="AHJ58" s="75"/>
      <c r="AHK58" s="75"/>
      <c r="AHL58" s="75"/>
      <c r="AHM58" s="75"/>
      <c r="AHN58" s="75"/>
      <c r="AHO58" s="75"/>
      <c r="AHP58" s="75"/>
      <c r="AHQ58" s="75"/>
      <c r="AHR58" s="75"/>
      <c r="AHS58" s="75"/>
      <c r="AHT58" s="75"/>
      <c r="AHU58" s="75"/>
      <c r="AHV58" s="75"/>
      <c r="AHW58" s="75"/>
      <c r="AHX58" s="75"/>
      <c r="AHY58" s="75"/>
      <c r="AHZ58" s="75"/>
      <c r="AIA58" s="75"/>
      <c r="AIB58" s="75"/>
      <c r="AIC58" s="75"/>
      <c r="AID58" s="75"/>
      <c r="AIE58" s="75"/>
      <c r="AIF58" s="75"/>
      <c r="AIG58" s="75"/>
      <c r="AIH58" s="75"/>
      <c r="AII58" s="75"/>
      <c r="AIJ58" s="75"/>
      <c r="AIK58" s="75"/>
      <c r="AIL58" s="75"/>
      <c r="AIM58" s="75"/>
      <c r="AIN58" s="75"/>
      <c r="AIO58" s="75"/>
      <c r="AIP58" s="75"/>
      <c r="AIQ58" s="75"/>
      <c r="AIR58" s="75"/>
      <c r="AIS58" s="75"/>
      <c r="AIT58" s="75"/>
      <c r="AIU58" s="75"/>
      <c r="AIV58" s="75"/>
      <c r="AIW58" s="75"/>
      <c r="AIX58" s="75"/>
      <c r="AIY58" s="75"/>
      <c r="AIZ58" s="75"/>
      <c r="AJA58" s="75"/>
      <c r="AJB58" s="75"/>
      <c r="AJC58" s="75"/>
      <c r="AJD58" s="75"/>
      <c r="AJE58" s="75"/>
      <c r="AJF58" s="75"/>
      <c r="AJG58" s="75"/>
      <c r="AJH58" s="75"/>
      <c r="AJI58" s="75"/>
      <c r="AJJ58" s="75"/>
      <c r="AJK58" s="75"/>
      <c r="AJL58" s="75"/>
      <c r="AJM58" s="75"/>
      <c r="AJN58" s="75"/>
      <c r="AJO58" s="75"/>
      <c r="AJP58" s="75"/>
      <c r="AJQ58" s="75"/>
      <c r="AJR58" s="75"/>
      <c r="AJS58" s="75"/>
      <c r="AJT58" s="75"/>
      <c r="AJU58" s="75"/>
      <c r="AJV58" s="75"/>
      <c r="AJW58" s="75"/>
      <c r="AJX58" s="75"/>
      <c r="AJY58" s="75"/>
      <c r="AJZ58" s="75"/>
      <c r="AKA58" s="75"/>
      <c r="AKB58" s="75"/>
      <c r="AKC58" s="75"/>
      <c r="AKD58" s="75"/>
      <c r="AKE58" s="75"/>
      <c r="AKF58" s="75"/>
      <c r="AKG58" s="75"/>
      <c r="AKH58" s="75"/>
      <c r="AKI58" s="75"/>
      <c r="AKJ58" s="75"/>
      <c r="AKK58" s="75"/>
      <c r="AKL58" s="75"/>
      <c r="AKM58" s="75"/>
      <c r="AKN58" s="75"/>
      <c r="AKO58" s="75"/>
      <c r="AKP58" s="75"/>
      <c r="AKQ58" s="75"/>
      <c r="AKR58" s="75"/>
      <c r="AKS58" s="75"/>
      <c r="AKT58" s="75"/>
      <c r="AKU58" s="75"/>
      <c r="AKV58" s="75"/>
      <c r="AKW58" s="75"/>
      <c r="AKX58" s="75"/>
      <c r="AKY58" s="75"/>
      <c r="AKZ58" s="75"/>
      <c r="ALA58" s="75"/>
      <c r="ALB58" s="75"/>
      <c r="ALC58" s="75"/>
      <c r="ALD58" s="75"/>
      <c r="ALE58" s="75"/>
      <c r="ALF58" s="75"/>
      <c r="ALG58" s="75"/>
      <c r="ALH58" s="75"/>
      <c r="ALI58" s="75"/>
      <c r="ALJ58" s="75"/>
      <c r="ALK58" s="75"/>
      <c r="ALL58" s="75"/>
      <c r="ALM58" s="75"/>
      <c r="ALN58" s="75"/>
      <c r="ALO58" s="75"/>
      <c r="ALP58" s="75"/>
      <c r="ALQ58" s="75"/>
      <c r="ALR58" s="75"/>
      <c r="ALS58" s="75"/>
      <c r="ALT58" s="75"/>
      <c r="ALU58" s="75"/>
      <c r="ALV58" s="75"/>
      <c r="ALW58" s="75"/>
      <c r="ALX58" s="75"/>
      <c r="ALY58" s="75"/>
      <c r="ALZ58" s="75"/>
      <c r="AMA58" s="75"/>
      <c r="AMB58" s="75"/>
      <c r="AMC58" s="75"/>
      <c r="AMD58" s="75"/>
      <c r="AME58" s="75"/>
      <c r="AMF58" s="75"/>
      <c r="AMG58" s="75"/>
      <c r="AMH58" s="35"/>
      <c r="AMI58" s="35"/>
      <c r="AMJ58" s="35"/>
      <c r="AMK58" s="35"/>
    </row>
    <row r="59" customFormat="false" ht="14.5" hidden="false" customHeight="false" outlineLevel="0" collapsed="false">
      <c r="A59" s="64" t="s">
        <v>138</v>
      </c>
      <c r="B59" s="105" t="n">
        <f aca="false">SUM(B53:B58)</f>
        <v>0.0655</v>
      </c>
      <c r="C59" s="106" t="n">
        <f aca="false">SUM(C53:C58)</f>
        <v>193.438661</v>
      </c>
      <c r="D59" s="106" t="n">
        <f aca="false">SUM(D53:D58)</f>
        <v>386.877322</v>
      </c>
      <c r="E59" s="106" t="n">
        <f aca="false">SUM(E53:E58)</f>
        <v>455.460119990909</v>
      </c>
      <c r="AT59" s="36"/>
      <c r="AMH59" s="35"/>
    </row>
    <row r="60" customFormat="false" ht="13.8" hidden="false" customHeight="false" outlineLevel="0" collapsed="false">
      <c r="A60" s="101"/>
      <c r="B60" s="69"/>
      <c r="C60" s="69"/>
      <c r="D60" s="69"/>
      <c r="E60" s="43"/>
      <c r="AT60" s="36"/>
      <c r="AMH60" s="35"/>
      <c r="XFC60" s="37"/>
      <c r="XFD60" s="37"/>
    </row>
    <row r="61" s="75" customFormat="true" ht="16.5" hidden="false" customHeight="true" outlineLevel="0" collapsed="false">
      <c r="A61" s="51" t="s">
        <v>174</v>
      </c>
      <c r="B61" s="51"/>
      <c r="C61" s="51"/>
      <c r="D61" s="51"/>
      <c r="E61" s="51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5"/>
      <c r="AMI61" s="35"/>
      <c r="AMJ61" s="35"/>
      <c r="AMK61" s="35"/>
      <c r="AML61" s="35"/>
      <c r="AMM61" s="35"/>
      <c r="XFC61" s="37"/>
      <c r="XFD61" s="37"/>
    </row>
    <row r="62" s="75" customFormat="true" ht="13.8" hidden="false" customHeight="false" outlineLevel="0" collapsed="false">
      <c r="A62" s="87" t="s">
        <v>175</v>
      </c>
      <c r="B62" s="88"/>
      <c r="C62" s="72" t="s">
        <v>130</v>
      </c>
      <c r="D62" s="72" t="s">
        <v>130</v>
      </c>
      <c r="E62" s="72" t="s">
        <v>130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5"/>
      <c r="AMI62" s="35"/>
      <c r="AMJ62" s="35"/>
      <c r="AMK62" s="35"/>
      <c r="AML62" s="35"/>
      <c r="AMM62" s="35"/>
      <c r="XFC62" s="37"/>
      <c r="XFD62" s="37"/>
    </row>
    <row r="63" s="107" customFormat="true" ht="13.8" hidden="false" customHeight="false" outlineLevel="0" collapsed="false">
      <c r="A63" s="54" t="s">
        <v>176</v>
      </c>
      <c r="B63" s="57" t="n">
        <f aca="false">1/12</f>
        <v>0.0833333333333333</v>
      </c>
      <c r="C63" s="77" t="n">
        <f aca="false">(C$19+C$49-(C$37+C38+C42)+C$59)*$B63</f>
        <v>407.978057153889</v>
      </c>
      <c r="D63" s="77" t="n">
        <f aca="false">(D$19+D$49-(D$37+D38+D42)+D$59)*$B63</f>
        <v>815.956114307777</v>
      </c>
      <c r="E63" s="77" t="n">
        <f aca="false">(E$19+E$49-(E$37+E38+E42)+E$59)*$B63</f>
        <v>954.29965911005</v>
      </c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/>
      <c r="EQ63" s="75"/>
      <c r="ER63" s="75"/>
      <c r="ES63" s="75"/>
      <c r="ET63" s="75"/>
      <c r="EU63" s="75"/>
      <c r="EV63" s="75"/>
      <c r="EW63" s="75"/>
      <c r="EX63" s="75"/>
      <c r="EY63" s="75"/>
      <c r="EZ63" s="75"/>
      <c r="FA63" s="75"/>
      <c r="FB63" s="75"/>
      <c r="FC63" s="75"/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75"/>
      <c r="FP63" s="75"/>
      <c r="FQ63" s="75"/>
      <c r="FR63" s="75"/>
      <c r="FS63" s="75"/>
      <c r="FT63" s="75"/>
      <c r="FU63" s="75"/>
      <c r="FV63" s="75"/>
      <c r="FW63" s="75"/>
      <c r="FX63" s="75"/>
      <c r="FY63" s="75"/>
      <c r="FZ63" s="75"/>
      <c r="GA63" s="75"/>
      <c r="GB63" s="75"/>
      <c r="GC63" s="75"/>
      <c r="GD63" s="75"/>
      <c r="GE63" s="75"/>
      <c r="GF63" s="75"/>
      <c r="GG63" s="75"/>
      <c r="GH63" s="75"/>
      <c r="GI63" s="75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5"/>
      <c r="GU63" s="75"/>
      <c r="GV63" s="75"/>
      <c r="GW63" s="75"/>
      <c r="GX63" s="75"/>
      <c r="GY63" s="75"/>
      <c r="GZ63" s="75"/>
      <c r="HA63" s="75"/>
      <c r="HB63" s="75"/>
      <c r="HC63" s="75"/>
      <c r="HD63" s="75"/>
      <c r="HE63" s="75"/>
      <c r="HF63" s="75"/>
      <c r="HG63" s="75"/>
      <c r="HH63" s="75"/>
      <c r="HI63" s="75"/>
      <c r="HJ63" s="75"/>
      <c r="HK63" s="75"/>
      <c r="HL63" s="75"/>
      <c r="HM63" s="75"/>
      <c r="HN63" s="75"/>
      <c r="HO63" s="75"/>
      <c r="HP63" s="75"/>
      <c r="HQ63" s="75"/>
      <c r="HR63" s="75"/>
      <c r="HS63" s="75"/>
      <c r="HT63" s="75"/>
      <c r="HU63" s="75"/>
      <c r="HV63" s="75"/>
      <c r="HW63" s="75"/>
      <c r="HX63" s="75"/>
      <c r="HY63" s="75"/>
      <c r="HZ63" s="75"/>
      <c r="IA63" s="75"/>
      <c r="IB63" s="75"/>
      <c r="IC63" s="75"/>
      <c r="ID63" s="75"/>
      <c r="IE63" s="75"/>
      <c r="IF63" s="75"/>
      <c r="IG63" s="75"/>
      <c r="IH63" s="75"/>
      <c r="II63" s="75"/>
      <c r="IJ63" s="75"/>
      <c r="IK63" s="75"/>
      <c r="IL63" s="75"/>
      <c r="IM63" s="75"/>
      <c r="IN63" s="75"/>
      <c r="IO63" s="75"/>
      <c r="IP63" s="75"/>
      <c r="IQ63" s="75"/>
      <c r="IR63" s="75"/>
      <c r="IS63" s="75"/>
      <c r="IT63" s="75"/>
      <c r="IU63" s="75"/>
      <c r="IV63" s="75"/>
      <c r="IW63" s="75"/>
      <c r="IX63" s="75"/>
      <c r="IY63" s="75"/>
      <c r="IZ63" s="75"/>
      <c r="JA63" s="75"/>
      <c r="JB63" s="75"/>
      <c r="JC63" s="75"/>
      <c r="JD63" s="75"/>
      <c r="JE63" s="75"/>
      <c r="JF63" s="75"/>
      <c r="JG63" s="75"/>
      <c r="JH63" s="75"/>
      <c r="JI63" s="75"/>
      <c r="JJ63" s="75"/>
      <c r="JK63" s="75"/>
      <c r="JL63" s="75"/>
      <c r="JM63" s="75"/>
      <c r="JN63" s="75"/>
      <c r="JO63" s="75"/>
      <c r="JP63" s="75"/>
      <c r="JQ63" s="75"/>
      <c r="JR63" s="75"/>
      <c r="JS63" s="75"/>
      <c r="JT63" s="75"/>
      <c r="JU63" s="75"/>
      <c r="JV63" s="75"/>
      <c r="JW63" s="75"/>
      <c r="JX63" s="75"/>
      <c r="JY63" s="75"/>
      <c r="JZ63" s="75"/>
      <c r="KA63" s="75"/>
      <c r="KB63" s="75"/>
      <c r="KC63" s="75"/>
      <c r="KD63" s="75"/>
      <c r="KE63" s="75"/>
      <c r="KF63" s="75"/>
      <c r="KG63" s="75"/>
      <c r="KH63" s="75"/>
      <c r="KI63" s="75"/>
      <c r="KJ63" s="75"/>
      <c r="KK63" s="75"/>
      <c r="KL63" s="75"/>
      <c r="KM63" s="75"/>
      <c r="KN63" s="75"/>
      <c r="KO63" s="75"/>
      <c r="KP63" s="75"/>
      <c r="KQ63" s="75"/>
      <c r="KR63" s="75"/>
      <c r="KS63" s="75"/>
      <c r="KT63" s="75"/>
      <c r="KU63" s="75"/>
      <c r="KV63" s="75"/>
      <c r="KW63" s="75"/>
      <c r="KX63" s="75"/>
      <c r="KY63" s="75"/>
      <c r="KZ63" s="75"/>
      <c r="LA63" s="75"/>
      <c r="LB63" s="75"/>
      <c r="LC63" s="75"/>
      <c r="LD63" s="75"/>
      <c r="LE63" s="75"/>
      <c r="LF63" s="75"/>
      <c r="LG63" s="75"/>
      <c r="LH63" s="75"/>
      <c r="LI63" s="75"/>
      <c r="LJ63" s="75"/>
      <c r="LK63" s="75"/>
      <c r="LL63" s="75"/>
      <c r="LM63" s="75"/>
      <c r="LN63" s="75"/>
      <c r="LO63" s="75"/>
      <c r="LP63" s="75"/>
      <c r="LQ63" s="75"/>
      <c r="LR63" s="75"/>
      <c r="LS63" s="75"/>
      <c r="LT63" s="75"/>
      <c r="LU63" s="75"/>
      <c r="LV63" s="75"/>
      <c r="LW63" s="75"/>
      <c r="LX63" s="75"/>
      <c r="LY63" s="75"/>
      <c r="LZ63" s="75"/>
      <c r="MA63" s="75"/>
      <c r="MB63" s="75"/>
      <c r="MC63" s="75"/>
      <c r="MD63" s="75"/>
      <c r="ME63" s="75"/>
      <c r="MF63" s="75"/>
      <c r="MG63" s="75"/>
      <c r="MH63" s="75"/>
      <c r="MI63" s="75"/>
      <c r="MJ63" s="75"/>
      <c r="MK63" s="75"/>
      <c r="ML63" s="75"/>
      <c r="MM63" s="75"/>
      <c r="MN63" s="75"/>
      <c r="MO63" s="75"/>
      <c r="MP63" s="75"/>
      <c r="MQ63" s="75"/>
      <c r="MR63" s="75"/>
      <c r="MS63" s="75"/>
      <c r="MT63" s="75"/>
      <c r="MU63" s="75"/>
      <c r="MV63" s="75"/>
      <c r="MW63" s="75"/>
      <c r="MX63" s="75"/>
      <c r="MY63" s="75"/>
      <c r="MZ63" s="75"/>
      <c r="NA63" s="75"/>
      <c r="NB63" s="75"/>
      <c r="NC63" s="75"/>
      <c r="ND63" s="75"/>
      <c r="NE63" s="75"/>
      <c r="NF63" s="75"/>
      <c r="NG63" s="75"/>
      <c r="NH63" s="75"/>
      <c r="NI63" s="75"/>
      <c r="NJ63" s="75"/>
      <c r="NK63" s="75"/>
      <c r="NL63" s="75"/>
      <c r="NM63" s="75"/>
      <c r="NN63" s="75"/>
      <c r="NO63" s="75"/>
      <c r="NP63" s="75"/>
      <c r="NQ63" s="75"/>
      <c r="NR63" s="75"/>
      <c r="NS63" s="75"/>
      <c r="NT63" s="75"/>
      <c r="NU63" s="75"/>
      <c r="NV63" s="75"/>
      <c r="NW63" s="75"/>
      <c r="NX63" s="75"/>
      <c r="NY63" s="75"/>
      <c r="NZ63" s="75"/>
      <c r="OA63" s="75"/>
      <c r="OB63" s="75"/>
      <c r="OC63" s="75"/>
      <c r="OD63" s="75"/>
      <c r="OE63" s="75"/>
      <c r="OF63" s="75"/>
      <c r="OG63" s="75"/>
      <c r="OH63" s="75"/>
      <c r="OI63" s="75"/>
      <c r="OJ63" s="75"/>
      <c r="OK63" s="75"/>
      <c r="OL63" s="75"/>
      <c r="OM63" s="75"/>
      <c r="ON63" s="75"/>
      <c r="OO63" s="75"/>
      <c r="OP63" s="75"/>
      <c r="OQ63" s="75"/>
      <c r="OR63" s="75"/>
      <c r="OS63" s="75"/>
      <c r="OT63" s="75"/>
      <c r="OU63" s="75"/>
      <c r="OV63" s="75"/>
      <c r="OW63" s="75"/>
      <c r="OX63" s="75"/>
      <c r="OY63" s="75"/>
      <c r="OZ63" s="75"/>
      <c r="PA63" s="75"/>
      <c r="PB63" s="75"/>
      <c r="PC63" s="75"/>
      <c r="PD63" s="75"/>
      <c r="PE63" s="75"/>
      <c r="PF63" s="75"/>
      <c r="PG63" s="75"/>
      <c r="PH63" s="75"/>
      <c r="PI63" s="75"/>
      <c r="PJ63" s="75"/>
      <c r="PK63" s="75"/>
      <c r="PL63" s="75"/>
      <c r="PM63" s="75"/>
      <c r="PN63" s="75"/>
      <c r="PO63" s="75"/>
      <c r="PP63" s="75"/>
      <c r="PQ63" s="75"/>
      <c r="PR63" s="75"/>
      <c r="PS63" s="75"/>
      <c r="PT63" s="75"/>
      <c r="PU63" s="75"/>
      <c r="PV63" s="75"/>
      <c r="PW63" s="75"/>
      <c r="PX63" s="75"/>
      <c r="PY63" s="75"/>
      <c r="PZ63" s="75"/>
      <c r="QA63" s="75"/>
      <c r="QB63" s="75"/>
      <c r="QC63" s="75"/>
      <c r="QD63" s="75"/>
      <c r="QE63" s="75"/>
      <c r="QF63" s="75"/>
      <c r="QG63" s="75"/>
      <c r="QH63" s="75"/>
      <c r="QI63" s="75"/>
      <c r="QJ63" s="75"/>
      <c r="QK63" s="75"/>
      <c r="QL63" s="75"/>
      <c r="QM63" s="75"/>
      <c r="QN63" s="75"/>
      <c r="QO63" s="75"/>
      <c r="QP63" s="75"/>
      <c r="QQ63" s="75"/>
      <c r="QR63" s="75"/>
      <c r="QS63" s="75"/>
      <c r="QT63" s="75"/>
      <c r="QU63" s="75"/>
      <c r="QV63" s="75"/>
      <c r="QW63" s="75"/>
      <c r="QX63" s="75"/>
      <c r="QY63" s="75"/>
      <c r="QZ63" s="75"/>
      <c r="RA63" s="75"/>
      <c r="RB63" s="75"/>
      <c r="RC63" s="75"/>
      <c r="RD63" s="75"/>
      <c r="RE63" s="75"/>
      <c r="RF63" s="75"/>
      <c r="RG63" s="75"/>
      <c r="RH63" s="75"/>
      <c r="RI63" s="75"/>
      <c r="RJ63" s="75"/>
      <c r="RK63" s="75"/>
      <c r="RL63" s="75"/>
      <c r="RM63" s="75"/>
      <c r="RN63" s="75"/>
      <c r="RO63" s="75"/>
      <c r="RP63" s="75"/>
      <c r="RQ63" s="75"/>
      <c r="RR63" s="75"/>
      <c r="RS63" s="75"/>
      <c r="RT63" s="75"/>
      <c r="RU63" s="75"/>
      <c r="RV63" s="75"/>
      <c r="RW63" s="75"/>
      <c r="RX63" s="75"/>
      <c r="RY63" s="75"/>
      <c r="RZ63" s="75"/>
      <c r="SA63" s="75"/>
      <c r="SB63" s="75"/>
      <c r="SC63" s="75"/>
      <c r="SD63" s="75"/>
      <c r="SE63" s="75"/>
      <c r="SF63" s="75"/>
      <c r="SG63" s="75"/>
      <c r="SH63" s="75"/>
      <c r="SI63" s="75"/>
      <c r="SJ63" s="75"/>
      <c r="SK63" s="75"/>
      <c r="SL63" s="75"/>
      <c r="SM63" s="75"/>
      <c r="SN63" s="75"/>
      <c r="SO63" s="75"/>
      <c r="SP63" s="75"/>
      <c r="SQ63" s="75"/>
      <c r="SR63" s="75"/>
      <c r="SS63" s="75"/>
      <c r="ST63" s="75"/>
      <c r="SU63" s="75"/>
      <c r="SV63" s="75"/>
      <c r="SW63" s="75"/>
      <c r="SX63" s="75"/>
      <c r="SY63" s="75"/>
      <c r="SZ63" s="75"/>
      <c r="TA63" s="75"/>
      <c r="TB63" s="75"/>
      <c r="TC63" s="75"/>
      <c r="TD63" s="75"/>
      <c r="TE63" s="75"/>
      <c r="TF63" s="75"/>
      <c r="TG63" s="75"/>
      <c r="TH63" s="75"/>
      <c r="TI63" s="75"/>
      <c r="TJ63" s="75"/>
      <c r="TK63" s="75"/>
      <c r="TL63" s="75"/>
      <c r="TM63" s="75"/>
      <c r="TN63" s="75"/>
      <c r="TO63" s="75"/>
      <c r="TP63" s="75"/>
      <c r="TQ63" s="75"/>
      <c r="TR63" s="75"/>
      <c r="TS63" s="75"/>
      <c r="TT63" s="75"/>
      <c r="TU63" s="75"/>
      <c r="TV63" s="75"/>
      <c r="TW63" s="75"/>
      <c r="TX63" s="75"/>
      <c r="TY63" s="75"/>
      <c r="TZ63" s="75"/>
      <c r="UA63" s="75"/>
      <c r="UB63" s="75"/>
      <c r="UC63" s="75"/>
      <c r="UD63" s="75"/>
      <c r="UE63" s="75"/>
      <c r="UF63" s="75"/>
      <c r="UG63" s="75"/>
      <c r="UH63" s="75"/>
      <c r="UI63" s="75"/>
      <c r="UJ63" s="75"/>
      <c r="UK63" s="75"/>
      <c r="UL63" s="75"/>
      <c r="UM63" s="75"/>
      <c r="UN63" s="75"/>
      <c r="UO63" s="75"/>
      <c r="UP63" s="75"/>
      <c r="UQ63" s="75"/>
      <c r="UR63" s="75"/>
      <c r="US63" s="75"/>
      <c r="UT63" s="75"/>
      <c r="UU63" s="75"/>
      <c r="UV63" s="75"/>
      <c r="UW63" s="75"/>
      <c r="UX63" s="75"/>
      <c r="UY63" s="75"/>
      <c r="UZ63" s="75"/>
      <c r="VA63" s="75"/>
      <c r="VB63" s="75"/>
      <c r="VC63" s="75"/>
      <c r="VD63" s="75"/>
      <c r="VE63" s="75"/>
      <c r="VF63" s="75"/>
      <c r="VG63" s="75"/>
      <c r="VH63" s="75"/>
      <c r="VI63" s="75"/>
      <c r="VJ63" s="75"/>
      <c r="VK63" s="75"/>
      <c r="VL63" s="75"/>
      <c r="VM63" s="75"/>
      <c r="VN63" s="75"/>
      <c r="VO63" s="75"/>
      <c r="VP63" s="75"/>
      <c r="VQ63" s="75"/>
      <c r="VR63" s="75"/>
      <c r="VS63" s="75"/>
      <c r="VT63" s="75"/>
      <c r="VU63" s="75"/>
      <c r="VV63" s="75"/>
      <c r="VW63" s="75"/>
      <c r="VX63" s="75"/>
      <c r="VY63" s="75"/>
      <c r="VZ63" s="75"/>
      <c r="WA63" s="75"/>
      <c r="WB63" s="75"/>
      <c r="WC63" s="75"/>
      <c r="WD63" s="75"/>
      <c r="WE63" s="75"/>
      <c r="WF63" s="75"/>
      <c r="WG63" s="75"/>
      <c r="WH63" s="75"/>
      <c r="WI63" s="75"/>
      <c r="WJ63" s="75"/>
      <c r="WK63" s="75"/>
      <c r="WL63" s="75"/>
      <c r="WM63" s="75"/>
      <c r="WN63" s="75"/>
      <c r="WO63" s="75"/>
      <c r="WP63" s="75"/>
      <c r="WQ63" s="75"/>
      <c r="WR63" s="75"/>
      <c r="WS63" s="75"/>
      <c r="WT63" s="75"/>
      <c r="WU63" s="75"/>
      <c r="WV63" s="75"/>
      <c r="WW63" s="75"/>
      <c r="WX63" s="75"/>
      <c r="WY63" s="75"/>
      <c r="WZ63" s="75"/>
      <c r="XA63" s="75"/>
      <c r="XB63" s="75"/>
      <c r="XC63" s="75"/>
      <c r="XD63" s="75"/>
      <c r="XE63" s="75"/>
      <c r="XF63" s="75"/>
      <c r="XG63" s="75"/>
      <c r="XH63" s="75"/>
      <c r="XI63" s="75"/>
      <c r="XJ63" s="75"/>
      <c r="XK63" s="75"/>
      <c r="XL63" s="75"/>
      <c r="XM63" s="75"/>
      <c r="XN63" s="75"/>
      <c r="XO63" s="75"/>
      <c r="XP63" s="75"/>
      <c r="XQ63" s="75"/>
      <c r="XR63" s="75"/>
      <c r="XS63" s="75"/>
      <c r="XT63" s="75"/>
      <c r="XU63" s="75"/>
      <c r="XV63" s="75"/>
      <c r="XW63" s="75"/>
      <c r="XX63" s="75"/>
      <c r="XY63" s="75"/>
      <c r="XZ63" s="75"/>
      <c r="YA63" s="75"/>
      <c r="YB63" s="75"/>
      <c r="YC63" s="75"/>
      <c r="YD63" s="75"/>
      <c r="YE63" s="75"/>
      <c r="YF63" s="75"/>
      <c r="YG63" s="75"/>
      <c r="YH63" s="75"/>
      <c r="YI63" s="75"/>
      <c r="YJ63" s="75"/>
      <c r="YK63" s="75"/>
      <c r="YL63" s="75"/>
      <c r="YM63" s="75"/>
      <c r="YN63" s="75"/>
      <c r="YO63" s="75"/>
      <c r="YP63" s="75"/>
      <c r="YQ63" s="75"/>
      <c r="YR63" s="75"/>
      <c r="YS63" s="75"/>
      <c r="YT63" s="75"/>
      <c r="YU63" s="75"/>
      <c r="YV63" s="75"/>
      <c r="YW63" s="75"/>
      <c r="YX63" s="75"/>
      <c r="YY63" s="75"/>
      <c r="YZ63" s="75"/>
      <c r="ZA63" s="75"/>
      <c r="ZB63" s="75"/>
      <c r="ZC63" s="75"/>
      <c r="ZD63" s="75"/>
      <c r="ZE63" s="75"/>
      <c r="ZF63" s="75"/>
      <c r="ZG63" s="75"/>
      <c r="ZH63" s="75"/>
      <c r="ZI63" s="75"/>
      <c r="ZJ63" s="75"/>
      <c r="ZK63" s="75"/>
      <c r="ZL63" s="75"/>
      <c r="ZM63" s="75"/>
      <c r="ZN63" s="75"/>
      <c r="ZO63" s="75"/>
      <c r="ZP63" s="75"/>
      <c r="ZQ63" s="75"/>
      <c r="ZR63" s="75"/>
      <c r="ZS63" s="75"/>
      <c r="ZT63" s="75"/>
      <c r="ZU63" s="75"/>
      <c r="ZV63" s="75"/>
      <c r="ZW63" s="75"/>
      <c r="ZX63" s="75"/>
      <c r="ZY63" s="75"/>
      <c r="ZZ63" s="75"/>
      <c r="AAA63" s="75"/>
      <c r="AAB63" s="75"/>
      <c r="AAC63" s="75"/>
      <c r="AAD63" s="75"/>
      <c r="AAE63" s="75"/>
      <c r="AAF63" s="75"/>
      <c r="AAG63" s="75"/>
      <c r="AAH63" s="75"/>
      <c r="AAI63" s="75"/>
      <c r="AAJ63" s="75"/>
      <c r="AAK63" s="75"/>
      <c r="AAL63" s="75"/>
      <c r="AAM63" s="75"/>
      <c r="AAN63" s="75"/>
      <c r="AAO63" s="75"/>
      <c r="AAP63" s="75"/>
      <c r="AAQ63" s="75"/>
      <c r="AAR63" s="75"/>
      <c r="AAS63" s="75"/>
      <c r="AAT63" s="75"/>
      <c r="AAU63" s="75"/>
      <c r="AAV63" s="75"/>
      <c r="AAW63" s="75"/>
      <c r="AAX63" s="75"/>
      <c r="AAY63" s="75"/>
      <c r="AAZ63" s="75"/>
      <c r="ABA63" s="75"/>
      <c r="ABB63" s="75"/>
      <c r="ABC63" s="75"/>
      <c r="ABD63" s="75"/>
      <c r="ABE63" s="75"/>
      <c r="ABF63" s="75"/>
      <c r="ABG63" s="75"/>
      <c r="ABH63" s="75"/>
      <c r="ABI63" s="75"/>
      <c r="ABJ63" s="75"/>
      <c r="ABK63" s="75"/>
      <c r="ABL63" s="75"/>
      <c r="ABM63" s="75"/>
      <c r="ABN63" s="75"/>
      <c r="ABO63" s="75"/>
      <c r="ABP63" s="75"/>
      <c r="ABQ63" s="75"/>
      <c r="ABR63" s="75"/>
      <c r="ABS63" s="75"/>
      <c r="ABT63" s="75"/>
      <c r="ABU63" s="75"/>
      <c r="ABV63" s="75"/>
      <c r="ABW63" s="75"/>
      <c r="ABX63" s="75"/>
      <c r="ABY63" s="75"/>
      <c r="ABZ63" s="75"/>
      <c r="ACA63" s="75"/>
      <c r="ACB63" s="75"/>
      <c r="ACC63" s="75"/>
      <c r="ACD63" s="75"/>
      <c r="ACE63" s="75"/>
      <c r="ACF63" s="75"/>
      <c r="ACG63" s="75"/>
      <c r="ACH63" s="75"/>
      <c r="ACI63" s="75"/>
      <c r="ACJ63" s="75"/>
      <c r="ACK63" s="75"/>
      <c r="ACL63" s="75"/>
      <c r="ACM63" s="75"/>
      <c r="ACN63" s="75"/>
      <c r="ACO63" s="75"/>
      <c r="ACP63" s="75"/>
      <c r="ACQ63" s="75"/>
      <c r="ACR63" s="75"/>
      <c r="ACS63" s="75"/>
      <c r="ACT63" s="75"/>
      <c r="ACU63" s="75"/>
      <c r="ACV63" s="75"/>
      <c r="ACW63" s="75"/>
      <c r="ACX63" s="75"/>
      <c r="ACY63" s="75"/>
      <c r="ACZ63" s="75"/>
      <c r="ADA63" s="75"/>
      <c r="ADB63" s="75"/>
      <c r="ADC63" s="75"/>
      <c r="ADD63" s="75"/>
      <c r="ADE63" s="75"/>
      <c r="ADF63" s="75"/>
      <c r="ADG63" s="75"/>
      <c r="ADH63" s="75"/>
      <c r="ADI63" s="75"/>
      <c r="ADJ63" s="75"/>
      <c r="ADK63" s="75"/>
      <c r="ADL63" s="75"/>
      <c r="ADM63" s="75"/>
      <c r="ADN63" s="75"/>
      <c r="ADO63" s="75"/>
      <c r="ADP63" s="75"/>
      <c r="ADQ63" s="75"/>
      <c r="ADR63" s="75"/>
      <c r="ADS63" s="75"/>
      <c r="ADT63" s="75"/>
      <c r="ADU63" s="75"/>
      <c r="ADV63" s="75"/>
      <c r="ADW63" s="75"/>
      <c r="ADX63" s="75"/>
      <c r="ADY63" s="75"/>
      <c r="ADZ63" s="75"/>
      <c r="AEA63" s="75"/>
      <c r="AEB63" s="75"/>
      <c r="AEC63" s="75"/>
      <c r="AED63" s="75"/>
      <c r="AEE63" s="75"/>
      <c r="AEF63" s="75"/>
      <c r="AEG63" s="75"/>
      <c r="AEH63" s="75"/>
      <c r="AEI63" s="75"/>
      <c r="AEJ63" s="75"/>
      <c r="AEK63" s="75"/>
      <c r="AEL63" s="75"/>
      <c r="AEM63" s="75"/>
      <c r="AEN63" s="75"/>
      <c r="AEO63" s="75"/>
      <c r="AEP63" s="75"/>
      <c r="AEQ63" s="75"/>
      <c r="AER63" s="75"/>
      <c r="AES63" s="75"/>
      <c r="AET63" s="75"/>
      <c r="AEU63" s="75"/>
      <c r="AEV63" s="75"/>
      <c r="AEW63" s="75"/>
      <c r="AEX63" s="75"/>
      <c r="AEY63" s="75"/>
      <c r="AEZ63" s="75"/>
      <c r="AFA63" s="75"/>
      <c r="AFB63" s="75"/>
      <c r="AFC63" s="75"/>
      <c r="AFD63" s="75"/>
      <c r="AFE63" s="75"/>
      <c r="AFF63" s="75"/>
      <c r="AFG63" s="75"/>
      <c r="AFH63" s="75"/>
      <c r="AFI63" s="75"/>
      <c r="AFJ63" s="75"/>
      <c r="AFK63" s="75"/>
      <c r="AFL63" s="75"/>
      <c r="AFM63" s="75"/>
      <c r="AFN63" s="75"/>
      <c r="AFO63" s="75"/>
      <c r="AFP63" s="75"/>
      <c r="AFQ63" s="75"/>
      <c r="AFR63" s="75"/>
      <c r="AFS63" s="75"/>
      <c r="AFT63" s="75"/>
      <c r="AFU63" s="75"/>
      <c r="AFV63" s="75"/>
      <c r="AFW63" s="75"/>
      <c r="AFX63" s="75"/>
      <c r="AFY63" s="75"/>
      <c r="AFZ63" s="75"/>
      <c r="AGA63" s="75"/>
      <c r="AGB63" s="75"/>
      <c r="AGC63" s="75"/>
      <c r="AGD63" s="75"/>
      <c r="AGE63" s="75"/>
      <c r="AGF63" s="75"/>
      <c r="AGG63" s="75"/>
      <c r="AGH63" s="75"/>
      <c r="AGI63" s="75"/>
      <c r="AGJ63" s="75"/>
      <c r="AGK63" s="75"/>
      <c r="AGL63" s="75"/>
      <c r="AGM63" s="75"/>
      <c r="AGN63" s="75"/>
      <c r="AGO63" s="75"/>
      <c r="AGP63" s="75"/>
      <c r="AGQ63" s="75"/>
      <c r="AGR63" s="75"/>
      <c r="AGS63" s="75"/>
      <c r="AGT63" s="75"/>
      <c r="AGU63" s="75"/>
      <c r="AGV63" s="75"/>
      <c r="AGW63" s="75"/>
      <c r="AGX63" s="75"/>
      <c r="AGY63" s="75"/>
      <c r="AGZ63" s="75"/>
      <c r="AHA63" s="75"/>
      <c r="AHB63" s="75"/>
      <c r="AHC63" s="75"/>
      <c r="AHD63" s="75"/>
      <c r="AHE63" s="75"/>
      <c r="AHF63" s="75"/>
      <c r="AHG63" s="75"/>
      <c r="AHH63" s="75"/>
      <c r="AHI63" s="75"/>
      <c r="AHJ63" s="75"/>
      <c r="AHK63" s="75"/>
      <c r="AHL63" s="75"/>
      <c r="AHM63" s="75"/>
      <c r="AHN63" s="75"/>
      <c r="AHO63" s="75"/>
      <c r="AHP63" s="75"/>
      <c r="AHQ63" s="75"/>
      <c r="AHR63" s="75"/>
      <c r="AHS63" s="75"/>
      <c r="AHT63" s="75"/>
      <c r="AHU63" s="75"/>
      <c r="AHV63" s="75"/>
      <c r="AHW63" s="75"/>
      <c r="AHX63" s="75"/>
      <c r="AHY63" s="75"/>
      <c r="AHZ63" s="75"/>
      <c r="AIA63" s="75"/>
      <c r="AIB63" s="75"/>
      <c r="AIC63" s="75"/>
      <c r="AID63" s="75"/>
      <c r="AIE63" s="75"/>
      <c r="AIF63" s="75"/>
      <c r="AIG63" s="75"/>
      <c r="AIH63" s="75"/>
      <c r="AII63" s="75"/>
      <c r="AIJ63" s="75"/>
      <c r="AIK63" s="75"/>
      <c r="AIL63" s="75"/>
      <c r="AIM63" s="75"/>
      <c r="AIN63" s="75"/>
      <c r="AIO63" s="75"/>
      <c r="AIP63" s="75"/>
      <c r="AIQ63" s="75"/>
      <c r="AIR63" s="75"/>
      <c r="AIS63" s="75"/>
      <c r="AIT63" s="75"/>
      <c r="AIU63" s="75"/>
      <c r="AIV63" s="75"/>
      <c r="AIW63" s="75"/>
      <c r="AIX63" s="75"/>
      <c r="AIY63" s="75"/>
      <c r="AIZ63" s="75"/>
      <c r="AJA63" s="75"/>
      <c r="AJB63" s="75"/>
      <c r="AJC63" s="75"/>
      <c r="AJD63" s="75"/>
      <c r="AJE63" s="75"/>
      <c r="AJF63" s="75"/>
      <c r="AJG63" s="75"/>
      <c r="AJH63" s="75"/>
      <c r="AJI63" s="75"/>
      <c r="AJJ63" s="75"/>
      <c r="AJK63" s="75"/>
      <c r="AJL63" s="75"/>
      <c r="AJM63" s="75"/>
      <c r="AJN63" s="75"/>
      <c r="AJO63" s="75"/>
      <c r="AJP63" s="75"/>
      <c r="AJQ63" s="75"/>
      <c r="AJR63" s="75"/>
      <c r="AJS63" s="75"/>
      <c r="AJT63" s="75"/>
      <c r="AJU63" s="75"/>
      <c r="AJV63" s="75"/>
      <c r="AJW63" s="75"/>
      <c r="AJX63" s="75"/>
      <c r="AJY63" s="75"/>
      <c r="AJZ63" s="75"/>
      <c r="AKA63" s="75"/>
      <c r="AKB63" s="75"/>
      <c r="AKC63" s="75"/>
      <c r="AKD63" s="75"/>
      <c r="AKE63" s="75"/>
      <c r="AKF63" s="75"/>
      <c r="AKG63" s="75"/>
      <c r="AKH63" s="75"/>
      <c r="AKI63" s="75"/>
      <c r="AKJ63" s="75"/>
      <c r="AKK63" s="75"/>
      <c r="AKL63" s="75"/>
      <c r="AKM63" s="75"/>
      <c r="AKN63" s="75"/>
      <c r="AKO63" s="75"/>
      <c r="AKP63" s="75"/>
      <c r="AKQ63" s="75"/>
      <c r="AKR63" s="75"/>
      <c r="AKS63" s="75"/>
      <c r="AKT63" s="75"/>
      <c r="AKU63" s="75"/>
      <c r="AKV63" s="75"/>
      <c r="AKW63" s="75"/>
      <c r="AKX63" s="75"/>
      <c r="AKY63" s="75"/>
      <c r="AKZ63" s="75"/>
      <c r="ALA63" s="75"/>
      <c r="ALB63" s="75"/>
      <c r="ALC63" s="75"/>
      <c r="ALD63" s="75"/>
      <c r="ALE63" s="75"/>
      <c r="ALF63" s="75"/>
      <c r="ALG63" s="75"/>
      <c r="ALH63" s="75"/>
      <c r="ALI63" s="75"/>
      <c r="ALJ63" s="75"/>
      <c r="ALK63" s="75"/>
      <c r="ALL63" s="75"/>
      <c r="ALM63" s="75"/>
      <c r="ALN63" s="75"/>
      <c r="ALO63" s="75"/>
      <c r="ALP63" s="75"/>
      <c r="ALQ63" s="75"/>
      <c r="ALR63" s="75"/>
      <c r="ALS63" s="75"/>
      <c r="ALT63" s="75"/>
      <c r="ALU63" s="75"/>
      <c r="ALV63" s="75"/>
      <c r="ALW63" s="75"/>
      <c r="ALX63" s="75"/>
      <c r="ALY63" s="75"/>
      <c r="ALZ63" s="75"/>
      <c r="AMA63" s="75"/>
      <c r="AMB63" s="75"/>
      <c r="AMC63" s="75"/>
      <c r="AMD63" s="75"/>
      <c r="AME63" s="75"/>
      <c r="AMF63" s="75"/>
      <c r="AMG63" s="75"/>
      <c r="AMH63" s="35"/>
      <c r="AMI63" s="35"/>
      <c r="AMJ63" s="35"/>
      <c r="AMK63" s="35"/>
      <c r="AML63" s="35"/>
      <c r="AMM63" s="35"/>
      <c r="XFC63" s="37"/>
      <c r="XFD63" s="37"/>
    </row>
    <row r="64" s="75" customFormat="true" ht="13.8" hidden="false" customHeight="false" outlineLevel="0" collapsed="false">
      <c r="A64" s="54" t="s">
        <v>177</v>
      </c>
      <c r="B64" s="57" t="n">
        <f aca="false">(' Memória de Cálculo 1'!D33/30/12)</f>
        <v>0.00822222222222222</v>
      </c>
      <c r="C64" s="77" t="n">
        <f aca="false">(C$19+C$49-(C$37+C38+C42)+C$59)*$B64</f>
        <v>40.2538349725171</v>
      </c>
      <c r="D64" s="77" t="n">
        <f aca="false">(D$19+D$49-(D$37+D38+D42)+D$59)*$B64</f>
        <v>80.507669945034</v>
      </c>
      <c r="E64" s="77" t="n">
        <f aca="false">(E$19+E$49-(E$37+E38+E42)+E$59)*$B64</f>
        <v>94.157566365525</v>
      </c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MH64" s="35"/>
      <c r="AMI64" s="35"/>
      <c r="AMJ64" s="35"/>
      <c r="AMK64" s="35"/>
      <c r="AML64" s="35"/>
      <c r="AMM64" s="35"/>
      <c r="XFC64" s="37"/>
      <c r="XFD64" s="37"/>
    </row>
    <row r="65" s="75" customFormat="true" ht="13.8" hidden="false" customHeight="false" outlineLevel="0" collapsed="false">
      <c r="A65" s="54" t="s">
        <v>178</v>
      </c>
      <c r="B65" s="57" t="n">
        <f aca="false">(' Memória de Cálculo 1'!E39/30/12)*' Memória de Cálculo 1'!E38*' Memória de Cálculo 1'!E37</f>
        <v>0.000572988833333333</v>
      </c>
      <c r="C65" s="77" t="n">
        <f aca="false">(C$19+C$49-(C$37+C38+C42)+C$59)*$B65</f>
        <v>2.80520245193048</v>
      </c>
      <c r="D65" s="77" t="n">
        <f aca="false">(D$19+D$49-(D$37+D38+D42)+D$59)*$B65</f>
        <v>5.61040490386096</v>
      </c>
      <c r="E65" s="77" t="n">
        <f aca="false">(E$19+E$49-(E$37+E38+E42)+E$59)*$B65</f>
        <v>6.56163657988638</v>
      </c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  <c r="DG65" s="107"/>
      <c r="DH65" s="107"/>
      <c r="DI65" s="107"/>
      <c r="DJ65" s="107"/>
      <c r="DK65" s="107"/>
      <c r="DL65" s="107"/>
      <c r="DM65" s="107"/>
      <c r="DN65" s="107"/>
      <c r="DO65" s="107"/>
      <c r="DP65" s="107"/>
      <c r="DQ65" s="107"/>
      <c r="DR65" s="107"/>
      <c r="DS65" s="107"/>
      <c r="DT65" s="107"/>
      <c r="DU65" s="107"/>
      <c r="DV65" s="107"/>
      <c r="DW65" s="107"/>
      <c r="DX65" s="107"/>
      <c r="DY65" s="107"/>
      <c r="DZ65" s="107"/>
      <c r="EA65" s="107"/>
      <c r="EB65" s="107"/>
      <c r="EC65" s="107"/>
      <c r="ED65" s="107"/>
      <c r="EE65" s="10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7"/>
      <c r="EQ65" s="107"/>
      <c r="ER65" s="107"/>
      <c r="ES65" s="107"/>
      <c r="ET65" s="107"/>
      <c r="EU65" s="107"/>
      <c r="EV65" s="107"/>
      <c r="EW65" s="107"/>
      <c r="EX65" s="107"/>
      <c r="EY65" s="107"/>
      <c r="EZ65" s="107"/>
      <c r="FA65" s="107"/>
      <c r="FB65" s="107"/>
      <c r="FC65" s="107"/>
      <c r="FD65" s="107"/>
      <c r="FE65" s="107"/>
      <c r="FF65" s="107"/>
      <c r="FG65" s="107"/>
      <c r="FH65" s="107"/>
      <c r="FI65" s="107"/>
      <c r="FJ65" s="107"/>
      <c r="FK65" s="107"/>
      <c r="FL65" s="107"/>
      <c r="FM65" s="107"/>
      <c r="FN65" s="107"/>
      <c r="FO65" s="107"/>
      <c r="FP65" s="107"/>
      <c r="FQ65" s="107"/>
      <c r="FR65" s="107"/>
      <c r="FS65" s="107"/>
      <c r="FT65" s="107"/>
      <c r="FU65" s="107"/>
      <c r="FV65" s="107"/>
      <c r="FW65" s="107"/>
      <c r="FX65" s="107"/>
      <c r="FY65" s="107"/>
      <c r="FZ65" s="107"/>
      <c r="GA65" s="107"/>
      <c r="GB65" s="107"/>
      <c r="GC65" s="107"/>
      <c r="GD65" s="107"/>
      <c r="GE65" s="107"/>
      <c r="GF65" s="107"/>
      <c r="GG65" s="107"/>
      <c r="GH65" s="107"/>
      <c r="GI65" s="107"/>
      <c r="GJ65" s="107"/>
      <c r="GK65" s="107"/>
      <c r="GL65" s="107"/>
      <c r="GM65" s="107"/>
      <c r="GN65" s="107"/>
      <c r="GO65" s="107"/>
      <c r="GP65" s="107"/>
      <c r="GQ65" s="107"/>
      <c r="GR65" s="107"/>
      <c r="GS65" s="107"/>
      <c r="GT65" s="107"/>
      <c r="GU65" s="107"/>
      <c r="GV65" s="107"/>
      <c r="GW65" s="107"/>
      <c r="GX65" s="107"/>
      <c r="GY65" s="107"/>
      <c r="GZ65" s="107"/>
      <c r="HA65" s="107"/>
      <c r="HB65" s="107"/>
      <c r="HC65" s="107"/>
      <c r="HD65" s="107"/>
      <c r="HE65" s="107"/>
      <c r="HF65" s="107"/>
      <c r="HG65" s="107"/>
      <c r="HH65" s="107"/>
      <c r="HI65" s="107"/>
      <c r="HJ65" s="107"/>
      <c r="HK65" s="107"/>
      <c r="HL65" s="107"/>
      <c r="HM65" s="107"/>
      <c r="HN65" s="107"/>
      <c r="HO65" s="107"/>
      <c r="HP65" s="107"/>
      <c r="HQ65" s="107"/>
      <c r="HR65" s="107"/>
      <c r="HS65" s="107"/>
      <c r="HT65" s="107"/>
      <c r="HU65" s="107"/>
      <c r="HV65" s="107"/>
      <c r="HW65" s="107"/>
      <c r="HX65" s="107"/>
      <c r="HY65" s="107"/>
      <c r="HZ65" s="107"/>
      <c r="IA65" s="107"/>
      <c r="IB65" s="107"/>
      <c r="IC65" s="107"/>
      <c r="ID65" s="107"/>
      <c r="IE65" s="107"/>
      <c r="IF65" s="107"/>
      <c r="IG65" s="107"/>
      <c r="IH65" s="107"/>
      <c r="II65" s="107"/>
      <c r="IJ65" s="107"/>
      <c r="IK65" s="107"/>
      <c r="IL65" s="107"/>
      <c r="IM65" s="107"/>
      <c r="IN65" s="107"/>
      <c r="IO65" s="107"/>
      <c r="IP65" s="107"/>
      <c r="IQ65" s="107"/>
      <c r="IR65" s="107"/>
      <c r="IS65" s="107"/>
      <c r="IT65" s="107"/>
      <c r="IU65" s="107"/>
      <c r="IV65" s="107"/>
      <c r="IW65" s="107"/>
      <c r="IX65" s="107"/>
      <c r="IY65" s="107"/>
      <c r="IZ65" s="107"/>
      <c r="JA65" s="107"/>
      <c r="JB65" s="107"/>
      <c r="JC65" s="107"/>
      <c r="JD65" s="107"/>
      <c r="JE65" s="107"/>
      <c r="JF65" s="107"/>
      <c r="JG65" s="107"/>
      <c r="JH65" s="107"/>
      <c r="JI65" s="107"/>
      <c r="JJ65" s="107"/>
      <c r="JK65" s="107"/>
      <c r="JL65" s="107"/>
      <c r="JM65" s="107"/>
      <c r="JN65" s="107"/>
      <c r="JO65" s="107"/>
      <c r="JP65" s="107"/>
      <c r="JQ65" s="107"/>
      <c r="JR65" s="107"/>
      <c r="JS65" s="107"/>
      <c r="JT65" s="107"/>
      <c r="JU65" s="107"/>
      <c r="JV65" s="107"/>
      <c r="JW65" s="107"/>
      <c r="JX65" s="107"/>
      <c r="JY65" s="107"/>
      <c r="JZ65" s="107"/>
      <c r="KA65" s="107"/>
      <c r="KB65" s="107"/>
      <c r="KC65" s="107"/>
      <c r="KD65" s="107"/>
      <c r="KE65" s="107"/>
      <c r="KF65" s="107"/>
      <c r="KG65" s="107"/>
      <c r="KH65" s="107"/>
      <c r="KI65" s="107"/>
      <c r="KJ65" s="107"/>
      <c r="KK65" s="107"/>
      <c r="KL65" s="107"/>
      <c r="KM65" s="107"/>
      <c r="KN65" s="107"/>
      <c r="KO65" s="107"/>
      <c r="KP65" s="107"/>
      <c r="KQ65" s="107"/>
      <c r="KR65" s="107"/>
      <c r="KS65" s="107"/>
      <c r="KT65" s="107"/>
      <c r="KU65" s="107"/>
      <c r="KV65" s="107"/>
      <c r="KW65" s="107"/>
      <c r="KX65" s="107"/>
      <c r="KY65" s="107"/>
      <c r="KZ65" s="107"/>
      <c r="LA65" s="107"/>
      <c r="LB65" s="107"/>
      <c r="LC65" s="107"/>
      <c r="LD65" s="107"/>
      <c r="LE65" s="107"/>
      <c r="LF65" s="107"/>
      <c r="LG65" s="107"/>
      <c r="LH65" s="107"/>
      <c r="LI65" s="107"/>
      <c r="LJ65" s="107"/>
      <c r="LK65" s="107"/>
      <c r="LL65" s="107"/>
      <c r="LM65" s="107"/>
      <c r="LN65" s="107"/>
      <c r="LO65" s="107"/>
      <c r="LP65" s="107"/>
      <c r="LQ65" s="107"/>
      <c r="LR65" s="107"/>
      <c r="LS65" s="107"/>
      <c r="LT65" s="107"/>
      <c r="LU65" s="107"/>
      <c r="LV65" s="107"/>
      <c r="LW65" s="107"/>
      <c r="LX65" s="107"/>
      <c r="LY65" s="107"/>
      <c r="LZ65" s="107"/>
      <c r="MA65" s="107"/>
      <c r="MB65" s="107"/>
      <c r="MC65" s="107"/>
      <c r="MD65" s="107"/>
      <c r="ME65" s="107"/>
      <c r="MF65" s="107"/>
      <c r="MG65" s="107"/>
      <c r="MH65" s="107"/>
      <c r="MI65" s="107"/>
      <c r="MJ65" s="107"/>
      <c r="MK65" s="107"/>
      <c r="ML65" s="107"/>
      <c r="MM65" s="107"/>
      <c r="MN65" s="107"/>
      <c r="MO65" s="107"/>
      <c r="MP65" s="107"/>
      <c r="MQ65" s="107"/>
      <c r="MR65" s="107"/>
      <c r="MS65" s="107"/>
      <c r="MT65" s="107"/>
      <c r="MU65" s="107"/>
      <c r="MV65" s="107"/>
      <c r="MW65" s="107"/>
      <c r="MX65" s="107"/>
      <c r="MY65" s="107"/>
      <c r="MZ65" s="107"/>
      <c r="NA65" s="107"/>
      <c r="NB65" s="107"/>
      <c r="NC65" s="107"/>
      <c r="ND65" s="107"/>
      <c r="NE65" s="107"/>
      <c r="NF65" s="107"/>
      <c r="NG65" s="107"/>
      <c r="NH65" s="107"/>
      <c r="NI65" s="107"/>
      <c r="NJ65" s="107"/>
      <c r="NK65" s="107"/>
      <c r="NL65" s="107"/>
      <c r="NM65" s="107"/>
      <c r="NN65" s="107"/>
      <c r="NO65" s="107"/>
      <c r="NP65" s="107"/>
      <c r="NQ65" s="107"/>
      <c r="NR65" s="107"/>
      <c r="NS65" s="107"/>
      <c r="NT65" s="107"/>
      <c r="NU65" s="107"/>
      <c r="NV65" s="107"/>
      <c r="NW65" s="107"/>
      <c r="NX65" s="107"/>
      <c r="NY65" s="107"/>
      <c r="NZ65" s="107"/>
      <c r="OA65" s="107"/>
      <c r="OB65" s="107"/>
      <c r="OC65" s="107"/>
      <c r="OD65" s="107"/>
      <c r="OE65" s="107"/>
      <c r="OF65" s="107"/>
      <c r="OG65" s="107"/>
      <c r="OH65" s="107"/>
      <c r="OI65" s="107"/>
      <c r="OJ65" s="107"/>
      <c r="OK65" s="107"/>
      <c r="OL65" s="107"/>
      <c r="OM65" s="107"/>
      <c r="ON65" s="107"/>
      <c r="OO65" s="107"/>
      <c r="OP65" s="107"/>
      <c r="OQ65" s="107"/>
      <c r="OR65" s="107"/>
      <c r="OS65" s="107"/>
      <c r="OT65" s="107"/>
      <c r="OU65" s="107"/>
      <c r="OV65" s="107"/>
      <c r="OW65" s="107"/>
      <c r="OX65" s="107"/>
      <c r="OY65" s="107"/>
      <c r="OZ65" s="107"/>
      <c r="PA65" s="107"/>
      <c r="PB65" s="107"/>
      <c r="PC65" s="107"/>
      <c r="PD65" s="107"/>
      <c r="PE65" s="107"/>
      <c r="PF65" s="107"/>
      <c r="PG65" s="107"/>
      <c r="PH65" s="107"/>
      <c r="PI65" s="107"/>
      <c r="PJ65" s="107"/>
      <c r="PK65" s="107"/>
      <c r="PL65" s="107"/>
      <c r="PM65" s="107"/>
      <c r="PN65" s="107"/>
      <c r="PO65" s="107"/>
      <c r="PP65" s="107"/>
      <c r="PQ65" s="107"/>
      <c r="PR65" s="107"/>
      <c r="PS65" s="107"/>
      <c r="PT65" s="107"/>
      <c r="PU65" s="107"/>
      <c r="PV65" s="107"/>
      <c r="PW65" s="107"/>
      <c r="PX65" s="107"/>
      <c r="PY65" s="107"/>
      <c r="PZ65" s="107"/>
      <c r="QA65" s="107"/>
      <c r="QB65" s="107"/>
      <c r="QC65" s="107"/>
      <c r="QD65" s="107"/>
      <c r="QE65" s="107"/>
      <c r="QF65" s="107"/>
      <c r="QG65" s="107"/>
      <c r="QH65" s="107"/>
      <c r="QI65" s="107"/>
      <c r="QJ65" s="107"/>
      <c r="QK65" s="107"/>
      <c r="QL65" s="107"/>
      <c r="QM65" s="107"/>
      <c r="QN65" s="107"/>
      <c r="QO65" s="107"/>
      <c r="QP65" s="107"/>
      <c r="QQ65" s="107"/>
      <c r="QR65" s="107"/>
      <c r="QS65" s="107"/>
      <c r="QT65" s="107"/>
      <c r="QU65" s="107"/>
      <c r="QV65" s="107"/>
      <c r="QW65" s="107"/>
      <c r="QX65" s="107"/>
      <c r="QY65" s="107"/>
      <c r="QZ65" s="107"/>
      <c r="RA65" s="107"/>
      <c r="RB65" s="107"/>
      <c r="RC65" s="107"/>
      <c r="RD65" s="107"/>
      <c r="RE65" s="107"/>
      <c r="RF65" s="107"/>
      <c r="RG65" s="107"/>
      <c r="RH65" s="107"/>
      <c r="RI65" s="107"/>
      <c r="RJ65" s="107"/>
      <c r="RK65" s="107"/>
      <c r="RL65" s="107"/>
      <c r="RM65" s="107"/>
      <c r="RN65" s="107"/>
      <c r="RO65" s="107"/>
      <c r="RP65" s="107"/>
      <c r="RQ65" s="107"/>
      <c r="RR65" s="107"/>
      <c r="RS65" s="107"/>
      <c r="RT65" s="107"/>
      <c r="RU65" s="107"/>
      <c r="RV65" s="107"/>
      <c r="RW65" s="107"/>
      <c r="RX65" s="107"/>
      <c r="RY65" s="107"/>
      <c r="RZ65" s="107"/>
      <c r="SA65" s="107"/>
      <c r="SB65" s="107"/>
      <c r="SC65" s="107"/>
      <c r="SD65" s="107"/>
      <c r="SE65" s="107"/>
      <c r="SF65" s="107"/>
      <c r="SG65" s="107"/>
      <c r="SH65" s="107"/>
      <c r="SI65" s="107"/>
      <c r="SJ65" s="107"/>
      <c r="SK65" s="107"/>
      <c r="SL65" s="107"/>
      <c r="SM65" s="107"/>
      <c r="SN65" s="107"/>
      <c r="SO65" s="107"/>
      <c r="SP65" s="107"/>
      <c r="SQ65" s="107"/>
      <c r="SR65" s="107"/>
      <c r="SS65" s="107"/>
      <c r="ST65" s="107"/>
      <c r="SU65" s="107"/>
      <c r="SV65" s="107"/>
      <c r="SW65" s="107"/>
      <c r="SX65" s="107"/>
      <c r="SY65" s="107"/>
      <c r="SZ65" s="107"/>
      <c r="TA65" s="107"/>
      <c r="TB65" s="107"/>
      <c r="TC65" s="107"/>
      <c r="TD65" s="107"/>
      <c r="TE65" s="107"/>
      <c r="TF65" s="107"/>
      <c r="TG65" s="107"/>
      <c r="TH65" s="107"/>
      <c r="TI65" s="107"/>
      <c r="TJ65" s="107"/>
      <c r="TK65" s="107"/>
      <c r="TL65" s="107"/>
      <c r="TM65" s="107"/>
      <c r="TN65" s="107"/>
      <c r="TO65" s="107"/>
      <c r="TP65" s="107"/>
      <c r="TQ65" s="107"/>
      <c r="TR65" s="107"/>
      <c r="TS65" s="107"/>
      <c r="TT65" s="107"/>
      <c r="TU65" s="107"/>
      <c r="TV65" s="107"/>
      <c r="TW65" s="107"/>
      <c r="TX65" s="107"/>
      <c r="TY65" s="107"/>
      <c r="TZ65" s="107"/>
      <c r="UA65" s="107"/>
      <c r="UB65" s="107"/>
      <c r="UC65" s="107"/>
      <c r="UD65" s="107"/>
      <c r="UE65" s="107"/>
      <c r="UF65" s="107"/>
      <c r="UG65" s="107"/>
      <c r="UH65" s="107"/>
      <c r="UI65" s="107"/>
      <c r="UJ65" s="107"/>
      <c r="UK65" s="107"/>
      <c r="UL65" s="107"/>
      <c r="UM65" s="107"/>
      <c r="UN65" s="107"/>
      <c r="UO65" s="107"/>
      <c r="UP65" s="107"/>
      <c r="UQ65" s="107"/>
      <c r="UR65" s="107"/>
      <c r="US65" s="107"/>
      <c r="UT65" s="107"/>
      <c r="UU65" s="107"/>
      <c r="UV65" s="107"/>
      <c r="UW65" s="107"/>
      <c r="UX65" s="107"/>
      <c r="UY65" s="107"/>
      <c r="UZ65" s="107"/>
      <c r="VA65" s="107"/>
      <c r="VB65" s="107"/>
      <c r="VC65" s="107"/>
      <c r="VD65" s="107"/>
      <c r="VE65" s="107"/>
      <c r="VF65" s="107"/>
      <c r="VG65" s="107"/>
      <c r="VH65" s="107"/>
      <c r="VI65" s="107"/>
      <c r="VJ65" s="107"/>
      <c r="VK65" s="107"/>
      <c r="VL65" s="107"/>
      <c r="VM65" s="107"/>
      <c r="VN65" s="107"/>
      <c r="VO65" s="107"/>
      <c r="VP65" s="107"/>
      <c r="VQ65" s="107"/>
      <c r="VR65" s="107"/>
      <c r="VS65" s="107"/>
      <c r="VT65" s="107"/>
      <c r="VU65" s="107"/>
      <c r="VV65" s="107"/>
      <c r="VW65" s="107"/>
      <c r="VX65" s="107"/>
      <c r="VY65" s="107"/>
      <c r="VZ65" s="107"/>
      <c r="WA65" s="107"/>
      <c r="WB65" s="107"/>
      <c r="WC65" s="107"/>
      <c r="WD65" s="107"/>
      <c r="WE65" s="107"/>
      <c r="WF65" s="107"/>
      <c r="WG65" s="107"/>
      <c r="WH65" s="107"/>
      <c r="WI65" s="107"/>
      <c r="WJ65" s="107"/>
      <c r="WK65" s="107"/>
      <c r="WL65" s="107"/>
      <c r="WM65" s="107"/>
      <c r="WN65" s="107"/>
      <c r="WO65" s="107"/>
      <c r="WP65" s="107"/>
      <c r="WQ65" s="107"/>
      <c r="WR65" s="107"/>
      <c r="WS65" s="107"/>
      <c r="WT65" s="107"/>
      <c r="WU65" s="107"/>
      <c r="WV65" s="107"/>
      <c r="WW65" s="107"/>
      <c r="WX65" s="107"/>
      <c r="WY65" s="107"/>
      <c r="WZ65" s="107"/>
      <c r="XA65" s="107"/>
      <c r="XB65" s="107"/>
      <c r="XC65" s="107"/>
      <c r="XD65" s="107"/>
      <c r="XE65" s="107"/>
      <c r="XF65" s="107"/>
      <c r="XG65" s="107"/>
      <c r="XH65" s="107"/>
      <c r="XI65" s="107"/>
      <c r="XJ65" s="107"/>
      <c r="XK65" s="107"/>
      <c r="XL65" s="107"/>
      <c r="XM65" s="107"/>
      <c r="XN65" s="107"/>
      <c r="XO65" s="107"/>
      <c r="XP65" s="107"/>
      <c r="XQ65" s="107"/>
      <c r="XR65" s="107"/>
      <c r="XS65" s="107"/>
      <c r="XT65" s="107"/>
      <c r="XU65" s="107"/>
      <c r="XV65" s="107"/>
      <c r="XW65" s="107"/>
      <c r="XX65" s="107"/>
      <c r="XY65" s="107"/>
      <c r="XZ65" s="107"/>
      <c r="YA65" s="107"/>
      <c r="YB65" s="107"/>
      <c r="YC65" s="107"/>
      <c r="YD65" s="107"/>
      <c r="YE65" s="107"/>
      <c r="YF65" s="107"/>
      <c r="YG65" s="107"/>
      <c r="YH65" s="107"/>
      <c r="YI65" s="107"/>
      <c r="YJ65" s="107"/>
      <c r="YK65" s="107"/>
      <c r="YL65" s="107"/>
      <c r="YM65" s="107"/>
      <c r="YN65" s="107"/>
      <c r="YO65" s="107"/>
      <c r="YP65" s="107"/>
      <c r="YQ65" s="107"/>
      <c r="YR65" s="107"/>
      <c r="YS65" s="107"/>
      <c r="YT65" s="107"/>
      <c r="YU65" s="107"/>
      <c r="YV65" s="107"/>
      <c r="YW65" s="107"/>
      <c r="YX65" s="107"/>
      <c r="YY65" s="107"/>
      <c r="YZ65" s="107"/>
      <c r="ZA65" s="107"/>
      <c r="ZB65" s="107"/>
      <c r="ZC65" s="107"/>
      <c r="ZD65" s="107"/>
      <c r="ZE65" s="107"/>
      <c r="ZF65" s="107"/>
      <c r="ZG65" s="107"/>
      <c r="ZH65" s="107"/>
      <c r="ZI65" s="107"/>
      <c r="ZJ65" s="107"/>
      <c r="ZK65" s="107"/>
      <c r="ZL65" s="107"/>
      <c r="ZM65" s="107"/>
      <c r="ZN65" s="107"/>
      <c r="ZO65" s="107"/>
      <c r="ZP65" s="107"/>
      <c r="ZQ65" s="107"/>
      <c r="ZR65" s="107"/>
      <c r="ZS65" s="107"/>
      <c r="ZT65" s="107"/>
      <c r="ZU65" s="107"/>
      <c r="ZV65" s="107"/>
      <c r="ZW65" s="107"/>
      <c r="ZX65" s="107"/>
      <c r="ZY65" s="107"/>
      <c r="ZZ65" s="107"/>
      <c r="AAA65" s="107"/>
      <c r="AAB65" s="107"/>
      <c r="AAC65" s="107"/>
      <c r="AAD65" s="107"/>
      <c r="AAE65" s="107"/>
      <c r="AAF65" s="107"/>
      <c r="AAG65" s="107"/>
      <c r="AAH65" s="107"/>
      <c r="AAI65" s="107"/>
      <c r="AAJ65" s="107"/>
      <c r="AAK65" s="107"/>
      <c r="AAL65" s="107"/>
      <c r="AAM65" s="107"/>
      <c r="AAN65" s="107"/>
      <c r="AAO65" s="107"/>
      <c r="AAP65" s="107"/>
      <c r="AAQ65" s="107"/>
      <c r="AAR65" s="107"/>
      <c r="AAS65" s="107"/>
      <c r="AAT65" s="107"/>
      <c r="AAU65" s="107"/>
      <c r="AAV65" s="107"/>
      <c r="AAW65" s="107"/>
      <c r="AAX65" s="107"/>
      <c r="AAY65" s="107"/>
      <c r="AAZ65" s="107"/>
      <c r="ABA65" s="107"/>
      <c r="ABB65" s="107"/>
      <c r="ABC65" s="107"/>
      <c r="ABD65" s="107"/>
      <c r="ABE65" s="107"/>
      <c r="ABF65" s="107"/>
      <c r="ABG65" s="107"/>
      <c r="ABH65" s="107"/>
      <c r="ABI65" s="107"/>
      <c r="ABJ65" s="107"/>
      <c r="ABK65" s="107"/>
      <c r="ABL65" s="107"/>
      <c r="ABM65" s="107"/>
      <c r="ABN65" s="107"/>
      <c r="ABO65" s="107"/>
      <c r="ABP65" s="107"/>
      <c r="ABQ65" s="107"/>
      <c r="ABR65" s="107"/>
      <c r="ABS65" s="107"/>
      <c r="ABT65" s="107"/>
      <c r="ABU65" s="107"/>
      <c r="ABV65" s="107"/>
      <c r="ABW65" s="107"/>
      <c r="ABX65" s="107"/>
      <c r="ABY65" s="107"/>
      <c r="ABZ65" s="107"/>
      <c r="ACA65" s="107"/>
      <c r="ACB65" s="107"/>
      <c r="ACC65" s="107"/>
      <c r="ACD65" s="107"/>
      <c r="ACE65" s="107"/>
      <c r="ACF65" s="107"/>
      <c r="ACG65" s="107"/>
      <c r="ACH65" s="107"/>
      <c r="ACI65" s="107"/>
      <c r="ACJ65" s="107"/>
      <c r="ACK65" s="107"/>
      <c r="ACL65" s="107"/>
      <c r="ACM65" s="107"/>
      <c r="ACN65" s="107"/>
      <c r="ACO65" s="107"/>
      <c r="ACP65" s="107"/>
      <c r="ACQ65" s="107"/>
      <c r="ACR65" s="107"/>
      <c r="ACS65" s="107"/>
      <c r="ACT65" s="107"/>
      <c r="ACU65" s="107"/>
      <c r="ACV65" s="107"/>
      <c r="ACW65" s="107"/>
      <c r="ACX65" s="107"/>
      <c r="ACY65" s="107"/>
      <c r="ACZ65" s="107"/>
      <c r="ADA65" s="107"/>
      <c r="ADB65" s="107"/>
      <c r="ADC65" s="107"/>
      <c r="ADD65" s="107"/>
      <c r="ADE65" s="107"/>
      <c r="ADF65" s="107"/>
      <c r="ADG65" s="107"/>
      <c r="ADH65" s="107"/>
      <c r="ADI65" s="107"/>
      <c r="ADJ65" s="107"/>
      <c r="ADK65" s="107"/>
      <c r="ADL65" s="107"/>
      <c r="ADM65" s="107"/>
      <c r="ADN65" s="107"/>
      <c r="ADO65" s="107"/>
      <c r="ADP65" s="107"/>
      <c r="ADQ65" s="107"/>
      <c r="ADR65" s="107"/>
      <c r="ADS65" s="107"/>
      <c r="ADT65" s="107"/>
      <c r="ADU65" s="107"/>
      <c r="ADV65" s="107"/>
      <c r="ADW65" s="107"/>
      <c r="ADX65" s="107"/>
      <c r="ADY65" s="107"/>
      <c r="ADZ65" s="107"/>
      <c r="AEA65" s="107"/>
      <c r="AEB65" s="107"/>
      <c r="AEC65" s="107"/>
      <c r="AED65" s="107"/>
      <c r="AEE65" s="107"/>
      <c r="AEF65" s="107"/>
      <c r="AEG65" s="107"/>
      <c r="AEH65" s="107"/>
      <c r="AEI65" s="107"/>
      <c r="AEJ65" s="107"/>
      <c r="AEK65" s="107"/>
      <c r="AEL65" s="107"/>
      <c r="AEM65" s="107"/>
      <c r="AEN65" s="107"/>
      <c r="AEO65" s="107"/>
      <c r="AEP65" s="107"/>
      <c r="AEQ65" s="107"/>
      <c r="AER65" s="107"/>
      <c r="AES65" s="107"/>
      <c r="AET65" s="107"/>
      <c r="AEU65" s="107"/>
      <c r="AEV65" s="107"/>
      <c r="AEW65" s="107"/>
      <c r="AEX65" s="107"/>
      <c r="AEY65" s="107"/>
      <c r="AEZ65" s="107"/>
      <c r="AFA65" s="107"/>
      <c r="AFB65" s="107"/>
      <c r="AFC65" s="107"/>
      <c r="AFD65" s="107"/>
      <c r="AFE65" s="107"/>
      <c r="AFF65" s="107"/>
      <c r="AFG65" s="107"/>
      <c r="AFH65" s="107"/>
      <c r="AFI65" s="107"/>
      <c r="AFJ65" s="107"/>
      <c r="AFK65" s="107"/>
      <c r="AFL65" s="107"/>
      <c r="AFM65" s="107"/>
      <c r="AFN65" s="107"/>
      <c r="AFO65" s="107"/>
      <c r="AFP65" s="107"/>
      <c r="AFQ65" s="107"/>
      <c r="AFR65" s="107"/>
      <c r="AFS65" s="107"/>
      <c r="AFT65" s="107"/>
      <c r="AFU65" s="107"/>
      <c r="AFV65" s="107"/>
      <c r="AFW65" s="107"/>
      <c r="AFX65" s="107"/>
      <c r="AFY65" s="107"/>
      <c r="AFZ65" s="107"/>
      <c r="AGA65" s="107"/>
      <c r="AGB65" s="107"/>
      <c r="AGC65" s="107"/>
      <c r="AGD65" s="107"/>
      <c r="AGE65" s="107"/>
      <c r="AGF65" s="107"/>
      <c r="AGG65" s="107"/>
      <c r="AGH65" s="107"/>
      <c r="AGI65" s="107"/>
      <c r="AGJ65" s="107"/>
      <c r="AGK65" s="107"/>
      <c r="AGL65" s="107"/>
      <c r="AGM65" s="107"/>
      <c r="AGN65" s="107"/>
      <c r="AGO65" s="107"/>
      <c r="AGP65" s="107"/>
      <c r="AGQ65" s="107"/>
      <c r="AGR65" s="107"/>
      <c r="AGS65" s="107"/>
      <c r="AGT65" s="107"/>
      <c r="AGU65" s="107"/>
      <c r="AGV65" s="107"/>
      <c r="AGW65" s="107"/>
      <c r="AGX65" s="107"/>
      <c r="AGY65" s="107"/>
      <c r="AGZ65" s="107"/>
      <c r="AHA65" s="107"/>
      <c r="AHB65" s="107"/>
      <c r="AHC65" s="107"/>
      <c r="AHD65" s="107"/>
      <c r="AHE65" s="107"/>
      <c r="AHF65" s="107"/>
      <c r="AHG65" s="107"/>
      <c r="AHH65" s="107"/>
      <c r="AHI65" s="107"/>
      <c r="AHJ65" s="107"/>
      <c r="AHK65" s="107"/>
      <c r="AHL65" s="107"/>
      <c r="AHM65" s="107"/>
      <c r="AHN65" s="107"/>
      <c r="AHO65" s="107"/>
      <c r="AHP65" s="107"/>
      <c r="AHQ65" s="107"/>
      <c r="AHR65" s="107"/>
      <c r="AHS65" s="107"/>
      <c r="AHT65" s="107"/>
      <c r="AHU65" s="107"/>
      <c r="AHV65" s="107"/>
      <c r="AHW65" s="107"/>
      <c r="AHX65" s="107"/>
      <c r="AHY65" s="107"/>
      <c r="AHZ65" s="107"/>
      <c r="AIA65" s="107"/>
      <c r="AIB65" s="107"/>
      <c r="AIC65" s="107"/>
      <c r="AID65" s="107"/>
      <c r="AIE65" s="107"/>
      <c r="AIF65" s="107"/>
      <c r="AIG65" s="107"/>
      <c r="AIH65" s="107"/>
      <c r="AII65" s="107"/>
      <c r="AIJ65" s="107"/>
      <c r="AIK65" s="107"/>
      <c r="AIL65" s="107"/>
      <c r="AIM65" s="107"/>
      <c r="AIN65" s="107"/>
      <c r="AIO65" s="107"/>
      <c r="AIP65" s="107"/>
      <c r="AIQ65" s="107"/>
      <c r="AIR65" s="107"/>
      <c r="AIS65" s="107"/>
      <c r="AIT65" s="107"/>
      <c r="AIU65" s="107"/>
      <c r="AIV65" s="107"/>
      <c r="AIW65" s="107"/>
      <c r="AIX65" s="107"/>
      <c r="AIY65" s="107"/>
      <c r="AIZ65" s="107"/>
      <c r="AJA65" s="107"/>
      <c r="AJB65" s="107"/>
      <c r="AJC65" s="107"/>
      <c r="AJD65" s="107"/>
      <c r="AJE65" s="107"/>
      <c r="AJF65" s="107"/>
      <c r="AJG65" s="107"/>
      <c r="AJH65" s="107"/>
      <c r="AJI65" s="107"/>
      <c r="AJJ65" s="107"/>
      <c r="AJK65" s="107"/>
      <c r="AJL65" s="107"/>
      <c r="AJM65" s="107"/>
      <c r="AJN65" s="107"/>
      <c r="AJO65" s="107"/>
      <c r="AJP65" s="107"/>
      <c r="AJQ65" s="107"/>
      <c r="AJR65" s="107"/>
      <c r="AJS65" s="107"/>
      <c r="AJT65" s="107"/>
      <c r="AJU65" s="107"/>
      <c r="AJV65" s="107"/>
      <c r="AJW65" s="107"/>
      <c r="AJX65" s="107"/>
      <c r="AJY65" s="107"/>
      <c r="AJZ65" s="107"/>
      <c r="AKA65" s="107"/>
      <c r="AKB65" s="107"/>
      <c r="AKC65" s="107"/>
      <c r="AKD65" s="107"/>
      <c r="AKE65" s="107"/>
      <c r="AKF65" s="107"/>
      <c r="AKG65" s="107"/>
      <c r="AKH65" s="107"/>
      <c r="AKI65" s="107"/>
      <c r="AKJ65" s="107"/>
      <c r="AKK65" s="107"/>
      <c r="AKL65" s="107"/>
      <c r="AKM65" s="107"/>
      <c r="AKN65" s="107"/>
      <c r="AKO65" s="107"/>
      <c r="AKP65" s="107"/>
      <c r="AKQ65" s="107"/>
      <c r="AKR65" s="107"/>
      <c r="AKS65" s="107"/>
      <c r="AKT65" s="107"/>
      <c r="AKU65" s="107"/>
      <c r="AKV65" s="107"/>
      <c r="AKW65" s="107"/>
      <c r="AKX65" s="107"/>
      <c r="AKY65" s="107"/>
      <c r="AKZ65" s="107"/>
      <c r="ALA65" s="107"/>
      <c r="ALB65" s="107"/>
      <c r="ALC65" s="107"/>
      <c r="ALD65" s="107"/>
      <c r="ALE65" s="107"/>
      <c r="ALF65" s="107"/>
      <c r="ALG65" s="107"/>
      <c r="ALH65" s="107"/>
      <c r="ALI65" s="107"/>
      <c r="ALJ65" s="107"/>
      <c r="ALK65" s="107"/>
      <c r="ALL65" s="107"/>
      <c r="ALM65" s="107"/>
      <c r="ALN65" s="107"/>
      <c r="ALO65" s="107"/>
      <c r="ALP65" s="107"/>
      <c r="ALQ65" s="107"/>
      <c r="ALR65" s="107"/>
      <c r="ALS65" s="107"/>
      <c r="ALT65" s="107"/>
      <c r="ALU65" s="107"/>
      <c r="ALV65" s="107"/>
      <c r="ALW65" s="107"/>
      <c r="ALX65" s="107"/>
      <c r="ALY65" s="107"/>
      <c r="ALZ65" s="107"/>
      <c r="AMA65" s="107"/>
      <c r="AMB65" s="107"/>
      <c r="AMC65" s="107"/>
      <c r="AMD65" s="107"/>
      <c r="AME65" s="107"/>
      <c r="AMF65" s="107"/>
      <c r="AMG65" s="107"/>
      <c r="AMH65" s="35"/>
      <c r="AMI65" s="35"/>
      <c r="AMJ65" s="35"/>
      <c r="AMK65" s="35"/>
      <c r="AML65" s="35"/>
      <c r="AMM65" s="35"/>
      <c r="XFC65" s="37"/>
      <c r="XFD65" s="37"/>
    </row>
    <row r="66" customFormat="false" ht="13.8" hidden="false" customHeight="false" outlineLevel="0" collapsed="false">
      <c r="A66" s="54" t="s">
        <v>179</v>
      </c>
      <c r="B66" s="57" t="n">
        <f aca="false">' Memória de Cálculo 1'!E43*(15/30/12)</f>
        <v>0.0027125</v>
      </c>
      <c r="C66" s="77" t="n">
        <f aca="false">(C$19+C$49-(C$37+C38+C42)+C$59)*$B66</f>
        <v>13.2796857603591</v>
      </c>
      <c r="D66" s="77" t="n">
        <f aca="false">(D$19+D$49-(D$37+D38+D42)+D$59)*$B66</f>
        <v>26.5593715207182</v>
      </c>
      <c r="E66" s="77" t="n">
        <f aca="false">(E$19+E$49-(E$37+E38+E42)+E$59)*$B66</f>
        <v>31.0624539040322</v>
      </c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/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75"/>
      <c r="FP66" s="75"/>
      <c r="FQ66" s="75"/>
      <c r="FR66" s="75"/>
      <c r="FS66" s="75"/>
      <c r="FT66" s="75"/>
      <c r="FU66" s="75"/>
      <c r="FV66" s="75"/>
      <c r="FW66" s="75"/>
      <c r="FX66" s="75"/>
      <c r="FY66" s="75"/>
      <c r="FZ66" s="75"/>
      <c r="GA66" s="75"/>
      <c r="GB66" s="75"/>
      <c r="GC66" s="75"/>
      <c r="GD66" s="75"/>
      <c r="GE66" s="75"/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5"/>
      <c r="GR66" s="75"/>
      <c r="GS66" s="75"/>
      <c r="GT66" s="75"/>
      <c r="GU66" s="75"/>
      <c r="GV66" s="75"/>
      <c r="GW66" s="75"/>
      <c r="GX66" s="75"/>
      <c r="GY66" s="75"/>
      <c r="GZ66" s="75"/>
      <c r="HA66" s="75"/>
      <c r="HB66" s="75"/>
      <c r="HC66" s="75"/>
      <c r="HD66" s="75"/>
      <c r="HE66" s="75"/>
      <c r="HF66" s="75"/>
      <c r="HG66" s="75"/>
      <c r="HH66" s="75"/>
      <c r="HI66" s="75"/>
      <c r="HJ66" s="75"/>
      <c r="HK66" s="75"/>
      <c r="HL66" s="75"/>
      <c r="HM66" s="75"/>
      <c r="HN66" s="75"/>
      <c r="HO66" s="75"/>
      <c r="HP66" s="75"/>
      <c r="HQ66" s="75"/>
      <c r="HR66" s="75"/>
      <c r="HS66" s="75"/>
      <c r="HT66" s="75"/>
      <c r="HU66" s="75"/>
      <c r="HV66" s="75"/>
      <c r="HW66" s="75"/>
      <c r="HX66" s="75"/>
      <c r="HY66" s="75"/>
      <c r="HZ66" s="75"/>
      <c r="IA66" s="75"/>
      <c r="IB66" s="75"/>
      <c r="IC66" s="75"/>
      <c r="ID66" s="75"/>
      <c r="IE66" s="75"/>
      <c r="IF66" s="75"/>
      <c r="IG66" s="75"/>
      <c r="IH66" s="75"/>
      <c r="II66" s="75"/>
      <c r="IJ66" s="75"/>
      <c r="IK66" s="75"/>
      <c r="IL66" s="75"/>
      <c r="IM66" s="75"/>
      <c r="IN66" s="75"/>
      <c r="IO66" s="75"/>
      <c r="IP66" s="75"/>
      <c r="IQ66" s="75"/>
      <c r="IR66" s="75"/>
      <c r="IS66" s="75"/>
      <c r="IT66" s="75"/>
      <c r="IU66" s="75"/>
      <c r="IV66" s="75"/>
      <c r="IW66" s="75"/>
      <c r="IX66" s="75"/>
      <c r="IY66" s="75"/>
      <c r="IZ66" s="75"/>
      <c r="JA66" s="75"/>
      <c r="JB66" s="75"/>
      <c r="JC66" s="75"/>
      <c r="JD66" s="75"/>
      <c r="JE66" s="75"/>
      <c r="JF66" s="75"/>
      <c r="JG66" s="75"/>
      <c r="JH66" s="75"/>
      <c r="JI66" s="75"/>
      <c r="JJ66" s="75"/>
      <c r="JK66" s="75"/>
      <c r="JL66" s="75"/>
      <c r="JM66" s="75"/>
      <c r="JN66" s="75"/>
      <c r="JO66" s="75"/>
      <c r="JP66" s="75"/>
      <c r="JQ66" s="75"/>
      <c r="JR66" s="75"/>
      <c r="JS66" s="75"/>
      <c r="JT66" s="75"/>
      <c r="JU66" s="75"/>
      <c r="JV66" s="75"/>
      <c r="JW66" s="75"/>
      <c r="JX66" s="75"/>
      <c r="JY66" s="75"/>
      <c r="JZ66" s="75"/>
      <c r="KA66" s="75"/>
      <c r="KB66" s="75"/>
      <c r="KC66" s="75"/>
      <c r="KD66" s="75"/>
      <c r="KE66" s="75"/>
      <c r="KF66" s="75"/>
      <c r="KG66" s="75"/>
      <c r="KH66" s="75"/>
      <c r="KI66" s="75"/>
      <c r="KJ66" s="75"/>
      <c r="KK66" s="75"/>
      <c r="KL66" s="75"/>
      <c r="KM66" s="75"/>
      <c r="KN66" s="75"/>
      <c r="KO66" s="75"/>
      <c r="KP66" s="75"/>
      <c r="KQ66" s="75"/>
      <c r="KR66" s="75"/>
      <c r="KS66" s="75"/>
      <c r="KT66" s="75"/>
      <c r="KU66" s="75"/>
      <c r="KV66" s="75"/>
      <c r="KW66" s="75"/>
      <c r="KX66" s="75"/>
      <c r="KY66" s="75"/>
      <c r="KZ66" s="75"/>
      <c r="LA66" s="75"/>
      <c r="LB66" s="75"/>
      <c r="LC66" s="75"/>
      <c r="LD66" s="75"/>
      <c r="LE66" s="75"/>
      <c r="LF66" s="75"/>
      <c r="LG66" s="75"/>
      <c r="LH66" s="75"/>
      <c r="LI66" s="75"/>
      <c r="LJ66" s="75"/>
      <c r="LK66" s="75"/>
      <c r="LL66" s="75"/>
      <c r="LM66" s="75"/>
      <c r="LN66" s="75"/>
      <c r="LO66" s="75"/>
      <c r="LP66" s="75"/>
      <c r="LQ66" s="75"/>
      <c r="LR66" s="75"/>
      <c r="LS66" s="75"/>
      <c r="LT66" s="75"/>
      <c r="LU66" s="75"/>
      <c r="LV66" s="75"/>
      <c r="LW66" s="75"/>
      <c r="LX66" s="75"/>
      <c r="LY66" s="75"/>
      <c r="LZ66" s="75"/>
      <c r="MA66" s="75"/>
      <c r="MB66" s="75"/>
      <c r="MC66" s="75"/>
      <c r="MD66" s="75"/>
      <c r="ME66" s="75"/>
      <c r="MF66" s="75"/>
      <c r="MG66" s="75"/>
      <c r="MH66" s="75"/>
      <c r="MI66" s="75"/>
      <c r="MJ66" s="75"/>
      <c r="MK66" s="75"/>
      <c r="ML66" s="75"/>
      <c r="MM66" s="75"/>
      <c r="MN66" s="75"/>
      <c r="MO66" s="75"/>
      <c r="MP66" s="75"/>
      <c r="MQ66" s="75"/>
      <c r="MR66" s="75"/>
      <c r="MS66" s="75"/>
      <c r="MT66" s="75"/>
      <c r="MU66" s="75"/>
      <c r="MV66" s="75"/>
      <c r="MW66" s="75"/>
      <c r="MX66" s="75"/>
      <c r="MY66" s="75"/>
      <c r="MZ66" s="75"/>
      <c r="NA66" s="75"/>
      <c r="NB66" s="75"/>
      <c r="NC66" s="75"/>
      <c r="ND66" s="75"/>
      <c r="NE66" s="75"/>
      <c r="NF66" s="75"/>
      <c r="NG66" s="75"/>
      <c r="NH66" s="75"/>
      <c r="NI66" s="75"/>
      <c r="NJ66" s="75"/>
      <c r="NK66" s="75"/>
      <c r="NL66" s="75"/>
      <c r="NM66" s="75"/>
      <c r="NN66" s="75"/>
      <c r="NO66" s="75"/>
      <c r="NP66" s="75"/>
      <c r="NQ66" s="75"/>
      <c r="NR66" s="75"/>
      <c r="NS66" s="75"/>
      <c r="NT66" s="75"/>
      <c r="NU66" s="75"/>
      <c r="NV66" s="75"/>
      <c r="NW66" s="75"/>
      <c r="NX66" s="75"/>
      <c r="NY66" s="75"/>
      <c r="NZ66" s="75"/>
      <c r="OA66" s="75"/>
      <c r="OB66" s="75"/>
      <c r="OC66" s="75"/>
      <c r="OD66" s="75"/>
      <c r="OE66" s="75"/>
      <c r="OF66" s="75"/>
      <c r="OG66" s="75"/>
      <c r="OH66" s="75"/>
      <c r="OI66" s="75"/>
      <c r="OJ66" s="75"/>
      <c r="OK66" s="75"/>
      <c r="OL66" s="75"/>
      <c r="OM66" s="75"/>
      <c r="ON66" s="75"/>
      <c r="OO66" s="75"/>
      <c r="OP66" s="75"/>
      <c r="OQ66" s="75"/>
      <c r="OR66" s="75"/>
      <c r="OS66" s="75"/>
      <c r="OT66" s="75"/>
      <c r="OU66" s="75"/>
      <c r="OV66" s="75"/>
      <c r="OW66" s="75"/>
      <c r="OX66" s="75"/>
      <c r="OY66" s="75"/>
      <c r="OZ66" s="75"/>
      <c r="PA66" s="75"/>
      <c r="PB66" s="75"/>
      <c r="PC66" s="75"/>
      <c r="PD66" s="75"/>
      <c r="PE66" s="75"/>
      <c r="PF66" s="75"/>
      <c r="PG66" s="75"/>
      <c r="PH66" s="75"/>
      <c r="PI66" s="75"/>
      <c r="PJ66" s="75"/>
      <c r="PK66" s="75"/>
      <c r="PL66" s="75"/>
      <c r="PM66" s="75"/>
      <c r="PN66" s="75"/>
      <c r="PO66" s="75"/>
      <c r="PP66" s="75"/>
      <c r="PQ66" s="75"/>
      <c r="PR66" s="75"/>
      <c r="PS66" s="75"/>
      <c r="PT66" s="75"/>
      <c r="PU66" s="75"/>
      <c r="PV66" s="75"/>
      <c r="PW66" s="75"/>
      <c r="PX66" s="75"/>
      <c r="PY66" s="75"/>
      <c r="PZ66" s="75"/>
      <c r="QA66" s="75"/>
      <c r="QB66" s="75"/>
      <c r="QC66" s="75"/>
      <c r="QD66" s="75"/>
      <c r="QE66" s="75"/>
      <c r="QF66" s="75"/>
      <c r="QG66" s="75"/>
      <c r="QH66" s="75"/>
      <c r="QI66" s="75"/>
      <c r="QJ66" s="75"/>
      <c r="QK66" s="75"/>
      <c r="QL66" s="75"/>
      <c r="QM66" s="75"/>
      <c r="QN66" s="75"/>
      <c r="QO66" s="75"/>
      <c r="QP66" s="75"/>
      <c r="QQ66" s="75"/>
      <c r="QR66" s="75"/>
      <c r="QS66" s="75"/>
      <c r="QT66" s="75"/>
      <c r="QU66" s="75"/>
      <c r="QV66" s="75"/>
      <c r="QW66" s="75"/>
      <c r="QX66" s="75"/>
      <c r="QY66" s="75"/>
      <c r="QZ66" s="75"/>
      <c r="RA66" s="75"/>
      <c r="RB66" s="75"/>
      <c r="RC66" s="75"/>
      <c r="RD66" s="75"/>
      <c r="RE66" s="75"/>
      <c r="RF66" s="75"/>
      <c r="RG66" s="75"/>
      <c r="RH66" s="75"/>
      <c r="RI66" s="75"/>
      <c r="RJ66" s="75"/>
      <c r="RK66" s="75"/>
      <c r="RL66" s="75"/>
      <c r="RM66" s="75"/>
      <c r="RN66" s="75"/>
      <c r="RO66" s="75"/>
      <c r="RP66" s="75"/>
      <c r="RQ66" s="75"/>
      <c r="RR66" s="75"/>
      <c r="RS66" s="75"/>
      <c r="RT66" s="75"/>
      <c r="RU66" s="75"/>
      <c r="RV66" s="75"/>
      <c r="RW66" s="75"/>
      <c r="RX66" s="75"/>
      <c r="RY66" s="75"/>
      <c r="RZ66" s="75"/>
      <c r="SA66" s="75"/>
      <c r="SB66" s="75"/>
      <c r="SC66" s="75"/>
      <c r="SD66" s="75"/>
      <c r="SE66" s="75"/>
      <c r="SF66" s="75"/>
      <c r="SG66" s="75"/>
      <c r="SH66" s="75"/>
      <c r="SI66" s="75"/>
      <c r="SJ66" s="75"/>
      <c r="SK66" s="75"/>
      <c r="SL66" s="75"/>
      <c r="SM66" s="75"/>
      <c r="SN66" s="75"/>
      <c r="SO66" s="75"/>
      <c r="SP66" s="75"/>
      <c r="SQ66" s="75"/>
      <c r="SR66" s="75"/>
      <c r="SS66" s="75"/>
      <c r="ST66" s="75"/>
      <c r="SU66" s="75"/>
      <c r="SV66" s="75"/>
      <c r="SW66" s="75"/>
      <c r="SX66" s="75"/>
      <c r="SY66" s="75"/>
      <c r="SZ66" s="75"/>
      <c r="TA66" s="75"/>
      <c r="TB66" s="75"/>
      <c r="TC66" s="75"/>
      <c r="TD66" s="75"/>
      <c r="TE66" s="75"/>
      <c r="TF66" s="75"/>
      <c r="TG66" s="75"/>
      <c r="TH66" s="75"/>
      <c r="TI66" s="75"/>
      <c r="TJ66" s="75"/>
      <c r="TK66" s="75"/>
      <c r="TL66" s="75"/>
      <c r="TM66" s="75"/>
      <c r="TN66" s="75"/>
      <c r="TO66" s="75"/>
      <c r="TP66" s="75"/>
      <c r="TQ66" s="75"/>
      <c r="TR66" s="75"/>
      <c r="TS66" s="75"/>
      <c r="TT66" s="75"/>
      <c r="TU66" s="75"/>
      <c r="TV66" s="75"/>
      <c r="TW66" s="75"/>
      <c r="TX66" s="75"/>
      <c r="TY66" s="75"/>
      <c r="TZ66" s="75"/>
      <c r="UA66" s="75"/>
      <c r="UB66" s="75"/>
      <c r="UC66" s="75"/>
      <c r="UD66" s="75"/>
      <c r="UE66" s="75"/>
      <c r="UF66" s="75"/>
      <c r="UG66" s="75"/>
      <c r="UH66" s="75"/>
      <c r="UI66" s="75"/>
      <c r="UJ66" s="75"/>
      <c r="UK66" s="75"/>
      <c r="UL66" s="75"/>
      <c r="UM66" s="75"/>
      <c r="UN66" s="75"/>
      <c r="UO66" s="75"/>
      <c r="UP66" s="75"/>
      <c r="UQ66" s="75"/>
      <c r="UR66" s="75"/>
      <c r="US66" s="75"/>
      <c r="UT66" s="75"/>
      <c r="UU66" s="75"/>
      <c r="UV66" s="75"/>
      <c r="UW66" s="75"/>
      <c r="UX66" s="75"/>
      <c r="UY66" s="75"/>
      <c r="UZ66" s="75"/>
      <c r="VA66" s="75"/>
      <c r="VB66" s="75"/>
      <c r="VC66" s="75"/>
      <c r="VD66" s="75"/>
      <c r="VE66" s="75"/>
      <c r="VF66" s="75"/>
      <c r="VG66" s="75"/>
      <c r="VH66" s="75"/>
      <c r="VI66" s="75"/>
      <c r="VJ66" s="75"/>
      <c r="VK66" s="75"/>
      <c r="VL66" s="75"/>
      <c r="VM66" s="75"/>
      <c r="VN66" s="75"/>
      <c r="VO66" s="75"/>
      <c r="VP66" s="75"/>
      <c r="VQ66" s="75"/>
      <c r="VR66" s="75"/>
      <c r="VS66" s="75"/>
      <c r="VT66" s="75"/>
      <c r="VU66" s="75"/>
      <c r="VV66" s="75"/>
      <c r="VW66" s="75"/>
      <c r="VX66" s="75"/>
      <c r="VY66" s="75"/>
      <c r="VZ66" s="75"/>
      <c r="WA66" s="75"/>
      <c r="WB66" s="75"/>
      <c r="WC66" s="75"/>
      <c r="WD66" s="75"/>
      <c r="WE66" s="75"/>
      <c r="WF66" s="75"/>
      <c r="WG66" s="75"/>
      <c r="WH66" s="75"/>
      <c r="WI66" s="75"/>
      <c r="WJ66" s="75"/>
      <c r="WK66" s="75"/>
      <c r="WL66" s="75"/>
      <c r="WM66" s="75"/>
      <c r="WN66" s="75"/>
      <c r="WO66" s="75"/>
      <c r="WP66" s="75"/>
      <c r="WQ66" s="75"/>
      <c r="WR66" s="75"/>
      <c r="WS66" s="75"/>
      <c r="WT66" s="75"/>
      <c r="WU66" s="75"/>
      <c r="WV66" s="75"/>
      <c r="WW66" s="75"/>
      <c r="WX66" s="75"/>
      <c r="WY66" s="75"/>
      <c r="WZ66" s="75"/>
      <c r="XA66" s="75"/>
      <c r="XB66" s="75"/>
      <c r="XC66" s="75"/>
      <c r="XD66" s="75"/>
      <c r="XE66" s="75"/>
      <c r="XF66" s="75"/>
      <c r="XG66" s="75"/>
      <c r="XH66" s="75"/>
      <c r="XI66" s="75"/>
      <c r="XJ66" s="75"/>
      <c r="XK66" s="75"/>
      <c r="XL66" s="75"/>
      <c r="XM66" s="75"/>
      <c r="XN66" s="75"/>
      <c r="XO66" s="75"/>
      <c r="XP66" s="75"/>
      <c r="XQ66" s="75"/>
      <c r="XR66" s="75"/>
      <c r="XS66" s="75"/>
      <c r="XT66" s="75"/>
      <c r="XU66" s="75"/>
      <c r="XV66" s="75"/>
      <c r="XW66" s="75"/>
      <c r="XX66" s="75"/>
      <c r="XY66" s="75"/>
      <c r="XZ66" s="75"/>
      <c r="YA66" s="75"/>
      <c r="YB66" s="75"/>
      <c r="YC66" s="75"/>
      <c r="YD66" s="75"/>
      <c r="YE66" s="75"/>
      <c r="YF66" s="75"/>
      <c r="YG66" s="75"/>
      <c r="YH66" s="75"/>
      <c r="YI66" s="75"/>
      <c r="YJ66" s="75"/>
      <c r="YK66" s="75"/>
      <c r="YL66" s="75"/>
      <c r="YM66" s="75"/>
      <c r="YN66" s="75"/>
      <c r="YO66" s="75"/>
      <c r="YP66" s="75"/>
      <c r="YQ66" s="75"/>
      <c r="YR66" s="75"/>
      <c r="YS66" s="75"/>
      <c r="YT66" s="75"/>
      <c r="YU66" s="75"/>
      <c r="YV66" s="75"/>
      <c r="YW66" s="75"/>
      <c r="YX66" s="75"/>
      <c r="YY66" s="75"/>
      <c r="YZ66" s="75"/>
      <c r="ZA66" s="75"/>
      <c r="ZB66" s="75"/>
      <c r="ZC66" s="75"/>
      <c r="ZD66" s="75"/>
      <c r="ZE66" s="75"/>
      <c r="ZF66" s="75"/>
      <c r="ZG66" s="75"/>
      <c r="ZH66" s="75"/>
      <c r="ZI66" s="75"/>
      <c r="ZJ66" s="75"/>
      <c r="ZK66" s="75"/>
      <c r="ZL66" s="75"/>
      <c r="ZM66" s="75"/>
      <c r="ZN66" s="75"/>
      <c r="ZO66" s="75"/>
      <c r="ZP66" s="75"/>
      <c r="ZQ66" s="75"/>
      <c r="ZR66" s="75"/>
      <c r="ZS66" s="75"/>
      <c r="ZT66" s="75"/>
      <c r="ZU66" s="75"/>
      <c r="ZV66" s="75"/>
      <c r="ZW66" s="75"/>
      <c r="ZX66" s="75"/>
      <c r="ZY66" s="75"/>
      <c r="ZZ66" s="75"/>
      <c r="AAA66" s="75"/>
      <c r="AAB66" s="75"/>
      <c r="AAC66" s="75"/>
      <c r="AAD66" s="75"/>
      <c r="AAE66" s="75"/>
      <c r="AAF66" s="75"/>
      <c r="AAG66" s="75"/>
      <c r="AAH66" s="75"/>
      <c r="AAI66" s="75"/>
      <c r="AAJ66" s="75"/>
      <c r="AAK66" s="75"/>
      <c r="AAL66" s="75"/>
      <c r="AAM66" s="75"/>
      <c r="AAN66" s="75"/>
      <c r="AAO66" s="75"/>
      <c r="AAP66" s="75"/>
      <c r="AAQ66" s="75"/>
      <c r="AAR66" s="75"/>
      <c r="AAS66" s="75"/>
      <c r="AAT66" s="75"/>
      <c r="AAU66" s="75"/>
      <c r="AAV66" s="75"/>
      <c r="AAW66" s="75"/>
      <c r="AAX66" s="75"/>
      <c r="AAY66" s="75"/>
      <c r="AAZ66" s="75"/>
      <c r="ABA66" s="75"/>
      <c r="ABB66" s="75"/>
      <c r="ABC66" s="75"/>
      <c r="ABD66" s="75"/>
      <c r="ABE66" s="75"/>
      <c r="ABF66" s="75"/>
      <c r="ABG66" s="75"/>
      <c r="ABH66" s="75"/>
      <c r="ABI66" s="75"/>
      <c r="ABJ66" s="75"/>
      <c r="ABK66" s="75"/>
      <c r="ABL66" s="75"/>
      <c r="ABM66" s="75"/>
      <c r="ABN66" s="75"/>
      <c r="ABO66" s="75"/>
      <c r="ABP66" s="75"/>
      <c r="ABQ66" s="75"/>
      <c r="ABR66" s="75"/>
      <c r="ABS66" s="75"/>
      <c r="ABT66" s="75"/>
      <c r="ABU66" s="75"/>
      <c r="ABV66" s="75"/>
      <c r="ABW66" s="75"/>
      <c r="ABX66" s="75"/>
      <c r="ABY66" s="75"/>
      <c r="ABZ66" s="75"/>
      <c r="ACA66" s="75"/>
      <c r="ACB66" s="75"/>
      <c r="ACC66" s="75"/>
      <c r="ACD66" s="75"/>
      <c r="ACE66" s="75"/>
      <c r="ACF66" s="75"/>
      <c r="ACG66" s="75"/>
      <c r="ACH66" s="75"/>
      <c r="ACI66" s="75"/>
      <c r="ACJ66" s="75"/>
      <c r="ACK66" s="75"/>
      <c r="ACL66" s="75"/>
      <c r="ACM66" s="75"/>
      <c r="ACN66" s="75"/>
      <c r="ACO66" s="75"/>
      <c r="ACP66" s="75"/>
      <c r="ACQ66" s="75"/>
      <c r="ACR66" s="75"/>
      <c r="ACS66" s="75"/>
      <c r="ACT66" s="75"/>
      <c r="ACU66" s="75"/>
      <c r="ACV66" s="75"/>
      <c r="ACW66" s="75"/>
      <c r="ACX66" s="75"/>
      <c r="ACY66" s="75"/>
      <c r="ACZ66" s="75"/>
      <c r="ADA66" s="75"/>
      <c r="ADB66" s="75"/>
      <c r="ADC66" s="75"/>
      <c r="ADD66" s="75"/>
      <c r="ADE66" s="75"/>
      <c r="ADF66" s="75"/>
      <c r="ADG66" s="75"/>
      <c r="ADH66" s="75"/>
      <c r="ADI66" s="75"/>
      <c r="ADJ66" s="75"/>
      <c r="ADK66" s="75"/>
      <c r="ADL66" s="75"/>
      <c r="ADM66" s="75"/>
      <c r="ADN66" s="75"/>
      <c r="ADO66" s="75"/>
      <c r="ADP66" s="75"/>
      <c r="ADQ66" s="75"/>
      <c r="ADR66" s="75"/>
      <c r="ADS66" s="75"/>
      <c r="ADT66" s="75"/>
      <c r="ADU66" s="75"/>
      <c r="ADV66" s="75"/>
      <c r="ADW66" s="75"/>
      <c r="ADX66" s="75"/>
      <c r="ADY66" s="75"/>
      <c r="ADZ66" s="75"/>
      <c r="AEA66" s="75"/>
      <c r="AEB66" s="75"/>
      <c r="AEC66" s="75"/>
      <c r="AED66" s="75"/>
      <c r="AEE66" s="75"/>
      <c r="AEF66" s="75"/>
      <c r="AEG66" s="75"/>
      <c r="AEH66" s="75"/>
      <c r="AEI66" s="75"/>
      <c r="AEJ66" s="75"/>
      <c r="AEK66" s="75"/>
      <c r="AEL66" s="75"/>
      <c r="AEM66" s="75"/>
      <c r="AEN66" s="75"/>
      <c r="AEO66" s="75"/>
      <c r="AEP66" s="75"/>
      <c r="AEQ66" s="75"/>
      <c r="AER66" s="75"/>
      <c r="AES66" s="75"/>
      <c r="AET66" s="75"/>
      <c r="AEU66" s="75"/>
      <c r="AEV66" s="75"/>
      <c r="AEW66" s="75"/>
      <c r="AEX66" s="75"/>
      <c r="AEY66" s="75"/>
      <c r="AEZ66" s="75"/>
      <c r="AFA66" s="75"/>
      <c r="AFB66" s="75"/>
      <c r="AFC66" s="75"/>
      <c r="AFD66" s="75"/>
      <c r="AFE66" s="75"/>
      <c r="AFF66" s="75"/>
      <c r="AFG66" s="75"/>
      <c r="AFH66" s="75"/>
      <c r="AFI66" s="75"/>
      <c r="AFJ66" s="75"/>
      <c r="AFK66" s="75"/>
      <c r="AFL66" s="75"/>
      <c r="AFM66" s="75"/>
      <c r="AFN66" s="75"/>
      <c r="AFO66" s="75"/>
      <c r="AFP66" s="75"/>
      <c r="AFQ66" s="75"/>
      <c r="AFR66" s="75"/>
      <c r="AFS66" s="75"/>
      <c r="AFT66" s="75"/>
      <c r="AFU66" s="75"/>
      <c r="AFV66" s="75"/>
      <c r="AFW66" s="75"/>
      <c r="AFX66" s="75"/>
      <c r="AFY66" s="75"/>
      <c r="AFZ66" s="75"/>
      <c r="AGA66" s="75"/>
      <c r="AGB66" s="75"/>
      <c r="AGC66" s="75"/>
      <c r="AGD66" s="75"/>
      <c r="AGE66" s="75"/>
      <c r="AGF66" s="75"/>
      <c r="AGG66" s="75"/>
      <c r="AGH66" s="75"/>
      <c r="AGI66" s="75"/>
      <c r="AGJ66" s="75"/>
      <c r="AGK66" s="75"/>
      <c r="AGL66" s="75"/>
      <c r="AGM66" s="75"/>
      <c r="AGN66" s="75"/>
      <c r="AGO66" s="75"/>
      <c r="AGP66" s="75"/>
      <c r="AGQ66" s="75"/>
      <c r="AGR66" s="75"/>
      <c r="AGS66" s="75"/>
      <c r="AGT66" s="75"/>
      <c r="AGU66" s="75"/>
      <c r="AGV66" s="75"/>
      <c r="AGW66" s="75"/>
      <c r="AGX66" s="75"/>
      <c r="AGY66" s="75"/>
      <c r="AGZ66" s="75"/>
      <c r="AHA66" s="75"/>
      <c r="AHB66" s="75"/>
      <c r="AHC66" s="75"/>
      <c r="AHD66" s="75"/>
      <c r="AHE66" s="75"/>
      <c r="AHF66" s="75"/>
      <c r="AHG66" s="75"/>
      <c r="AHH66" s="75"/>
      <c r="AHI66" s="75"/>
      <c r="AHJ66" s="75"/>
      <c r="AHK66" s="75"/>
      <c r="AHL66" s="75"/>
      <c r="AHM66" s="75"/>
      <c r="AHN66" s="75"/>
      <c r="AHO66" s="75"/>
      <c r="AHP66" s="75"/>
      <c r="AHQ66" s="75"/>
      <c r="AHR66" s="75"/>
      <c r="AHS66" s="75"/>
      <c r="AHT66" s="75"/>
      <c r="AHU66" s="75"/>
      <c r="AHV66" s="75"/>
      <c r="AHW66" s="75"/>
      <c r="AHX66" s="75"/>
      <c r="AHY66" s="75"/>
      <c r="AHZ66" s="75"/>
      <c r="AIA66" s="75"/>
      <c r="AIB66" s="75"/>
      <c r="AIC66" s="75"/>
      <c r="AID66" s="75"/>
      <c r="AIE66" s="75"/>
      <c r="AIF66" s="75"/>
      <c r="AIG66" s="75"/>
      <c r="AIH66" s="75"/>
      <c r="AII66" s="75"/>
      <c r="AIJ66" s="75"/>
      <c r="AIK66" s="75"/>
      <c r="AIL66" s="75"/>
      <c r="AIM66" s="75"/>
      <c r="AIN66" s="75"/>
      <c r="AIO66" s="75"/>
      <c r="AIP66" s="75"/>
      <c r="AIQ66" s="75"/>
      <c r="AIR66" s="75"/>
      <c r="AIS66" s="75"/>
      <c r="AIT66" s="75"/>
      <c r="AIU66" s="75"/>
      <c r="AIV66" s="75"/>
      <c r="AIW66" s="75"/>
      <c r="AIX66" s="75"/>
      <c r="AIY66" s="75"/>
      <c r="AIZ66" s="75"/>
      <c r="AJA66" s="75"/>
      <c r="AJB66" s="75"/>
      <c r="AJC66" s="75"/>
      <c r="AJD66" s="75"/>
      <c r="AJE66" s="75"/>
      <c r="AJF66" s="75"/>
      <c r="AJG66" s="75"/>
      <c r="AJH66" s="75"/>
      <c r="AJI66" s="75"/>
      <c r="AJJ66" s="75"/>
      <c r="AJK66" s="75"/>
      <c r="AJL66" s="75"/>
      <c r="AJM66" s="75"/>
      <c r="AJN66" s="75"/>
      <c r="AJO66" s="75"/>
      <c r="AJP66" s="75"/>
      <c r="AJQ66" s="75"/>
      <c r="AJR66" s="75"/>
      <c r="AJS66" s="75"/>
      <c r="AJT66" s="75"/>
      <c r="AJU66" s="75"/>
      <c r="AJV66" s="75"/>
      <c r="AJW66" s="75"/>
      <c r="AJX66" s="75"/>
      <c r="AJY66" s="75"/>
      <c r="AJZ66" s="75"/>
      <c r="AKA66" s="75"/>
      <c r="AKB66" s="75"/>
      <c r="AKC66" s="75"/>
      <c r="AKD66" s="75"/>
      <c r="AKE66" s="75"/>
      <c r="AKF66" s="75"/>
      <c r="AKG66" s="75"/>
      <c r="AKH66" s="75"/>
      <c r="AKI66" s="75"/>
      <c r="AKJ66" s="75"/>
      <c r="AKK66" s="75"/>
      <c r="AKL66" s="75"/>
      <c r="AKM66" s="75"/>
      <c r="AKN66" s="75"/>
      <c r="AKO66" s="75"/>
      <c r="AKP66" s="75"/>
      <c r="AKQ66" s="75"/>
      <c r="AKR66" s="75"/>
      <c r="AKS66" s="75"/>
      <c r="AKT66" s="75"/>
      <c r="AKU66" s="75"/>
      <c r="AKV66" s="75"/>
      <c r="AKW66" s="75"/>
      <c r="AKX66" s="75"/>
      <c r="AKY66" s="75"/>
      <c r="AKZ66" s="75"/>
      <c r="ALA66" s="75"/>
      <c r="ALB66" s="75"/>
      <c r="ALC66" s="75"/>
      <c r="ALD66" s="75"/>
      <c r="ALE66" s="75"/>
      <c r="ALF66" s="75"/>
      <c r="ALG66" s="75"/>
      <c r="ALH66" s="75"/>
      <c r="ALI66" s="75"/>
      <c r="ALJ66" s="75"/>
      <c r="ALK66" s="75"/>
      <c r="ALL66" s="75"/>
      <c r="ALM66" s="75"/>
      <c r="ALN66" s="75"/>
      <c r="ALO66" s="75"/>
      <c r="ALP66" s="75"/>
      <c r="ALQ66" s="75"/>
      <c r="ALR66" s="75"/>
      <c r="ALS66" s="75"/>
      <c r="ALT66" s="75"/>
      <c r="ALU66" s="75"/>
      <c r="ALV66" s="75"/>
      <c r="ALW66" s="75"/>
      <c r="ALX66" s="75"/>
      <c r="ALY66" s="75"/>
      <c r="ALZ66" s="75"/>
      <c r="AMA66" s="75"/>
      <c r="AMB66" s="75"/>
      <c r="AMC66" s="75"/>
      <c r="AMD66" s="75"/>
      <c r="AME66" s="75"/>
      <c r="AMF66" s="75"/>
      <c r="AMG66" s="75"/>
      <c r="AMH66" s="35"/>
      <c r="AMI66" s="35"/>
      <c r="AMJ66" s="35"/>
      <c r="AMK66" s="35"/>
      <c r="XFC66" s="37"/>
      <c r="XFD66" s="37"/>
    </row>
    <row r="67" customFormat="false" ht="13.8" hidden="false" customHeight="false" outlineLevel="0" collapsed="false">
      <c r="A67" s="54" t="s">
        <v>180</v>
      </c>
      <c r="B67" s="57" t="n">
        <f aca="false">((180/30)/12)*' Memória de Cálculo 1'!E37*' Memória de Cálculo 1'!E53*B34</f>
        <v>0.00010384804</v>
      </c>
      <c r="C67" s="77" t="n">
        <f aca="false">(C$19+C$49-(C$37+C38+C42)+C$59)*$B67</f>
        <v>0.508412659181272</v>
      </c>
      <c r="D67" s="77" t="n">
        <f aca="false">(D$19+D$49-(D$37+D38+D42)+D$59)*$B67</f>
        <v>1.01682531836254</v>
      </c>
      <c r="E67" s="77" t="n">
        <f aca="false">(E$19+E$49-(E$37+E38+E42)+E$59)*$B67</f>
        <v>1.18922579005496</v>
      </c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75"/>
      <c r="FP67" s="75"/>
      <c r="FQ67" s="75"/>
      <c r="FR67" s="75"/>
      <c r="FS67" s="75"/>
      <c r="FT67" s="75"/>
      <c r="FU67" s="75"/>
      <c r="FV67" s="75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75"/>
      <c r="GH67" s="75"/>
      <c r="GI67" s="75"/>
      <c r="GJ67" s="75"/>
      <c r="GK67" s="75"/>
      <c r="GL67" s="75"/>
      <c r="GM67" s="75"/>
      <c r="GN67" s="75"/>
      <c r="GO67" s="75"/>
      <c r="GP67" s="75"/>
      <c r="GQ67" s="75"/>
      <c r="GR67" s="75"/>
      <c r="GS67" s="75"/>
      <c r="GT67" s="75"/>
      <c r="GU67" s="75"/>
      <c r="GV67" s="75"/>
      <c r="GW67" s="75"/>
      <c r="GX67" s="75"/>
      <c r="GY67" s="75"/>
      <c r="GZ67" s="75"/>
      <c r="HA67" s="75"/>
      <c r="HB67" s="75"/>
      <c r="HC67" s="75"/>
      <c r="HD67" s="75"/>
      <c r="HE67" s="75"/>
      <c r="HF67" s="75"/>
      <c r="HG67" s="75"/>
      <c r="HH67" s="75"/>
      <c r="HI67" s="75"/>
      <c r="HJ67" s="75"/>
      <c r="HK67" s="75"/>
      <c r="HL67" s="75"/>
      <c r="HM67" s="75"/>
      <c r="HN67" s="75"/>
      <c r="HO67" s="75"/>
      <c r="HP67" s="75"/>
      <c r="HQ67" s="75"/>
      <c r="HR67" s="75"/>
      <c r="HS67" s="75"/>
      <c r="HT67" s="75"/>
      <c r="HU67" s="75"/>
      <c r="HV67" s="75"/>
      <c r="HW67" s="75"/>
      <c r="HX67" s="75"/>
      <c r="HY67" s="75"/>
      <c r="HZ67" s="75"/>
      <c r="IA67" s="75"/>
      <c r="IB67" s="75"/>
      <c r="IC67" s="75"/>
      <c r="ID67" s="75"/>
      <c r="IE67" s="75"/>
      <c r="IF67" s="75"/>
      <c r="IG67" s="75"/>
      <c r="IH67" s="75"/>
      <c r="II67" s="75"/>
      <c r="IJ67" s="75"/>
      <c r="IK67" s="75"/>
      <c r="IL67" s="75"/>
      <c r="IM67" s="75"/>
      <c r="IN67" s="75"/>
      <c r="IO67" s="75"/>
      <c r="IP67" s="75"/>
      <c r="IQ67" s="75"/>
      <c r="IR67" s="75"/>
      <c r="IS67" s="75"/>
      <c r="IT67" s="75"/>
      <c r="IU67" s="75"/>
      <c r="IV67" s="75"/>
      <c r="IW67" s="75"/>
      <c r="IX67" s="75"/>
      <c r="IY67" s="75"/>
      <c r="IZ67" s="75"/>
      <c r="JA67" s="75"/>
      <c r="JB67" s="75"/>
      <c r="JC67" s="75"/>
      <c r="JD67" s="75"/>
      <c r="JE67" s="75"/>
      <c r="JF67" s="75"/>
      <c r="JG67" s="75"/>
      <c r="JH67" s="75"/>
      <c r="JI67" s="75"/>
      <c r="JJ67" s="75"/>
      <c r="JK67" s="75"/>
      <c r="JL67" s="75"/>
      <c r="JM67" s="75"/>
      <c r="JN67" s="75"/>
      <c r="JO67" s="75"/>
      <c r="JP67" s="75"/>
      <c r="JQ67" s="75"/>
      <c r="JR67" s="75"/>
      <c r="JS67" s="75"/>
      <c r="JT67" s="75"/>
      <c r="JU67" s="75"/>
      <c r="JV67" s="75"/>
      <c r="JW67" s="75"/>
      <c r="JX67" s="75"/>
      <c r="JY67" s="75"/>
      <c r="JZ67" s="75"/>
      <c r="KA67" s="75"/>
      <c r="KB67" s="75"/>
      <c r="KC67" s="75"/>
      <c r="KD67" s="75"/>
      <c r="KE67" s="75"/>
      <c r="KF67" s="75"/>
      <c r="KG67" s="75"/>
      <c r="KH67" s="75"/>
      <c r="KI67" s="75"/>
      <c r="KJ67" s="75"/>
      <c r="KK67" s="75"/>
      <c r="KL67" s="75"/>
      <c r="KM67" s="75"/>
      <c r="KN67" s="75"/>
      <c r="KO67" s="75"/>
      <c r="KP67" s="75"/>
      <c r="KQ67" s="75"/>
      <c r="KR67" s="75"/>
      <c r="KS67" s="75"/>
      <c r="KT67" s="75"/>
      <c r="KU67" s="75"/>
      <c r="KV67" s="75"/>
      <c r="KW67" s="75"/>
      <c r="KX67" s="75"/>
      <c r="KY67" s="75"/>
      <c r="KZ67" s="75"/>
      <c r="LA67" s="75"/>
      <c r="LB67" s="75"/>
      <c r="LC67" s="75"/>
      <c r="LD67" s="75"/>
      <c r="LE67" s="75"/>
      <c r="LF67" s="75"/>
      <c r="LG67" s="75"/>
      <c r="LH67" s="75"/>
      <c r="LI67" s="75"/>
      <c r="LJ67" s="75"/>
      <c r="LK67" s="75"/>
      <c r="LL67" s="75"/>
      <c r="LM67" s="75"/>
      <c r="LN67" s="75"/>
      <c r="LO67" s="75"/>
      <c r="LP67" s="75"/>
      <c r="LQ67" s="75"/>
      <c r="LR67" s="75"/>
      <c r="LS67" s="75"/>
      <c r="LT67" s="75"/>
      <c r="LU67" s="75"/>
      <c r="LV67" s="75"/>
      <c r="LW67" s="75"/>
      <c r="LX67" s="75"/>
      <c r="LY67" s="75"/>
      <c r="LZ67" s="75"/>
      <c r="MA67" s="75"/>
      <c r="MB67" s="75"/>
      <c r="MC67" s="75"/>
      <c r="MD67" s="75"/>
      <c r="ME67" s="75"/>
      <c r="MF67" s="75"/>
      <c r="MG67" s="75"/>
      <c r="MH67" s="75"/>
      <c r="MI67" s="75"/>
      <c r="MJ67" s="75"/>
      <c r="MK67" s="75"/>
      <c r="ML67" s="75"/>
      <c r="MM67" s="75"/>
      <c r="MN67" s="75"/>
      <c r="MO67" s="75"/>
      <c r="MP67" s="75"/>
      <c r="MQ67" s="75"/>
      <c r="MR67" s="75"/>
      <c r="MS67" s="75"/>
      <c r="MT67" s="75"/>
      <c r="MU67" s="75"/>
      <c r="MV67" s="75"/>
      <c r="MW67" s="75"/>
      <c r="MX67" s="75"/>
      <c r="MY67" s="75"/>
      <c r="MZ67" s="75"/>
      <c r="NA67" s="75"/>
      <c r="NB67" s="75"/>
      <c r="NC67" s="75"/>
      <c r="ND67" s="75"/>
      <c r="NE67" s="75"/>
      <c r="NF67" s="75"/>
      <c r="NG67" s="75"/>
      <c r="NH67" s="75"/>
      <c r="NI67" s="75"/>
      <c r="NJ67" s="75"/>
      <c r="NK67" s="75"/>
      <c r="NL67" s="75"/>
      <c r="NM67" s="75"/>
      <c r="NN67" s="75"/>
      <c r="NO67" s="75"/>
      <c r="NP67" s="75"/>
      <c r="NQ67" s="75"/>
      <c r="NR67" s="75"/>
      <c r="NS67" s="75"/>
      <c r="NT67" s="75"/>
      <c r="NU67" s="75"/>
      <c r="NV67" s="75"/>
      <c r="NW67" s="75"/>
      <c r="NX67" s="75"/>
      <c r="NY67" s="75"/>
      <c r="NZ67" s="75"/>
      <c r="OA67" s="75"/>
      <c r="OB67" s="75"/>
      <c r="OC67" s="75"/>
      <c r="OD67" s="75"/>
      <c r="OE67" s="75"/>
      <c r="OF67" s="75"/>
      <c r="OG67" s="75"/>
      <c r="OH67" s="75"/>
      <c r="OI67" s="75"/>
      <c r="OJ67" s="75"/>
      <c r="OK67" s="75"/>
      <c r="OL67" s="75"/>
      <c r="OM67" s="75"/>
      <c r="ON67" s="75"/>
      <c r="OO67" s="75"/>
      <c r="OP67" s="75"/>
      <c r="OQ67" s="75"/>
      <c r="OR67" s="75"/>
      <c r="OS67" s="75"/>
      <c r="OT67" s="75"/>
      <c r="OU67" s="75"/>
      <c r="OV67" s="75"/>
      <c r="OW67" s="75"/>
      <c r="OX67" s="75"/>
      <c r="OY67" s="75"/>
      <c r="OZ67" s="75"/>
      <c r="PA67" s="75"/>
      <c r="PB67" s="75"/>
      <c r="PC67" s="75"/>
      <c r="PD67" s="75"/>
      <c r="PE67" s="75"/>
      <c r="PF67" s="75"/>
      <c r="PG67" s="75"/>
      <c r="PH67" s="75"/>
      <c r="PI67" s="75"/>
      <c r="PJ67" s="75"/>
      <c r="PK67" s="75"/>
      <c r="PL67" s="75"/>
      <c r="PM67" s="75"/>
      <c r="PN67" s="75"/>
      <c r="PO67" s="75"/>
      <c r="PP67" s="75"/>
      <c r="PQ67" s="75"/>
      <c r="PR67" s="75"/>
      <c r="PS67" s="75"/>
      <c r="PT67" s="75"/>
      <c r="PU67" s="75"/>
      <c r="PV67" s="75"/>
      <c r="PW67" s="75"/>
      <c r="PX67" s="75"/>
      <c r="PY67" s="75"/>
      <c r="PZ67" s="75"/>
      <c r="QA67" s="75"/>
      <c r="QB67" s="75"/>
      <c r="QC67" s="75"/>
      <c r="QD67" s="75"/>
      <c r="QE67" s="75"/>
      <c r="QF67" s="75"/>
      <c r="QG67" s="75"/>
      <c r="QH67" s="75"/>
      <c r="QI67" s="75"/>
      <c r="QJ67" s="75"/>
      <c r="QK67" s="75"/>
      <c r="QL67" s="75"/>
      <c r="QM67" s="75"/>
      <c r="QN67" s="75"/>
      <c r="QO67" s="75"/>
      <c r="QP67" s="75"/>
      <c r="QQ67" s="75"/>
      <c r="QR67" s="75"/>
      <c r="QS67" s="75"/>
      <c r="QT67" s="75"/>
      <c r="QU67" s="75"/>
      <c r="QV67" s="75"/>
      <c r="QW67" s="75"/>
      <c r="QX67" s="75"/>
      <c r="QY67" s="75"/>
      <c r="QZ67" s="75"/>
      <c r="RA67" s="75"/>
      <c r="RB67" s="75"/>
      <c r="RC67" s="75"/>
      <c r="RD67" s="75"/>
      <c r="RE67" s="75"/>
      <c r="RF67" s="75"/>
      <c r="RG67" s="75"/>
      <c r="RH67" s="75"/>
      <c r="RI67" s="75"/>
      <c r="RJ67" s="75"/>
      <c r="RK67" s="75"/>
      <c r="RL67" s="75"/>
      <c r="RM67" s="75"/>
      <c r="RN67" s="75"/>
      <c r="RO67" s="75"/>
      <c r="RP67" s="75"/>
      <c r="RQ67" s="75"/>
      <c r="RR67" s="75"/>
      <c r="RS67" s="75"/>
      <c r="RT67" s="75"/>
      <c r="RU67" s="75"/>
      <c r="RV67" s="75"/>
      <c r="RW67" s="75"/>
      <c r="RX67" s="75"/>
      <c r="RY67" s="75"/>
      <c r="RZ67" s="75"/>
      <c r="SA67" s="75"/>
      <c r="SB67" s="75"/>
      <c r="SC67" s="75"/>
      <c r="SD67" s="75"/>
      <c r="SE67" s="75"/>
      <c r="SF67" s="75"/>
      <c r="SG67" s="75"/>
      <c r="SH67" s="75"/>
      <c r="SI67" s="75"/>
      <c r="SJ67" s="75"/>
      <c r="SK67" s="75"/>
      <c r="SL67" s="75"/>
      <c r="SM67" s="75"/>
      <c r="SN67" s="75"/>
      <c r="SO67" s="75"/>
      <c r="SP67" s="75"/>
      <c r="SQ67" s="75"/>
      <c r="SR67" s="75"/>
      <c r="SS67" s="75"/>
      <c r="ST67" s="75"/>
      <c r="SU67" s="75"/>
      <c r="SV67" s="75"/>
      <c r="SW67" s="75"/>
      <c r="SX67" s="75"/>
      <c r="SY67" s="75"/>
      <c r="SZ67" s="75"/>
      <c r="TA67" s="75"/>
      <c r="TB67" s="75"/>
      <c r="TC67" s="75"/>
      <c r="TD67" s="75"/>
      <c r="TE67" s="75"/>
      <c r="TF67" s="75"/>
      <c r="TG67" s="75"/>
      <c r="TH67" s="75"/>
      <c r="TI67" s="75"/>
      <c r="TJ67" s="75"/>
      <c r="TK67" s="75"/>
      <c r="TL67" s="75"/>
      <c r="TM67" s="75"/>
      <c r="TN67" s="75"/>
      <c r="TO67" s="75"/>
      <c r="TP67" s="75"/>
      <c r="TQ67" s="75"/>
      <c r="TR67" s="75"/>
      <c r="TS67" s="75"/>
      <c r="TT67" s="75"/>
      <c r="TU67" s="75"/>
      <c r="TV67" s="75"/>
      <c r="TW67" s="75"/>
      <c r="TX67" s="75"/>
      <c r="TY67" s="75"/>
      <c r="TZ67" s="75"/>
      <c r="UA67" s="75"/>
      <c r="UB67" s="75"/>
      <c r="UC67" s="75"/>
      <c r="UD67" s="75"/>
      <c r="UE67" s="75"/>
      <c r="UF67" s="75"/>
      <c r="UG67" s="75"/>
      <c r="UH67" s="75"/>
      <c r="UI67" s="75"/>
      <c r="UJ67" s="75"/>
      <c r="UK67" s="75"/>
      <c r="UL67" s="75"/>
      <c r="UM67" s="75"/>
      <c r="UN67" s="75"/>
      <c r="UO67" s="75"/>
      <c r="UP67" s="75"/>
      <c r="UQ67" s="75"/>
      <c r="UR67" s="75"/>
      <c r="US67" s="75"/>
      <c r="UT67" s="75"/>
      <c r="UU67" s="75"/>
      <c r="UV67" s="75"/>
      <c r="UW67" s="75"/>
      <c r="UX67" s="75"/>
      <c r="UY67" s="75"/>
      <c r="UZ67" s="75"/>
      <c r="VA67" s="75"/>
      <c r="VB67" s="75"/>
      <c r="VC67" s="75"/>
      <c r="VD67" s="75"/>
      <c r="VE67" s="75"/>
      <c r="VF67" s="75"/>
      <c r="VG67" s="75"/>
      <c r="VH67" s="75"/>
      <c r="VI67" s="75"/>
      <c r="VJ67" s="75"/>
      <c r="VK67" s="75"/>
      <c r="VL67" s="75"/>
      <c r="VM67" s="75"/>
      <c r="VN67" s="75"/>
      <c r="VO67" s="75"/>
      <c r="VP67" s="75"/>
      <c r="VQ67" s="75"/>
      <c r="VR67" s="75"/>
      <c r="VS67" s="75"/>
      <c r="VT67" s="75"/>
      <c r="VU67" s="75"/>
      <c r="VV67" s="75"/>
      <c r="VW67" s="75"/>
      <c r="VX67" s="75"/>
      <c r="VY67" s="75"/>
      <c r="VZ67" s="75"/>
      <c r="WA67" s="75"/>
      <c r="WB67" s="75"/>
      <c r="WC67" s="75"/>
      <c r="WD67" s="75"/>
      <c r="WE67" s="75"/>
      <c r="WF67" s="75"/>
      <c r="WG67" s="75"/>
      <c r="WH67" s="75"/>
      <c r="WI67" s="75"/>
      <c r="WJ67" s="75"/>
      <c r="WK67" s="75"/>
      <c r="WL67" s="75"/>
      <c r="WM67" s="75"/>
      <c r="WN67" s="75"/>
      <c r="WO67" s="75"/>
      <c r="WP67" s="75"/>
      <c r="WQ67" s="75"/>
      <c r="WR67" s="75"/>
      <c r="WS67" s="75"/>
      <c r="WT67" s="75"/>
      <c r="WU67" s="75"/>
      <c r="WV67" s="75"/>
      <c r="WW67" s="75"/>
      <c r="WX67" s="75"/>
      <c r="WY67" s="75"/>
      <c r="WZ67" s="75"/>
      <c r="XA67" s="75"/>
      <c r="XB67" s="75"/>
      <c r="XC67" s="75"/>
      <c r="XD67" s="75"/>
      <c r="XE67" s="75"/>
      <c r="XF67" s="75"/>
      <c r="XG67" s="75"/>
      <c r="XH67" s="75"/>
      <c r="XI67" s="75"/>
      <c r="XJ67" s="75"/>
      <c r="XK67" s="75"/>
      <c r="XL67" s="75"/>
      <c r="XM67" s="75"/>
      <c r="XN67" s="75"/>
      <c r="XO67" s="75"/>
      <c r="XP67" s="75"/>
      <c r="XQ67" s="75"/>
      <c r="XR67" s="75"/>
      <c r="XS67" s="75"/>
      <c r="XT67" s="75"/>
      <c r="XU67" s="75"/>
      <c r="XV67" s="75"/>
      <c r="XW67" s="75"/>
      <c r="XX67" s="75"/>
      <c r="XY67" s="75"/>
      <c r="XZ67" s="75"/>
      <c r="YA67" s="75"/>
      <c r="YB67" s="75"/>
      <c r="YC67" s="75"/>
      <c r="YD67" s="75"/>
      <c r="YE67" s="75"/>
      <c r="YF67" s="75"/>
      <c r="YG67" s="75"/>
      <c r="YH67" s="75"/>
      <c r="YI67" s="75"/>
      <c r="YJ67" s="75"/>
      <c r="YK67" s="75"/>
      <c r="YL67" s="75"/>
      <c r="YM67" s="75"/>
      <c r="YN67" s="75"/>
      <c r="YO67" s="75"/>
      <c r="YP67" s="75"/>
      <c r="YQ67" s="75"/>
      <c r="YR67" s="75"/>
      <c r="YS67" s="75"/>
      <c r="YT67" s="75"/>
      <c r="YU67" s="75"/>
      <c r="YV67" s="75"/>
      <c r="YW67" s="75"/>
      <c r="YX67" s="75"/>
      <c r="YY67" s="75"/>
      <c r="YZ67" s="75"/>
      <c r="ZA67" s="75"/>
      <c r="ZB67" s="75"/>
      <c r="ZC67" s="75"/>
      <c r="ZD67" s="75"/>
      <c r="ZE67" s="75"/>
      <c r="ZF67" s="75"/>
      <c r="ZG67" s="75"/>
      <c r="ZH67" s="75"/>
      <c r="ZI67" s="75"/>
      <c r="ZJ67" s="75"/>
      <c r="ZK67" s="75"/>
      <c r="ZL67" s="75"/>
      <c r="ZM67" s="75"/>
      <c r="ZN67" s="75"/>
      <c r="ZO67" s="75"/>
      <c r="ZP67" s="75"/>
      <c r="ZQ67" s="75"/>
      <c r="ZR67" s="75"/>
      <c r="ZS67" s="75"/>
      <c r="ZT67" s="75"/>
      <c r="ZU67" s="75"/>
      <c r="ZV67" s="75"/>
      <c r="ZW67" s="75"/>
      <c r="ZX67" s="75"/>
      <c r="ZY67" s="75"/>
      <c r="ZZ67" s="75"/>
      <c r="AAA67" s="75"/>
      <c r="AAB67" s="75"/>
      <c r="AAC67" s="75"/>
      <c r="AAD67" s="75"/>
      <c r="AAE67" s="75"/>
      <c r="AAF67" s="75"/>
      <c r="AAG67" s="75"/>
      <c r="AAH67" s="75"/>
      <c r="AAI67" s="75"/>
      <c r="AAJ67" s="75"/>
      <c r="AAK67" s="75"/>
      <c r="AAL67" s="75"/>
      <c r="AAM67" s="75"/>
      <c r="AAN67" s="75"/>
      <c r="AAO67" s="75"/>
      <c r="AAP67" s="75"/>
      <c r="AAQ67" s="75"/>
      <c r="AAR67" s="75"/>
      <c r="AAS67" s="75"/>
      <c r="AAT67" s="75"/>
      <c r="AAU67" s="75"/>
      <c r="AAV67" s="75"/>
      <c r="AAW67" s="75"/>
      <c r="AAX67" s="75"/>
      <c r="AAY67" s="75"/>
      <c r="AAZ67" s="75"/>
      <c r="ABA67" s="75"/>
      <c r="ABB67" s="75"/>
      <c r="ABC67" s="75"/>
      <c r="ABD67" s="75"/>
      <c r="ABE67" s="75"/>
      <c r="ABF67" s="75"/>
      <c r="ABG67" s="75"/>
      <c r="ABH67" s="75"/>
      <c r="ABI67" s="75"/>
      <c r="ABJ67" s="75"/>
      <c r="ABK67" s="75"/>
      <c r="ABL67" s="75"/>
      <c r="ABM67" s="75"/>
      <c r="ABN67" s="75"/>
      <c r="ABO67" s="75"/>
      <c r="ABP67" s="75"/>
      <c r="ABQ67" s="75"/>
      <c r="ABR67" s="75"/>
      <c r="ABS67" s="75"/>
      <c r="ABT67" s="75"/>
      <c r="ABU67" s="75"/>
      <c r="ABV67" s="75"/>
      <c r="ABW67" s="75"/>
      <c r="ABX67" s="75"/>
      <c r="ABY67" s="75"/>
      <c r="ABZ67" s="75"/>
      <c r="ACA67" s="75"/>
      <c r="ACB67" s="75"/>
      <c r="ACC67" s="75"/>
      <c r="ACD67" s="75"/>
      <c r="ACE67" s="75"/>
      <c r="ACF67" s="75"/>
      <c r="ACG67" s="75"/>
      <c r="ACH67" s="75"/>
      <c r="ACI67" s="75"/>
      <c r="ACJ67" s="75"/>
      <c r="ACK67" s="75"/>
      <c r="ACL67" s="75"/>
      <c r="ACM67" s="75"/>
      <c r="ACN67" s="75"/>
      <c r="ACO67" s="75"/>
      <c r="ACP67" s="75"/>
      <c r="ACQ67" s="75"/>
      <c r="ACR67" s="75"/>
      <c r="ACS67" s="75"/>
      <c r="ACT67" s="75"/>
      <c r="ACU67" s="75"/>
      <c r="ACV67" s="75"/>
      <c r="ACW67" s="75"/>
      <c r="ACX67" s="75"/>
      <c r="ACY67" s="75"/>
      <c r="ACZ67" s="75"/>
      <c r="ADA67" s="75"/>
      <c r="ADB67" s="75"/>
      <c r="ADC67" s="75"/>
      <c r="ADD67" s="75"/>
      <c r="ADE67" s="75"/>
      <c r="ADF67" s="75"/>
      <c r="ADG67" s="75"/>
      <c r="ADH67" s="75"/>
      <c r="ADI67" s="75"/>
      <c r="ADJ67" s="75"/>
      <c r="ADK67" s="75"/>
      <c r="ADL67" s="75"/>
      <c r="ADM67" s="75"/>
      <c r="ADN67" s="75"/>
      <c r="ADO67" s="75"/>
      <c r="ADP67" s="75"/>
      <c r="ADQ67" s="75"/>
      <c r="ADR67" s="75"/>
      <c r="ADS67" s="75"/>
      <c r="ADT67" s="75"/>
      <c r="ADU67" s="75"/>
      <c r="ADV67" s="75"/>
      <c r="ADW67" s="75"/>
      <c r="ADX67" s="75"/>
      <c r="ADY67" s="75"/>
      <c r="ADZ67" s="75"/>
      <c r="AEA67" s="75"/>
      <c r="AEB67" s="75"/>
      <c r="AEC67" s="75"/>
      <c r="AED67" s="75"/>
      <c r="AEE67" s="75"/>
      <c r="AEF67" s="75"/>
      <c r="AEG67" s="75"/>
      <c r="AEH67" s="75"/>
      <c r="AEI67" s="75"/>
      <c r="AEJ67" s="75"/>
      <c r="AEK67" s="75"/>
      <c r="AEL67" s="75"/>
      <c r="AEM67" s="75"/>
      <c r="AEN67" s="75"/>
      <c r="AEO67" s="75"/>
      <c r="AEP67" s="75"/>
      <c r="AEQ67" s="75"/>
      <c r="AER67" s="75"/>
      <c r="AES67" s="75"/>
      <c r="AET67" s="75"/>
      <c r="AEU67" s="75"/>
      <c r="AEV67" s="75"/>
      <c r="AEW67" s="75"/>
      <c r="AEX67" s="75"/>
      <c r="AEY67" s="75"/>
      <c r="AEZ67" s="75"/>
      <c r="AFA67" s="75"/>
      <c r="AFB67" s="75"/>
      <c r="AFC67" s="75"/>
      <c r="AFD67" s="75"/>
      <c r="AFE67" s="75"/>
      <c r="AFF67" s="75"/>
      <c r="AFG67" s="75"/>
      <c r="AFH67" s="75"/>
      <c r="AFI67" s="75"/>
      <c r="AFJ67" s="75"/>
      <c r="AFK67" s="75"/>
      <c r="AFL67" s="75"/>
      <c r="AFM67" s="75"/>
      <c r="AFN67" s="75"/>
      <c r="AFO67" s="75"/>
      <c r="AFP67" s="75"/>
      <c r="AFQ67" s="75"/>
      <c r="AFR67" s="75"/>
      <c r="AFS67" s="75"/>
      <c r="AFT67" s="75"/>
      <c r="AFU67" s="75"/>
      <c r="AFV67" s="75"/>
      <c r="AFW67" s="75"/>
      <c r="AFX67" s="75"/>
      <c r="AFY67" s="75"/>
      <c r="AFZ67" s="75"/>
      <c r="AGA67" s="75"/>
      <c r="AGB67" s="75"/>
      <c r="AGC67" s="75"/>
      <c r="AGD67" s="75"/>
      <c r="AGE67" s="75"/>
      <c r="AGF67" s="75"/>
      <c r="AGG67" s="75"/>
      <c r="AGH67" s="75"/>
      <c r="AGI67" s="75"/>
      <c r="AGJ67" s="75"/>
      <c r="AGK67" s="75"/>
      <c r="AGL67" s="75"/>
      <c r="AGM67" s="75"/>
      <c r="AGN67" s="75"/>
      <c r="AGO67" s="75"/>
      <c r="AGP67" s="75"/>
      <c r="AGQ67" s="75"/>
      <c r="AGR67" s="75"/>
      <c r="AGS67" s="75"/>
      <c r="AGT67" s="75"/>
      <c r="AGU67" s="75"/>
      <c r="AGV67" s="75"/>
      <c r="AGW67" s="75"/>
      <c r="AGX67" s="75"/>
      <c r="AGY67" s="75"/>
      <c r="AGZ67" s="75"/>
      <c r="AHA67" s="75"/>
      <c r="AHB67" s="75"/>
      <c r="AHC67" s="75"/>
      <c r="AHD67" s="75"/>
      <c r="AHE67" s="75"/>
      <c r="AHF67" s="75"/>
      <c r="AHG67" s="75"/>
      <c r="AHH67" s="75"/>
      <c r="AHI67" s="75"/>
      <c r="AHJ67" s="75"/>
      <c r="AHK67" s="75"/>
      <c r="AHL67" s="75"/>
      <c r="AHM67" s="75"/>
      <c r="AHN67" s="75"/>
      <c r="AHO67" s="75"/>
      <c r="AHP67" s="75"/>
      <c r="AHQ67" s="75"/>
      <c r="AHR67" s="75"/>
      <c r="AHS67" s="75"/>
      <c r="AHT67" s="75"/>
      <c r="AHU67" s="75"/>
      <c r="AHV67" s="75"/>
      <c r="AHW67" s="75"/>
      <c r="AHX67" s="75"/>
      <c r="AHY67" s="75"/>
      <c r="AHZ67" s="75"/>
      <c r="AIA67" s="75"/>
      <c r="AIB67" s="75"/>
      <c r="AIC67" s="75"/>
      <c r="AID67" s="75"/>
      <c r="AIE67" s="75"/>
      <c r="AIF67" s="75"/>
      <c r="AIG67" s="75"/>
      <c r="AIH67" s="75"/>
      <c r="AII67" s="75"/>
      <c r="AIJ67" s="75"/>
      <c r="AIK67" s="75"/>
      <c r="AIL67" s="75"/>
      <c r="AIM67" s="75"/>
      <c r="AIN67" s="75"/>
      <c r="AIO67" s="75"/>
      <c r="AIP67" s="75"/>
      <c r="AIQ67" s="75"/>
      <c r="AIR67" s="75"/>
      <c r="AIS67" s="75"/>
      <c r="AIT67" s="75"/>
      <c r="AIU67" s="75"/>
      <c r="AIV67" s="75"/>
      <c r="AIW67" s="75"/>
      <c r="AIX67" s="75"/>
      <c r="AIY67" s="75"/>
      <c r="AIZ67" s="75"/>
      <c r="AJA67" s="75"/>
      <c r="AJB67" s="75"/>
      <c r="AJC67" s="75"/>
      <c r="AJD67" s="75"/>
      <c r="AJE67" s="75"/>
      <c r="AJF67" s="75"/>
      <c r="AJG67" s="75"/>
      <c r="AJH67" s="75"/>
      <c r="AJI67" s="75"/>
      <c r="AJJ67" s="75"/>
      <c r="AJK67" s="75"/>
      <c r="AJL67" s="75"/>
      <c r="AJM67" s="75"/>
      <c r="AJN67" s="75"/>
      <c r="AJO67" s="75"/>
      <c r="AJP67" s="75"/>
      <c r="AJQ67" s="75"/>
      <c r="AJR67" s="75"/>
      <c r="AJS67" s="75"/>
      <c r="AJT67" s="75"/>
      <c r="AJU67" s="75"/>
      <c r="AJV67" s="75"/>
      <c r="AJW67" s="75"/>
      <c r="AJX67" s="75"/>
      <c r="AJY67" s="75"/>
      <c r="AJZ67" s="75"/>
      <c r="AKA67" s="75"/>
      <c r="AKB67" s="75"/>
      <c r="AKC67" s="75"/>
      <c r="AKD67" s="75"/>
      <c r="AKE67" s="75"/>
      <c r="AKF67" s="75"/>
      <c r="AKG67" s="75"/>
      <c r="AKH67" s="75"/>
      <c r="AKI67" s="75"/>
      <c r="AKJ67" s="75"/>
      <c r="AKK67" s="75"/>
      <c r="AKL67" s="75"/>
      <c r="AKM67" s="75"/>
      <c r="AKN67" s="75"/>
      <c r="AKO67" s="75"/>
      <c r="AKP67" s="75"/>
      <c r="AKQ67" s="75"/>
      <c r="AKR67" s="75"/>
      <c r="AKS67" s="75"/>
      <c r="AKT67" s="75"/>
      <c r="AKU67" s="75"/>
      <c r="AKV67" s="75"/>
      <c r="AKW67" s="75"/>
      <c r="AKX67" s="75"/>
      <c r="AKY67" s="75"/>
      <c r="AKZ67" s="75"/>
      <c r="ALA67" s="75"/>
      <c r="ALB67" s="75"/>
      <c r="ALC67" s="75"/>
      <c r="ALD67" s="75"/>
      <c r="ALE67" s="75"/>
      <c r="ALF67" s="75"/>
      <c r="ALG67" s="75"/>
      <c r="ALH67" s="75"/>
      <c r="ALI67" s="75"/>
      <c r="ALJ67" s="75"/>
      <c r="ALK67" s="75"/>
      <c r="ALL67" s="75"/>
      <c r="ALM67" s="75"/>
      <c r="ALN67" s="75"/>
      <c r="ALO67" s="75"/>
      <c r="ALP67" s="75"/>
      <c r="ALQ67" s="75"/>
      <c r="ALR67" s="75"/>
      <c r="ALS67" s="75"/>
      <c r="ALT67" s="75"/>
      <c r="ALU67" s="75"/>
      <c r="ALV67" s="75"/>
      <c r="ALW67" s="75"/>
      <c r="ALX67" s="75"/>
      <c r="ALY67" s="75"/>
      <c r="ALZ67" s="75"/>
      <c r="AMA67" s="75"/>
      <c r="AMB67" s="75"/>
      <c r="AMC67" s="75"/>
      <c r="AMD67" s="75"/>
      <c r="AME67" s="75"/>
      <c r="AMF67" s="75"/>
      <c r="AMG67" s="75"/>
      <c r="AMH67" s="35"/>
      <c r="AMI67" s="35"/>
      <c r="AMJ67" s="35"/>
      <c r="AMK67" s="35"/>
      <c r="XFC67" s="37"/>
      <c r="XFD67" s="37"/>
    </row>
    <row r="68" customFormat="false" ht="13.8" hidden="false" customHeight="false" outlineLevel="0" collapsed="false">
      <c r="A68" s="54" t="s">
        <v>181</v>
      </c>
      <c r="B68" s="57"/>
      <c r="C68" s="109"/>
      <c r="D68" s="100"/>
      <c r="E68" s="110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/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/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75"/>
      <c r="FP68" s="75"/>
      <c r="FQ68" s="75"/>
      <c r="FR68" s="75"/>
      <c r="FS68" s="75"/>
      <c r="FT68" s="75"/>
      <c r="FU68" s="75"/>
      <c r="FV68" s="75"/>
      <c r="FW68" s="75"/>
      <c r="FX68" s="75"/>
      <c r="FY68" s="75"/>
      <c r="FZ68" s="75"/>
      <c r="GA68" s="75"/>
      <c r="GB68" s="75"/>
      <c r="GC68" s="75"/>
      <c r="GD68" s="75"/>
      <c r="GE68" s="75"/>
      <c r="GF68" s="75"/>
      <c r="GG68" s="75"/>
      <c r="GH68" s="75"/>
      <c r="GI68" s="75"/>
      <c r="GJ68" s="75"/>
      <c r="GK68" s="75"/>
      <c r="GL68" s="75"/>
      <c r="GM68" s="75"/>
      <c r="GN68" s="75"/>
      <c r="GO68" s="75"/>
      <c r="GP68" s="75"/>
      <c r="GQ68" s="75"/>
      <c r="GR68" s="75"/>
      <c r="GS68" s="75"/>
      <c r="GT68" s="75"/>
      <c r="GU68" s="75"/>
      <c r="GV68" s="75"/>
      <c r="GW68" s="75"/>
      <c r="GX68" s="75"/>
      <c r="GY68" s="75"/>
      <c r="GZ68" s="75"/>
      <c r="HA68" s="75"/>
      <c r="HB68" s="75"/>
      <c r="HC68" s="75"/>
      <c r="HD68" s="75"/>
      <c r="HE68" s="75"/>
      <c r="HF68" s="75"/>
      <c r="HG68" s="75"/>
      <c r="HH68" s="75"/>
      <c r="HI68" s="75"/>
      <c r="HJ68" s="75"/>
      <c r="HK68" s="75"/>
      <c r="HL68" s="75"/>
      <c r="HM68" s="75"/>
      <c r="HN68" s="75"/>
      <c r="HO68" s="75"/>
      <c r="HP68" s="75"/>
      <c r="HQ68" s="75"/>
      <c r="HR68" s="75"/>
      <c r="HS68" s="75"/>
      <c r="HT68" s="75"/>
      <c r="HU68" s="75"/>
      <c r="HV68" s="75"/>
      <c r="HW68" s="75"/>
      <c r="HX68" s="75"/>
      <c r="HY68" s="75"/>
      <c r="HZ68" s="75"/>
      <c r="IA68" s="75"/>
      <c r="IB68" s="75"/>
      <c r="IC68" s="75"/>
      <c r="ID68" s="75"/>
      <c r="IE68" s="75"/>
      <c r="IF68" s="75"/>
      <c r="IG68" s="75"/>
      <c r="IH68" s="75"/>
      <c r="II68" s="75"/>
      <c r="IJ68" s="75"/>
      <c r="IK68" s="75"/>
      <c r="IL68" s="75"/>
      <c r="IM68" s="75"/>
      <c r="IN68" s="75"/>
      <c r="IO68" s="75"/>
      <c r="IP68" s="75"/>
      <c r="IQ68" s="75"/>
      <c r="IR68" s="75"/>
      <c r="IS68" s="75"/>
      <c r="IT68" s="75"/>
      <c r="IU68" s="75"/>
      <c r="IV68" s="75"/>
      <c r="IW68" s="75"/>
      <c r="IX68" s="75"/>
      <c r="IY68" s="75"/>
      <c r="IZ68" s="75"/>
      <c r="JA68" s="75"/>
      <c r="JB68" s="75"/>
      <c r="JC68" s="75"/>
      <c r="JD68" s="75"/>
      <c r="JE68" s="75"/>
      <c r="JF68" s="75"/>
      <c r="JG68" s="75"/>
      <c r="JH68" s="75"/>
      <c r="JI68" s="75"/>
      <c r="JJ68" s="75"/>
      <c r="JK68" s="75"/>
      <c r="JL68" s="75"/>
      <c r="JM68" s="75"/>
      <c r="JN68" s="75"/>
      <c r="JO68" s="75"/>
      <c r="JP68" s="75"/>
      <c r="JQ68" s="75"/>
      <c r="JR68" s="75"/>
      <c r="JS68" s="75"/>
      <c r="JT68" s="75"/>
      <c r="JU68" s="75"/>
      <c r="JV68" s="75"/>
      <c r="JW68" s="75"/>
      <c r="JX68" s="75"/>
      <c r="JY68" s="75"/>
      <c r="JZ68" s="75"/>
      <c r="KA68" s="75"/>
      <c r="KB68" s="75"/>
      <c r="KC68" s="75"/>
      <c r="KD68" s="75"/>
      <c r="KE68" s="75"/>
      <c r="KF68" s="75"/>
      <c r="KG68" s="75"/>
      <c r="KH68" s="75"/>
      <c r="KI68" s="75"/>
      <c r="KJ68" s="75"/>
      <c r="KK68" s="75"/>
      <c r="KL68" s="75"/>
      <c r="KM68" s="75"/>
      <c r="KN68" s="75"/>
      <c r="KO68" s="75"/>
      <c r="KP68" s="75"/>
      <c r="KQ68" s="75"/>
      <c r="KR68" s="75"/>
      <c r="KS68" s="75"/>
      <c r="KT68" s="75"/>
      <c r="KU68" s="75"/>
      <c r="KV68" s="75"/>
      <c r="KW68" s="75"/>
      <c r="KX68" s="75"/>
      <c r="KY68" s="75"/>
      <c r="KZ68" s="75"/>
      <c r="LA68" s="75"/>
      <c r="LB68" s="75"/>
      <c r="LC68" s="75"/>
      <c r="LD68" s="75"/>
      <c r="LE68" s="75"/>
      <c r="LF68" s="75"/>
      <c r="LG68" s="75"/>
      <c r="LH68" s="75"/>
      <c r="LI68" s="75"/>
      <c r="LJ68" s="75"/>
      <c r="LK68" s="75"/>
      <c r="LL68" s="75"/>
      <c r="LM68" s="75"/>
      <c r="LN68" s="75"/>
      <c r="LO68" s="75"/>
      <c r="LP68" s="75"/>
      <c r="LQ68" s="75"/>
      <c r="LR68" s="75"/>
      <c r="LS68" s="75"/>
      <c r="LT68" s="75"/>
      <c r="LU68" s="75"/>
      <c r="LV68" s="75"/>
      <c r="LW68" s="75"/>
      <c r="LX68" s="75"/>
      <c r="LY68" s="75"/>
      <c r="LZ68" s="75"/>
      <c r="MA68" s="75"/>
      <c r="MB68" s="75"/>
      <c r="MC68" s="75"/>
      <c r="MD68" s="75"/>
      <c r="ME68" s="75"/>
      <c r="MF68" s="75"/>
      <c r="MG68" s="75"/>
      <c r="MH68" s="75"/>
      <c r="MI68" s="75"/>
      <c r="MJ68" s="75"/>
      <c r="MK68" s="75"/>
      <c r="ML68" s="75"/>
      <c r="MM68" s="75"/>
      <c r="MN68" s="75"/>
      <c r="MO68" s="75"/>
      <c r="MP68" s="75"/>
      <c r="MQ68" s="75"/>
      <c r="MR68" s="75"/>
      <c r="MS68" s="75"/>
      <c r="MT68" s="75"/>
      <c r="MU68" s="75"/>
      <c r="MV68" s="75"/>
      <c r="MW68" s="75"/>
      <c r="MX68" s="75"/>
      <c r="MY68" s="75"/>
      <c r="MZ68" s="75"/>
      <c r="NA68" s="75"/>
      <c r="NB68" s="75"/>
      <c r="NC68" s="75"/>
      <c r="ND68" s="75"/>
      <c r="NE68" s="75"/>
      <c r="NF68" s="75"/>
      <c r="NG68" s="75"/>
      <c r="NH68" s="75"/>
      <c r="NI68" s="75"/>
      <c r="NJ68" s="75"/>
      <c r="NK68" s="75"/>
      <c r="NL68" s="75"/>
      <c r="NM68" s="75"/>
      <c r="NN68" s="75"/>
      <c r="NO68" s="75"/>
      <c r="NP68" s="75"/>
      <c r="NQ68" s="75"/>
      <c r="NR68" s="75"/>
      <c r="NS68" s="75"/>
      <c r="NT68" s="75"/>
      <c r="NU68" s="75"/>
      <c r="NV68" s="75"/>
      <c r="NW68" s="75"/>
      <c r="NX68" s="75"/>
      <c r="NY68" s="75"/>
      <c r="NZ68" s="75"/>
      <c r="OA68" s="75"/>
      <c r="OB68" s="75"/>
      <c r="OC68" s="75"/>
      <c r="OD68" s="75"/>
      <c r="OE68" s="75"/>
      <c r="OF68" s="75"/>
      <c r="OG68" s="75"/>
      <c r="OH68" s="75"/>
      <c r="OI68" s="75"/>
      <c r="OJ68" s="75"/>
      <c r="OK68" s="75"/>
      <c r="OL68" s="75"/>
      <c r="OM68" s="75"/>
      <c r="ON68" s="75"/>
      <c r="OO68" s="75"/>
      <c r="OP68" s="75"/>
      <c r="OQ68" s="75"/>
      <c r="OR68" s="75"/>
      <c r="OS68" s="75"/>
      <c r="OT68" s="75"/>
      <c r="OU68" s="75"/>
      <c r="OV68" s="75"/>
      <c r="OW68" s="75"/>
      <c r="OX68" s="75"/>
      <c r="OY68" s="75"/>
      <c r="OZ68" s="75"/>
      <c r="PA68" s="75"/>
      <c r="PB68" s="75"/>
      <c r="PC68" s="75"/>
      <c r="PD68" s="75"/>
      <c r="PE68" s="75"/>
      <c r="PF68" s="75"/>
      <c r="PG68" s="75"/>
      <c r="PH68" s="75"/>
      <c r="PI68" s="75"/>
      <c r="PJ68" s="75"/>
      <c r="PK68" s="75"/>
      <c r="PL68" s="75"/>
      <c r="PM68" s="75"/>
      <c r="PN68" s="75"/>
      <c r="PO68" s="75"/>
      <c r="PP68" s="75"/>
      <c r="PQ68" s="75"/>
      <c r="PR68" s="75"/>
      <c r="PS68" s="75"/>
      <c r="PT68" s="75"/>
      <c r="PU68" s="75"/>
      <c r="PV68" s="75"/>
      <c r="PW68" s="75"/>
      <c r="PX68" s="75"/>
      <c r="PY68" s="75"/>
      <c r="PZ68" s="75"/>
      <c r="QA68" s="75"/>
      <c r="QB68" s="75"/>
      <c r="QC68" s="75"/>
      <c r="QD68" s="75"/>
      <c r="QE68" s="75"/>
      <c r="QF68" s="75"/>
      <c r="QG68" s="75"/>
      <c r="QH68" s="75"/>
      <c r="QI68" s="75"/>
      <c r="QJ68" s="75"/>
      <c r="QK68" s="75"/>
      <c r="QL68" s="75"/>
      <c r="QM68" s="75"/>
      <c r="QN68" s="75"/>
      <c r="QO68" s="75"/>
      <c r="QP68" s="75"/>
      <c r="QQ68" s="75"/>
      <c r="QR68" s="75"/>
      <c r="QS68" s="75"/>
      <c r="QT68" s="75"/>
      <c r="QU68" s="75"/>
      <c r="QV68" s="75"/>
      <c r="QW68" s="75"/>
      <c r="QX68" s="75"/>
      <c r="QY68" s="75"/>
      <c r="QZ68" s="75"/>
      <c r="RA68" s="75"/>
      <c r="RB68" s="75"/>
      <c r="RC68" s="75"/>
      <c r="RD68" s="75"/>
      <c r="RE68" s="75"/>
      <c r="RF68" s="75"/>
      <c r="RG68" s="75"/>
      <c r="RH68" s="75"/>
      <c r="RI68" s="75"/>
      <c r="RJ68" s="75"/>
      <c r="RK68" s="75"/>
      <c r="RL68" s="75"/>
      <c r="RM68" s="75"/>
      <c r="RN68" s="75"/>
      <c r="RO68" s="75"/>
      <c r="RP68" s="75"/>
      <c r="RQ68" s="75"/>
      <c r="RR68" s="75"/>
      <c r="RS68" s="75"/>
      <c r="RT68" s="75"/>
      <c r="RU68" s="75"/>
      <c r="RV68" s="75"/>
      <c r="RW68" s="75"/>
      <c r="RX68" s="75"/>
      <c r="RY68" s="75"/>
      <c r="RZ68" s="75"/>
      <c r="SA68" s="75"/>
      <c r="SB68" s="75"/>
      <c r="SC68" s="75"/>
      <c r="SD68" s="75"/>
      <c r="SE68" s="75"/>
      <c r="SF68" s="75"/>
      <c r="SG68" s="75"/>
      <c r="SH68" s="75"/>
      <c r="SI68" s="75"/>
      <c r="SJ68" s="75"/>
      <c r="SK68" s="75"/>
      <c r="SL68" s="75"/>
      <c r="SM68" s="75"/>
      <c r="SN68" s="75"/>
      <c r="SO68" s="75"/>
      <c r="SP68" s="75"/>
      <c r="SQ68" s="75"/>
      <c r="SR68" s="75"/>
      <c r="SS68" s="75"/>
      <c r="ST68" s="75"/>
      <c r="SU68" s="75"/>
      <c r="SV68" s="75"/>
      <c r="SW68" s="75"/>
      <c r="SX68" s="75"/>
      <c r="SY68" s="75"/>
      <c r="SZ68" s="75"/>
      <c r="TA68" s="75"/>
      <c r="TB68" s="75"/>
      <c r="TC68" s="75"/>
      <c r="TD68" s="75"/>
      <c r="TE68" s="75"/>
      <c r="TF68" s="75"/>
      <c r="TG68" s="75"/>
      <c r="TH68" s="75"/>
      <c r="TI68" s="75"/>
      <c r="TJ68" s="75"/>
      <c r="TK68" s="75"/>
      <c r="TL68" s="75"/>
      <c r="TM68" s="75"/>
      <c r="TN68" s="75"/>
      <c r="TO68" s="75"/>
      <c r="TP68" s="75"/>
      <c r="TQ68" s="75"/>
      <c r="TR68" s="75"/>
      <c r="TS68" s="75"/>
      <c r="TT68" s="75"/>
      <c r="TU68" s="75"/>
      <c r="TV68" s="75"/>
      <c r="TW68" s="75"/>
      <c r="TX68" s="75"/>
      <c r="TY68" s="75"/>
      <c r="TZ68" s="75"/>
      <c r="UA68" s="75"/>
      <c r="UB68" s="75"/>
      <c r="UC68" s="75"/>
      <c r="UD68" s="75"/>
      <c r="UE68" s="75"/>
      <c r="UF68" s="75"/>
      <c r="UG68" s="75"/>
      <c r="UH68" s="75"/>
      <c r="UI68" s="75"/>
      <c r="UJ68" s="75"/>
      <c r="UK68" s="75"/>
      <c r="UL68" s="75"/>
      <c r="UM68" s="75"/>
      <c r="UN68" s="75"/>
      <c r="UO68" s="75"/>
      <c r="UP68" s="75"/>
      <c r="UQ68" s="75"/>
      <c r="UR68" s="75"/>
      <c r="US68" s="75"/>
      <c r="UT68" s="75"/>
      <c r="UU68" s="75"/>
      <c r="UV68" s="75"/>
      <c r="UW68" s="75"/>
      <c r="UX68" s="75"/>
      <c r="UY68" s="75"/>
      <c r="UZ68" s="75"/>
      <c r="VA68" s="75"/>
      <c r="VB68" s="75"/>
      <c r="VC68" s="75"/>
      <c r="VD68" s="75"/>
      <c r="VE68" s="75"/>
      <c r="VF68" s="75"/>
      <c r="VG68" s="75"/>
      <c r="VH68" s="75"/>
      <c r="VI68" s="75"/>
      <c r="VJ68" s="75"/>
      <c r="VK68" s="75"/>
      <c r="VL68" s="75"/>
      <c r="VM68" s="75"/>
      <c r="VN68" s="75"/>
      <c r="VO68" s="75"/>
      <c r="VP68" s="75"/>
      <c r="VQ68" s="75"/>
      <c r="VR68" s="75"/>
      <c r="VS68" s="75"/>
      <c r="VT68" s="75"/>
      <c r="VU68" s="75"/>
      <c r="VV68" s="75"/>
      <c r="VW68" s="75"/>
      <c r="VX68" s="75"/>
      <c r="VY68" s="75"/>
      <c r="VZ68" s="75"/>
      <c r="WA68" s="75"/>
      <c r="WB68" s="75"/>
      <c r="WC68" s="75"/>
      <c r="WD68" s="75"/>
      <c r="WE68" s="75"/>
      <c r="WF68" s="75"/>
      <c r="WG68" s="75"/>
      <c r="WH68" s="75"/>
      <c r="WI68" s="75"/>
      <c r="WJ68" s="75"/>
      <c r="WK68" s="75"/>
      <c r="WL68" s="75"/>
      <c r="WM68" s="75"/>
      <c r="WN68" s="75"/>
      <c r="WO68" s="75"/>
      <c r="WP68" s="75"/>
      <c r="WQ68" s="75"/>
      <c r="WR68" s="75"/>
      <c r="WS68" s="75"/>
      <c r="WT68" s="75"/>
      <c r="WU68" s="75"/>
      <c r="WV68" s="75"/>
      <c r="WW68" s="75"/>
      <c r="WX68" s="75"/>
      <c r="WY68" s="75"/>
      <c r="WZ68" s="75"/>
      <c r="XA68" s="75"/>
      <c r="XB68" s="75"/>
      <c r="XC68" s="75"/>
      <c r="XD68" s="75"/>
      <c r="XE68" s="75"/>
      <c r="XF68" s="75"/>
      <c r="XG68" s="75"/>
      <c r="XH68" s="75"/>
      <c r="XI68" s="75"/>
      <c r="XJ68" s="75"/>
      <c r="XK68" s="75"/>
      <c r="XL68" s="75"/>
      <c r="XM68" s="75"/>
      <c r="XN68" s="75"/>
      <c r="XO68" s="75"/>
      <c r="XP68" s="75"/>
      <c r="XQ68" s="75"/>
      <c r="XR68" s="75"/>
      <c r="XS68" s="75"/>
      <c r="XT68" s="75"/>
      <c r="XU68" s="75"/>
      <c r="XV68" s="75"/>
      <c r="XW68" s="75"/>
      <c r="XX68" s="75"/>
      <c r="XY68" s="75"/>
      <c r="XZ68" s="75"/>
      <c r="YA68" s="75"/>
      <c r="YB68" s="75"/>
      <c r="YC68" s="75"/>
      <c r="YD68" s="75"/>
      <c r="YE68" s="75"/>
      <c r="YF68" s="75"/>
      <c r="YG68" s="75"/>
      <c r="YH68" s="75"/>
      <c r="YI68" s="75"/>
      <c r="YJ68" s="75"/>
      <c r="YK68" s="75"/>
      <c r="YL68" s="75"/>
      <c r="YM68" s="75"/>
      <c r="YN68" s="75"/>
      <c r="YO68" s="75"/>
      <c r="YP68" s="75"/>
      <c r="YQ68" s="75"/>
      <c r="YR68" s="75"/>
      <c r="YS68" s="75"/>
      <c r="YT68" s="75"/>
      <c r="YU68" s="75"/>
      <c r="YV68" s="75"/>
      <c r="YW68" s="75"/>
      <c r="YX68" s="75"/>
      <c r="YY68" s="75"/>
      <c r="YZ68" s="75"/>
      <c r="ZA68" s="75"/>
      <c r="ZB68" s="75"/>
      <c r="ZC68" s="75"/>
      <c r="ZD68" s="75"/>
      <c r="ZE68" s="75"/>
      <c r="ZF68" s="75"/>
      <c r="ZG68" s="75"/>
      <c r="ZH68" s="75"/>
      <c r="ZI68" s="75"/>
      <c r="ZJ68" s="75"/>
      <c r="ZK68" s="75"/>
      <c r="ZL68" s="75"/>
      <c r="ZM68" s="75"/>
      <c r="ZN68" s="75"/>
      <c r="ZO68" s="75"/>
      <c r="ZP68" s="75"/>
      <c r="ZQ68" s="75"/>
      <c r="ZR68" s="75"/>
      <c r="ZS68" s="75"/>
      <c r="ZT68" s="75"/>
      <c r="ZU68" s="75"/>
      <c r="ZV68" s="75"/>
      <c r="ZW68" s="75"/>
      <c r="ZX68" s="75"/>
      <c r="ZY68" s="75"/>
      <c r="ZZ68" s="75"/>
      <c r="AAA68" s="75"/>
      <c r="AAB68" s="75"/>
      <c r="AAC68" s="75"/>
      <c r="AAD68" s="75"/>
      <c r="AAE68" s="75"/>
      <c r="AAF68" s="75"/>
      <c r="AAG68" s="75"/>
      <c r="AAH68" s="75"/>
      <c r="AAI68" s="75"/>
      <c r="AAJ68" s="75"/>
      <c r="AAK68" s="75"/>
      <c r="AAL68" s="75"/>
      <c r="AAM68" s="75"/>
      <c r="AAN68" s="75"/>
      <c r="AAO68" s="75"/>
      <c r="AAP68" s="75"/>
      <c r="AAQ68" s="75"/>
      <c r="AAR68" s="75"/>
      <c r="AAS68" s="75"/>
      <c r="AAT68" s="75"/>
      <c r="AAU68" s="75"/>
      <c r="AAV68" s="75"/>
      <c r="AAW68" s="75"/>
      <c r="AAX68" s="75"/>
      <c r="AAY68" s="75"/>
      <c r="AAZ68" s="75"/>
      <c r="ABA68" s="75"/>
      <c r="ABB68" s="75"/>
      <c r="ABC68" s="75"/>
      <c r="ABD68" s="75"/>
      <c r="ABE68" s="75"/>
      <c r="ABF68" s="75"/>
      <c r="ABG68" s="75"/>
      <c r="ABH68" s="75"/>
      <c r="ABI68" s="75"/>
      <c r="ABJ68" s="75"/>
      <c r="ABK68" s="75"/>
      <c r="ABL68" s="75"/>
      <c r="ABM68" s="75"/>
      <c r="ABN68" s="75"/>
      <c r="ABO68" s="75"/>
      <c r="ABP68" s="75"/>
      <c r="ABQ68" s="75"/>
      <c r="ABR68" s="75"/>
      <c r="ABS68" s="75"/>
      <c r="ABT68" s="75"/>
      <c r="ABU68" s="75"/>
      <c r="ABV68" s="75"/>
      <c r="ABW68" s="75"/>
      <c r="ABX68" s="75"/>
      <c r="ABY68" s="75"/>
      <c r="ABZ68" s="75"/>
      <c r="ACA68" s="75"/>
      <c r="ACB68" s="75"/>
      <c r="ACC68" s="75"/>
      <c r="ACD68" s="75"/>
      <c r="ACE68" s="75"/>
      <c r="ACF68" s="75"/>
      <c r="ACG68" s="75"/>
      <c r="ACH68" s="75"/>
      <c r="ACI68" s="75"/>
      <c r="ACJ68" s="75"/>
      <c r="ACK68" s="75"/>
      <c r="ACL68" s="75"/>
      <c r="ACM68" s="75"/>
      <c r="ACN68" s="75"/>
      <c r="ACO68" s="75"/>
      <c r="ACP68" s="75"/>
      <c r="ACQ68" s="75"/>
      <c r="ACR68" s="75"/>
      <c r="ACS68" s="75"/>
      <c r="ACT68" s="75"/>
      <c r="ACU68" s="75"/>
      <c r="ACV68" s="75"/>
      <c r="ACW68" s="75"/>
      <c r="ACX68" s="75"/>
      <c r="ACY68" s="75"/>
      <c r="ACZ68" s="75"/>
      <c r="ADA68" s="75"/>
      <c r="ADB68" s="75"/>
      <c r="ADC68" s="75"/>
      <c r="ADD68" s="75"/>
      <c r="ADE68" s="75"/>
      <c r="ADF68" s="75"/>
      <c r="ADG68" s="75"/>
      <c r="ADH68" s="75"/>
      <c r="ADI68" s="75"/>
      <c r="ADJ68" s="75"/>
      <c r="ADK68" s="75"/>
      <c r="ADL68" s="75"/>
      <c r="ADM68" s="75"/>
      <c r="ADN68" s="75"/>
      <c r="ADO68" s="75"/>
      <c r="ADP68" s="75"/>
      <c r="ADQ68" s="75"/>
      <c r="ADR68" s="75"/>
      <c r="ADS68" s="75"/>
      <c r="ADT68" s="75"/>
      <c r="ADU68" s="75"/>
      <c r="ADV68" s="75"/>
      <c r="ADW68" s="75"/>
      <c r="ADX68" s="75"/>
      <c r="ADY68" s="75"/>
      <c r="ADZ68" s="75"/>
      <c r="AEA68" s="75"/>
      <c r="AEB68" s="75"/>
      <c r="AEC68" s="75"/>
      <c r="AED68" s="75"/>
      <c r="AEE68" s="75"/>
      <c r="AEF68" s="75"/>
      <c r="AEG68" s="75"/>
      <c r="AEH68" s="75"/>
      <c r="AEI68" s="75"/>
      <c r="AEJ68" s="75"/>
      <c r="AEK68" s="75"/>
      <c r="AEL68" s="75"/>
      <c r="AEM68" s="75"/>
      <c r="AEN68" s="75"/>
      <c r="AEO68" s="75"/>
      <c r="AEP68" s="75"/>
      <c r="AEQ68" s="75"/>
      <c r="AER68" s="75"/>
      <c r="AES68" s="75"/>
      <c r="AET68" s="75"/>
      <c r="AEU68" s="75"/>
      <c r="AEV68" s="75"/>
      <c r="AEW68" s="75"/>
      <c r="AEX68" s="75"/>
      <c r="AEY68" s="75"/>
      <c r="AEZ68" s="75"/>
      <c r="AFA68" s="75"/>
      <c r="AFB68" s="75"/>
      <c r="AFC68" s="75"/>
      <c r="AFD68" s="75"/>
      <c r="AFE68" s="75"/>
      <c r="AFF68" s="75"/>
      <c r="AFG68" s="75"/>
      <c r="AFH68" s="75"/>
      <c r="AFI68" s="75"/>
      <c r="AFJ68" s="75"/>
      <c r="AFK68" s="75"/>
      <c r="AFL68" s="75"/>
      <c r="AFM68" s="75"/>
      <c r="AFN68" s="75"/>
      <c r="AFO68" s="75"/>
      <c r="AFP68" s="75"/>
      <c r="AFQ68" s="75"/>
      <c r="AFR68" s="75"/>
      <c r="AFS68" s="75"/>
      <c r="AFT68" s="75"/>
      <c r="AFU68" s="75"/>
      <c r="AFV68" s="75"/>
      <c r="AFW68" s="75"/>
      <c r="AFX68" s="75"/>
      <c r="AFY68" s="75"/>
      <c r="AFZ68" s="75"/>
      <c r="AGA68" s="75"/>
      <c r="AGB68" s="75"/>
      <c r="AGC68" s="75"/>
      <c r="AGD68" s="75"/>
      <c r="AGE68" s="75"/>
      <c r="AGF68" s="75"/>
      <c r="AGG68" s="75"/>
      <c r="AGH68" s="75"/>
      <c r="AGI68" s="75"/>
      <c r="AGJ68" s="75"/>
      <c r="AGK68" s="75"/>
      <c r="AGL68" s="75"/>
      <c r="AGM68" s="75"/>
      <c r="AGN68" s="75"/>
      <c r="AGO68" s="75"/>
      <c r="AGP68" s="75"/>
      <c r="AGQ68" s="75"/>
      <c r="AGR68" s="75"/>
      <c r="AGS68" s="75"/>
      <c r="AGT68" s="75"/>
      <c r="AGU68" s="75"/>
      <c r="AGV68" s="75"/>
      <c r="AGW68" s="75"/>
      <c r="AGX68" s="75"/>
      <c r="AGY68" s="75"/>
      <c r="AGZ68" s="75"/>
      <c r="AHA68" s="75"/>
      <c r="AHB68" s="75"/>
      <c r="AHC68" s="75"/>
      <c r="AHD68" s="75"/>
      <c r="AHE68" s="75"/>
      <c r="AHF68" s="75"/>
      <c r="AHG68" s="75"/>
      <c r="AHH68" s="75"/>
      <c r="AHI68" s="75"/>
      <c r="AHJ68" s="75"/>
      <c r="AHK68" s="75"/>
      <c r="AHL68" s="75"/>
      <c r="AHM68" s="75"/>
      <c r="AHN68" s="75"/>
      <c r="AHO68" s="75"/>
      <c r="AHP68" s="75"/>
      <c r="AHQ68" s="75"/>
      <c r="AHR68" s="75"/>
      <c r="AHS68" s="75"/>
      <c r="AHT68" s="75"/>
      <c r="AHU68" s="75"/>
      <c r="AHV68" s="75"/>
      <c r="AHW68" s="75"/>
      <c r="AHX68" s="75"/>
      <c r="AHY68" s="75"/>
      <c r="AHZ68" s="75"/>
      <c r="AIA68" s="75"/>
      <c r="AIB68" s="75"/>
      <c r="AIC68" s="75"/>
      <c r="AID68" s="75"/>
      <c r="AIE68" s="75"/>
      <c r="AIF68" s="75"/>
      <c r="AIG68" s="75"/>
      <c r="AIH68" s="75"/>
      <c r="AII68" s="75"/>
      <c r="AIJ68" s="75"/>
      <c r="AIK68" s="75"/>
      <c r="AIL68" s="75"/>
      <c r="AIM68" s="75"/>
      <c r="AIN68" s="75"/>
      <c r="AIO68" s="75"/>
      <c r="AIP68" s="75"/>
      <c r="AIQ68" s="75"/>
      <c r="AIR68" s="75"/>
      <c r="AIS68" s="75"/>
      <c r="AIT68" s="75"/>
      <c r="AIU68" s="75"/>
      <c r="AIV68" s="75"/>
      <c r="AIW68" s="75"/>
      <c r="AIX68" s="75"/>
      <c r="AIY68" s="75"/>
      <c r="AIZ68" s="75"/>
      <c r="AJA68" s="75"/>
      <c r="AJB68" s="75"/>
      <c r="AJC68" s="75"/>
      <c r="AJD68" s="75"/>
      <c r="AJE68" s="75"/>
      <c r="AJF68" s="75"/>
      <c r="AJG68" s="75"/>
      <c r="AJH68" s="75"/>
      <c r="AJI68" s="75"/>
      <c r="AJJ68" s="75"/>
      <c r="AJK68" s="75"/>
      <c r="AJL68" s="75"/>
      <c r="AJM68" s="75"/>
      <c r="AJN68" s="75"/>
      <c r="AJO68" s="75"/>
      <c r="AJP68" s="75"/>
      <c r="AJQ68" s="75"/>
      <c r="AJR68" s="75"/>
      <c r="AJS68" s="75"/>
      <c r="AJT68" s="75"/>
      <c r="AJU68" s="75"/>
      <c r="AJV68" s="75"/>
      <c r="AJW68" s="75"/>
      <c r="AJX68" s="75"/>
      <c r="AJY68" s="75"/>
      <c r="AJZ68" s="75"/>
      <c r="AKA68" s="75"/>
      <c r="AKB68" s="75"/>
      <c r="AKC68" s="75"/>
      <c r="AKD68" s="75"/>
      <c r="AKE68" s="75"/>
      <c r="AKF68" s="75"/>
      <c r="AKG68" s="75"/>
      <c r="AKH68" s="75"/>
      <c r="AKI68" s="75"/>
      <c r="AKJ68" s="75"/>
      <c r="AKK68" s="75"/>
      <c r="AKL68" s="75"/>
      <c r="AKM68" s="75"/>
      <c r="AKN68" s="75"/>
      <c r="AKO68" s="75"/>
      <c r="AKP68" s="75"/>
      <c r="AKQ68" s="75"/>
      <c r="AKR68" s="75"/>
      <c r="AKS68" s="75"/>
      <c r="AKT68" s="75"/>
      <c r="AKU68" s="75"/>
      <c r="AKV68" s="75"/>
      <c r="AKW68" s="75"/>
      <c r="AKX68" s="75"/>
      <c r="AKY68" s="75"/>
      <c r="AKZ68" s="75"/>
      <c r="ALA68" s="75"/>
      <c r="ALB68" s="75"/>
      <c r="ALC68" s="75"/>
      <c r="ALD68" s="75"/>
      <c r="ALE68" s="75"/>
      <c r="ALF68" s="75"/>
      <c r="ALG68" s="75"/>
      <c r="ALH68" s="75"/>
      <c r="ALI68" s="75"/>
      <c r="ALJ68" s="75"/>
      <c r="ALK68" s="75"/>
      <c r="ALL68" s="75"/>
      <c r="ALM68" s="75"/>
      <c r="ALN68" s="75"/>
      <c r="ALO68" s="75"/>
      <c r="ALP68" s="75"/>
      <c r="ALQ68" s="75"/>
      <c r="ALR68" s="75"/>
      <c r="ALS68" s="75"/>
      <c r="ALT68" s="75"/>
      <c r="ALU68" s="75"/>
      <c r="ALV68" s="75"/>
      <c r="ALW68" s="75"/>
      <c r="ALX68" s="75"/>
      <c r="ALY68" s="75"/>
      <c r="ALZ68" s="75"/>
      <c r="AMA68" s="75"/>
      <c r="AMB68" s="75"/>
      <c r="AMC68" s="75"/>
      <c r="AMD68" s="75"/>
      <c r="AME68" s="75"/>
      <c r="AMF68" s="75"/>
      <c r="AMG68" s="75"/>
      <c r="AMH68" s="35"/>
      <c r="AMI68" s="35"/>
      <c r="AMJ68" s="35"/>
      <c r="AMK68" s="35"/>
      <c r="XFC68" s="74"/>
      <c r="XFD68" s="74"/>
    </row>
    <row r="69" s="75" customFormat="true" ht="13.8" hidden="false" customHeight="false" outlineLevel="0" collapsed="false">
      <c r="A69" s="79" t="s">
        <v>138</v>
      </c>
      <c r="B69" s="80" t="n">
        <f aca="false">SUM(B63:B68)</f>
        <v>0.0949448924288889</v>
      </c>
      <c r="C69" s="81" t="n">
        <f aca="false">SUM(C63:C68)</f>
        <v>464.825192997877</v>
      </c>
      <c r="D69" s="81" t="n">
        <f aca="false">SUM(D63:D68)</f>
        <v>929.650385995753</v>
      </c>
      <c r="E69" s="81" t="n">
        <f aca="false">SUM(E63:E68)</f>
        <v>1087.27054174955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5"/>
      <c r="AMI69" s="35"/>
      <c r="AMJ69" s="35"/>
      <c r="AMK69" s="35"/>
      <c r="AML69" s="35"/>
      <c r="AMM69" s="35"/>
      <c r="XFC69" s="35"/>
      <c r="XFD69" s="35"/>
    </row>
    <row r="70" customFormat="false" ht="13.8" hidden="false" customHeight="false" outlineLevel="0" collapsed="false">
      <c r="A70" s="87" t="s">
        <v>182</v>
      </c>
      <c r="B70" s="88"/>
      <c r="C70" s="72" t="s">
        <v>130</v>
      </c>
      <c r="D70" s="72" t="s">
        <v>130</v>
      </c>
      <c r="E70" s="72" t="s">
        <v>130</v>
      </c>
      <c r="AT70" s="36"/>
      <c r="AMH70" s="35"/>
    </row>
    <row r="71" customFormat="false" ht="13.8" hidden="false" customHeight="false" outlineLevel="0" collapsed="false">
      <c r="A71" s="54" t="s">
        <v>183</v>
      </c>
      <c r="B71" s="111" t="n">
        <v>0</v>
      </c>
      <c r="C71" s="112"/>
      <c r="D71" s="113"/>
      <c r="E71" s="112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  <c r="HI71" s="75"/>
      <c r="HJ71" s="75"/>
      <c r="HK71" s="75"/>
      <c r="HL71" s="75"/>
      <c r="HM71" s="75"/>
      <c r="HN71" s="75"/>
      <c r="HO71" s="75"/>
      <c r="HP71" s="75"/>
      <c r="HQ71" s="75"/>
      <c r="HR71" s="75"/>
      <c r="HS71" s="75"/>
      <c r="HT71" s="75"/>
      <c r="HU71" s="75"/>
      <c r="HV71" s="75"/>
      <c r="HW71" s="75"/>
      <c r="HX71" s="75"/>
      <c r="HY71" s="75"/>
      <c r="HZ71" s="75"/>
      <c r="IA71" s="75"/>
      <c r="IB71" s="75"/>
      <c r="IC71" s="75"/>
      <c r="ID71" s="75"/>
      <c r="IE71" s="75"/>
      <c r="IF71" s="75"/>
      <c r="IG71" s="75"/>
      <c r="IH71" s="75"/>
      <c r="II71" s="75"/>
      <c r="IJ71" s="75"/>
      <c r="IK71" s="75"/>
      <c r="IL71" s="75"/>
      <c r="IM71" s="75"/>
      <c r="IN71" s="75"/>
      <c r="IO71" s="75"/>
      <c r="IP71" s="75"/>
      <c r="IQ71" s="75"/>
      <c r="IR71" s="75"/>
      <c r="IS71" s="75"/>
      <c r="IT71" s="75"/>
      <c r="IU71" s="75"/>
      <c r="IV71" s="75"/>
      <c r="IW71" s="75"/>
      <c r="IX71" s="75"/>
      <c r="IY71" s="75"/>
      <c r="IZ71" s="75"/>
      <c r="JA71" s="75"/>
      <c r="JB71" s="75"/>
      <c r="JC71" s="75"/>
      <c r="JD71" s="75"/>
      <c r="JE71" s="75"/>
      <c r="JF71" s="75"/>
      <c r="JG71" s="75"/>
      <c r="JH71" s="75"/>
      <c r="JI71" s="75"/>
      <c r="JJ71" s="75"/>
      <c r="JK71" s="75"/>
      <c r="JL71" s="75"/>
      <c r="JM71" s="75"/>
      <c r="JN71" s="75"/>
      <c r="JO71" s="75"/>
      <c r="JP71" s="75"/>
      <c r="JQ71" s="75"/>
      <c r="JR71" s="75"/>
      <c r="JS71" s="75"/>
      <c r="JT71" s="75"/>
      <c r="JU71" s="75"/>
      <c r="JV71" s="75"/>
      <c r="JW71" s="75"/>
      <c r="JX71" s="75"/>
      <c r="JY71" s="75"/>
      <c r="JZ71" s="75"/>
      <c r="KA71" s="75"/>
      <c r="KB71" s="75"/>
      <c r="KC71" s="75"/>
      <c r="KD71" s="75"/>
      <c r="KE71" s="75"/>
      <c r="KF71" s="75"/>
      <c r="KG71" s="75"/>
      <c r="KH71" s="75"/>
      <c r="KI71" s="75"/>
      <c r="KJ71" s="75"/>
      <c r="KK71" s="75"/>
      <c r="KL71" s="75"/>
      <c r="KM71" s="75"/>
      <c r="KN71" s="75"/>
      <c r="KO71" s="75"/>
      <c r="KP71" s="75"/>
      <c r="KQ71" s="75"/>
      <c r="KR71" s="75"/>
      <c r="KS71" s="75"/>
      <c r="KT71" s="75"/>
      <c r="KU71" s="75"/>
      <c r="KV71" s="75"/>
      <c r="KW71" s="75"/>
      <c r="KX71" s="75"/>
      <c r="KY71" s="75"/>
      <c r="KZ71" s="75"/>
      <c r="LA71" s="75"/>
      <c r="LB71" s="75"/>
      <c r="LC71" s="75"/>
      <c r="LD71" s="75"/>
      <c r="LE71" s="75"/>
      <c r="LF71" s="75"/>
      <c r="LG71" s="75"/>
      <c r="LH71" s="75"/>
      <c r="LI71" s="75"/>
      <c r="LJ71" s="75"/>
      <c r="LK71" s="75"/>
      <c r="LL71" s="75"/>
      <c r="LM71" s="75"/>
      <c r="LN71" s="75"/>
      <c r="LO71" s="75"/>
      <c r="LP71" s="75"/>
      <c r="LQ71" s="75"/>
      <c r="LR71" s="75"/>
      <c r="LS71" s="75"/>
      <c r="LT71" s="75"/>
      <c r="LU71" s="75"/>
      <c r="LV71" s="75"/>
      <c r="LW71" s="75"/>
      <c r="LX71" s="75"/>
      <c r="LY71" s="75"/>
      <c r="LZ71" s="75"/>
      <c r="MA71" s="75"/>
      <c r="MB71" s="75"/>
      <c r="MC71" s="75"/>
      <c r="MD71" s="75"/>
      <c r="ME71" s="75"/>
      <c r="MF71" s="75"/>
      <c r="MG71" s="75"/>
      <c r="MH71" s="75"/>
      <c r="MI71" s="75"/>
      <c r="MJ71" s="75"/>
      <c r="MK71" s="75"/>
      <c r="ML71" s="75"/>
      <c r="MM71" s="75"/>
      <c r="MN71" s="75"/>
      <c r="MO71" s="75"/>
      <c r="MP71" s="75"/>
      <c r="MQ71" s="75"/>
      <c r="MR71" s="75"/>
      <c r="MS71" s="75"/>
      <c r="MT71" s="75"/>
      <c r="MU71" s="75"/>
      <c r="MV71" s="75"/>
      <c r="MW71" s="75"/>
      <c r="MX71" s="75"/>
      <c r="MY71" s="75"/>
      <c r="MZ71" s="75"/>
      <c r="NA71" s="75"/>
      <c r="NB71" s="75"/>
      <c r="NC71" s="75"/>
      <c r="ND71" s="75"/>
      <c r="NE71" s="75"/>
      <c r="NF71" s="75"/>
      <c r="NG71" s="75"/>
      <c r="NH71" s="75"/>
      <c r="NI71" s="75"/>
      <c r="NJ71" s="75"/>
      <c r="NK71" s="75"/>
      <c r="NL71" s="75"/>
      <c r="NM71" s="75"/>
      <c r="NN71" s="75"/>
      <c r="NO71" s="75"/>
      <c r="NP71" s="75"/>
      <c r="NQ71" s="75"/>
      <c r="NR71" s="75"/>
      <c r="NS71" s="75"/>
      <c r="NT71" s="75"/>
      <c r="NU71" s="75"/>
      <c r="NV71" s="75"/>
      <c r="NW71" s="75"/>
      <c r="NX71" s="75"/>
      <c r="NY71" s="75"/>
      <c r="NZ71" s="75"/>
      <c r="OA71" s="75"/>
      <c r="OB71" s="75"/>
      <c r="OC71" s="75"/>
      <c r="OD71" s="75"/>
      <c r="OE71" s="75"/>
      <c r="OF71" s="75"/>
      <c r="OG71" s="75"/>
      <c r="OH71" s="75"/>
      <c r="OI71" s="75"/>
      <c r="OJ71" s="75"/>
      <c r="OK71" s="75"/>
      <c r="OL71" s="75"/>
      <c r="OM71" s="75"/>
      <c r="ON71" s="75"/>
      <c r="OO71" s="75"/>
      <c r="OP71" s="75"/>
      <c r="OQ71" s="75"/>
      <c r="OR71" s="75"/>
      <c r="OS71" s="75"/>
      <c r="OT71" s="75"/>
      <c r="OU71" s="75"/>
      <c r="OV71" s="75"/>
      <c r="OW71" s="75"/>
      <c r="OX71" s="75"/>
      <c r="OY71" s="75"/>
      <c r="OZ71" s="75"/>
      <c r="PA71" s="75"/>
      <c r="PB71" s="75"/>
      <c r="PC71" s="75"/>
      <c r="PD71" s="75"/>
      <c r="PE71" s="75"/>
      <c r="PF71" s="75"/>
      <c r="PG71" s="75"/>
      <c r="PH71" s="75"/>
      <c r="PI71" s="75"/>
      <c r="PJ71" s="75"/>
      <c r="PK71" s="75"/>
      <c r="PL71" s="75"/>
      <c r="PM71" s="75"/>
      <c r="PN71" s="75"/>
      <c r="PO71" s="75"/>
      <c r="PP71" s="75"/>
      <c r="PQ71" s="75"/>
      <c r="PR71" s="75"/>
      <c r="PS71" s="75"/>
      <c r="PT71" s="75"/>
      <c r="PU71" s="75"/>
      <c r="PV71" s="75"/>
      <c r="PW71" s="75"/>
      <c r="PX71" s="75"/>
      <c r="PY71" s="75"/>
      <c r="PZ71" s="75"/>
      <c r="QA71" s="75"/>
      <c r="QB71" s="75"/>
      <c r="QC71" s="75"/>
      <c r="QD71" s="75"/>
      <c r="QE71" s="75"/>
      <c r="QF71" s="75"/>
      <c r="QG71" s="75"/>
      <c r="QH71" s="75"/>
      <c r="QI71" s="75"/>
      <c r="QJ71" s="75"/>
      <c r="QK71" s="75"/>
      <c r="QL71" s="75"/>
      <c r="QM71" s="75"/>
      <c r="QN71" s="75"/>
      <c r="QO71" s="75"/>
      <c r="QP71" s="75"/>
      <c r="QQ71" s="75"/>
      <c r="QR71" s="75"/>
      <c r="QS71" s="75"/>
      <c r="QT71" s="75"/>
      <c r="QU71" s="75"/>
      <c r="QV71" s="75"/>
      <c r="QW71" s="75"/>
      <c r="QX71" s="75"/>
      <c r="QY71" s="75"/>
      <c r="QZ71" s="75"/>
      <c r="RA71" s="75"/>
      <c r="RB71" s="75"/>
      <c r="RC71" s="75"/>
      <c r="RD71" s="75"/>
      <c r="RE71" s="75"/>
      <c r="RF71" s="75"/>
      <c r="RG71" s="75"/>
      <c r="RH71" s="75"/>
      <c r="RI71" s="75"/>
      <c r="RJ71" s="75"/>
      <c r="RK71" s="75"/>
      <c r="RL71" s="75"/>
      <c r="RM71" s="75"/>
      <c r="RN71" s="75"/>
      <c r="RO71" s="75"/>
      <c r="RP71" s="75"/>
      <c r="RQ71" s="75"/>
      <c r="RR71" s="75"/>
      <c r="RS71" s="75"/>
      <c r="RT71" s="75"/>
      <c r="RU71" s="75"/>
      <c r="RV71" s="75"/>
      <c r="RW71" s="75"/>
      <c r="RX71" s="75"/>
      <c r="RY71" s="75"/>
      <c r="RZ71" s="75"/>
      <c r="SA71" s="75"/>
      <c r="SB71" s="75"/>
      <c r="SC71" s="75"/>
      <c r="SD71" s="75"/>
      <c r="SE71" s="75"/>
      <c r="SF71" s="75"/>
      <c r="SG71" s="75"/>
      <c r="SH71" s="75"/>
      <c r="SI71" s="75"/>
      <c r="SJ71" s="75"/>
      <c r="SK71" s="75"/>
      <c r="SL71" s="75"/>
      <c r="SM71" s="75"/>
      <c r="SN71" s="75"/>
      <c r="SO71" s="75"/>
      <c r="SP71" s="75"/>
      <c r="SQ71" s="75"/>
      <c r="SR71" s="75"/>
      <c r="SS71" s="75"/>
      <c r="ST71" s="75"/>
      <c r="SU71" s="75"/>
      <c r="SV71" s="75"/>
      <c r="SW71" s="75"/>
      <c r="SX71" s="75"/>
      <c r="SY71" s="75"/>
      <c r="SZ71" s="75"/>
      <c r="TA71" s="75"/>
      <c r="TB71" s="75"/>
      <c r="TC71" s="75"/>
      <c r="TD71" s="75"/>
      <c r="TE71" s="75"/>
      <c r="TF71" s="75"/>
      <c r="TG71" s="75"/>
      <c r="TH71" s="75"/>
      <c r="TI71" s="75"/>
      <c r="TJ71" s="75"/>
      <c r="TK71" s="75"/>
      <c r="TL71" s="75"/>
      <c r="TM71" s="75"/>
      <c r="TN71" s="75"/>
      <c r="TO71" s="75"/>
      <c r="TP71" s="75"/>
      <c r="TQ71" s="75"/>
      <c r="TR71" s="75"/>
      <c r="TS71" s="75"/>
      <c r="TT71" s="75"/>
      <c r="TU71" s="75"/>
      <c r="TV71" s="75"/>
      <c r="TW71" s="75"/>
      <c r="TX71" s="75"/>
      <c r="TY71" s="75"/>
      <c r="TZ71" s="75"/>
      <c r="UA71" s="75"/>
      <c r="UB71" s="75"/>
      <c r="UC71" s="75"/>
      <c r="UD71" s="75"/>
      <c r="UE71" s="75"/>
      <c r="UF71" s="75"/>
      <c r="UG71" s="75"/>
      <c r="UH71" s="75"/>
      <c r="UI71" s="75"/>
      <c r="UJ71" s="75"/>
      <c r="UK71" s="75"/>
      <c r="UL71" s="75"/>
      <c r="UM71" s="75"/>
      <c r="UN71" s="75"/>
      <c r="UO71" s="75"/>
      <c r="UP71" s="75"/>
      <c r="UQ71" s="75"/>
      <c r="UR71" s="75"/>
      <c r="US71" s="75"/>
      <c r="UT71" s="75"/>
      <c r="UU71" s="75"/>
      <c r="UV71" s="75"/>
      <c r="UW71" s="75"/>
      <c r="UX71" s="75"/>
      <c r="UY71" s="75"/>
      <c r="UZ71" s="75"/>
      <c r="VA71" s="75"/>
      <c r="VB71" s="75"/>
      <c r="VC71" s="75"/>
      <c r="VD71" s="75"/>
      <c r="VE71" s="75"/>
      <c r="VF71" s="75"/>
      <c r="VG71" s="75"/>
      <c r="VH71" s="75"/>
      <c r="VI71" s="75"/>
      <c r="VJ71" s="75"/>
      <c r="VK71" s="75"/>
      <c r="VL71" s="75"/>
      <c r="VM71" s="75"/>
      <c r="VN71" s="75"/>
      <c r="VO71" s="75"/>
      <c r="VP71" s="75"/>
      <c r="VQ71" s="75"/>
      <c r="VR71" s="75"/>
      <c r="VS71" s="75"/>
      <c r="VT71" s="75"/>
      <c r="VU71" s="75"/>
      <c r="VV71" s="75"/>
      <c r="VW71" s="75"/>
      <c r="VX71" s="75"/>
      <c r="VY71" s="75"/>
      <c r="VZ71" s="75"/>
      <c r="WA71" s="75"/>
      <c r="WB71" s="75"/>
      <c r="WC71" s="75"/>
      <c r="WD71" s="75"/>
      <c r="WE71" s="75"/>
      <c r="WF71" s="75"/>
      <c r="WG71" s="75"/>
      <c r="WH71" s="75"/>
      <c r="WI71" s="75"/>
      <c r="WJ71" s="75"/>
      <c r="WK71" s="75"/>
      <c r="WL71" s="75"/>
      <c r="WM71" s="75"/>
      <c r="WN71" s="75"/>
      <c r="WO71" s="75"/>
      <c r="WP71" s="75"/>
      <c r="WQ71" s="75"/>
      <c r="WR71" s="75"/>
      <c r="WS71" s="75"/>
      <c r="WT71" s="75"/>
      <c r="WU71" s="75"/>
      <c r="WV71" s="75"/>
      <c r="WW71" s="75"/>
      <c r="WX71" s="75"/>
      <c r="WY71" s="75"/>
      <c r="WZ71" s="75"/>
      <c r="XA71" s="75"/>
      <c r="XB71" s="75"/>
      <c r="XC71" s="75"/>
      <c r="XD71" s="75"/>
      <c r="XE71" s="75"/>
      <c r="XF71" s="75"/>
      <c r="XG71" s="75"/>
      <c r="XH71" s="75"/>
      <c r="XI71" s="75"/>
      <c r="XJ71" s="75"/>
      <c r="XK71" s="75"/>
      <c r="XL71" s="75"/>
      <c r="XM71" s="75"/>
      <c r="XN71" s="75"/>
      <c r="XO71" s="75"/>
      <c r="XP71" s="75"/>
      <c r="XQ71" s="75"/>
      <c r="XR71" s="75"/>
      <c r="XS71" s="75"/>
      <c r="XT71" s="75"/>
      <c r="XU71" s="75"/>
      <c r="XV71" s="75"/>
      <c r="XW71" s="75"/>
      <c r="XX71" s="75"/>
      <c r="XY71" s="75"/>
      <c r="XZ71" s="75"/>
      <c r="YA71" s="75"/>
      <c r="YB71" s="75"/>
      <c r="YC71" s="75"/>
      <c r="YD71" s="75"/>
      <c r="YE71" s="75"/>
      <c r="YF71" s="75"/>
      <c r="YG71" s="75"/>
      <c r="YH71" s="75"/>
      <c r="YI71" s="75"/>
      <c r="YJ71" s="75"/>
      <c r="YK71" s="75"/>
      <c r="YL71" s="75"/>
      <c r="YM71" s="75"/>
      <c r="YN71" s="75"/>
      <c r="YO71" s="75"/>
      <c r="YP71" s="75"/>
      <c r="YQ71" s="75"/>
      <c r="YR71" s="75"/>
      <c r="YS71" s="75"/>
      <c r="YT71" s="75"/>
      <c r="YU71" s="75"/>
      <c r="YV71" s="75"/>
      <c r="YW71" s="75"/>
      <c r="YX71" s="75"/>
      <c r="YY71" s="75"/>
      <c r="YZ71" s="75"/>
      <c r="ZA71" s="75"/>
      <c r="ZB71" s="75"/>
      <c r="ZC71" s="75"/>
      <c r="ZD71" s="75"/>
      <c r="ZE71" s="75"/>
      <c r="ZF71" s="75"/>
      <c r="ZG71" s="75"/>
      <c r="ZH71" s="75"/>
      <c r="ZI71" s="75"/>
      <c r="ZJ71" s="75"/>
      <c r="ZK71" s="75"/>
      <c r="ZL71" s="75"/>
      <c r="ZM71" s="75"/>
      <c r="ZN71" s="75"/>
      <c r="ZO71" s="75"/>
      <c r="ZP71" s="75"/>
      <c r="ZQ71" s="75"/>
      <c r="ZR71" s="75"/>
      <c r="ZS71" s="75"/>
      <c r="ZT71" s="75"/>
      <c r="ZU71" s="75"/>
      <c r="ZV71" s="75"/>
      <c r="ZW71" s="75"/>
      <c r="ZX71" s="75"/>
      <c r="ZY71" s="75"/>
      <c r="ZZ71" s="75"/>
      <c r="AAA71" s="75"/>
      <c r="AAB71" s="75"/>
      <c r="AAC71" s="75"/>
      <c r="AAD71" s="75"/>
      <c r="AAE71" s="75"/>
      <c r="AAF71" s="75"/>
      <c r="AAG71" s="75"/>
      <c r="AAH71" s="75"/>
      <c r="AAI71" s="75"/>
      <c r="AAJ71" s="75"/>
      <c r="AAK71" s="75"/>
      <c r="AAL71" s="75"/>
      <c r="AAM71" s="75"/>
      <c r="AAN71" s="75"/>
      <c r="AAO71" s="75"/>
      <c r="AAP71" s="75"/>
      <c r="AAQ71" s="75"/>
      <c r="AAR71" s="75"/>
      <c r="AAS71" s="75"/>
      <c r="AAT71" s="75"/>
      <c r="AAU71" s="75"/>
      <c r="AAV71" s="75"/>
      <c r="AAW71" s="75"/>
      <c r="AAX71" s="75"/>
      <c r="AAY71" s="75"/>
      <c r="AAZ71" s="75"/>
      <c r="ABA71" s="75"/>
      <c r="ABB71" s="75"/>
      <c r="ABC71" s="75"/>
      <c r="ABD71" s="75"/>
      <c r="ABE71" s="75"/>
      <c r="ABF71" s="75"/>
      <c r="ABG71" s="75"/>
      <c r="ABH71" s="75"/>
      <c r="ABI71" s="75"/>
      <c r="ABJ71" s="75"/>
      <c r="ABK71" s="75"/>
      <c r="ABL71" s="75"/>
      <c r="ABM71" s="75"/>
      <c r="ABN71" s="75"/>
      <c r="ABO71" s="75"/>
      <c r="ABP71" s="75"/>
      <c r="ABQ71" s="75"/>
      <c r="ABR71" s="75"/>
      <c r="ABS71" s="75"/>
      <c r="ABT71" s="75"/>
      <c r="ABU71" s="75"/>
      <c r="ABV71" s="75"/>
      <c r="ABW71" s="75"/>
      <c r="ABX71" s="75"/>
      <c r="ABY71" s="75"/>
      <c r="ABZ71" s="75"/>
      <c r="ACA71" s="75"/>
      <c r="ACB71" s="75"/>
      <c r="ACC71" s="75"/>
      <c r="ACD71" s="75"/>
      <c r="ACE71" s="75"/>
      <c r="ACF71" s="75"/>
      <c r="ACG71" s="75"/>
      <c r="ACH71" s="75"/>
      <c r="ACI71" s="75"/>
      <c r="ACJ71" s="75"/>
      <c r="ACK71" s="75"/>
      <c r="ACL71" s="75"/>
      <c r="ACM71" s="75"/>
      <c r="ACN71" s="75"/>
      <c r="ACO71" s="75"/>
      <c r="ACP71" s="75"/>
      <c r="ACQ71" s="75"/>
      <c r="ACR71" s="75"/>
      <c r="ACS71" s="75"/>
      <c r="ACT71" s="75"/>
      <c r="ACU71" s="75"/>
      <c r="ACV71" s="75"/>
      <c r="ACW71" s="75"/>
      <c r="ACX71" s="75"/>
      <c r="ACY71" s="75"/>
      <c r="ACZ71" s="75"/>
      <c r="ADA71" s="75"/>
      <c r="ADB71" s="75"/>
      <c r="ADC71" s="75"/>
      <c r="ADD71" s="75"/>
      <c r="ADE71" s="75"/>
      <c r="ADF71" s="75"/>
      <c r="ADG71" s="75"/>
      <c r="ADH71" s="75"/>
      <c r="ADI71" s="75"/>
      <c r="ADJ71" s="75"/>
      <c r="ADK71" s="75"/>
      <c r="ADL71" s="75"/>
      <c r="ADM71" s="75"/>
      <c r="ADN71" s="75"/>
      <c r="ADO71" s="75"/>
      <c r="ADP71" s="75"/>
      <c r="ADQ71" s="75"/>
      <c r="ADR71" s="75"/>
      <c r="ADS71" s="75"/>
      <c r="ADT71" s="75"/>
      <c r="ADU71" s="75"/>
      <c r="ADV71" s="75"/>
      <c r="ADW71" s="75"/>
      <c r="ADX71" s="75"/>
      <c r="ADY71" s="75"/>
      <c r="ADZ71" s="75"/>
      <c r="AEA71" s="75"/>
      <c r="AEB71" s="75"/>
      <c r="AEC71" s="75"/>
      <c r="AED71" s="75"/>
      <c r="AEE71" s="75"/>
      <c r="AEF71" s="75"/>
      <c r="AEG71" s="75"/>
      <c r="AEH71" s="75"/>
      <c r="AEI71" s="75"/>
      <c r="AEJ71" s="75"/>
      <c r="AEK71" s="75"/>
      <c r="AEL71" s="75"/>
      <c r="AEM71" s="75"/>
      <c r="AEN71" s="75"/>
      <c r="AEO71" s="75"/>
      <c r="AEP71" s="75"/>
      <c r="AEQ71" s="75"/>
      <c r="AER71" s="75"/>
      <c r="AES71" s="75"/>
      <c r="AET71" s="75"/>
      <c r="AEU71" s="75"/>
      <c r="AEV71" s="75"/>
      <c r="AEW71" s="75"/>
      <c r="AEX71" s="75"/>
      <c r="AEY71" s="75"/>
      <c r="AEZ71" s="75"/>
      <c r="AFA71" s="75"/>
      <c r="AFB71" s="75"/>
      <c r="AFC71" s="75"/>
      <c r="AFD71" s="75"/>
      <c r="AFE71" s="75"/>
      <c r="AFF71" s="75"/>
      <c r="AFG71" s="75"/>
      <c r="AFH71" s="75"/>
      <c r="AFI71" s="75"/>
      <c r="AFJ71" s="75"/>
      <c r="AFK71" s="75"/>
      <c r="AFL71" s="75"/>
      <c r="AFM71" s="75"/>
      <c r="AFN71" s="75"/>
      <c r="AFO71" s="75"/>
      <c r="AFP71" s="75"/>
      <c r="AFQ71" s="75"/>
      <c r="AFR71" s="75"/>
      <c r="AFS71" s="75"/>
      <c r="AFT71" s="75"/>
      <c r="AFU71" s="75"/>
      <c r="AFV71" s="75"/>
      <c r="AFW71" s="75"/>
      <c r="AFX71" s="75"/>
      <c r="AFY71" s="75"/>
      <c r="AFZ71" s="75"/>
      <c r="AGA71" s="75"/>
      <c r="AGB71" s="75"/>
      <c r="AGC71" s="75"/>
      <c r="AGD71" s="75"/>
      <c r="AGE71" s="75"/>
      <c r="AGF71" s="75"/>
      <c r="AGG71" s="75"/>
      <c r="AGH71" s="75"/>
      <c r="AGI71" s="75"/>
      <c r="AGJ71" s="75"/>
      <c r="AGK71" s="75"/>
      <c r="AGL71" s="75"/>
      <c r="AGM71" s="75"/>
      <c r="AGN71" s="75"/>
      <c r="AGO71" s="75"/>
      <c r="AGP71" s="75"/>
      <c r="AGQ71" s="75"/>
      <c r="AGR71" s="75"/>
      <c r="AGS71" s="75"/>
      <c r="AGT71" s="75"/>
      <c r="AGU71" s="75"/>
      <c r="AGV71" s="75"/>
      <c r="AGW71" s="75"/>
      <c r="AGX71" s="75"/>
      <c r="AGY71" s="75"/>
      <c r="AGZ71" s="75"/>
      <c r="AHA71" s="75"/>
      <c r="AHB71" s="75"/>
      <c r="AHC71" s="75"/>
      <c r="AHD71" s="75"/>
      <c r="AHE71" s="75"/>
      <c r="AHF71" s="75"/>
      <c r="AHG71" s="75"/>
      <c r="AHH71" s="75"/>
      <c r="AHI71" s="75"/>
      <c r="AHJ71" s="75"/>
      <c r="AHK71" s="75"/>
      <c r="AHL71" s="75"/>
      <c r="AHM71" s="75"/>
      <c r="AHN71" s="75"/>
      <c r="AHO71" s="75"/>
      <c r="AHP71" s="75"/>
      <c r="AHQ71" s="75"/>
      <c r="AHR71" s="75"/>
      <c r="AHS71" s="75"/>
      <c r="AHT71" s="75"/>
      <c r="AHU71" s="75"/>
      <c r="AHV71" s="75"/>
      <c r="AHW71" s="75"/>
      <c r="AHX71" s="75"/>
      <c r="AHY71" s="75"/>
      <c r="AHZ71" s="75"/>
      <c r="AIA71" s="75"/>
      <c r="AIB71" s="75"/>
      <c r="AIC71" s="75"/>
      <c r="AID71" s="75"/>
      <c r="AIE71" s="75"/>
      <c r="AIF71" s="75"/>
      <c r="AIG71" s="75"/>
      <c r="AIH71" s="75"/>
      <c r="AII71" s="75"/>
      <c r="AIJ71" s="75"/>
      <c r="AIK71" s="75"/>
      <c r="AIL71" s="75"/>
      <c r="AIM71" s="75"/>
      <c r="AIN71" s="75"/>
      <c r="AIO71" s="75"/>
      <c r="AIP71" s="75"/>
      <c r="AIQ71" s="75"/>
      <c r="AIR71" s="75"/>
      <c r="AIS71" s="75"/>
      <c r="AIT71" s="75"/>
      <c r="AIU71" s="75"/>
      <c r="AIV71" s="75"/>
      <c r="AIW71" s="75"/>
      <c r="AIX71" s="75"/>
      <c r="AIY71" s="75"/>
      <c r="AIZ71" s="75"/>
      <c r="AJA71" s="75"/>
      <c r="AJB71" s="75"/>
      <c r="AJC71" s="75"/>
      <c r="AJD71" s="75"/>
      <c r="AJE71" s="75"/>
      <c r="AJF71" s="75"/>
      <c r="AJG71" s="75"/>
      <c r="AJH71" s="75"/>
      <c r="AJI71" s="75"/>
      <c r="AJJ71" s="75"/>
      <c r="AJK71" s="75"/>
      <c r="AJL71" s="75"/>
      <c r="AJM71" s="75"/>
      <c r="AJN71" s="75"/>
      <c r="AJO71" s="75"/>
      <c r="AJP71" s="75"/>
      <c r="AJQ71" s="75"/>
      <c r="AJR71" s="75"/>
      <c r="AJS71" s="75"/>
      <c r="AJT71" s="75"/>
      <c r="AJU71" s="75"/>
      <c r="AJV71" s="75"/>
      <c r="AJW71" s="75"/>
      <c r="AJX71" s="75"/>
      <c r="AJY71" s="75"/>
      <c r="AJZ71" s="75"/>
      <c r="AKA71" s="75"/>
      <c r="AKB71" s="75"/>
      <c r="AKC71" s="75"/>
      <c r="AKD71" s="75"/>
      <c r="AKE71" s="75"/>
      <c r="AKF71" s="75"/>
      <c r="AKG71" s="75"/>
      <c r="AKH71" s="75"/>
      <c r="AKI71" s="75"/>
      <c r="AKJ71" s="75"/>
      <c r="AKK71" s="75"/>
      <c r="AKL71" s="75"/>
      <c r="AKM71" s="75"/>
      <c r="AKN71" s="75"/>
      <c r="AKO71" s="75"/>
      <c r="AKP71" s="75"/>
      <c r="AKQ71" s="75"/>
      <c r="AKR71" s="75"/>
      <c r="AKS71" s="75"/>
      <c r="AKT71" s="75"/>
      <c r="AKU71" s="75"/>
      <c r="AKV71" s="75"/>
      <c r="AKW71" s="75"/>
      <c r="AKX71" s="75"/>
      <c r="AKY71" s="75"/>
      <c r="AKZ71" s="75"/>
      <c r="ALA71" s="75"/>
      <c r="ALB71" s="75"/>
      <c r="ALC71" s="75"/>
      <c r="ALD71" s="75"/>
      <c r="ALE71" s="75"/>
      <c r="ALF71" s="75"/>
      <c r="ALG71" s="75"/>
      <c r="ALH71" s="75"/>
      <c r="ALI71" s="75"/>
      <c r="ALJ71" s="75"/>
      <c r="ALK71" s="75"/>
      <c r="ALL71" s="75"/>
      <c r="ALM71" s="75"/>
      <c r="ALN71" s="75"/>
      <c r="ALO71" s="75"/>
      <c r="ALP71" s="75"/>
      <c r="ALQ71" s="75"/>
      <c r="ALR71" s="75"/>
      <c r="ALS71" s="75"/>
      <c r="ALT71" s="75"/>
      <c r="ALU71" s="75"/>
      <c r="ALV71" s="75"/>
      <c r="ALW71" s="75"/>
      <c r="ALX71" s="75"/>
      <c r="ALY71" s="75"/>
      <c r="ALZ71" s="75"/>
      <c r="AMA71" s="75"/>
      <c r="AMB71" s="75"/>
      <c r="AMC71" s="75"/>
      <c r="AMD71" s="75"/>
      <c r="AME71" s="75"/>
      <c r="AMF71" s="75"/>
      <c r="AMG71" s="75"/>
      <c r="AMH71" s="35"/>
      <c r="AMI71" s="35"/>
      <c r="AMJ71" s="35"/>
      <c r="AMK71" s="35"/>
    </row>
    <row r="72" customFormat="false" ht="13.8" hidden="false" customHeight="false" outlineLevel="0" collapsed="false">
      <c r="A72" s="114" t="s">
        <v>138</v>
      </c>
      <c r="B72" s="80" t="n">
        <f aca="false">SUM(B71)</f>
        <v>0</v>
      </c>
      <c r="C72" s="81" t="n">
        <f aca="false">SUM(C71)</f>
        <v>0</v>
      </c>
      <c r="D72" s="81" t="n">
        <f aca="false">SUM(D71)</f>
        <v>0</v>
      </c>
      <c r="E72" s="81" t="n">
        <f aca="false">SUM(E71)</f>
        <v>0</v>
      </c>
      <c r="AT72" s="36"/>
      <c r="AMH72" s="35"/>
    </row>
    <row r="73" customFormat="false" ht="13.8" hidden="false" customHeight="false" outlineLevel="0" collapsed="false">
      <c r="A73" s="87" t="s">
        <v>184</v>
      </c>
      <c r="B73" s="88"/>
      <c r="C73" s="72" t="s">
        <v>130</v>
      </c>
      <c r="D73" s="72" t="s">
        <v>130</v>
      </c>
      <c r="E73" s="72" t="s">
        <v>130</v>
      </c>
      <c r="AT73" s="36"/>
      <c r="AMH73" s="35"/>
    </row>
    <row r="74" customFormat="false" ht="13.8" hidden="false" customHeight="false" outlineLevel="0" collapsed="false">
      <c r="A74" s="54" t="s">
        <v>185</v>
      </c>
      <c r="B74" s="111" t="n">
        <v>0</v>
      </c>
      <c r="C74" s="112" t="n">
        <v>0</v>
      </c>
      <c r="D74" s="112" t="n">
        <f aca="false">((D12+D13)/2/220)*15*1.6*2</f>
        <v>644.348072727273</v>
      </c>
      <c r="E74" s="112" t="n">
        <f aca="false">((E12+E13)/2/220)*15*1.6*2</f>
        <v>644.348072727273</v>
      </c>
      <c r="AT74" s="36"/>
      <c r="AMH74" s="35"/>
    </row>
    <row r="75" s="75" customFormat="true" ht="13.8" hidden="false" customHeight="false" outlineLevel="0" collapsed="false">
      <c r="A75" s="79" t="s">
        <v>138</v>
      </c>
      <c r="B75" s="80" t="n">
        <f aca="false">SUM(B74)</f>
        <v>0</v>
      </c>
      <c r="C75" s="81" t="n">
        <f aca="false">SUM(C74)</f>
        <v>0</v>
      </c>
      <c r="D75" s="81" t="n">
        <f aca="false">SUM(D74)</f>
        <v>644.348072727273</v>
      </c>
      <c r="E75" s="81" t="n">
        <f aca="false">SUM(E74)</f>
        <v>644.348072727273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5"/>
      <c r="AMI75" s="35"/>
      <c r="AMJ75" s="35"/>
      <c r="AMK75" s="35"/>
      <c r="AML75" s="35"/>
      <c r="AMM75" s="35"/>
      <c r="XFC75" s="35"/>
      <c r="XFD75" s="35"/>
    </row>
    <row r="76" s="75" customFormat="true" ht="13.8" hidden="false" customHeight="false" outlineLevel="0" collapsed="false">
      <c r="A76" s="115" t="s">
        <v>186</v>
      </c>
      <c r="B76" s="102"/>
      <c r="C76" s="53" t="s">
        <v>130</v>
      </c>
      <c r="D76" s="53" t="s">
        <v>130</v>
      </c>
      <c r="E76" s="53" t="s">
        <v>130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5"/>
      <c r="AMI76" s="35"/>
      <c r="AMJ76" s="35"/>
      <c r="AMK76" s="35"/>
      <c r="AML76" s="35"/>
      <c r="AMM76" s="35"/>
      <c r="XFC76" s="35"/>
      <c r="XFD76" s="35"/>
    </row>
    <row r="77" s="75" customFormat="true" ht="13.8" hidden="false" customHeight="false" outlineLevel="0" collapsed="false">
      <c r="A77" s="54" t="s">
        <v>187</v>
      </c>
      <c r="B77" s="76" t="n">
        <f aca="false">B69</f>
        <v>0.0949448924288889</v>
      </c>
      <c r="C77" s="110" t="n">
        <f aca="false">C69</f>
        <v>464.825192997877</v>
      </c>
      <c r="D77" s="77" t="n">
        <f aca="false">D69</f>
        <v>929.650385995753</v>
      </c>
      <c r="E77" s="77" t="n">
        <f aca="false">E69</f>
        <v>1087.27054174955</v>
      </c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MH77" s="35"/>
      <c r="AMI77" s="35"/>
      <c r="AMJ77" s="35"/>
      <c r="AMK77" s="35"/>
      <c r="AML77" s="35"/>
      <c r="AMM77" s="35"/>
      <c r="XFC77" s="35"/>
      <c r="XFD77" s="35"/>
    </row>
    <row r="78" s="75" customFormat="true" ht="13.8" hidden="false" customHeight="false" outlineLevel="0" collapsed="false">
      <c r="A78" s="54" t="s">
        <v>188</v>
      </c>
      <c r="B78" s="57" t="n">
        <f aca="false">B71</f>
        <v>0</v>
      </c>
      <c r="C78" s="110" t="n">
        <f aca="false">C72</f>
        <v>0</v>
      </c>
      <c r="D78" s="77" t="n">
        <f aca="false">D72</f>
        <v>0</v>
      </c>
      <c r="E78" s="77" t="n">
        <f aca="false">E72</f>
        <v>0</v>
      </c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MH78" s="35"/>
      <c r="AMI78" s="35"/>
      <c r="AMJ78" s="35"/>
      <c r="AMK78" s="35"/>
      <c r="AML78" s="35"/>
      <c r="AMM78" s="35"/>
      <c r="XFC78" s="35"/>
      <c r="XFD78" s="35"/>
    </row>
    <row r="79" customFormat="false" ht="13.8" hidden="false" customHeight="false" outlineLevel="0" collapsed="false">
      <c r="A79" s="54" t="s">
        <v>189</v>
      </c>
      <c r="B79" s="78" t="n">
        <f aca="false">B75</f>
        <v>0</v>
      </c>
      <c r="C79" s="100" t="n">
        <f aca="false">C75</f>
        <v>0</v>
      </c>
      <c r="D79" s="100" t="n">
        <f aca="false">D75</f>
        <v>644.348072727273</v>
      </c>
      <c r="E79" s="100" t="n">
        <f aca="false">E75</f>
        <v>644.348072727273</v>
      </c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/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5"/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5"/>
      <c r="GI79" s="75"/>
      <c r="GJ79" s="75"/>
      <c r="GK79" s="75"/>
      <c r="GL79" s="75"/>
      <c r="GM79" s="75"/>
      <c r="GN79" s="75"/>
      <c r="GO79" s="75"/>
      <c r="GP79" s="75"/>
      <c r="GQ79" s="75"/>
      <c r="GR79" s="75"/>
      <c r="GS79" s="75"/>
      <c r="GT79" s="75"/>
      <c r="GU79" s="75"/>
      <c r="GV79" s="75"/>
      <c r="GW79" s="75"/>
      <c r="GX79" s="75"/>
      <c r="GY79" s="75"/>
      <c r="GZ79" s="75"/>
      <c r="HA79" s="75"/>
      <c r="HB79" s="75"/>
      <c r="HC79" s="75"/>
      <c r="HD79" s="75"/>
      <c r="HE79" s="75"/>
      <c r="HF79" s="75"/>
      <c r="HG79" s="75"/>
      <c r="HH79" s="75"/>
      <c r="HI79" s="75"/>
      <c r="HJ79" s="75"/>
      <c r="HK79" s="75"/>
      <c r="HL79" s="75"/>
      <c r="HM79" s="75"/>
      <c r="HN79" s="75"/>
      <c r="HO79" s="75"/>
      <c r="HP79" s="75"/>
      <c r="HQ79" s="75"/>
      <c r="HR79" s="75"/>
      <c r="HS79" s="75"/>
      <c r="HT79" s="75"/>
      <c r="HU79" s="75"/>
      <c r="HV79" s="75"/>
      <c r="HW79" s="75"/>
      <c r="HX79" s="75"/>
      <c r="HY79" s="75"/>
      <c r="HZ79" s="75"/>
      <c r="IA79" s="75"/>
      <c r="IB79" s="75"/>
      <c r="IC79" s="75"/>
      <c r="ID79" s="75"/>
      <c r="IE79" s="75"/>
      <c r="IF79" s="75"/>
      <c r="IG79" s="75"/>
      <c r="IH79" s="75"/>
      <c r="II79" s="75"/>
      <c r="IJ79" s="75"/>
      <c r="IK79" s="75"/>
      <c r="IL79" s="75"/>
      <c r="IM79" s="75"/>
      <c r="IN79" s="75"/>
      <c r="IO79" s="75"/>
      <c r="IP79" s="75"/>
      <c r="IQ79" s="75"/>
      <c r="IR79" s="75"/>
      <c r="IS79" s="75"/>
      <c r="IT79" s="75"/>
      <c r="IU79" s="75"/>
      <c r="IV79" s="75"/>
      <c r="IW79" s="75"/>
      <c r="IX79" s="75"/>
      <c r="IY79" s="75"/>
      <c r="IZ79" s="75"/>
      <c r="JA79" s="75"/>
      <c r="JB79" s="75"/>
      <c r="JC79" s="75"/>
      <c r="JD79" s="75"/>
      <c r="JE79" s="75"/>
      <c r="JF79" s="75"/>
      <c r="JG79" s="75"/>
      <c r="JH79" s="75"/>
      <c r="JI79" s="75"/>
      <c r="JJ79" s="75"/>
      <c r="JK79" s="75"/>
      <c r="JL79" s="75"/>
      <c r="JM79" s="75"/>
      <c r="JN79" s="75"/>
      <c r="JO79" s="75"/>
      <c r="JP79" s="75"/>
      <c r="JQ79" s="75"/>
      <c r="JR79" s="75"/>
      <c r="JS79" s="75"/>
      <c r="JT79" s="75"/>
      <c r="JU79" s="75"/>
      <c r="JV79" s="75"/>
      <c r="JW79" s="75"/>
      <c r="JX79" s="75"/>
      <c r="JY79" s="75"/>
      <c r="JZ79" s="75"/>
      <c r="KA79" s="75"/>
      <c r="KB79" s="75"/>
      <c r="KC79" s="75"/>
      <c r="KD79" s="75"/>
      <c r="KE79" s="75"/>
      <c r="KF79" s="75"/>
      <c r="KG79" s="75"/>
      <c r="KH79" s="75"/>
      <c r="KI79" s="75"/>
      <c r="KJ79" s="75"/>
      <c r="KK79" s="75"/>
      <c r="KL79" s="75"/>
      <c r="KM79" s="75"/>
      <c r="KN79" s="75"/>
      <c r="KO79" s="75"/>
      <c r="KP79" s="75"/>
      <c r="KQ79" s="75"/>
      <c r="KR79" s="75"/>
      <c r="KS79" s="75"/>
      <c r="KT79" s="75"/>
      <c r="KU79" s="75"/>
      <c r="KV79" s="75"/>
      <c r="KW79" s="75"/>
      <c r="KX79" s="75"/>
      <c r="KY79" s="75"/>
      <c r="KZ79" s="75"/>
      <c r="LA79" s="75"/>
      <c r="LB79" s="75"/>
      <c r="LC79" s="75"/>
      <c r="LD79" s="75"/>
      <c r="LE79" s="75"/>
      <c r="LF79" s="75"/>
      <c r="LG79" s="75"/>
      <c r="LH79" s="75"/>
      <c r="LI79" s="75"/>
      <c r="LJ79" s="75"/>
      <c r="LK79" s="75"/>
      <c r="LL79" s="75"/>
      <c r="LM79" s="75"/>
      <c r="LN79" s="75"/>
      <c r="LO79" s="75"/>
      <c r="LP79" s="75"/>
      <c r="LQ79" s="75"/>
      <c r="LR79" s="75"/>
      <c r="LS79" s="75"/>
      <c r="LT79" s="75"/>
      <c r="LU79" s="75"/>
      <c r="LV79" s="75"/>
      <c r="LW79" s="75"/>
      <c r="LX79" s="75"/>
      <c r="LY79" s="75"/>
      <c r="LZ79" s="75"/>
      <c r="MA79" s="75"/>
      <c r="MB79" s="75"/>
      <c r="MC79" s="75"/>
      <c r="MD79" s="75"/>
      <c r="ME79" s="75"/>
      <c r="MF79" s="75"/>
      <c r="MG79" s="75"/>
      <c r="MH79" s="75"/>
      <c r="MI79" s="75"/>
      <c r="MJ79" s="75"/>
      <c r="MK79" s="75"/>
      <c r="ML79" s="75"/>
      <c r="MM79" s="75"/>
      <c r="MN79" s="75"/>
      <c r="MO79" s="75"/>
      <c r="MP79" s="75"/>
      <c r="MQ79" s="75"/>
      <c r="MR79" s="75"/>
      <c r="MS79" s="75"/>
      <c r="MT79" s="75"/>
      <c r="MU79" s="75"/>
      <c r="MV79" s="75"/>
      <c r="MW79" s="75"/>
      <c r="MX79" s="75"/>
      <c r="MY79" s="75"/>
      <c r="MZ79" s="75"/>
      <c r="NA79" s="75"/>
      <c r="NB79" s="75"/>
      <c r="NC79" s="75"/>
      <c r="ND79" s="75"/>
      <c r="NE79" s="75"/>
      <c r="NF79" s="75"/>
      <c r="NG79" s="75"/>
      <c r="NH79" s="75"/>
      <c r="NI79" s="75"/>
      <c r="NJ79" s="75"/>
      <c r="NK79" s="75"/>
      <c r="NL79" s="75"/>
      <c r="NM79" s="75"/>
      <c r="NN79" s="75"/>
      <c r="NO79" s="75"/>
      <c r="NP79" s="75"/>
      <c r="NQ79" s="75"/>
      <c r="NR79" s="75"/>
      <c r="NS79" s="75"/>
      <c r="NT79" s="75"/>
      <c r="NU79" s="75"/>
      <c r="NV79" s="75"/>
      <c r="NW79" s="75"/>
      <c r="NX79" s="75"/>
      <c r="NY79" s="75"/>
      <c r="NZ79" s="75"/>
      <c r="OA79" s="75"/>
      <c r="OB79" s="75"/>
      <c r="OC79" s="75"/>
      <c r="OD79" s="75"/>
      <c r="OE79" s="75"/>
      <c r="OF79" s="75"/>
      <c r="OG79" s="75"/>
      <c r="OH79" s="75"/>
      <c r="OI79" s="75"/>
      <c r="OJ79" s="75"/>
      <c r="OK79" s="75"/>
      <c r="OL79" s="75"/>
      <c r="OM79" s="75"/>
      <c r="ON79" s="75"/>
      <c r="OO79" s="75"/>
      <c r="OP79" s="75"/>
      <c r="OQ79" s="75"/>
      <c r="OR79" s="75"/>
      <c r="OS79" s="75"/>
      <c r="OT79" s="75"/>
      <c r="OU79" s="75"/>
      <c r="OV79" s="75"/>
      <c r="OW79" s="75"/>
      <c r="OX79" s="75"/>
      <c r="OY79" s="75"/>
      <c r="OZ79" s="75"/>
      <c r="PA79" s="75"/>
      <c r="PB79" s="75"/>
      <c r="PC79" s="75"/>
      <c r="PD79" s="75"/>
      <c r="PE79" s="75"/>
      <c r="PF79" s="75"/>
      <c r="PG79" s="75"/>
      <c r="PH79" s="75"/>
      <c r="PI79" s="75"/>
      <c r="PJ79" s="75"/>
      <c r="PK79" s="75"/>
      <c r="PL79" s="75"/>
      <c r="PM79" s="75"/>
      <c r="PN79" s="75"/>
      <c r="PO79" s="75"/>
      <c r="PP79" s="75"/>
      <c r="PQ79" s="75"/>
      <c r="PR79" s="75"/>
      <c r="PS79" s="75"/>
      <c r="PT79" s="75"/>
      <c r="PU79" s="75"/>
      <c r="PV79" s="75"/>
      <c r="PW79" s="75"/>
      <c r="PX79" s="75"/>
      <c r="PY79" s="75"/>
      <c r="PZ79" s="75"/>
      <c r="QA79" s="75"/>
      <c r="QB79" s="75"/>
      <c r="QC79" s="75"/>
      <c r="QD79" s="75"/>
      <c r="QE79" s="75"/>
      <c r="QF79" s="75"/>
      <c r="QG79" s="75"/>
      <c r="QH79" s="75"/>
      <c r="QI79" s="75"/>
      <c r="QJ79" s="75"/>
      <c r="QK79" s="75"/>
      <c r="QL79" s="75"/>
      <c r="QM79" s="75"/>
      <c r="QN79" s="75"/>
      <c r="QO79" s="75"/>
      <c r="QP79" s="75"/>
      <c r="QQ79" s="75"/>
      <c r="QR79" s="75"/>
      <c r="QS79" s="75"/>
      <c r="QT79" s="75"/>
      <c r="QU79" s="75"/>
      <c r="QV79" s="75"/>
      <c r="QW79" s="75"/>
      <c r="QX79" s="75"/>
      <c r="QY79" s="75"/>
      <c r="QZ79" s="75"/>
      <c r="RA79" s="75"/>
      <c r="RB79" s="75"/>
      <c r="RC79" s="75"/>
      <c r="RD79" s="75"/>
      <c r="RE79" s="75"/>
      <c r="RF79" s="75"/>
      <c r="RG79" s="75"/>
      <c r="RH79" s="75"/>
      <c r="RI79" s="75"/>
      <c r="RJ79" s="75"/>
      <c r="RK79" s="75"/>
      <c r="RL79" s="75"/>
      <c r="RM79" s="75"/>
      <c r="RN79" s="75"/>
      <c r="RO79" s="75"/>
      <c r="RP79" s="75"/>
      <c r="RQ79" s="75"/>
      <c r="RR79" s="75"/>
      <c r="RS79" s="75"/>
      <c r="RT79" s="75"/>
      <c r="RU79" s="75"/>
      <c r="RV79" s="75"/>
      <c r="RW79" s="75"/>
      <c r="RX79" s="75"/>
      <c r="RY79" s="75"/>
      <c r="RZ79" s="75"/>
      <c r="SA79" s="75"/>
      <c r="SB79" s="75"/>
      <c r="SC79" s="75"/>
      <c r="SD79" s="75"/>
      <c r="SE79" s="75"/>
      <c r="SF79" s="75"/>
      <c r="SG79" s="75"/>
      <c r="SH79" s="75"/>
      <c r="SI79" s="75"/>
      <c r="SJ79" s="75"/>
      <c r="SK79" s="75"/>
      <c r="SL79" s="75"/>
      <c r="SM79" s="75"/>
      <c r="SN79" s="75"/>
      <c r="SO79" s="75"/>
      <c r="SP79" s="75"/>
      <c r="SQ79" s="75"/>
      <c r="SR79" s="75"/>
      <c r="SS79" s="75"/>
      <c r="ST79" s="75"/>
      <c r="SU79" s="75"/>
      <c r="SV79" s="75"/>
      <c r="SW79" s="75"/>
      <c r="SX79" s="75"/>
      <c r="SY79" s="75"/>
      <c r="SZ79" s="75"/>
      <c r="TA79" s="75"/>
      <c r="TB79" s="75"/>
      <c r="TC79" s="75"/>
      <c r="TD79" s="75"/>
      <c r="TE79" s="75"/>
      <c r="TF79" s="75"/>
      <c r="TG79" s="75"/>
      <c r="TH79" s="75"/>
      <c r="TI79" s="75"/>
      <c r="TJ79" s="75"/>
      <c r="TK79" s="75"/>
      <c r="TL79" s="75"/>
      <c r="TM79" s="75"/>
      <c r="TN79" s="75"/>
      <c r="TO79" s="75"/>
      <c r="TP79" s="75"/>
      <c r="TQ79" s="75"/>
      <c r="TR79" s="75"/>
      <c r="TS79" s="75"/>
      <c r="TT79" s="75"/>
      <c r="TU79" s="75"/>
      <c r="TV79" s="75"/>
      <c r="TW79" s="75"/>
      <c r="TX79" s="75"/>
      <c r="TY79" s="75"/>
      <c r="TZ79" s="75"/>
      <c r="UA79" s="75"/>
      <c r="UB79" s="75"/>
      <c r="UC79" s="75"/>
      <c r="UD79" s="75"/>
      <c r="UE79" s="75"/>
      <c r="UF79" s="75"/>
      <c r="UG79" s="75"/>
      <c r="UH79" s="75"/>
      <c r="UI79" s="75"/>
      <c r="UJ79" s="75"/>
      <c r="UK79" s="75"/>
      <c r="UL79" s="75"/>
      <c r="UM79" s="75"/>
      <c r="UN79" s="75"/>
      <c r="UO79" s="75"/>
      <c r="UP79" s="75"/>
      <c r="UQ79" s="75"/>
      <c r="UR79" s="75"/>
      <c r="US79" s="75"/>
      <c r="UT79" s="75"/>
      <c r="UU79" s="75"/>
      <c r="UV79" s="75"/>
      <c r="UW79" s="75"/>
      <c r="UX79" s="75"/>
      <c r="UY79" s="75"/>
      <c r="UZ79" s="75"/>
      <c r="VA79" s="75"/>
      <c r="VB79" s="75"/>
      <c r="VC79" s="75"/>
      <c r="VD79" s="75"/>
      <c r="VE79" s="75"/>
      <c r="VF79" s="75"/>
      <c r="VG79" s="75"/>
      <c r="VH79" s="75"/>
      <c r="VI79" s="75"/>
      <c r="VJ79" s="75"/>
      <c r="VK79" s="75"/>
      <c r="VL79" s="75"/>
      <c r="VM79" s="75"/>
      <c r="VN79" s="75"/>
      <c r="VO79" s="75"/>
      <c r="VP79" s="75"/>
      <c r="VQ79" s="75"/>
      <c r="VR79" s="75"/>
      <c r="VS79" s="75"/>
      <c r="VT79" s="75"/>
      <c r="VU79" s="75"/>
      <c r="VV79" s="75"/>
      <c r="VW79" s="75"/>
      <c r="VX79" s="75"/>
      <c r="VY79" s="75"/>
      <c r="VZ79" s="75"/>
      <c r="WA79" s="75"/>
      <c r="WB79" s="75"/>
      <c r="WC79" s="75"/>
      <c r="WD79" s="75"/>
      <c r="WE79" s="75"/>
      <c r="WF79" s="75"/>
      <c r="WG79" s="75"/>
      <c r="WH79" s="75"/>
      <c r="WI79" s="75"/>
      <c r="WJ79" s="75"/>
      <c r="WK79" s="75"/>
      <c r="WL79" s="75"/>
      <c r="WM79" s="75"/>
      <c r="WN79" s="75"/>
      <c r="WO79" s="75"/>
      <c r="WP79" s="75"/>
      <c r="WQ79" s="75"/>
      <c r="WR79" s="75"/>
      <c r="WS79" s="75"/>
      <c r="WT79" s="75"/>
      <c r="WU79" s="75"/>
      <c r="WV79" s="75"/>
      <c r="WW79" s="75"/>
      <c r="WX79" s="75"/>
      <c r="WY79" s="75"/>
      <c r="WZ79" s="75"/>
      <c r="XA79" s="75"/>
      <c r="XB79" s="75"/>
      <c r="XC79" s="75"/>
      <c r="XD79" s="75"/>
      <c r="XE79" s="75"/>
      <c r="XF79" s="75"/>
      <c r="XG79" s="75"/>
      <c r="XH79" s="75"/>
      <c r="XI79" s="75"/>
      <c r="XJ79" s="75"/>
      <c r="XK79" s="75"/>
      <c r="XL79" s="75"/>
      <c r="XM79" s="75"/>
      <c r="XN79" s="75"/>
      <c r="XO79" s="75"/>
      <c r="XP79" s="75"/>
      <c r="XQ79" s="75"/>
      <c r="XR79" s="75"/>
      <c r="XS79" s="75"/>
      <c r="XT79" s="75"/>
      <c r="XU79" s="75"/>
      <c r="XV79" s="75"/>
      <c r="XW79" s="75"/>
      <c r="XX79" s="75"/>
      <c r="XY79" s="75"/>
      <c r="XZ79" s="75"/>
      <c r="YA79" s="75"/>
      <c r="YB79" s="75"/>
      <c r="YC79" s="75"/>
      <c r="YD79" s="75"/>
      <c r="YE79" s="75"/>
      <c r="YF79" s="75"/>
      <c r="YG79" s="75"/>
      <c r="YH79" s="75"/>
      <c r="YI79" s="75"/>
      <c r="YJ79" s="75"/>
      <c r="YK79" s="75"/>
      <c r="YL79" s="75"/>
      <c r="YM79" s="75"/>
      <c r="YN79" s="75"/>
      <c r="YO79" s="75"/>
      <c r="YP79" s="75"/>
      <c r="YQ79" s="75"/>
      <c r="YR79" s="75"/>
      <c r="YS79" s="75"/>
      <c r="YT79" s="75"/>
      <c r="YU79" s="75"/>
      <c r="YV79" s="75"/>
      <c r="YW79" s="75"/>
      <c r="YX79" s="75"/>
      <c r="YY79" s="75"/>
      <c r="YZ79" s="75"/>
      <c r="ZA79" s="75"/>
      <c r="ZB79" s="75"/>
      <c r="ZC79" s="75"/>
      <c r="ZD79" s="75"/>
      <c r="ZE79" s="75"/>
      <c r="ZF79" s="75"/>
      <c r="ZG79" s="75"/>
      <c r="ZH79" s="75"/>
      <c r="ZI79" s="75"/>
      <c r="ZJ79" s="75"/>
      <c r="ZK79" s="75"/>
      <c r="ZL79" s="75"/>
      <c r="ZM79" s="75"/>
      <c r="ZN79" s="75"/>
      <c r="ZO79" s="75"/>
      <c r="ZP79" s="75"/>
      <c r="ZQ79" s="75"/>
      <c r="ZR79" s="75"/>
      <c r="ZS79" s="75"/>
      <c r="ZT79" s="75"/>
      <c r="ZU79" s="75"/>
      <c r="ZV79" s="75"/>
      <c r="ZW79" s="75"/>
      <c r="ZX79" s="75"/>
      <c r="ZY79" s="75"/>
      <c r="ZZ79" s="75"/>
      <c r="AAA79" s="75"/>
      <c r="AAB79" s="75"/>
      <c r="AAC79" s="75"/>
      <c r="AAD79" s="75"/>
      <c r="AAE79" s="75"/>
      <c r="AAF79" s="75"/>
      <c r="AAG79" s="75"/>
      <c r="AAH79" s="75"/>
      <c r="AAI79" s="75"/>
      <c r="AAJ79" s="75"/>
      <c r="AAK79" s="75"/>
      <c r="AAL79" s="75"/>
      <c r="AAM79" s="75"/>
      <c r="AAN79" s="75"/>
      <c r="AAO79" s="75"/>
      <c r="AAP79" s="75"/>
      <c r="AAQ79" s="75"/>
      <c r="AAR79" s="75"/>
      <c r="AAS79" s="75"/>
      <c r="AAT79" s="75"/>
      <c r="AAU79" s="75"/>
      <c r="AAV79" s="75"/>
      <c r="AAW79" s="75"/>
      <c r="AAX79" s="75"/>
      <c r="AAY79" s="75"/>
      <c r="AAZ79" s="75"/>
      <c r="ABA79" s="75"/>
      <c r="ABB79" s="75"/>
      <c r="ABC79" s="75"/>
      <c r="ABD79" s="75"/>
      <c r="ABE79" s="75"/>
      <c r="ABF79" s="75"/>
      <c r="ABG79" s="75"/>
      <c r="ABH79" s="75"/>
      <c r="ABI79" s="75"/>
      <c r="ABJ79" s="75"/>
      <c r="ABK79" s="75"/>
      <c r="ABL79" s="75"/>
      <c r="ABM79" s="75"/>
      <c r="ABN79" s="75"/>
      <c r="ABO79" s="75"/>
      <c r="ABP79" s="75"/>
      <c r="ABQ79" s="75"/>
      <c r="ABR79" s="75"/>
      <c r="ABS79" s="75"/>
      <c r="ABT79" s="75"/>
      <c r="ABU79" s="75"/>
      <c r="ABV79" s="75"/>
      <c r="ABW79" s="75"/>
      <c r="ABX79" s="75"/>
      <c r="ABY79" s="75"/>
      <c r="ABZ79" s="75"/>
      <c r="ACA79" s="75"/>
      <c r="ACB79" s="75"/>
      <c r="ACC79" s="75"/>
      <c r="ACD79" s="75"/>
      <c r="ACE79" s="75"/>
      <c r="ACF79" s="75"/>
      <c r="ACG79" s="75"/>
      <c r="ACH79" s="75"/>
      <c r="ACI79" s="75"/>
      <c r="ACJ79" s="75"/>
      <c r="ACK79" s="75"/>
      <c r="ACL79" s="75"/>
      <c r="ACM79" s="75"/>
      <c r="ACN79" s="75"/>
      <c r="ACO79" s="75"/>
      <c r="ACP79" s="75"/>
      <c r="ACQ79" s="75"/>
      <c r="ACR79" s="75"/>
      <c r="ACS79" s="75"/>
      <c r="ACT79" s="75"/>
      <c r="ACU79" s="75"/>
      <c r="ACV79" s="75"/>
      <c r="ACW79" s="75"/>
      <c r="ACX79" s="75"/>
      <c r="ACY79" s="75"/>
      <c r="ACZ79" s="75"/>
      <c r="ADA79" s="75"/>
      <c r="ADB79" s="75"/>
      <c r="ADC79" s="75"/>
      <c r="ADD79" s="75"/>
      <c r="ADE79" s="75"/>
      <c r="ADF79" s="75"/>
      <c r="ADG79" s="75"/>
      <c r="ADH79" s="75"/>
      <c r="ADI79" s="75"/>
      <c r="ADJ79" s="75"/>
      <c r="ADK79" s="75"/>
      <c r="ADL79" s="75"/>
      <c r="ADM79" s="75"/>
      <c r="ADN79" s="75"/>
      <c r="ADO79" s="75"/>
      <c r="ADP79" s="75"/>
      <c r="ADQ79" s="75"/>
      <c r="ADR79" s="75"/>
      <c r="ADS79" s="75"/>
      <c r="ADT79" s="75"/>
      <c r="ADU79" s="75"/>
      <c r="ADV79" s="75"/>
      <c r="ADW79" s="75"/>
      <c r="ADX79" s="75"/>
      <c r="ADY79" s="75"/>
      <c r="ADZ79" s="75"/>
      <c r="AEA79" s="75"/>
      <c r="AEB79" s="75"/>
      <c r="AEC79" s="75"/>
      <c r="AED79" s="75"/>
      <c r="AEE79" s="75"/>
      <c r="AEF79" s="75"/>
      <c r="AEG79" s="75"/>
      <c r="AEH79" s="75"/>
      <c r="AEI79" s="75"/>
      <c r="AEJ79" s="75"/>
      <c r="AEK79" s="75"/>
      <c r="AEL79" s="75"/>
      <c r="AEM79" s="75"/>
      <c r="AEN79" s="75"/>
      <c r="AEO79" s="75"/>
      <c r="AEP79" s="75"/>
      <c r="AEQ79" s="75"/>
      <c r="AER79" s="75"/>
      <c r="AES79" s="75"/>
      <c r="AET79" s="75"/>
      <c r="AEU79" s="75"/>
      <c r="AEV79" s="75"/>
      <c r="AEW79" s="75"/>
      <c r="AEX79" s="75"/>
      <c r="AEY79" s="75"/>
      <c r="AEZ79" s="75"/>
      <c r="AFA79" s="75"/>
      <c r="AFB79" s="75"/>
      <c r="AFC79" s="75"/>
      <c r="AFD79" s="75"/>
      <c r="AFE79" s="75"/>
      <c r="AFF79" s="75"/>
      <c r="AFG79" s="75"/>
      <c r="AFH79" s="75"/>
      <c r="AFI79" s="75"/>
      <c r="AFJ79" s="75"/>
      <c r="AFK79" s="75"/>
      <c r="AFL79" s="75"/>
      <c r="AFM79" s="75"/>
      <c r="AFN79" s="75"/>
      <c r="AFO79" s="75"/>
      <c r="AFP79" s="75"/>
      <c r="AFQ79" s="75"/>
      <c r="AFR79" s="75"/>
      <c r="AFS79" s="75"/>
      <c r="AFT79" s="75"/>
      <c r="AFU79" s="75"/>
      <c r="AFV79" s="75"/>
      <c r="AFW79" s="75"/>
      <c r="AFX79" s="75"/>
      <c r="AFY79" s="75"/>
      <c r="AFZ79" s="75"/>
      <c r="AGA79" s="75"/>
      <c r="AGB79" s="75"/>
      <c r="AGC79" s="75"/>
      <c r="AGD79" s="75"/>
      <c r="AGE79" s="75"/>
      <c r="AGF79" s="75"/>
      <c r="AGG79" s="75"/>
      <c r="AGH79" s="75"/>
      <c r="AGI79" s="75"/>
      <c r="AGJ79" s="75"/>
      <c r="AGK79" s="75"/>
      <c r="AGL79" s="75"/>
      <c r="AGM79" s="75"/>
      <c r="AGN79" s="75"/>
      <c r="AGO79" s="75"/>
      <c r="AGP79" s="75"/>
      <c r="AGQ79" s="75"/>
      <c r="AGR79" s="75"/>
      <c r="AGS79" s="75"/>
      <c r="AGT79" s="75"/>
      <c r="AGU79" s="75"/>
      <c r="AGV79" s="75"/>
      <c r="AGW79" s="75"/>
      <c r="AGX79" s="75"/>
      <c r="AGY79" s="75"/>
      <c r="AGZ79" s="75"/>
      <c r="AHA79" s="75"/>
      <c r="AHB79" s="75"/>
      <c r="AHC79" s="75"/>
      <c r="AHD79" s="75"/>
      <c r="AHE79" s="75"/>
      <c r="AHF79" s="75"/>
      <c r="AHG79" s="75"/>
      <c r="AHH79" s="75"/>
      <c r="AHI79" s="75"/>
      <c r="AHJ79" s="75"/>
      <c r="AHK79" s="75"/>
      <c r="AHL79" s="75"/>
      <c r="AHM79" s="75"/>
      <c r="AHN79" s="75"/>
      <c r="AHO79" s="75"/>
      <c r="AHP79" s="75"/>
      <c r="AHQ79" s="75"/>
      <c r="AHR79" s="75"/>
      <c r="AHS79" s="75"/>
      <c r="AHT79" s="75"/>
      <c r="AHU79" s="75"/>
      <c r="AHV79" s="75"/>
      <c r="AHW79" s="75"/>
      <c r="AHX79" s="75"/>
      <c r="AHY79" s="75"/>
      <c r="AHZ79" s="75"/>
      <c r="AIA79" s="75"/>
      <c r="AIB79" s="75"/>
      <c r="AIC79" s="75"/>
      <c r="AID79" s="75"/>
      <c r="AIE79" s="75"/>
      <c r="AIF79" s="75"/>
      <c r="AIG79" s="75"/>
      <c r="AIH79" s="75"/>
      <c r="AII79" s="75"/>
      <c r="AIJ79" s="75"/>
      <c r="AIK79" s="75"/>
      <c r="AIL79" s="75"/>
      <c r="AIM79" s="75"/>
      <c r="AIN79" s="75"/>
      <c r="AIO79" s="75"/>
      <c r="AIP79" s="75"/>
      <c r="AIQ79" s="75"/>
      <c r="AIR79" s="75"/>
      <c r="AIS79" s="75"/>
      <c r="AIT79" s="75"/>
      <c r="AIU79" s="75"/>
      <c r="AIV79" s="75"/>
      <c r="AIW79" s="75"/>
      <c r="AIX79" s="75"/>
      <c r="AIY79" s="75"/>
      <c r="AIZ79" s="75"/>
      <c r="AJA79" s="75"/>
      <c r="AJB79" s="75"/>
      <c r="AJC79" s="75"/>
      <c r="AJD79" s="75"/>
      <c r="AJE79" s="75"/>
      <c r="AJF79" s="75"/>
      <c r="AJG79" s="75"/>
      <c r="AJH79" s="75"/>
      <c r="AJI79" s="75"/>
      <c r="AJJ79" s="75"/>
      <c r="AJK79" s="75"/>
      <c r="AJL79" s="75"/>
      <c r="AJM79" s="75"/>
      <c r="AJN79" s="75"/>
      <c r="AJO79" s="75"/>
      <c r="AJP79" s="75"/>
      <c r="AJQ79" s="75"/>
      <c r="AJR79" s="75"/>
      <c r="AJS79" s="75"/>
      <c r="AJT79" s="75"/>
      <c r="AJU79" s="75"/>
      <c r="AJV79" s="75"/>
      <c r="AJW79" s="75"/>
      <c r="AJX79" s="75"/>
      <c r="AJY79" s="75"/>
      <c r="AJZ79" s="75"/>
      <c r="AKA79" s="75"/>
      <c r="AKB79" s="75"/>
      <c r="AKC79" s="75"/>
      <c r="AKD79" s="75"/>
      <c r="AKE79" s="75"/>
      <c r="AKF79" s="75"/>
      <c r="AKG79" s="75"/>
      <c r="AKH79" s="75"/>
      <c r="AKI79" s="75"/>
      <c r="AKJ79" s="75"/>
      <c r="AKK79" s="75"/>
      <c r="AKL79" s="75"/>
      <c r="AKM79" s="75"/>
      <c r="AKN79" s="75"/>
      <c r="AKO79" s="75"/>
      <c r="AKP79" s="75"/>
      <c r="AKQ79" s="75"/>
      <c r="AKR79" s="75"/>
      <c r="AKS79" s="75"/>
      <c r="AKT79" s="75"/>
      <c r="AKU79" s="75"/>
      <c r="AKV79" s="75"/>
      <c r="AKW79" s="75"/>
      <c r="AKX79" s="75"/>
      <c r="AKY79" s="75"/>
      <c r="AKZ79" s="75"/>
      <c r="ALA79" s="75"/>
      <c r="ALB79" s="75"/>
      <c r="ALC79" s="75"/>
      <c r="ALD79" s="75"/>
      <c r="ALE79" s="75"/>
      <c r="ALF79" s="75"/>
      <c r="ALG79" s="75"/>
      <c r="ALH79" s="75"/>
      <c r="ALI79" s="75"/>
      <c r="ALJ79" s="75"/>
      <c r="ALK79" s="75"/>
      <c r="ALL79" s="75"/>
      <c r="ALM79" s="75"/>
      <c r="ALN79" s="75"/>
      <c r="ALO79" s="75"/>
      <c r="ALP79" s="75"/>
      <c r="ALQ79" s="75"/>
      <c r="ALR79" s="75"/>
      <c r="ALS79" s="75"/>
      <c r="ALT79" s="75"/>
      <c r="ALU79" s="75"/>
      <c r="ALV79" s="75"/>
      <c r="ALW79" s="75"/>
      <c r="ALX79" s="75"/>
      <c r="ALY79" s="75"/>
      <c r="ALZ79" s="75"/>
      <c r="AMA79" s="75"/>
      <c r="AMB79" s="75"/>
      <c r="AMC79" s="75"/>
      <c r="AMD79" s="75"/>
      <c r="AME79" s="75"/>
      <c r="AMF79" s="75"/>
      <c r="AMG79" s="75"/>
      <c r="AMH79" s="35"/>
      <c r="AMI79" s="35"/>
      <c r="AMJ79" s="35"/>
      <c r="AMK79" s="35"/>
    </row>
    <row r="80" customFormat="false" ht="14.5" hidden="false" customHeight="false" outlineLevel="0" collapsed="false">
      <c r="A80" s="64" t="s">
        <v>138</v>
      </c>
      <c r="B80" s="65" t="n">
        <f aca="false">SUM(B77:B79)</f>
        <v>0.0949448924288889</v>
      </c>
      <c r="C80" s="116" t="n">
        <f aca="false">SUM(C77:C79)</f>
        <v>464.825192997877</v>
      </c>
      <c r="D80" s="116" t="n">
        <f aca="false">SUM(D77:D79)</f>
        <v>1573.99845872303</v>
      </c>
      <c r="E80" s="116" t="n">
        <f aca="false">SUM(E77:E79)</f>
        <v>1731.61861447682</v>
      </c>
      <c r="AT80" s="36"/>
      <c r="AMH80" s="35"/>
    </row>
    <row r="81" customFormat="false" ht="13.8" hidden="false" customHeight="false" outlineLevel="0" collapsed="false">
      <c r="A81" s="101"/>
      <c r="B81" s="117"/>
      <c r="C81" s="69"/>
      <c r="D81" s="69"/>
      <c r="E81" s="43"/>
      <c r="AT81" s="36"/>
      <c r="AMH81" s="35"/>
    </row>
    <row r="82" customFormat="false" ht="16.15" hidden="false" customHeight="true" outlineLevel="0" collapsed="false">
      <c r="A82" s="51" t="s">
        <v>190</v>
      </c>
      <c r="B82" s="51"/>
      <c r="C82" s="51"/>
      <c r="D82" s="51"/>
      <c r="E82" s="51"/>
      <c r="AT82" s="36"/>
      <c r="AMH82" s="35"/>
    </row>
    <row r="83" customFormat="false" ht="13.8" hidden="false" customHeight="false" outlineLevel="0" collapsed="false">
      <c r="A83" s="52" t="s">
        <v>191</v>
      </c>
      <c r="B83" s="102"/>
      <c r="C83" s="94" t="s">
        <v>130</v>
      </c>
      <c r="D83" s="94" t="s">
        <v>130</v>
      </c>
      <c r="E83" s="118" t="s">
        <v>130</v>
      </c>
      <c r="AT83" s="36"/>
      <c r="AMH83" s="35"/>
    </row>
    <row r="84" customFormat="false" ht="13.8" hidden="false" customHeight="false" outlineLevel="0" collapsed="false">
      <c r="A84" s="54" t="s">
        <v>192</v>
      </c>
      <c r="B84" s="119"/>
      <c r="C84" s="56" t="n">
        <f aca="false">'Memória de Cálculo 2 (Insumos)'!G16</f>
        <v>205.797777777778</v>
      </c>
      <c r="D84" s="56" t="n">
        <f aca="false">'Memória de Cálculo 2 (Insumos)'!G16*2</f>
        <v>411.595555555556</v>
      </c>
      <c r="E84" s="56" t="n">
        <f aca="false">'Memória de Cálculo 2 (Insumos)'!G16*2</f>
        <v>411.595555555556</v>
      </c>
      <c r="AT84" s="36"/>
      <c r="AMH84" s="35"/>
    </row>
    <row r="85" customFormat="false" ht="13.8" hidden="false" customHeight="false" outlineLevel="0" collapsed="false">
      <c r="A85" s="54" t="s">
        <v>193</v>
      </c>
      <c r="B85" s="119"/>
      <c r="C85" s="120"/>
      <c r="D85" s="120"/>
      <c r="E85" s="120"/>
      <c r="AT85" s="36"/>
      <c r="AMH85" s="35"/>
    </row>
    <row r="86" customFormat="false" ht="13.8" hidden="false" customHeight="false" outlineLevel="0" collapsed="false">
      <c r="A86" s="54" t="s">
        <v>194</v>
      </c>
      <c r="B86" s="59"/>
      <c r="C86" s="113" t="n">
        <f aca="false">'Memória de Cálculo 2 (Insumos)'!F24</f>
        <v>11.0928</v>
      </c>
      <c r="D86" s="77" t="n">
        <f aca="false">'Memória de Cálculo 2 (Insumos)'!F24</f>
        <v>11.0928</v>
      </c>
      <c r="E86" s="77" t="n">
        <f aca="false">'Memória de Cálculo 2 (Insumos)'!F26</f>
        <v>12.4678</v>
      </c>
      <c r="AT86" s="36"/>
      <c r="AMH86" s="35"/>
    </row>
    <row r="87" customFormat="false" ht="13.8" hidden="false" customHeight="false" outlineLevel="0" collapsed="false">
      <c r="A87" s="54" t="s">
        <v>195</v>
      </c>
      <c r="B87" s="59"/>
      <c r="C87" s="113" t="n">
        <v>0</v>
      </c>
      <c r="D87" s="77" t="n">
        <v>0</v>
      </c>
      <c r="E87" s="77" t="n">
        <v>0</v>
      </c>
      <c r="AT87" s="36"/>
      <c r="AMH87" s="35"/>
    </row>
    <row r="88" customFormat="false" ht="13.8" hidden="false" customHeight="false" outlineLevel="0" collapsed="false">
      <c r="A88" s="64" t="s">
        <v>138</v>
      </c>
      <c r="B88" s="121"/>
      <c r="C88" s="122" t="n">
        <f aca="false">SUM(C84:C87)</f>
        <v>216.890577777778</v>
      </c>
      <c r="D88" s="122" t="n">
        <f aca="false">SUM(D84:D87)</f>
        <v>422.688355555556</v>
      </c>
      <c r="E88" s="122" t="n">
        <f aca="false">SUM(E84:E87)</f>
        <v>424.063355555556</v>
      </c>
      <c r="AT88" s="36"/>
      <c r="AMH88" s="35"/>
    </row>
    <row r="89" customFormat="false" ht="13.8" hidden="false" customHeight="false" outlineLevel="0" collapsed="false">
      <c r="A89" s="101"/>
      <c r="B89" s="117"/>
      <c r="C89" s="69"/>
      <c r="D89" s="69"/>
      <c r="E89" s="43"/>
      <c r="AT89" s="36"/>
      <c r="AMH89" s="35"/>
    </row>
    <row r="90" customFormat="false" ht="16.15" hidden="false" customHeight="true" outlineLevel="0" collapsed="false">
      <c r="A90" s="51" t="s">
        <v>196</v>
      </c>
      <c r="B90" s="51"/>
      <c r="C90" s="51"/>
      <c r="D90" s="51"/>
      <c r="E90" s="51"/>
      <c r="AT90" s="36"/>
      <c r="AMH90" s="35"/>
    </row>
    <row r="91" customFormat="false" ht="13.8" hidden="false" customHeight="false" outlineLevel="0" collapsed="false">
      <c r="A91" s="52" t="s">
        <v>197</v>
      </c>
      <c r="B91" s="102"/>
      <c r="C91" s="53" t="s">
        <v>130</v>
      </c>
      <c r="D91" s="53" t="s">
        <v>130</v>
      </c>
      <c r="E91" s="123" t="s">
        <v>130</v>
      </c>
      <c r="AT91" s="36"/>
      <c r="AMH91" s="35"/>
    </row>
    <row r="92" customFormat="false" ht="13.8" hidden="false" customHeight="false" outlineLevel="0" collapsed="false">
      <c r="A92" s="54" t="s">
        <v>198</v>
      </c>
      <c r="B92" s="57" t="n">
        <v>0.06</v>
      </c>
      <c r="C92" s="77" t="n">
        <f aca="false">(C19+C49+C59+C80+C88)*$B92</f>
        <v>390.41976339734</v>
      </c>
      <c r="D92" s="77" t="n">
        <f aca="false">(D19+D49+D59+D80+D88)*$B92</f>
        <v>782.160443158315</v>
      </c>
      <c r="E92" s="77" t="n">
        <f aca="false">(E19+E49+E59+E80+E88)*$B92</f>
        <v>891.307504761179</v>
      </c>
      <c r="AT92" s="36"/>
      <c r="AMH92" s="35"/>
    </row>
    <row r="93" customFormat="false" ht="13.8" hidden="false" customHeight="false" outlineLevel="0" collapsed="false">
      <c r="A93" s="54" t="s">
        <v>199</v>
      </c>
      <c r="B93" s="57" t="n">
        <v>0.0679</v>
      </c>
      <c r="C93" s="77" t="n">
        <f aca="false">(C19+C49+C59+C80+C88+C92)*$B93</f>
        <v>468.334534179335</v>
      </c>
      <c r="D93" s="77" t="n">
        <f aca="false">(D19+D49+D59+D80+D88+D92)*$B93</f>
        <v>938.253595597942</v>
      </c>
      <c r="E93" s="77" t="n">
        <f aca="false">(E19+E49+E59+E80+E88+E92)*$B93</f>
        <v>1069.18277246135</v>
      </c>
      <c r="AT93" s="36"/>
      <c r="AMH93" s="35"/>
    </row>
    <row r="94" customFormat="false" ht="13.8" hidden="false" customHeight="false" outlineLevel="0" collapsed="false">
      <c r="A94" s="124" t="s">
        <v>200</v>
      </c>
      <c r="B94" s="125" t="n">
        <f aca="false">SUM(B95:B98)</f>
        <v>0.0565</v>
      </c>
      <c r="C94" s="126" t="n">
        <f aca="false">SUM(C95:C98)</f>
        <v>441.086269223364</v>
      </c>
      <c r="D94" s="126" t="n">
        <f aca="false">SUM(D95:D98)</f>
        <v>883.664875990611</v>
      </c>
      <c r="E94" s="126" t="n">
        <f aca="false">SUM(E95:E98)</f>
        <v>1006.97643629731</v>
      </c>
      <c r="AT94" s="36"/>
      <c r="AMH94" s="35"/>
    </row>
    <row r="95" customFormat="false" ht="13.8" hidden="false" customHeight="false" outlineLevel="0" collapsed="false">
      <c r="A95" s="127" t="s">
        <v>201</v>
      </c>
      <c r="B95" s="128" t="n">
        <v>0.0365</v>
      </c>
      <c r="C95" s="129" t="n">
        <f aca="false">((C$19+C$49+C$59+C$80+C$88+C$92+C$93)/(1-$B95-$B96-$B97))*$B95</f>
        <v>284.949536754916</v>
      </c>
      <c r="D95" s="129" t="n">
        <f aca="false">((D$19+D$49+D$59+D$80+D$88+D$92+D$93)/(1-$B95-$B96-$B97))*$B95</f>
        <v>570.863149976235</v>
      </c>
      <c r="E95" s="129" t="n">
        <f aca="false">((E$19+E$49+E$59+E$80+E$88+E$92+E$93)/(1-$B95-$B96-$B97))*$B95</f>
        <v>650.524600439858</v>
      </c>
      <c r="AT95" s="36"/>
      <c r="AMH95" s="35"/>
    </row>
    <row r="96" customFormat="false" ht="13.8" hidden="false" customHeight="false" outlineLevel="0" collapsed="false">
      <c r="A96" s="127" t="s">
        <v>202</v>
      </c>
      <c r="B96" s="128" t="n">
        <v>0</v>
      </c>
      <c r="C96" s="129" t="n">
        <f aca="false">((C$19+C$49+C$59+C$80+C$88+C$92+C$93)/(1-$B95-$B96-$B97))*$B96</f>
        <v>0</v>
      </c>
      <c r="D96" s="129" t="n">
        <f aca="false">((D$19+D$49+D$59+D$80+D$88+D$92+D$93)/(1-$B95-$B96-$B97))*$B96</f>
        <v>0</v>
      </c>
      <c r="E96" s="129" t="n">
        <f aca="false">((E$19+E$49+E$59+E$80+E$88+E$92+E$93)/(1-$B95-$B96-$B97))*$B96</f>
        <v>0</v>
      </c>
      <c r="AT96" s="36"/>
      <c r="AMH96" s="35"/>
    </row>
    <row r="97" customFormat="false" ht="13.8" hidden="false" customHeight="false" outlineLevel="0" collapsed="false">
      <c r="A97" s="127" t="s">
        <v>203</v>
      </c>
      <c r="B97" s="128" t="n">
        <v>0.02</v>
      </c>
      <c r="C97" s="130" t="n">
        <f aca="false">((C$19+C$49+C$59+C$80+C$88+C$92+C$93)/(1-$B95-$B96-$B97))*$B97</f>
        <v>156.136732468447</v>
      </c>
      <c r="D97" s="130" t="n">
        <f aca="false">((D$19+D$49+D$59+D$80+D$88+D$92+D$93)/(1-$B95-$B96-$B97))*$B97</f>
        <v>312.801726014376</v>
      </c>
      <c r="E97" s="130" t="n">
        <f aca="false">((E$19+E$49+E$59+E$80+E$88+E$92+E$93)/(1-$B95-$B96-$B97))*$B97</f>
        <v>356.451835857457</v>
      </c>
      <c r="AT97" s="36"/>
      <c r="AMH97" s="35"/>
    </row>
    <row r="98" customFormat="false" ht="13.8" hidden="false" customHeight="false" outlineLevel="0" collapsed="false">
      <c r="A98" s="127" t="s">
        <v>204</v>
      </c>
      <c r="B98" s="59" t="n">
        <v>0</v>
      </c>
      <c r="C98" s="130"/>
      <c r="D98" s="130"/>
      <c r="E98" s="129"/>
      <c r="AT98" s="36"/>
      <c r="AMH98" s="35"/>
    </row>
    <row r="99" customFormat="false" ht="13.8" hidden="false" customHeight="false" outlineLevel="0" collapsed="false">
      <c r="A99" s="124" t="s">
        <v>205</v>
      </c>
      <c r="B99" s="125" t="n">
        <f aca="false">SUM(B100:B103)</f>
        <v>0.0575</v>
      </c>
      <c r="C99" s="126" t="n">
        <f aca="false">SUM(C100:C103)</f>
        <v>449.369385004183</v>
      </c>
      <c r="D99" s="126" t="n">
        <f aca="false">SUM(D100:D103)</f>
        <v>900.259132012594</v>
      </c>
      <c r="E99" s="126" t="n">
        <f aca="false">SUM(E100:E103)</f>
        <v>1025.88634801389</v>
      </c>
      <c r="AT99" s="36"/>
      <c r="AMH99" s="35"/>
    </row>
    <row r="100" customFormat="false" ht="13.8" hidden="false" customHeight="false" outlineLevel="0" collapsed="false">
      <c r="A100" s="127" t="s">
        <v>201</v>
      </c>
      <c r="B100" s="128" t="n">
        <v>0.0365</v>
      </c>
      <c r="C100" s="129" t="n">
        <f aca="false">((C$19+C$49+C$59+C$80+C$88+C$92+C$93)/(1-$B100-$B101-$B102))*$B100</f>
        <v>285.251870480916</v>
      </c>
      <c r="D100" s="129" t="n">
        <f aca="false">((D$19+D$49+D$59+D$80+D$88+D$92+D$93)/(1-$B100-$B101-$B102))*$B100</f>
        <v>571.468840321038</v>
      </c>
      <c r="E100" s="129" t="n">
        <f aca="false">((E$19+E$49+E$59+E$80+E$88+E$92+E$93)/(1-$B100-$B101-$B102))*$B100</f>
        <v>651.214812217513</v>
      </c>
      <c r="AT100" s="36"/>
      <c r="AMH100" s="35"/>
    </row>
    <row r="101" customFormat="false" ht="13.8" hidden="false" customHeight="false" outlineLevel="0" collapsed="false">
      <c r="A101" s="127" t="s">
        <v>202</v>
      </c>
      <c r="B101" s="128" t="n">
        <v>0</v>
      </c>
      <c r="C101" s="129" t="n">
        <f aca="false">((C$19+C$49+C$59+C$80+C$88+C$92+C$93)/(1-$B100-$B101-$B102))*$B101</f>
        <v>0</v>
      </c>
      <c r="D101" s="129" t="n">
        <f aca="false">((D$19+D$49+D$59+D$80+D$88+D$92+D$93)/(1-$B100-$B101-$B102))*$B101</f>
        <v>0</v>
      </c>
      <c r="E101" s="129" t="n">
        <f aca="false">((E$19+E$49+E$59+E$80+E$88+E$92+E$93)/(1-$B100-$B101-$B102))*$B101</f>
        <v>0</v>
      </c>
      <c r="AT101" s="36"/>
      <c r="AMH101" s="35"/>
    </row>
    <row r="102" customFormat="false" ht="13.8" hidden="false" customHeight="false" outlineLevel="0" collapsed="false">
      <c r="A102" s="127" t="s">
        <v>203</v>
      </c>
      <c r="B102" s="128" t="n">
        <v>0.021</v>
      </c>
      <c r="C102" s="130" t="n">
        <f aca="false">((C$19+C$49+C$59+C$80+C$88+C$92+C$93)/(1-$B100-$B101-$B102))*$B102</f>
        <v>164.117514523267</v>
      </c>
      <c r="D102" s="130" t="n">
        <f aca="false">((D$19+D$49+D$59+D$80+D$88+D$92+D$93)/(1-$B100-$B101-$B102))*$B102</f>
        <v>328.790291691556</v>
      </c>
      <c r="E102" s="130" t="n">
        <f aca="false">((E$19+E$49+E$59+E$80+E$88+E$92+E$93)/(1-$B100-$B101-$B102))*$B102</f>
        <v>374.671535796378</v>
      </c>
      <c r="AT102" s="36"/>
      <c r="AMH102" s="35"/>
    </row>
    <row r="103" customFormat="false" ht="13.8" hidden="false" customHeight="false" outlineLevel="0" collapsed="false">
      <c r="A103" s="127" t="s">
        <v>204</v>
      </c>
      <c r="B103" s="59" t="n">
        <v>0</v>
      </c>
      <c r="C103" s="130"/>
      <c r="D103" s="130"/>
      <c r="E103" s="129"/>
      <c r="AT103" s="36"/>
      <c r="AMH103" s="35"/>
    </row>
    <row r="104" customFormat="false" ht="13.8" hidden="false" customHeight="false" outlineLevel="0" collapsed="false">
      <c r="A104" s="124" t="s">
        <v>206</v>
      </c>
      <c r="B104" s="125" t="n">
        <f aca="false">SUM(B105:B108)</f>
        <v>0.0615</v>
      </c>
      <c r="C104" s="126" t="n">
        <f aca="false">SUM(C105:C108)</f>
        <v>482.678366311389</v>
      </c>
      <c r="D104" s="126" t="n">
        <f aca="false">SUM(D105:D108)</f>
        <v>966.989789686502</v>
      </c>
      <c r="E104" s="126" t="n">
        <f aca="false">SUM(E105:E108)</f>
        <v>1101.92897648311</v>
      </c>
      <c r="AT104" s="36"/>
      <c r="AMH104" s="35"/>
    </row>
    <row r="105" customFormat="false" ht="13.8" hidden="false" customHeight="false" outlineLevel="0" collapsed="false">
      <c r="A105" s="127" t="s">
        <v>201</v>
      </c>
      <c r="B105" s="128" t="n">
        <v>0.0365</v>
      </c>
      <c r="C105" s="129" t="n">
        <f aca="false">((C$19+C$49+C$59+C$80+C$88+C$92+C$93)/(1-$B105-$B106-$B107))*$B105</f>
        <v>286.467648298629</v>
      </c>
      <c r="D105" s="129" t="n">
        <f aca="false">((D$19+D$49+D$59+D$80+D$88+D$92+D$93)/(1-$B105-$B106-$B107))*$B105</f>
        <v>573.904509326135</v>
      </c>
      <c r="E105" s="129" t="n">
        <f aca="false">((E$19+E$49+E$59+E$80+E$88+E$92+E$93)/(1-$B105-$B106-$B107))*$B105</f>
        <v>653.99036815664</v>
      </c>
      <c r="AT105" s="36"/>
      <c r="AMH105" s="35"/>
    </row>
    <row r="106" customFormat="false" ht="13.8" hidden="false" customHeight="false" outlineLevel="0" collapsed="false">
      <c r="A106" s="127" t="s">
        <v>202</v>
      </c>
      <c r="B106" s="128" t="n">
        <v>0</v>
      </c>
      <c r="C106" s="129" t="n">
        <f aca="false">((C$19+C$49+C$59+C$80+C$88+C$92+C$93)/(1-$B105-$B106-$B107))*$B106</f>
        <v>0</v>
      </c>
      <c r="D106" s="129" t="n">
        <f aca="false">((D$19+D$49+D$59+D$80+D$88+D$92+D$93)/(1-$B105-$B106-$B107))*$B106</f>
        <v>0</v>
      </c>
      <c r="E106" s="129" t="n">
        <f aca="false">((E$19+E$49+E$59+E$80+E$88+E$92+E$93)/(1-$B105-$B106-$B107))*$B106</f>
        <v>0</v>
      </c>
      <c r="AT106" s="36"/>
      <c r="AMH106" s="35"/>
    </row>
    <row r="107" customFormat="false" ht="13.8" hidden="false" customHeight="false" outlineLevel="0" collapsed="false">
      <c r="A107" s="127" t="s">
        <v>203</v>
      </c>
      <c r="B107" s="128" t="n">
        <v>0.025</v>
      </c>
      <c r="C107" s="130" t="n">
        <f aca="false">((C$19+C$49+C$59+C$80+C$88+C$92+C$93)/(1-$B105-$B106-$B107))*$B107</f>
        <v>196.21071801276</v>
      </c>
      <c r="D107" s="130" t="n">
        <f aca="false">((D$19+D$49+D$59+D$80+D$88+D$92+D$93)/(1-$B105-$B106-$B107))*$B107</f>
        <v>393.085280360367</v>
      </c>
      <c r="E107" s="130" t="n">
        <f aca="false">((E$19+E$49+E$59+E$80+E$88+E$92+E$93)/(1-$B105-$B106-$B107))*$B107</f>
        <v>447.938608326466</v>
      </c>
      <c r="AT107" s="36"/>
      <c r="AMH107" s="35"/>
    </row>
    <row r="108" customFormat="false" ht="13.8" hidden="false" customHeight="false" outlineLevel="0" collapsed="false">
      <c r="A108" s="127" t="s">
        <v>204</v>
      </c>
      <c r="B108" s="59" t="n">
        <v>0</v>
      </c>
      <c r="C108" s="130"/>
      <c r="D108" s="130"/>
      <c r="E108" s="129"/>
      <c r="AT108" s="36"/>
      <c r="AMH108" s="35"/>
    </row>
    <row r="109" customFormat="false" ht="13.8" hidden="false" customHeight="false" outlineLevel="0" collapsed="false">
      <c r="A109" s="124" t="s">
        <v>207</v>
      </c>
      <c r="B109" s="125" t="n">
        <f aca="false">SUM(B110:B113)</f>
        <v>0.0665</v>
      </c>
      <c r="C109" s="126" t="n">
        <f aca="false">SUM(C110:C113)</f>
        <v>524.716013448563</v>
      </c>
      <c r="D109" s="126" t="n">
        <f aca="false">SUM(D110:D113)</f>
        <v>1051.20731092065</v>
      </c>
      <c r="E109" s="126" t="n">
        <f aca="false">SUM(E110:E113)</f>
        <v>1197.89868367678</v>
      </c>
      <c r="AT109" s="36"/>
      <c r="AMH109" s="35"/>
    </row>
    <row r="110" customFormat="false" ht="13.8" hidden="false" customHeight="false" outlineLevel="0" collapsed="false">
      <c r="A110" s="127" t="s">
        <v>201</v>
      </c>
      <c r="B110" s="128" t="n">
        <v>0.0365</v>
      </c>
      <c r="C110" s="129" t="n">
        <f aca="false">((C$19+C$49+C$59+C$80+C$88+C$92+C$93)/(1-$B110-$B111-$B112))*$B110</f>
        <v>288.002022419136</v>
      </c>
      <c r="D110" s="129" t="n">
        <f aca="false">((D$19+D$49+D$59+D$80+D$88+D$92+D$93)/(1-$B110-$B111-$B112))*$B110</f>
        <v>576.978448851182</v>
      </c>
      <c r="E110" s="129" t="n">
        <f aca="false">((E$19+E$49+E$59+E$80+E$88+E$92+E$93)/(1-$B110-$B111-$B112))*$B110</f>
        <v>657.493262469209</v>
      </c>
      <c r="AT110" s="36"/>
      <c r="AMH110" s="35"/>
    </row>
    <row r="111" customFormat="false" ht="13.8" hidden="false" customHeight="false" outlineLevel="0" collapsed="false">
      <c r="A111" s="127" t="s">
        <v>202</v>
      </c>
      <c r="B111" s="128" t="n">
        <v>0</v>
      </c>
      <c r="C111" s="129" t="n">
        <f aca="false">((C$19+C$49+C$59+C$80+C$88+C$92+C$93)/(1-$B110-$B111-$B112))*$B111</f>
        <v>0</v>
      </c>
      <c r="D111" s="129" t="n">
        <f aca="false">((D$19+D$49+D$59+D$80+D$88+D$92+D$93)/(1-$B110-$B111-$B112))*$B111</f>
        <v>0</v>
      </c>
      <c r="E111" s="129" t="n">
        <f aca="false">((E$19+E$49+E$59+E$80+E$88+E$92+E$93)/(1-$B110-$B111-$B112))*$B111</f>
        <v>0</v>
      </c>
      <c r="AT111" s="36"/>
      <c r="AMH111" s="35"/>
    </row>
    <row r="112" customFormat="false" ht="13.8" hidden="false" customHeight="false" outlineLevel="0" collapsed="false">
      <c r="A112" s="127" t="s">
        <v>203</v>
      </c>
      <c r="B112" s="128" t="n">
        <v>0.03</v>
      </c>
      <c r="C112" s="130" t="n">
        <f aca="false">((C$19+C$49+C$59+C$80+C$88+C$92+C$93)/(1-$B110-$B111-$B112))*$B112</f>
        <v>236.713991029427</v>
      </c>
      <c r="D112" s="130" t="n">
        <f aca="false">((D$19+D$49+D$59+D$80+D$88+D$92+D$93)/(1-$B110-$B111-$B112))*$B112</f>
        <v>474.228862069464</v>
      </c>
      <c r="E112" s="130" t="n">
        <f aca="false">((E$19+E$49+E$59+E$80+E$88+E$92+E$93)/(1-$B110-$B111-$B112))*$B112</f>
        <v>540.405421207569</v>
      </c>
      <c r="AT112" s="36"/>
      <c r="AMH112" s="35"/>
    </row>
    <row r="113" customFormat="false" ht="13.8" hidden="false" customHeight="false" outlineLevel="0" collapsed="false">
      <c r="A113" s="127" t="s">
        <v>204</v>
      </c>
      <c r="B113" s="59" t="n">
        <v>0</v>
      </c>
      <c r="C113" s="130"/>
      <c r="D113" s="130"/>
      <c r="E113" s="129"/>
      <c r="AT113" s="36"/>
      <c r="AMH113" s="35"/>
    </row>
    <row r="114" customFormat="false" ht="13.8" hidden="false" customHeight="false" outlineLevel="0" collapsed="false">
      <c r="A114" s="124" t="s">
        <v>208</v>
      </c>
      <c r="B114" s="125" t="n">
        <f aca="false">SUM(B115:B118)</f>
        <v>0.0715</v>
      </c>
      <c r="C114" s="126" t="n">
        <f aca="false">SUM(C115:C118)</f>
        <v>567.206408535518</v>
      </c>
      <c r="D114" s="126" t="n">
        <f aca="false">SUM(D115:D118)</f>
        <v>1136.33185984713</v>
      </c>
      <c r="E114" s="126" t="n">
        <f aca="false">SUM(E115:E118)</f>
        <v>1294.90199030172</v>
      </c>
      <c r="AT114" s="36"/>
      <c r="AMH114" s="35"/>
    </row>
    <row r="115" customFormat="false" ht="13.8" hidden="false" customHeight="false" outlineLevel="0" collapsed="false">
      <c r="A115" s="127" t="s">
        <v>201</v>
      </c>
      <c r="B115" s="128" t="n">
        <v>0.0365</v>
      </c>
      <c r="C115" s="129" t="n">
        <f aca="false">((C$19+C$49+C$59+C$80+C$88+C$92+C$93)/(1-$B115-$B116-$B117))*$B115</f>
        <v>289.55292183981</v>
      </c>
      <c r="D115" s="129" t="n">
        <f aca="false">((D$19+D$49+D$59+D$80+D$88+D$92+D$93)/(1-$B115-$B116-$B117))*$B115</f>
        <v>580.085494886999</v>
      </c>
      <c r="E115" s="129" t="n">
        <f aca="false">((E$19+E$49+E$59+E$80+E$88+E$92+E$93)/(1-$B115-$B116-$B117))*$B115</f>
        <v>661.033883161019</v>
      </c>
      <c r="AT115" s="36"/>
      <c r="AMH115" s="35"/>
    </row>
    <row r="116" customFormat="false" ht="13.8" hidden="false" customHeight="false" outlineLevel="0" collapsed="false">
      <c r="A116" s="127" t="s">
        <v>202</v>
      </c>
      <c r="B116" s="128" t="n">
        <v>0</v>
      </c>
      <c r="C116" s="129" t="n">
        <f aca="false">((C$19+C$49+C$59+C$80+C$88+C$92+C$93)/(1-$B115-$B116-$B117))*$B116</f>
        <v>0</v>
      </c>
      <c r="D116" s="129" t="n">
        <f aca="false">((D$19+D$49+D$59+D$80+D$88+D$92+D$93)/(1-$B115-$B116-$B117))*$B116</f>
        <v>0</v>
      </c>
      <c r="E116" s="129" t="n">
        <f aca="false">((E$19+E$49+E$59+E$80+E$88+E$92+E$93)/(1-$B115-$B116-$B117))*$B116</f>
        <v>0</v>
      </c>
      <c r="AT116" s="36"/>
      <c r="AMH116" s="35"/>
    </row>
    <row r="117" customFormat="false" ht="13.8" hidden="false" customHeight="false" outlineLevel="0" collapsed="false">
      <c r="A117" s="127" t="s">
        <v>203</v>
      </c>
      <c r="B117" s="128" t="n">
        <v>0.035</v>
      </c>
      <c r="C117" s="130" t="n">
        <f aca="false">((C$19+C$49+C$59+C$80+C$88+C$92+C$93)/(1-$B115-$B116-$B117))*$B117</f>
        <v>277.653486695708</v>
      </c>
      <c r="D117" s="130" t="n">
        <f aca="false">((D$19+D$49+D$59+D$80+D$88+D$92+D$93)/(1-$B115-$B116-$B117))*$B117</f>
        <v>556.246364960136</v>
      </c>
      <c r="E117" s="130" t="n">
        <f aca="false">((E$19+E$49+E$59+E$80+E$88+E$92+E$93)/(1-$B115-$B116-$B117))*$B117</f>
        <v>633.868107140703</v>
      </c>
      <c r="AT117" s="36"/>
      <c r="AMH117" s="35"/>
    </row>
    <row r="118" customFormat="false" ht="13.8" hidden="false" customHeight="false" outlineLevel="0" collapsed="false">
      <c r="A118" s="127" t="s">
        <v>204</v>
      </c>
      <c r="B118" s="59" t="n">
        <v>0</v>
      </c>
      <c r="C118" s="130"/>
      <c r="D118" s="130"/>
      <c r="E118" s="129"/>
      <c r="AT118" s="36"/>
      <c r="AMH118" s="35"/>
    </row>
    <row r="119" customFormat="false" ht="13.8" hidden="false" customHeight="false" outlineLevel="0" collapsed="false">
      <c r="A119" s="124" t="s">
        <v>209</v>
      </c>
      <c r="B119" s="125" t="n">
        <f aca="false">SUM(B120:B123)</f>
        <v>0.0765</v>
      </c>
      <c r="C119" s="126" t="n">
        <f aca="false">SUM(C120:C123)</f>
        <v>610.156905355954</v>
      </c>
      <c r="D119" s="126" t="n">
        <f aca="false">SUM(D120:D123)</f>
        <v>1222.3781689136</v>
      </c>
      <c r="E119" s="126" t="n">
        <f aca="false">SUM(E120:E123)</f>
        <v>1392.95568465406</v>
      </c>
      <c r="AT119" s="36"/>
      <c r="AMH119" s="35"/>
    </row>
    <row r="120" customFormat="false" ht="13.8" hidden="false" customHeight="false" outlineLevel="0" collapsed="false">
      <c r="A120" s="127" t="s">
        <v>201</v>
      </c>
      <c r="B120" s="128" t="n">
        <v>0.0365</v>
      </c>
      <c r="C120" s="129" t="n">
        <f aca="false">((C$19+C$49+C$59+C$80+C$88+C$92+C$93)/(1-$B120-$B121-$B122))*$B120</f>
        <v>291.120614973756</v>
      </c>
      <c r="D120" s="129" t="n">
        <f aca="false">((D$19+D$49+D$59+D$80+D$88+D$92+D$93)/(1-$B120-$B121-$B122))*$B120</f>
        <v>583.226185167924</v>
      </c>
      <c r="E120" s="129" t="n">
        <f aca="false">((E$19+E$49+E$59+E$80+E$88+E$92+E$93)/(1-$B120-$B121-$B122))*$B120</f>
        <v>664.61284300488</v>
      </c>
      <c r="AT120" s="36"/>
      <c r="AMH120" s="35"/>
    </row>
    <row r="121" customFormat="false" ht="13.8" hidden="false" customHeight="false" outlineLevel="0" collapsed="false">
      <c r="A121" s="127" t="s">
        <v>202</v>
      </c>
      <c r="B121" s="128" t="n">
        <v>0</v>
      </c>
      <c r="C121" s="129" t="n">
        <f aca="false">((C$19+C$49+C$59+C$80+C$88+C$92+C$93)/(1-$B120-$B121-$B122))*$B121</f>
        <v>0</v>
      </c>
      <c r="D121" s="129" t="n">
        <f aca="false">((D$19+D$49+D$59+D$80+D$88+D$92+D$93)/(1-$B120-$B121-$B122))*$B121</f>
        <v>0</v>
      </c>
      <c r="E121" s="129" t="n">
        <f aca="false">((E$19+E$49+E$59+E$80+E$88+E$92+E$93)/(1-$B120-$B121-$B122))*$B121</f>
        <v>0</v>
      </c>
      <c r="AT121" s="36"/>
      <c r="AMH121" s="35"/>
    </row>
    <row r="122" customFormat="false" ht="13.8" hidden="false" customHeight="false" outlineLevel="0" collapsed="false">
      <c r="A122" s="127" t="s">
        <v>203</v>
      </c>
      <c r="B122" s="128" t="n">
        <v>0.04</v>
      </c>
      <c r="C122" s="130" t="n">
        <f aca="false">((C$19+C$49+C$59+C$80+C$88+C$92+C$93)/(1-$B120-$B121-$B122))*$B122</f>
        <v>319.036290382198</v>
      </c>
      <c r="D122" s="130" t="n">
        <f aca="false">((D$19+D$49+D$59+D$80+D$88+D$92+D$93)/(1-$B120-$B121-$B122))*$B122</f>
        <v>639.151983745671</v>
      </c>
      <c r="E122" s="130" t="n">
        <f aca="false">((E$19+E$49+E$59+E$80+E$88+E$92+E$93)/(1-$B120-$B121-$B122))*$B122</f>
        <v>728.342841649183</v>
      </c>
      <c r="AT122" s="36"/>
      <c r="AMH122" s="35"/>
    </row>
    <row r="123" customFormat="false" ht="13.8" hidden="false" customHeight="false" outlineLevel="0" collapsed="false">
      <c r="A123" s="127" t="s">
        <v>204</v>
      </c>
      <c r="B123" s="59" t="n">
        <v>0</v>
      </c>
      <c r="C123" s="130"/>
      <c r="D123" s="130"/>
      <c r="E123" s="129"/>
      <c r="AT123" s="36"/>
      <c r="AMH123" s="35"/>
    </row>
    <row r="124" customFormat="false" ht="13.8" hidden="false" customHeight="false" outlineLevel="0" collapsed="false">
      <c r="A124" s="124" t="s">
        <v>210</v>
      </c>
      <c r="B124" s="125" t="n">
        <f aca="false">SUM(B125:B128)</f>
        <v>0.0815</v>
      </c>
      <c r="C124" s="126" t="n">
        <f aca="false">SUM(C125:C128)</f>
        <v>653.575017819509</v>
      </c>
      <c r="D124" s="126" t="n">
        <f aca="false">SUM(D125:D128)</f>
        <v>1309.36129136129</v>
      </c>
      <c r="E124" s="126" t="n">
        <f aca="false">SUM(E125:E128)</f>
        <v>1492.0769205889</v>
      </c>
      <c r="AT124" s="36"/>
      <c r="AMH124" s="35"/>
    </row>
    <row r="125" customFormat="false" ht="13.8" hidden="false" customHeight="false" outlineLevel="0" collapsed="false">
      <c r="A125" s="127" t="s">
        <v>201</v>
      </c>
      <c r="B125" s="128" t="n">
        <v>0.0365</v>
      </c>
      <c r="C125" s="129" t="n">
        <f aca="false">((C$19+C$49+C$59+C$80+C$88+C$92+C$93)/(1-$B125-$B126-$B127))*$B125</f>
        <v>292.705376078676</v>
      </c>
      <c r="D125" s="129" t="n">
        <f aca="false">((D$19+D$49+D$59+D$80+D$88+D$92+D$93)/(1-$B125-$B126-$B127))*$B125</f>
        <v>586.401069137265</v>
      </c>
      <c r="E125" s="129" t="n">
        <f aca="false">((E$19+E$49+E$59+E$80+E$88+E$92+E$93)/(1-$B125-$B126-$B127))*$B125</f>
        <v>668.230768116501</v>
      </c>
      <c r="AT125" s="36"/>
      <c r="AMH125" s="35"/>
    </row>
    <row r="126" customFormat="false" ht="13.8" hidden="false" customHeight="false" outlineLevel="0" collapsed="false">
      <c r="A126" s="127" t="s">
        <v>202</v>
      </c>
      <c r="B126" s="128" t="n">
        <v>0</v>
      </c>
      <c r="C126" s="129" t="n">
        <f aca="false">((C$19+C$49+C$59+C$80+C$88+C$92+C$93)/(1-$B125-$B126-$B127))*$B126</f>
        <v>0</v>
      </c>
      <c r="D126" s="129" t="n">
        <f aca="false">((D$19+D$49+D$59+D$80+D$88+D$92+D$93)/(1-$B125-$B126-$B127))*$B126</f>
        <v>0</v>
      </c>
      <c r="E126" s="129" t="n">
        <f aca="false">((E$19+E$49+E$59+E$80+E$88+E$92+E$93)/(1-$B125-$B126-$B127))*$B126</f>
        <v>0</v>
      </c>
      <c r="AT126" s="36"/>
      <c r="AMH126" s="35"/>
    </row>
    <row r="127" customFormat="false" ht="13.8" hidden="false" customHeight="false" outlineLevel="0" collapsed="false">
      <c r="A127" s="127" t="s">
        <v>203</v>
      </c>
      <c r="B127" s="128" t="n">
        <v>0.045</v>
      </c>
      <c r="C127" s="130" t="n">
        <f aca="false">((C$19+C$49+C$59+C$80+C$88+C$92+C$93)/(1-$B125-$B126-$B127))*$B127</f>
        <v>360.869641740833</v>
      </c>
      <c r="D127" s="130" t="n">
        <f aca="false">((D$19+D$49+D$59+D$80+D$88+D$92+D$93)/(1-$B125-$B126-$B127))*$B127</f>
        <v>722.960222224026</v>
      </c>
      <c r="E127" s="130" t="n">
        <f aca="false">((E$19+E$49+E$59+E$80+E$88+E$92+E$93)/(1-$B125-$B126-$B127))*$B127</f>
        <v>823.846152472399</v>
      </c>
      <c r="AT127" s="36"/>
      <c r="AMH127" s="35"/>
    </row>
    <row r="128" customFormat="false" ht="13.8" hidden="false" customHeight="false" outlineLevel="0" collapsed="false">
      <c r="A128" s="127" t="s">
        <v>204</v>
      </c>
      <c r="B128" s="59" t="n">
        <v>0</v>
      </c>
      <c r="C128" s="130"/>
      <c r="D128" s="130"/>
      <c r="E128" s="129"/>
      <c r="AT128" s="36"/>
      <c r="AMH128" s="35"/>
    </row>
    <row r="129" customFormat="false" ht="13.8" hidden="false" customHeight="false" outlineLevel="0" collapsed="false">
      <c r="A129" s="124" t="s">
        <v>211</v>
      </c>
      <c r="B129" s="125" t="n">
        <f aca="false">SUM(B130:B133)</f>
        <v>0.0865</v>
      </c>
      <c r="C129" s="126" t="n">
        <f aca="false">SUM(C130:C133)</f>
        <v>697.468424343967</v>
      </c>
      <c r="D129" s="126" t="n">
        <f aca="false">SUM(D130:D133)</f>
        <v>1397.29661000436</v>
      </c>
      <c r="E129" s="126" t="n">
        <f aca="false">SUM(E130:E133)</f>
        <v>1592.28322752467</v>
      </c>
      <c r="AT129" s="36"/>
      <c r="AMH129" s="35"/>
    </row>
    <row r="130" customFormat="false" ht="13.8" hidden="false" customHeight="false" outlineLevel="0" collapsed="false">
      <c r="A130" s="127" t="s">
        <v>201</v>
      </c>
      <c r="B130" s="128" t="n">
        <v>0.0365</v>
      </c>
      <c r="C130" s="129" t="n">
        <f aca="false">((C$19+C$49+C$59+C$80+C$88+C$92+C$93)/(1-$B130-$B131-$B132))*$B130</f>
        <v>294.307485416818</v>
      </c>
      <c r="D130" s="129" t="n">
        <f aca="false">((D$19+D$49+D$59+D$80+D$88+D$92+D$93)/(1-$B130-$B131-$B132))*$B130</f>
        <v>589.610708267737</v>
      </c>
      <c r="E130" s="129" t="n">
        <f aca="false">((E$19+E$49+E$59+E$80+E$88+E$92+E$93)/(1-$B130-$B131-$B132))*$B130</f>
        <v>671.888298319657</v>
      </c>
      <c r="AT130" s="36"/>
      <c r="AMH130" s="35"/>
    </row>
    <row r="131" customFormat="false" ht="13.8" hidden="false" customHeight="false" outlineLevel="0" collapsed="false">
      <c r="A131" s="127" t="s">
        <v>202</v>
      </c>
      <c r="B131" s="128" t="n">
        <v>0</v>
      </c>
      <c r="C131" s="129" t="n">
        <f aca="false">((C$19+C$49+C$59+C$80+C$88+C$92+C$93)/(1-$B130-$B131-$B132))*$B131</f>
        <v>0</v>
      </c>
      <c r="D131" s="129" t="n">
        <f aca="false">((D$19+D$49+D$59+D$80+D$88+D$92+D$93)/(1-$B130-$B131-$B132))*$B131</f>
        <v>0</v>
      </c>
      <c r="E131" s="129" t="n">
        <f aca="false">((E$19+E$49+E$59+E$80+E$88+E$92+E$93)/(1-$B130-$B131-$B132))*$B131</f>
        <v>0</v>
      </c>
      <c r="AT131" s="36"/>
      <c r="AMH131" s="35"/>
    </row>
    <row r="132" customFormat="false" ht="13.8" hidden="false" customHeight="false" outlineLevel="0" collapsed="false">
      <c r="A132" s="127" t="s">
        <v>203</v>
      </c>
      <c r="B132" s="128" t="n">
        <v>0.05</v>
      </c>
      <c r="C132" s="130" t="n">
        <f aca="false">((C$19+C$49+C$59+C$80+C$88+C$92+C$93)/(1-$B130-$B131-$B132))*$B132</f>
        <v>403.160938927148</v>
      </c>
      <c r="D132" s="130" t="n">
        <f aca="false">((D$19+D$49+D$59+D$80+D$88+D$92+D$93)/(1-$B130-$B131-$B132))*$B132</f>
        <v>807.685901736627</v>
      </c>
      <c r="E132" s="130" t="n">
        <f aca="false">((E$19+E$49+E$59+E$80+E$88+E$92+E$93)/(1-$B130-$B131-$B132))*$B132</f>
        <v>920.394929205009</v>
      </c>
      <c r="AT132" s="36"/>
      <c r="AMH132" s="35"/>
    </row>
    <row r="133" customFormat="false" ht="13.8" hidden="false" customHeight="false" outlineLevel="0" collapsed="false">
      <c r="A133" s="127" t="s">
        <v>204</v>
      </c>
      <c r="B133" s="59" t="n">
        <v>0</v>
      </c>
      <c r="C133" s="130"/>
      <c r="D133" s="130"/>
      <c r="E133" s="129"/>
      <c r="AT133" s="36"/>
      <c r="AMH133" s="35"/>
    </row>
    <row r="134" customFormat="false" ht="13.8" hidden="false" customHeight="true" outlineLevel="0" collapsed="false">
      <c r="A134" s="131" t="s">
        <v>138</v>
      </c>
      <c r="B134" s="132" t="n">
        <v>0.02</v>
      </c>
      <c r="C134" s="133" t="n">
        <f aca="false">SUM(C92:C93,C94)</f>
        <v>1299.84056680004</v>
      </c>
      <c r="D134" s="133" t="n">
        <f aca="false">SUM(D92:D93,D94)</f>
        <v>2604.07891474687</v>
      </c>
      <c r="E134" s="133" t="n">
        <f aca="false">SUM(E92:E93,E94)</f>
        <v>2967.46671351985</v>
      </c>
      <c r="AT134" s="36"/>
      <c r="AMH134" s="35"/>
    </row>
    <row r="135" customFormat="false" ht="13.8" hidden="false" customHeight="true" outlineLevel="0" collapsed="false">
      <c r="A135" s="131"/>
      <c r="B135" s="134" t="n">
        <v>0.021</v>
      </c>
      <c r="C135" s="135" t="n">
        <f aca="false">SUM(C92:C93,C99)</f>
        <v>1308.12368258086</v>
      </c>
      <c r="D135" s="135" t="n">
        <f aca="false">SUM(D92:D93,D99)</f>
        <v>2620.67317076885</v>
      </c>
      <c r="E135" s="135" t="n">
        <f aca="false">SUM(E92:E93,E99)</f>
        <v>2986.37662523642</v>
      </c>
      <c r="AT135" s="36"/>
      <c r="AMH135" s="35"/>
    </row>
    <row r="136" customFormat="false" ht="13.8" hidden="false" customHeight="false" outlineLevel="0" collapsed="false">
      <c r="A136" s="131"/>
      <c r="B136" s="134" t="n">
        <v>0.025</v>
      </c>
      <c r="C136" s="135" t="n">
        <f aca="false">SUM(C92:C93,C104)</f>
        <v>1341.43266388806</v>
      </c>
      <c r="D136" s="135" t="n">
        <f aca="false">SUM(D92:D93,D104)</f>
        <v>2687.40382844276</v>
      </c>
      <c r="E136" s="135" t="n">
        <f aca="false">SUM(E92:E93,E104)</f>
        <v>3062.41925370564</v>
      </c>
      <c r="AT136" s="36"/>
      <c r="AMH136" s="35"/>
    </row>
    <row r="137" customFormat="false" ht="13.8" hidden="false" customHeight="false" outlineLevel="0" collapsed="false">
      <c r="A137" s="131"/>
      <c r="B137" s="134" t="n">
        <v>0.03</v>
      </c>
      <c r="C137" s="135" t="n">
        <f aca="false">SUM(C92:C93,C109)</f>
        <v>1383.47031102524</v>
      </c>
      <c r="D137" s="135" t="n">
        <f aca="false">SUM(D92:D93,D109)</f>
        <v>2771.6213496769</v>
      </c>
      <c r="E137" s="135" t="n">
        <f aca="false">SUM(E92:E93,E109)</f>
        <v>3158.38896089931</v>
      </c>
      <c r="AT137" s="36"/>
      <c r="AMH137" s="35"/>
    </row>
    <row r="138" customFormat="false" ht="13.8" hidden="false" customHeight="false" outlineLevel="0" collapsed="false">
      <c r="A138" s="131"/>
      <c r="B138" s="134" t="n">
        <v>0.035</v>
      </c>
      <c r="C138" s="135" t="n">
        <f aca="false">SUM(C92:C93,C114)</f>
        <v>1425.96070611219</v>
      </c>
      <c r="D138" s="135" t="n">
        <f aca="false">SUM(D92:D93,D114)</f>
        <v>2856.74589860339</v>
      </c>
      <c r="E138" s="135" t="n">
        <f aca="false">SUM(E92:E93,E114)</f>
        <v>3255.39226752425</v>
      </c>
      <c r="AT138" s="36"/>
      <c r="AMH138" s="35"/>
    </row>
    <row r="139" customFormat="false" ht="13.8" hidden="false" customHeight="false" outlineLevel="0" collapsed="false">
      <c r="A139" s="131"/>
      <c r="B139" s="134" t="n">
        <v>0.04</v>
      </c>
      <c r="C139" s="135" t="n">
        <f aca="false">SUM(C92:C93,C119)</f>
        <v>1468.91120293263</v>
      </c>
      <c r="D139" s="135" t="n">
        <f aca="false">SUM(D92:D93,D119)</f>
        <v>2942.79220766985</v>
      </c>
      <c r="E139" s="135" t="n">
        <f aca="false">SUM(E92:E93,E119)</f>
        <v>3353.44596187659</v>
      </c>
      <c r="AT139" s="36"/>
      <c r="AMH139" s="35"/>
    </row>
    <row r="140" customFormat="false" ht="13.8" hidden="false" customHeight="false" outlineLevel="0" collapsed="false">
      <c r="A140" s="131"/>
      <c r="B140" s="134" t="n">
        <v>0.045</v>
      </c>
      <c r="C140" s="135" t="n">
        <f aca="false">SUM(C92:C93,C124)</f>
        <v>1512.32931539618</v>
      </c>
      <c r="D140" s="135" t="n">
        <f aca="false">SUM(D92:D93,D124)</f>
        <v>3029.77533011755</v>
      </c>
      <c r="E140" s="135" t="n">
        <f aca="false">SUM(E92:E93,E124)</f>
        <v>3452.56719781143</v>
      </c>
      <c r="AT140" s="36"/>
      <c r="AMH140" s="35"/>
    </row>
    <row r="141" customFormat="false" ht="13.8" hidden="false" customHeight="false" outlineLevel="0" collapsed="false">
      <c r="A141" s="131"/>
      <c r="B141" s="136" t="n">
        <v>0.05</v>
      </c>
      <c r="C141" s="137" t="n">
        <f aca="false">SUM(C92:C93,C129)</f>
        <v>1556.22272192064</v>
      </c>
      <c r="D141" s="137" t="n">
        <f aca="false">SUM(D92:D93,D129)</f>
        <v>3117.71064876062</v>
      </c>
      <c r="E141" s="137" t="n">
        <f aca="false">SUM(E92:E93,E129)</f>
        <v>3552.7735047472</v>
      </c>
      <c r="AT141" s="36"/>
      <c r="AMH141" s="35"/>
    </row>
    <row r="142" customFormat="false" ht="13.8" hidden="false" customHeight="false" outlineLevel="0" collapsed="false">
      <c r="A142" s="101"/>
      <c r="B142" s="117"/>
      <c r="C142" s="69"/>
      <c r="D142" s="69"/>
      <c r="E142" s="43"/>
      <c r="AT142" s="36"/>
      <c r="AMH142" s="35"/>
    </row>
    <row r="143" customFormat="false" ht="13.8" hidden="false" customHeight="false" outlineLevel="0" collapsed="false">
      <c r="A143" s="67"/>
      <c r="B143" s="68"/>
      <c r="C143" s="68"/>
      <c r="D143" s="68"/>
      <c r="E143" s="43"/>
      <c r="AT143" s="36"/>
      <c r="AMH143" s="35"/>
    </row>
    <row r="144" customFormat="false" ht="17.5" hidden="false" customHeight="true" outlineLevel="0" collapsed="false">
      <c r="A144" s="138" t="s">
        <v>212</v>
      </c>
      <c r="B144" s="138"/>
      <c r="C144" s="138"/>
      <c r="D144" s="138"/>
      <c r="E144" s="138"/>
      <c r="AT144" s="36"/>
      <c r="AMH144" s="35"/>
    </row>
    <row r="145" customFormat="false" ht="14.5" hidden="false" customHeight="true" outlineLevel="0" collapsed="false">
      <c r="A145" s="139" t="s">
        <v>213</v>
      </c>
      <c r="B145" s="139"/>
      <c r="C145" s="140" t="s">
        <v>130</v>
      </c>
      <c r="D145" s="140" t="s">
        <v>130</v>
      </c>
      <c r="E145" s="141" t="s">
        <v>130</v>
      </c>
      <c r="AT145" s="36"/>
      <c r="AMH145" s="35"/>
    </row>
    <row r="146" customFormat="false" ht="15" hidden="false" customHeight="true" outlineLevel="0" collapsed="false">
      <c r="A146" s="142" t="s">
        <v>214</v>
      </c>
      <c r="B146" s="142"/>
      <c r="C146" s="143" t="n">
        <f aca="false">C19</f>
        <v>2953.262</v>
      </c>
      <c r="D146" s="143" t="n">
        <f aca="false">D19</f>
        <v>5906.524</v>
      </c>
      <c r="E146" s="143" t="n">
        <f aca="false">E19</f>
        <v>6953.58961818182</v>
      </c>
      <c r="AT146" s="36"/>
      <c r="AMH146" s="35"/>
    </row>
    <row r="147" customFormat="false" ht="15" hidden="false" customHeight="true" outlineLevel="0" collapsed="false">
      <c r="A147" s="144" t="s">
        <v>215</v>
      </c>
      <c r="B147" s="144"/>
      <c r="C147" s="145" t="n">
        <f aca="false">C49</f>
        <v>2678.57962484667</v>
      </c>
      <c r="D147" s="145" t="n">
        <f aca="false">D49</f>
        <v>4745.91924969333</v>
      </c>
      <c r="E147" s="145" t="n">
        <f aca="false">E49</f>
        <v>5290.39337114788</v>
      </c>
      <c r="AT147" s="36"/>
      <c r="AMH147" s="35"/>
    </row>
    <row r="148" customFormat="false" ht="13.9" hidden="false" customHeight="true" outlineLevel="0" collapsed="false">
      <c r="A148" s="144" t="s">
        <v>216</v>
      </c>
      <c r="B148" s="144" t="s">
        <v>213</v>
      </c>
      <c r="C148" s="145" t="n">
        <f aca="false">C59</f>
        <v>193.438661</v>
      </c>
      <c r="D148" s="145" t="n">
        <f aca="false">D59</f>
        <v>386.877322</v>
      </c>
      <c r="E148" s="145" t="n">
        <f aca="false">E59</f>
        <v>455.460119990909</v>
      </c>
      <c r="AT148" s="36"/>
      <c r="AMH148" s="35"/>
    </row>
    <row r="149" customFormat="false" ht="15" hidden="false" customHeight="true" outlineLevel="0" collapsed="false">
      <c r="A149" s="144" t="s">
        <v>217</v>
      </c>
      <c r="B149" s="144"/>
      <c r="C149" s="145" t="n">
        <f aca="false">C80</f>
        <v>464.825192997877</v>
      </c>
      <c r="D149" s="145" t="n">
        <f aca="false">D80</f>
        <v>1573.99845872303</v>
      </c>
      <c r="E149" s="145" t="n">
        <f aca="false">E80</f>
        <v>1731.61861447682</v>
      </c>
      <c r="AT149" s="36"/>
      <c r="AMH149" s="35"/>
    </row>
    <row r="150" s="146" customFormat="true" ht="15.75" hidden="false" customHeight="true" outlineLevel="0" collapsed="false">
      <c r="A150" s="144" t="s">
        <v>218</v>
      </c>
      <c r="B150" s="144"/>
      <c r="C150" s="145" t="n">
        <f aca="false">C88</f>
        <v>216.890577777778</v>
      </c>
      <c r="D150" s="145" t="n">
        <f aca="false">D88</f>
        <v>422.688355555556</v>
      </c>
      <c r="E150" s="145" t="n">
        <f aca="false">E88</f>
        <v>424.063355555556</v>
      </c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  <c r="IK150" s="36"/>
      <c r="IL150" s="36"/>
      <c r="IM150" s="36"/>
      <c r="IN150" s="36"/>
      <c r="IO150" s="36"/>
      <c r="IP150" s="36"/>
      <c r="IQ150" s="36"/>
      <c r="IR150" s="36"/>
      <c r="IS150" s="36"/>
      <c r="IT150" s="36"/>
      <c r="IU150" s="36"/>
      <c r="IV150" s="36"/>
      <c r="IW150" s="36"/>
      <c r="IX150" s="36"/>
      <c r="IY150" s="36"/>
      <c r="IZ150" s="36"/>
      <c r="JA150" s="36"/>
      <c r="JB150" s="36"/>
      <c r="JC150" s="36"/>
      <c r="JD150" s="36"/>
      <c r="JE150" s="36"/>
      <c r="JF150" s="36"/>
      <c r="JG150" s="36"/>
      <c r="JH150" s="36"/>
      <c r="JI150" s="36"/>
      <c r="JJ150" s="36"/>
      <c r="JK150" s="36"/>
      <c r="JL150" s="36"/>
      <c r="JM150" s="36"/>
      <c r="JN150" s="36"/>
      <c r="JO150" s="36"/>
      <c r="JP150" s="36"/>
      <c r="JQ150" s="36"/>
      <c r="JR150" s="36"/>
      <c r="JS150" s="36"/>
      <c r="JT150" s="36"/>
      <c r="JU150" s="36"/>
      <c r="JV150" s="36"/>
      <c r="JW150" s="36"/>
      <c r="JX150" s="36"/>
      <c r="JY150" s="36"/>
      <c r="JZ150" s="36"/>
      <c r="KA150" s="36"/>
      <c r="KB150" s="36"/>
      <c r="KC150" s="36"/>
      <c r="KD150" s="36"/>
      <c r="KE150" s="36"/>
      <c r="KF150" s="36"/>
      <c r="KG150" s="36"/>
      <c r="KH150" s="36"/>
      <c r="KI150" s="36"/>
      <c r="KJ150" s="36"/>
      <c r="KK150" s="36"/>
      <c r="KL150" s="36"/>
      <c r="KM150" s="36"/>
      <c r="KN150" s="36"/>
      <c r="KO150" s="36"/>
      <c r="KP150" s="36"/>
      <c r="KQ150" s="36"/>
      <c r="KR150" s="36"/>
      <c r="KS150" s="36"/>
      <c r="KT150" s="36"/>
      <c r="KU150" s="36"/>
      <c r="KV150" s="36"/>
      <c r="KW150" s="36"/>
      <c r="KX150" s="36"/>
      <c r="KY150" s="36"/>
      <c r="KZ150" s="36"/>
      <c r="LA150" s="36"/>
      <c r="LB150" s="36"/>
      <c r="LC150" s="36"/>
      <c r="LD150" s="36"/>
      <c r="LE150" s="36"/>
      <c r="LF150" s="36"/>
      <c r="LG150" s="36"/>
      <c r="LH150" s="36"/>
      <c r="LI150" s="36"/>
      <c r="LJ150" s="36"/>
      <c r="LK150" s="36"/>
      <c r="LL150" s="36"/>
      <c r="LM150" s="36"/>
      <c r="LN150" s="36"/>
      <c r="LO150" s="36"/>
      <c r="LP150" s="36"/>
      <c r="LQ150" s="36"/>
      <c r="LR150" s="36"/>
      <c r="LS150" s="36"/>
      <c r="LT150" s="36"/>
      <c r="LU150" s="36"/>
      <c r="LV150" s="36"/>
      <c r="LW150" s="36"/>
      <c r="LX150" s="36"/>
      <c r="LY150" s="36"/>
      <c r="LZ150" s="36"/>
      <c r="MA150" s="36"/>
      <c r="MB150" s="36"/>
      <c r="MC150" s="36"/>
      <c r="MD150" s="36"/>
      <c r="ME150" s="36"/>
      <c r="MF150" s="36"/>
      <c r="MG150" s="36"/>
      <c r="MH150" s="36"/>
      <c r="MI150" s="36"/>
      <c r="MJ150" s="36"/>
      <c r="MK150" s="36"/>
      <c r="ML150" s="36"/>
      <c r="MM150" s="36"/>
      <c r="MN150" s="36"/>
      <c r="MO150" s="36"/>
      <c r="MP150" s="36"/>
      <c r="MQ150" s="36"/>
      <c r="MR150" s="36"/>
      <c r="MS150" s="36"/>
      <c r="MT150" s="36"/>
      <c r="MU150" s="36"/>
      <c r="MV150" s="36"/>
      <c r="MW150" s="36"/>
      <c r="MX150" s="36"/>
      <c r="MY150" s="36"/>
      <c r="MZ150" s="36"/>
      <c r="NA150" s="36"/>
      <c r="NB150" s="36"/>
      <c r="NC150" s="36"/>
      <c r="ND150" s="36"/>
      <c r="NE150" s="36"/>
      <c r="NF150" s="36"/>
      <c r="NG150" s="36"/>
      <c r="NH150" s="36"/>
      <c r="NI150" s="36"/>
      <c r="NJ150" s="36"/>
      <c r="NK150" s="36"/>
      <c r="NL150" s="36"/>
      <c r="NM150" s="36"/>
      <c r="NN150" s="36"/>
      <c r="NO150" s="36"/>
      <c r="NP150" s="36"/>
      <c r="NQ150" s="36"/>
      <c r="NR150" s="36"/>
      <c r="NS150" s="36"/>
      <c r="NT150" s="36"/>
      <c r="NU150" s="36"/>
      <c r="NV150" s="36"/>
      <c r="NW150" s="36"/>
      <c r="NX150" s="36"/>
      <c r="NY150" s="36"/>
      <c r="NZ150" s="36"/>
      <c r="OA150" s="36"/>
      <c r="OB150" s="36"/>
      <c r="OC150" s="36"/>
      <c r="OD150" s="36"/>
      <c r="OE150" s="36"/>
      <c r="OF150" s="36"/>
      <c r="OG150" s="36"/>
      <c r="OH150" s="36"/>
      <c r="OI150" s="36"/>
      <c r="OJ150" s="36"/>
      <c r="OK150" s="36"/>
      <c r="OL150" s="36"/>
      <c r="OM150" s="36"/>
      <c r="ON150" s="36"/>
      <c r="OO150" s="36"/>
      <c r="OP150" s="36"/>
      <c r="OQ150" s="36"/>
      <c r="OR150" s="36"/>
      <c r="OS150" s="36"/>
      <c r="OT150" s="36"/>
      <c r="OU150" s="36"/>
      <c r="OV150" s="36"/>
      <c r="OW150" s="36"/>
      <c r="OX150" s="36"/>
      <c r="OY150" s="36"/>
      <c r="OZ150" s="36"/>
      <c r="PA150" s="36"/>
      <c r="PB150" s="36"/>
      <c r="PC150" s="36"/>
      <c r="PD150" s="36"/>
      <c r="PE150" s="36"/>
      <c r="PF150" s="36"/>
      <c r="PG150" s="36"/>
      <c r="PH150" s="36"/>
      <c r="PI150" s="36"/>
      <c r="PJ150" s="36"/>
      <c r="PK150" s="36"/>
      <c r="PL150" s="36"/>
      <c r="PM150" s="36"/>
      <c r="PN150" s="36"/>
      <c r="PO150" s="36"/>
      <c r="PP150" s="36"/>
      <c r="PQ150" s="36"/>
      <c r="PR150" s="36"/>
      <c r="PS150" s="36"/>
      <c r="PT150" s="36"/>
      <c r="PU150" s="36"/>
      <c r="PV150" s="36"/>
      <c r="PW150" s="36"/>
      <c r="PX150" s="36"/>
      <c r="PY150" s="36"/>
      <c r="PZ150" s="36"/>
      <c r="QA150" s="36"/>
      <c r="QB150" s="36"/>
      <c r="QC150" s="36"/>
      <c r="QD150" s="36"/>
      <c r="QE150" s="36"/>
      <c r="QF150" s="36"/>
      <c r="QG150" s="36"/>
      <c r="QH150" s="36"/>
      <c r="QI150" s="36"/>
      <c r="QJ150" s="36"/>
      <c r="QK150" s="36"/>
      <c r="QL150" s="36"/>
      <c r="QM150" s="36"/>
      <c r="QN150" s="36"/>
      <c r="QO150" s="36"/>
      <c r="QP150" s="36"/>
      <c r="QQ150" s="36"/>
      <c r="QR150" s="36"/>
      <c r="QS150" s="36"/>
      <c r="QT150" s="36"/>
      <c r="QU150" s="36"/>
      <c r="QV150" s="36"/>
      <c r="QW150" s="36"/>
      <c r="QX150" s="36"/>
      <c r="QY150" s="36"/>
      <c r="QZ150" s="36"/>
      <c r="RA150" s="36"/>
      <c r="RB150" s="36"/>
      <c r="RC150" s="36"/>
      <c r="RD150" s="36"/>
      <c r="RE150" s="36"/>
      <c r="RF150" s="36"/>
      <c r="RG150" s="36"/>
      <c r="RH150" s="36"/>
      <c r="RI150" s="36"/>
      <c r="RJ150" s="36"/>
      <c r="RK150" s="36"/>
      <c r="RL150" s="36"/>
      <c r="RM150" s="36"/>
      <c r="RN150" s="36"/>
      <c r="RO150" s="36"/>
      <c r="RP150" s="36"/>
      <c r="RQ150" s="36"/>
      <c r="RR150" s="36"/>
      <c r="RS150" s="36"/>
      <c r="RT150" s="36"/>
      <c r="RU150" s="36"/>
      <c r="RV150" s="36"/>
      <c r="RW150" s="36"/>
      <c r="RX150" s="36"/>
      <c r="RY150" s="36"/>
      <c r="RZ150" s="36"/>
      <c r="SA150" s="36"/>
      <c r="SB150" s="36"/>
      <c r="SC150" s="36"/>
      <c r="SD150" s="36"/>
      <c r="SE150" s="36"/>
      <c r="SF150" s="36"/>
      <c r="SG150" s="36"/>
      <c r="SH150" s="36"/>
      <c r="SI150" s="36"/>
      <c r="SJ150" s="36"/>
      <c r="SK150" s="36"/>
      <c r="SL150" s="36"/>
      <c r="SM150" s="36"/>
      <c r="SN150" s="36"/>
      <c r="SO150" s="36"/>
      <c r="SP150" s="36"/>
      <c r="SQ150" s="36"/>
      <c r="SR150" s="36"/>
      <c r="SS150" s="36"/>
      <c r="ST150" s="36"/>
      <c r="SU150" s="36"/>
      <c r="SV150" s="36"/>
      <c r="SW150" s="36"/>
      <c r="SX150" s="36"/>
      <c r="SY150" s="36"/>
      <c r="SZ150" s="36"/>
      <c r="TA150" s="36"/>
      <c r="TB150" s="36"/>
      <c r="TC150" s="36"/>
      <c r="TD150" s="36"/>
      <c r="TE150" s="36"/>
      <c r="TF150" s="36"/>
      <c r="TG150" s="36"/>
      <c r="TH150" s="36"/>
      <c r="TI150" s="36"/>
      <c r="TJ150" s="36"/>
      <c r="TK150" s="36"/>
      <c r="TL150" s="36"/>
      <c r="TM150" s="36"/>
      <c r="TN150" s="36"/>
      <c r="TO150" s="36"/>
      <c r="TP150" s="36"/>
      <c r="TQ150" s="36"/>
      <c r="TR150" s="36"/>
      <c r="TS150" s="36"/>
      <c r="TT150" s="36"/>
      <c r="TU150" s="36"/>
      <c r="TV150" s="36"/>
      <c r="TW150" s="36"/>
      <c r="TX150" s="36"/>
      <c r="TY150" s="36"/>
      <c r="TZ150" s="36"/>
      <c r="UA150" s="36"/>
      <c r="UB150" s="36"/>
      <c r="UC150" s="36"/>
      <c r="UD150" s="36"/>
      <c r="UE150" s="36"/>
      <c r="UF150" s="36"/>
      <c r="UG150" s="36"/>
      <c r="UH150" s="36"/>
      <c r="UI150" s="36"/>
      <c r="UJ150" s="36"/>
      <c r="UK150" s="36"/>
      <c r="UL150" s="36"/>
      <c r="UM150" s="36"/>
      <c r="UN150" s="36"/>
      <c r="UO150" s="36"/>
      <c r="UP150" s="36"/>
      <c r="UQ150" s="36"/>
      <c r="UR150" s="36"/>
      <c r="US150" s="36"/>
      <c r="UT150" s="36"/>
      <c r="UU150" s="36"/>
      <c r="UV150" s="36"/>
      <c r="UW150" s="36"/>
      <c r="UX150" s="36"/>
      <c r="UY150" s="36"/>
      <c r="UZ150" s="36"/>
      <c r="VA150" s="36"/>
      <c r="VB150" s="36"/>
      <c r="VC150" s="36"/>
      <c r="VD150" s="36"/>
      <c r="VE150" s="36"/>
      <c r="VF150" s="36"/>
      <c r="VG150" s="36"/>
      <c r="VH150" s="36"/>
      <c r="VI150" s="36"/>
      <c r="VJ150" s="36"/>
      <c r="VK150" s="36"/>
      <c r="VL150" s="36"/>
      <c r="VM150" s="36"/>
      <c r="VN150" s="36"/>
      <c r="VO150" s="36"/>
      <c r="VP150" s="36"/>
      <c r="VQ150" s="36"/>
      <c r="VR150" s="36"/>
      <c r="VS150" s="36"/>
      <c r="VT150" s="36"/>
      <c r="VU150" s="36"/>
      <c r="VV150" s="36"/>
      <c r="VW150" s="36"/>
      <c r="VX150" s="36"/>
      <c r="VY150" s="36"/>
      <c r="VZ150" s="36"/>
      <c r="WA150" s="36"/>
      <c r="WB150" s="36"/>
      <c r="WC150" s="36"/>
      <c r="WD150" s="36"/>
      <c r="WE150" s="36"/>
      <c r="WF150" s="36"/>
      <c r="WG150" s="36"/>
      <c r="WH150" s="36"/>
      <c r="WI150" s="36"/>
      <c r="WJ150" s="36"/>
      <c r="WK150" s="36"/>
      <c r="WL150" s="36"/>
      <c r="WM150" s="36"/>
      <c r="WN150" s="36"/>
      <c r="WO150" s="36"/>
      <c r="WP150" s="36"/>
      <c r="WQ150" s="36"/>
      <c r="WR150" s="36"/>
      <c r="WS150" s="36"/>
      <c r="WT150" s="36"/>
      <c r="WU150" s="36"/>
      <c r="WV150" s="36"/>
      <c r="WW150" s="36"/>
      <c r="WX150" s="36"/>
      <c r="WY150" s="36"/>
      <c r="WZ150" s="36"/>
      <c r="XA150" s="36"/>
      <c r="XB150" s="36"/>
      <c r="XC150" s="36"/>
      <c r="XD150" s="36"/>
      <c r="XE150" s="36"/>
      <c r="XF150" s="36"/>
      <c r="XG150" s="36"/>
      <c r="XH150" s="36"/>
      <c r="XI150" s="36"/>
      <c r="XJ150" s="36"/>
      <c r="XK150" s="36"/>
      <c r="XL150" s="36"/>
      <c r="XM150" s="36"/>
      <c r="XN150" s="36"/>
      <c r="XO150" s="36"/>
      <c r="XP150" s="36"/>
      <c r="XQ150" s="36"/>
      <c r="XR150" s="36"/>
      <c r="XS150" s="36"/>
      <c r="XT150" s="36"/>
      <c r="XU150" s="36"/>
      <c r="XV150" s="36"/>
      <c r="XW150" s="36"/>
      <c r="XX150" s="36"/>
      <c r="XY150" s="36"/>
      <c r="XZ150" s="36"/>
      <c r="YA150" s="36"/>
      <c r="YB150" s="36"/>
      <c r="YC150" s="36"/>
      <c r="YD150" s="36"/>
      <c r="YE150" s="36"/>
      <c r="YF150" s="36"/>
      <c r="YG150" s="36"/>
      <c r="YH150" s="36"/>
      <c r="YI150" s="36"/>
      <c r="YJ150" s="36"/>
      <c r="YK150" s="36"/>
      <c r="YL150" s="36"/>
      <c r="YM150" s="36"/>
      <c r="YN150" s="36"/>
      <c r="YO150" s="36"/>
      <c r="YP150" s="36"/>
      <c r="YQ150" s="36"/>
      <c r="YR150" s="36"/>
      <c r="YS150" s="36"/>
      <c r="YT150" s="36"/>
      <c r="YU150" s="36"/>
      <c r="YV150" s="36"/>
      <c r="YW150" s="36"/>
      <c r="YX150" s="36"/>
      <c r="YY150" s="36"/>
      <c r="YZ150" s="36"/>
      <c r="ZA150" s="36"/>
      <c r="ZB150" s="36"/>
      <c r="ZC150" s="36"/>
      <c r="ZD150" s="36"/>
      <c r="ZE150" s="36"/>
      <c r="ZF150" s="36"/>
      <c r="ZG150" s="36"/>
      <c r="ZH150" s="36"/>
      <c r="ZI150" s="36"/>
      <c r="ZJ150" s="36"/>
      <c r="ZK150" s="36"/>
      <c r="ZL150" s="36"/>
      <c r="ZM150" s="36"/>
      <c r="ZN150" s="36"/>
      <c r="ZO150" s="36"/>
      <c r="ZP150" s="36"/>
      <c r="ZQ150" s="36"/>
      <c r="ZR150" s="36"/>
      <c r="ZS150" s="36"/>
      <c r="ZT150" s="36"/>
      <c r="ZU150" s="36"/>
      <c r="ZV150" s="36"/>
      <c r="ZW150" s="36"/>
      <c r="ZX150" s="36"/>
      <c r="ZY150" s="36"/>
      <c r="ZZ150" s="36"/>
      <c r="AAA150" s="36"/>
      <c r="AAB150" s="36"/>
      <c r="AAC150" s="36"/>
      <c r="AAD150" s="36"/>
      <c r="AAE150" s="36"/>
      <c r="AAF150" s="36"/>
      <c r="AAG150" s="36"/>
      <c r="AAH150" s="36"/>
      <c r="AAI150" s="36"/>
      <c r="AAJ150" s="36"/>
      <c r="AAK150" s="36"/>
      <c r="AAL150" s="36"/>
      <c r="AAM150" s="36"/>
      <c r="AAN150" s="36"/>
      <c r="AAO150" s="36"/>
      <c r="AAP150" s="36"/>
      <c r="AAQ150" s="36"/>
      <c r="AAR150" s="36"/>
      <c r="AAS150" s="36"/>
      <c r="AAT150" s="36"/>
      <c r="AAU150" s="36"/>
      <c r="AAV150" s="36"/>
      <c r="AAW150" s="36"/>
      <c r="AAX150" s="36"/>
      <c r="AAY150" s="36"/>
      <c r="AAZ150" s="36"/>
      <c r="ABA150" s="36"/>
      <c r="ABB150" s="36"/>
      <c r="ABC150" s="36"/>
      <c r="ABD150" s="36"/>
      <c r="ABE150" s="36"/>
      <c r="ABF150" s="36"/>
      <c r="ABG150" s="36"/>
      <c r="ABH150" s="36"/>
      <c r="ABI150" s="36"/>
      <c r="ABJ150" s="36"/>
      <c r="ABK150" s="36"/>
      <c r="ABL150" s="36"/>
      <c r="ABM150" s="36"/>
      <c r="ABN150" s="36"/>
      <c r="ABO150" s="36"/>
      <c r="ABP150" s="36"/>
      <c r="ABQ150" s="36"/>
      <c r="ABR150" s="36"/>
      <c r="ABS150" s="36"/>
      <c r="ABT150" s="36"/>
      <c r="ABU150" s="36"/>
      <c r="ABV150" s="36"/>
      <c r="ABW150" s="36"/>
      <c r="ABX150" s="36"/>
      <c r="ABY150" s="36"/>
      <c r="ABZ150" s="36"/>
      <c r="ACA150" s="36"/>
      <c r="ACB150" s="36"/>
      <c r="ACC150" s="36"/>
      <c r="ACD150" s="36"/>
      <c r="ACE150" s="36"/>
      <c r="ACF150" s="36"/>
      <c r="ACG150" s="36"/>
      <c r="ACH150" s="36"/>
      <c r="ACI150" s="36"/>
      <c r="ACJ150" s="36"/>
      <c r="ACK150" s="36"/>
      <c r="ACL150" s="36"/>
      <c r="ACM150" s="36"/>
      <c r="ACN150" s="36"/>
      <c r="ACO150" s="36"/>
      <c r="ACP150" s="36"/>
      <c r="ACQ150" s="36"/>
      <c r="ACR150" s="36"/>
      <c r="ACS150" s="36"/>
      <c r="ACT150" s="36"/>
      <c r="ACU150" s="36"/>
      <c r="ACV150" s="36"/>
      <c r="ACW150" s="36"/>
      <c r="ACX150" s="36"/>
      <c r="ACY150" s="36"/>
      <c r="ACZ150" s="36"/>
      <c r="ADA150" s="36"/>
      <c r="ADB150" s="36"/>
      <c r="ADC150" s="36"/>
      <c r="ADD150" s="36"/>
      <c r="ADE150" s="36"/>
      <c r="ADF150" s="36"/>
      <c r="ADG150" s="36"/>
      <c r="ADH150" s="36"/>
      <c r="ADI150" s="36"/>
      <c r="ADJ150" s="36"/>
      <c r="ADK150" s="36"/>
      <c r="ADL150" s="36"/>
      <c r="ADM150" s="36"/>
      <c r="ADN150" s="36"/>
      <c r="ADO150" s="36"/>
      <c r="ADP150" s="36"/>
      <c r="ADQ150" s="36"/>
      <c r="ADR150" s="36"/>
      <c r="ADS150" s="36"/>
      <c r="ADT150" s="36"/>
      <c r="ADU150" s="36"/>
      <c r="ADV150" s="36"/>
      <c r="ADW150" s="36"/>
      <c r="ADX150" s="36"/>
      <c r="ADY150" s="36"/>
      <c r="ADZ150" s="36"/>
      <c r="AEA150" s="36"/>
      <c r="AEB150" s="36"/>
      <c r="AEC150" s="36"/>
      <c r="AED150" s="36"/>
      <c r="AEE150" s="36"/>
      <c r="AEF150" s="36"/>
      <c r="AEG150" s="36"/>
      <c r="AEH150" s="36"/>
      <c r="AEI150" s="36"/>
      <c r="AEJ150" s="36"/>
      <c r="AEK150" s="36"/>
      <c r="AEL150" s="36"/>
      <c r="AEM150" s="36"/>
      <c r="AEN150" s="36"/>
      <c r="AEO150" s="36"/>
      <c r="AEP150" s="36"/>
      <c r="AEQ150" s="36"/>
      <c r="AER150" s="36"/>
      <c r="AES150" s="36"/>
      <c r="AET150" s="36"/>
      <c r="AEU150" s="36"/>
      <c r="AEV150" s="36"/>
      <c r="AEW150" s="36"/>
      <c r="AEX150" s="36"/>
      <c r="AEY150" s="36"/>
      <c r="AEZ150" s="36"/>
      <c r="AFA150" s="36"/>
      <c r="AFB150" s="36"/>
      <c r="AFC150" s="36"/>
      <c r="AFD150" s="36"/>
      <c r="AFE150" s="36"/>
      <c r="AFF150" s="36"/>
      <c r="AFG150" s="36"/>
      <c r="AFH150" s="36"/>
      <c r="AFI150" s="36"/>
      <c r="AFJ150" s="36"/>
      <c r="AFK150" s="36"/>
      <c r="AFL150" s="36"/>
      <c r="AFM150" s="36"/>
      <c r="AFN150" s="36"/>
      <c r="AFO150" s="36"/>
      <c r="AFP150" s="36"/>
      <c r="AFQ150" s="36"/>
      <c r="AFR150" s="36"/>
      <c r="AFS150" s="36"/>
      <c r="AFT150" s="36"/>
      <c r="AFU150" s="36"/>
      <c r="AFV150" s="36"/>
      <c r="AFW150" s="36"/>
      <c r="AFX150" s="36"/>
      <c r="AFY150" s="36"/>
      <c r="AFZ150" s="36"/>
      <c r="AGA150" s="36"/>
      <c r="AGB150" s="36"/>
      <c r="AGC150" s="36"/>
      <c r="AGD150" s="36"/>
      <c r="AGE150" s="36"/>
      <c r="AGF150" s="36"/>
      <c r="AGG150" s="36"/>
      <c r="AGH150" s="36"/>
      <c r="AGI150" s="36"/>
      <c r="AGJ150" s="36"/>
      <c r="AGK150" s="36"/>
      <c r="AGL150" s="36"/>
      <c r="AGM150" s="36"/>
      <c r="AGN150" s="36"/>
      <c r="AGO150" s="36"/>
      <c r="AGP150" s="36"/>
      <c r="AGQ150" s="36"/>
      <c r="AGR150" s="36"/>
      <c r="AGS150" s="36"/>
      <c r="AGT150" s="36"/>
      <c r="AGU150" s="36"/>
      <c r="AGV150" s="36"/>
      <c r="AGW150" s="36"/>
      <c r="AGX150" s="36"/>
      <c r="AGY150" s="36"/>
      <c r="AGZ150" s="36"/>
      <c r="AHA150" s="36"/>
      <c r="AHB150" s="36"/>
      <c r="AHC150" s="36"/>
      <c r="AHD150" s="36"/>
      <c r="AHE150" s="36"/>
      <c r="AHF150" s="36"/>
      <c r="AHG150" s="36"/>
      <c r="AHH150" s="36"/>
      <c r="AHI150" s="36"/>
      <c r="AHJ150" s="36"/>
      <c r="AHK150" s="36"/>
      <c r="AHL150" s="36"/>
      <c r="AHM150" s="36"/>
      <c r="AHN150" s="36"/>
      <c r="AHO150" s="36"/>
      <c r="AHP150" s="36"/>
      <c r="AHQ150" s="36"/>
      <c r="AHR150" s="36"/>
      <c r="AHS150" s="36"/>
      <c r="AHT150" s="36"/>
      <c r="AHU150" s="36"/>
      <c r="AHV150" s="36"/>
      <c r="AHW150" s="36"/>
      <c r="AHX150" s="36"/>
      <c r="AHY150" s="36"/>
      <c r="AHZ150" s="36"/>
      <c r="AIA150" s="36"/>
      <c r="AIB150" s="36"/>
      <c r="AIC150" s="36"/>
      <c r="AID150" s="36"/>
      <c r="AIE150" s="36"/>
      <c r="AIF150" s="36"/>
      <c r="AIG150" s="36"/>
      <c r="AIH150" s="36"/>
      <c r="AII150" s="36"/>
      <c r="AIJ150" s="36"/>
      <c r="AIK150" s="36"/>
      <c r="AIL150" s="36"/>
      <c r="AIM150" s="36"/>
      <c r="AIN150" s="36"/>
      <c r="AIO150" s="36"/>
      <c r="AIP150" s="36"/>
      <c r="AIQ150" s="36"/>
      <c r="AIR150" s="36"/>
      <c r="AIS150" s="36"/>
      <c r="AIT150" s="36"/>
      <c r="AIU150" s="36"/>
      <c r="AIV150" s="36"/>
      <c r="AIW150" s="36"/>
      <c r="AIX150" s="36"/>
      <c r="AIY150" s="36"/>
      <c r="AIZ150" s="36"/>
      <c r="AJA150" s="36"/>
      <c r="AJB150" s="36"/>
      <c r="AJC150" s="36"/>
      <c r="AJD150" s="36"/>
      <c r="AJE150" s="36"/>
      <c r="AJF150" s="36"/>
      <c r="AJG150" s="36"/>
      <c r="AJH150" s="36"/>
      <c r="AJI150" s="36"/>
      <c r="AJJ150" s="36"/>
      <c r="AJK150" s="36"/>
      <c r="AJL150" s="36"/>
      <c r="AJM150" s="36"/>
      <c r="AJN150" s="36"/>
      <c r="AJO150" s="36"/>
      <c r="AJP150" s="36"/>
      <c r="AJQ150" s="36"/>
      <c r="AJR150" s="36"/>
      <c r="AJS150" s="36"/>
      <c r="AJT150" s="36"/>
      <c r="AJU150" s="36"/>
      <c r="AJV150" s="36"/>
      <c r="AJW150" s="36"/>
      <c r="AJX150" s="36"/>
      <c r="AJY150" s="36"/>
      <c r="AJZ150" s="36"/>
      <c r="AKA150" s="36"/>
      <c r="AKB150" s="36"/>
      <c r="AKC150" s="36"/>
      <c r="AKD150" s="36"/>
      <c r="AKE150" s="36"/>
      <c r="AKF150" s="36"/>
      <c r="AKG150" s="36"/>
      <c r="AKH150" s="36"/>
      <c r="AKI150" s="36"/>
      <c r="AKJ150" s="36"/>
      <c r="AKK150" s="36"/>
      <c r="AKL150" s="36"/>
      <c r="AKM150" s="36"/>
      <c r="AKN150" s="36"/>
      <c r="AKO150" s="36"/>
      <c r="AKP150" s="36"/>
      <c r="AKQ150" s="36"/>
      <c r="AKR150" s="36"/>
      <c r="AKS150" s="36"/>
      <c r="AKT150" s="36"/>
      <c r="AKU150" s="36"/>
      <c r="AKV150" s="36"/>
      <c r="AKW150" s="36"/>
      <c r="AKX150" s="36"/>
      <c r="AKY150" s="36"/>
      <c r="AKZ150" s="36"/>
      <c r="ALA150" s="36"/>
      <c r="ALB150" s="36"/>
      <c r="ALC150" s="36"/>
      <c r="ALD150" s="36"/>
      <c r="ALE150" s="36"/>
      <c r="ALF150" s="36"/>
      <c r="ALG150" s="36"/>
      <c r="ALH150" s="36"/>
      <c r="ALI150" s="36"/>
      <c r="ALJ150" s="36"/>
      <c r="ALK150" s="36"/>
      <c r="ALL150" s="36"/>
      <c r="ALM150" s="36"/>
      <c r="ALN150" s="36"/>
      <c r="ALO150" s="36"/>
      <c r="ALP150" s="36"/>
      <c r="ALQ150" s="36"/>
      <c r="ALR150" s="36"/>
      <c r="ALS150" s="36"/>
      <c r="ALT150" s="36"/>
      <c r="ALU150" s="36"/>
      <c r="ALV150" s="36"/>
      <c r="ALW150" s="36"/>
      <c r="ALX150" s="36"/>
      <c r="ALY150" s="36"/>
      <c r="ALZ150" s="36"/>
      <c r="AMA150" s="36"/>
      <c r="AMB150" s="36"/>
      <c r="AMC150" s="36"/>
      <c r="AMD150" s="36"/>
      <c r="AME150" s="36"/>
      <c r="AMF150" s="36"/>
      <c r="AMG150" s="36"/>
      <c r="AMH150" s="35"/>
      <c r="AMI150" s="35"/>
      <c r="AMJ150" s="35"/>
      <c r="AMK150" s="35"/>
      <c r="AML150" s="35"/>
      <c r="AMM150" s="35"/>
      <c r="XFC150" s="35"/>
      <c r="XFD150" s="35"/>
    </row>
    <row r="151" s="146" customFormat="true" ht="15.75" hidden="false" customHeight="true" outlineLevel="0" collapsed="false">
      <c r="A151" s="147" t="s">
        <v>219</v>
      </c>
      <c r="B151" s="147"/>
      <c r="C151" s="148" t="n">
        <f aca="false">SUM(C146:C150)</f>
        <v>6506.99605662233</v>
      </c>
      <c r="D151" s="148" t="n">
        <f aca="false">SUM(D146:D150)</f>
        <v>13036.0073859719</v>
      </c>
      <c r="E151" s="148" t="n">
        <f aca="false">SUM(E146:E150)</f>
        <v>14855.125079353</v>
      </c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  <c r="IK151" s="36"/>
      <c r="IL151" s="36"/>
      <c r="IM151" s="36"/>
      <c r="IN151" s="36"/>
      <c r="IO151" s="36"/>
      <c r="IP151" s="36"/>
      <c r="IQ151" s="36"/>
      <c r="IR151" s="36"/>
      <c r="IS151" s="36"/>
      <c r="IT151" s="36"/>
      <c r="IU151" s="36"/>
      <c r="IV151" s="36"/>
      <c r="IW151" s="36"/>
      <c r="IX151" s="36"/>
      <c r="IY151" s="36"/>
      <c r="IZ151" s="36"/>
      <c r="JA151" s="36"/>
      <c r="JB151" s="36"/>
      <c r="JC151" s="36"/>
      <c r="JD151" s="36"/>
      <c r="JE151" s="36"/>
      <c r="JF151" s="36"/>
      <c r="JG151" s="36"/>
      <c r="JH151" s="36"/>
      <c r="JI151" s="36"/>
      <c r="JJ151" s="36"/>
      <c r="JK151" s="36"/>
      <c r="JL151" s="36"/>
      <c r="JM151" s="36"/>
      <c r="JN151" s="36"/>
      <c r="JO151" s="36"/>
      <c r="JP151" s="36"/>
      <c r="JQ151" s="36"/>
      <c r="JR151" s="36"/>
      <c r="JS151" s="36"/>
      <c r="JT151" s="36"/>
      <c r="JU151" s="36"/>
      <c r="JV151" s="36"/>
      <c r="JW151" s="36"/>
      <c r="JX151" s="36"/>
      <c r="JY151" s="36"/>
      <c r="JZ151" s="36"/>
      <c r="KA151" s="36"/>
      <c r="KB151" s="36"/>
      <c r="KC151" s="36"/>
      <c r="KD151" s="36"/>
      <c r="KE151" s="36"/>
      <c r="KF151" s="36"/>
      <c r="KG151" s="36"/>
      <c r="KH151" s="36"/>
      <c r="KI151" s="36"/>
      <c r="KJ151" s="36"/>
      <c r="KK151" s="36"/>
      <c r="KL151" s="36"/>
      <c r="KM151" s="36"/>
      <c r="KN151" s="36"/>
      <c r="KO151" s="36"/>
      <c r="KP151" s="36"/>
      <c r="KQ151" s="36"/>
      <c r="KR151" s="36"/>
      <c r="KS151" s="36"/>
      <c r="KT151" s="36"/>
      <c r="KU151" s="36"/>
      <c r="KV151" s="36"/>
      <c r="KW151" s="36"/>
      <c r="KX151" s="36"/>
      <c r="KY151" s="36"/>
      <c r="KZ151" s="36"/>
      <c r="LA151" s="36"/>
      <c r="LB151" s="36"/>
      <c r="LC151" s="36"/>
      <c r="LD151" s="36"/>
      <c r="LE151" s="36"/>
      <c r="LF151" s="36"/>
      <c r="LG151" s="36"/>
      <c r="LH151" s="36"/>
      <c r="LI151" s="36"/>
      <c r="LJ151" s="36"/>
      <c r="LK151" s="36"/>
      <c r="LL151" s="36"/>
      <c r="LM151" s="36"/>
      <c r="LN151" s="36"/>
      <c r="LO151" s="36"/>
      <c r="LP151" s="36"/>
      <c r="LQ151" s="36"/>
      <c r="LR151" s="36"/>
      <c r="LS151" s="36"/>
      <c r="LT151" s="36"/>
      <c r="LU151" s="36"/>
      <c r="LV151" s="36"/>
      <c r="LW151" s="36"/>
      <c r="LX151" s="36"/>
      <c r="LY151" s="36"/>
      <c r="LZ151" s="36"/>
      <c r="MA151" s="36"/>
      <c r="MB151" s="36"/>
      <c r="MC151" s="36"/>
      <c r="MD151" s="36"/>
      <c r="ME151" s="36"/>
      <c r="MF151" s="36"/>
      <c r="MG151" s="36"/>
      <c r="MH151" s="36"/>
      <c r="MI151" s="36"/>
      <c r="MJ151" s="36"/>
      <c r="MK151" s="36"/>
      <c r="ML151" s="36"/>
      <c r="MM151" s="36"/>
      <c r="MN151" s="36"/>
      <c r="MO151" s="36"/>
      <c r="MP151" s="36"/>
      <c r="MQ151" s="36"/>
      <c r="MR151" s="36"/>
      <c r="MS151" s="36"/>
      <c r="MT151" s="36"/>
      <c r="MU151" s="36"/>
      <c r="MV151" s="36"/>
      <c r="MW151" s="36"/>
      <c r="MX151" s="36"/>
      <c r="MY151" s="36"/>
      <c r="MZ151" s="36"/>
      <c r="NA151" s="36"/>
      <c r="NB151" s="36"/>
      <c r="NC151" s="36"/>
      <c r="ND151" s="36"/>
      <c r="NE151" s="36"/>
      <c r="NF151" s="36"/>
      <c r="NG151" s="36"/>
      <c r="NH151" s="36"/>
      <c r="NI151" s="36"/>
      <c r="NJ151" s="36"/>
      <c r="NK151" s="36"/>
      <c r="NL151" s="36"/>
      <c r="NM151" s="36"/>
      <c r="NN151" s="36"/>
      <c r="NO151" s="36"/>
      <c r="NP151" s="36"/>
      <c r="NQ151" s="36"/>
      <c r="NR151" s="36"/>
      <c r="NS151" s="36"/>
      <c r="NT151" s="36"/>
      <c r="NU151" s="36"/>
      <c r="NV151" s="36"/>
      <c r="NW151" s="36"/>
      <c r="NX151" s="36"/>
      <c r="NY151" s="36"/>
      <c r="NZ151" s="36"/>
      <c r="OA151" s="36"/>
      <c r="OB151" s="36"/>
      <c r="OC151" s="36"/>
      <c r="OD151" s="36"/>
      <c r="OE151" s="36"/>
      <c r="OF151" s="36"/>
      <c r="OG151" s="36"/>
      <c r="OH151" s="36"/>
      <c r="OI151" s="36"/>
      <c r="OJ151" s="36"/>
      <c r="OK151" s="36"/>
      <c r="OL151" s="36"/>
      <c r="OM151" s="36"/>
      <c r="ON151" s="36"/>
      <c r="OO151" s="36"/>
      <c r="OP151" s="36"/>
      <c r="OQ151" s="36"/>
      <c r="OR151" s="36"/>
      <c r="OS151" s="36"/>
      <c r="OT151" s="36"/>
      <c r="OU151" s="36"/>
      <c r="OV151" s="36"/>
      <c r="OW151" s="36"/>
      <c r="OX151" s="36"/>
      <c r="OY151" s="36"/>
      <c r="OZ151" s="36"/>
      <c r="PA151" s="36"/>
      <c r="PB151" s="36"/>
      <c r="PC151" s="36"/>
      <c r="PD151" s="36"/>
      <c r="PE151" s="36"/>
      <c r="PF151" s="36"/>
      <c r="PG151" s="36"/>
      <c r="PH151" s="36"/>
      <c r="PI151" s="36"/>
      <c r="PJ151" s="36"/>
      <c r="PK151" s="36"/>
      <c r="PL151" s="36"/>
      <c r="PM151" s="36"/>
      <c r="PN151" s="36"/>
      <c r="PO151" s="36"/>
      <c r="PP151" s="36"/>
      <c r="PQ151" s="36"/>
      <c r="PR151" s="36"/>
      <c r="PS151" s="36"/>
      <c r="PT151" s="36"/>
      <c r="PU151" s="36"/>
      <c r="PV151" s="36"/>
      <c r="PW151" s="36"/>
      <c r="PX151" s="36"/>
      <c r="PY151" s="36"/>
      <c r="PZ151" s="36"/>
      <c r="QA151" s="36"/>
      <c r="QB151" s="36"/>
      <c r="QC151" s="36"/>
      <c r="QD151" s="36"/>
      <c r="QE151" s="36"/>
      <c r="QF151" s="36"/>
      <c r="QG151" s="36"/>
      <c r="QH151" s="36"/>
      <c r="QI151" s="36"/>
      <c r="QJ151" s="36"/>
      <c r="QK151" s="36"/>
      <c r="QL151" s="36"/>
      <c r="QM151" s="36"/>
      <c r="QN151" s="36"/>
      <c r="QO151" s="36"/>
      <c r="QP151" s="36"/>
      <c r="QQ151" s="36"/>
      <c r="QR151" s="36"/>
      <c r="QS151" s="36"/>
      <c r="QT151" s="36"/>
      <c r="QU151" s="36"/>
      <c r="QV151" s="36"/>
      <c r="QW151" s="36"/>
      <c r="QX151" s="36"/>
      <c r="QY151" s="36"/>
      <c r="QZ151" s="36"/>
      <c r="RA151" s="36"/>
      <c r="RB151" s="36"/>
      <c r="RC151" s="36"/>
      <c r="RD151" s="36"/>
      <c r="RE151" s="36"/>
      <c r="RF151" s="36"/>
      <c r="RG151" s="36"/>
      <c r="RH151" s="36"/>
      <c r="RI151" s="36"/>
      <c r="RJ151" s="36"/>
      <c r="RK151" s="36"/>
      <c r="RL151" s="36"/>
      <c r="RM151" s="36"/>
      <c r="RN151" s="36"/>
      <c r="RO151" s="36"/>
      <c r="RP151" s="36"/>
      <c r="RQ151" s="36"/>
      <c r="RR151" s="36"/>
      <c r="RS151" s="36"/>
      <c r="RT151" s="36"/>
      <c r="RU151" s="36"/>
      <c r="RV151" s="36"/>
      <c r="RW151" s="36"/>
      <c r="RX151" s="36"/>
      <c r="RY151" s="36"/>
      <c r="RZ151" s="36"/>
      <c r="SA151" s="36"/>
      <c r="SB151" s="36"/>
      <c r="SC151" s="36"/>
      <c r="SD151" s="36"/>
      <c r="SE151" s="36"/>
      <c r="SF151" s="36"/>
      <c r="SG151" s="36"/>
      <c r="SH151" s="36"/>
      <c r="SI151" s="36"/>
      <c r="SJ151" s="36"/>
      <c r="SK151" s="36"/>
      <c r="SL151" s="36"/>
      <c r="SM151" s="36"/>
      <c r="SN151" s="36"/>
      <c r="SO151" s="36"/>
      <c r="SP151" s="36"/>
      <c r="SQ151" s="36"/>
      <c r="SR151" s="36"/>
      <c r="SS151" s="36"/>
      <c r="ST151" s="36"/>
      <c r="SU151" s="36"/>
      <c r="SV151" s="36"/>
      <c r="SW151" s="36"/>
      <c r="SX151" s="36"/>
      <c r="SY151" s="36"/>
      <c r="SZ151" s="36"/>
      <c r="TA151" s="36"/>
      <c r="TB151" s="36"/>
      <c r="TC151" s="36"/>
      <c r="TD151" s="36"/>
      <c r="TE151" s="36"/>
      <c r="TF151" s="36"/>
      <c r="TG151" s="36"/>
      <c r="TH151" s="36"/>
      <c r="TI151" s="36"/>
      <c r="TJ151" s="36"/>
      <c r="TK151" s="36"/>
      <c r="TL151" s="36"/>
      <c r="TM151" s="36"/>
      <c r="TN151" s="36"/>
      <c r="TO151" s="36"/>
      <c r="TP151" s="36"/>
      <c r="TQ151" s="36"/>
      <c r="TR151" s="36"/>
      <c r="TS151" s="36"/>
      <c r="TT151" s="36"/>
      <c r="TU151" s="36"/>
      <c r="TV151" s="36"/>
      <c r="TW151" s="36"/>
      <c r="TX151" s="36"/>
      <c r="TY151" s="36"/>
      <c r="TZ151" s="36"/>
      <c r="UA151" s="36"/>
      <c r="UB151" s="36"/>
      <c r="UC151" s="36"/>
      <c r="UD151" s="36"/>
      <c r="UE151" s="36"/>
      <c r="UF151" s="36"/>
      <c r="UG151" s="36"/>
      <c r="UH151" s="36"/>
      <c r="UI151" s="36"/>
      <c r="UJ151" s="36"/>
      <c r="UK151" s="36"/>
      <c r="UL151" s="36"/>
      <c r="UM151" s="36"/>
      <c r="UN151" s="36"/>
      <c r="UO151" s="36"/>
      <c r="UP151" s="36"/>
      <c r="UQ151" s="36"/>
      <c r="UR151" s="36"/>
      <c r="US151" s="36"/>
      <c r="UT151" s="36"/>
      <c r="UU151" s="36"/>
      <c r="UV151" s="36"/>
      <c r="UW151" s="36"/>
      <c r="UX151" s="36"/>
      <c r="UY151" s="36"/>
      <c r="UZ151" s="36"/>
      <c r="VA151" s="36"/>
      <c r="VB151" s="36"/>
      <c r="VC151" s="36"/>
      <c r="VD151" s="36"/>
      <c r="VE151" s="36"/>
      <c r="VF151" s="36"/>
      <c r="VG151" s="36"/>
      <c r="VH151" s="36"/>
      <c r="VI151" s="36"/>
      <c r="VJ151" s="36"/>
      <c r="VK151" s="36"/>
      <c r="VL151" s="36"/>
      <c r="VM151" s="36"/>
      <c r="VN151" s="36"/>
      <c r="VO151" s="36"/>
      <c r="VP151" s="36"/>
      <c r="VQ151" s="36"/>
      <c r="VR151" s="36"/>
      <c r="VS151" s="36"/>
      <c r="VT151" s="36"/>
      <c r="VU151" s="36"/>
      <c r="VV151" s="36"/>
      <c r="VW151" s="36"/>
      <c r="VX151" s="36"/>
      <c r="VY151" s="36"/>
      <c r="VZ151" s="36"/>
      <c r="WA151" s="36"/>
      <c r="WB151" s="36"/>
      <c r="WC151" s="36"/>
      <c r="WD151" s="36"/>
      <c r="WE151" s="36"/>
      <c r="WF151" s="36"/>
      <c r="WG151" s="36"/>
      <c r="WH151" s="36"/>
      <c r="WI151" s="36"/>
      <c r="WJ151" s="36"/>
      <c r="WK151" s="36"/>
      <c r="WL151" s="36"/>
      <c r="WM151" s="36"/>
      <c r="WN151" s="36"/>
      <c r="WO151" s="36"/>
      <c r="WP151" s="36"/>
      <c r="WQ151" s="36"/>
      <c r="WR151" s="36"/>
      <c r="WS151" s="36"/>
      <c r="WT151" s="36"/>
      <c r="WU151" s="36"/>
      <c r="WV151" s="36"/>
      <c r="WW151" s="36"/>
      <c r="WX151" s="36"/>
      <c r="WY151" s="36"/>
      <c r="WZ151" s="36"/>
      <c r="XA151" s="36"/>
      <c r="XB151" s="36"/>
      <c r="XC151" s="36"/>
      <c r="XD151" s="36"/>
      <c r="XE151" s="36"/>
      <c r="XF151" s="36"/>
      <c r="XG151" s="36"/>
      <c r="XH151" s="36"/>
      <c r="XI151" s="36"/>
      <c r="XJ151" s="36"/>
      <c r="XK151" s="36"/>
      <c r="XL151" s="36"/>
      <c r="XM151" s="36"/>
      <c r="XN151" s="36"/>
      <c r="XO151" s="36"/>
      <c r="XP151" s="36"/>
      <c r="XQ151" s="36"/>
      <c r="XR151" s="36"/>
      <c r="XS151" s="36"/>
      <c r="XT151" s="36"/>
      <c r="XU151" s="36"/>
      <c r="XV151" s="36"/>
      <c r="XW151" s="36"/>
      <c r="XX151" s="36"/>
      <c r="XY151" s="36"/>
      <c r="XZ151" s="36"/>
      <c r="YA151" s="36"/>
      <c r="YB151" s="36"/>
      <c r="YC151" s="36"/>
      <c r="YD151" s="36"/>
      <c r="YE151" s="36"/>
      <c r="YF151" s="36"/>
      <c r="YG151" s="36"/>
      <c r="YH151" s="36"/>
      <c r="YI151" s="36"/>
      <c r="YJ151" s="36"/>
      <c r="YK151" s="36"/>
      <c r="YL151" s="36"/>
      <c r="YM151" s="36"/>
      <c r="YN151" s="36"/>
      <c r="YO151" s="36"/>
      <c r="YP151" s="36"/>
      <c r="YQ151" s="36"/>
      <c r="YR151" s="36"/>
      <c r="YS151" s="36"/>
      <c r="YT151" s="36"/>
      <c r="YU151" s="36"/>
      <c r="YV151" s="36"/>
      <c r="YW151" s="36"/>
      <c r="YX151" s="36"/>
      <c r="YY151" s="36"/>
      <c r="YZ151" s="36"/>
      <c r="ZA151" s="36"/>
      <c r="ZB151" s="36"/>
      <c r="ZC151" s="36"/>
      <c r="ZD151" s="36"/>
      <c r="ZE151" s="36"/>
      <c r="ZF151" s="36"/>
      <c r="ZG151" s="36"/>
      <c r="ZH151" s="36"/>
      <c r="ZI151" s="36"/>
      <c r="ZJ151" s="36"/>
      <c r="ZK151" s="36"/>
      <c r="ZL151" s="36"/>
      <c r="ZM151" s="36"/>
      <c r="ZN151" s="36"/>
      <c r="ZO151" s="36"/>
      <c r="ZP151" s="36"/>
      <c r="ZQ151" s="36"/>
      <c r="ZR151" s="36"/>
      <c r="ZS151" s="36"/>
      <c r="ZT151" s="36"/>
      <c r="ZU151" s="36"/>
      <c r="ZV151" s="36"/>
      <c r="ZW151" s="36"/>
      <c r="ZX151" s="36"/>
      <c r="ZY151" s="36"/>
      <c r="ZZ151" s="36"/>
      <c r="AAA151" s="36"/>
      <c r="AAB151" s="36"/>
      <c r="AAC151" s="36"/>
      <c r="AAD151" s="36"/>
      <c r="AAE151" s="36"/>
      <c r="AAF151" s="36"/>
      <c r="AAG151" s="36"/>
      <c r="AAH151" s="36"/>
      <c r="AAI151" s="36"/>
      <c r="AAJ151" s="36"/>
      <c r="AAK151" s="36"/>
      <c r="AAL151" s="36"/>
      <c r="AAM151" s="36"/>
      <c r="AAN151" s="36"/>
      <c r="AAO151" s="36"/>
      <c r="AAP151" s="36"/>
      <c r="AAQ151" s="36"/>
      <c r="AAR151" s="36"/>
      <c r="AAS151" s="36"/>
      <c r="AAT151" s="36"/>
      <c r="AAU151" s="36"/>
      <c r="AAV151" s="36"/>
      <c r="AAW151" s="36"/>
      <c r="AAX151" s="36"/>
      <c r="AAY151" s="36"/>
      <c r="AAZ151" s="36"/>
      <c r="ABA151" s="36"/>
      <c r="ABB151" s="36"/>
      <c r="ABC151" s="36"/>
      <c r="ABD151" s="36"/>
      <c r="ABE151" s="36"/>
      <c r="ABF151" s="36"/>
      <c r="ABG151" s="36"/>
      <c r="ABH151" s="36"/>
      <c r="ABI151" s="36"/>
      <c r="ABJ151" s="36"/>
      <c r="ABK151" s="36"/>
      <c r="ABL151" s="36"/>
      <c r="ABM151" s="36"/>
      <c r="ABN151" s="36"/>
      <c r="ABO151" s="36"/>
      <c r="ABP151" s="36"/>
      <c r="ABQ151" s="36"/>
      <c r="ABR151" s="36"/>
      <c r="ABS151" s="36"/>
      <c r="ABT151" s="36"/>
      <c r="ABU151" s="36"/>
      <c r="ABV151" s="36"/>
      <c r="ABW151" s="36"/>
      <c r="ABX151" s="36"/>
      <c r="ABY151" s="36"/>
      <c r="ABZ151" s="36"/>
      <c r="ACA151" s="36"/>
      <c r="ACB151" s="36"/>
      <c r="ACC151" s="36"/>
      <c r="ACD151" s="36"/>
      <c r="ACE151" s="36"/>
      <c r="ACF151" s="36"/>
      <c r="ACG151" s="36"/>
      <c r="ACH151" s="36"/>
      <c r="ACI151" s="36"/>
      <c r="ACJ151" s="36"/>
      <c r="ACK151" s="36"/>
      <c r="ACL151" s="36"/>
      <c r="ACM151" s="36"/>
      <c r="ACN151" s="36"/>
      <c r="ACO151" s="36"/>
      <c r="ACP151" s="36"/>
      <c r="ACQ151" s="36"/>
      <c r="ACR151" s="36"/>
      <c r="ACS151" s="36"/>
      <c r="ACT151" s="36"/>
      <c r="ACU151" s="36"/>
      <c r="ACV151" s="36"/>
      <c r="ACW151" s="36"/>
      <c r="ACX151" s="36"/>
      <c r="ACY151" s="36"/>
      <c r="ACZ151" s="36"/>
      <c r="ADA151" s="36"/>
      <c r="ADB151" s="36"/>
      <c r="ADC151" s="36"/>
      <c r="ADD151" s="36"/>
      <c r="ADE151" s="36"/>
      <c r="ADF151" s="36"/>
      <c r="ADG151" s="36"/>
      <c r="ADH151" s="36"/>
      <c r="ADI151" s="36"/>
      <c r="ADJ151" s="36"/>
      <c r="ADK151" s="36"/>
      <c r="ADL151" s="36"/>
      <c r="ADM151" s="36"/>
      <c r="ADN151" s="36"/>
      <c r="ADO151" s="36"/>
      <c r="ADP151" s="36"/>
      <c r="ADQ151" s="36"/>
      <c r="ADR151" s="36"/>
      <c r="ADS151" s="36"/>
      <c r="ADT151" s="36"/>
      <c r="ADU151" s="36"/>
      <c r="ADV151" s="36"/>
      <c r="ADW151" s="36"/>
      <c r="ADX151" s="36"/>
      <c r="ADY151" s="36"/>
      <c r="ADZ151" s="36"/>
      <c r="AEA151" s="36"/>
      <c r="AEB151" s="36"/>
      <c r="AEC151" s="36"/>
      <c r="AED151" s="36"/>
      <c r="AEE151" s="36"/>
      <c r="AEF151" s="36"/>
      <c r="AEG151" s="36"/>
      <c r="AEH151" s="36"/>
      <c r="AEI151" s="36"/>
      <c r="AEJ151" s="36"/>
      <c r="AEK151" s="36"/>
      <c r="AEL151" s="36"/>
      <c r="AEM151" s="36"/>
      <c r="AEN151" s="36"/>
      <c r="AEO151" s="36"/>
      <c r="AEP151" s="36"/>
      <c r="AEQ151" s="36"/>
      <c r="AER151" s="36"/>
      <c r="AES151" s="36"/>
      <c r="AET151" s="36"/>
      <c r="AEU151" s="36"/>
      <c r="AEV151" s="36"/>
      <c r="AEW151" s="36"/>
      <c r="AEX151" s="36"/>
      <c r="AEY151" s="36"/>
      <c r="AEZ151" s="36"/>
      <c r="AFA151" s="36"/>
      <c r="AFB151" s="36"/>
      <c r="AFC151" s="36"/>
      <c r="AFD151" s="36"/>
      <c r="AFE151" s="36"/>
      <c r="AFF151" s="36"/>
      <c r="AFG151" s="36"/>
      <c r="AFH151" s="36"/>
      <c r="AFI151" s="36"/>
      <c r="AFJ151" s="36"/>
      <c r="AFK151" s="36"/>
      <c r="AFL151" s="36"/>
      <c r="AFM151" s="36"/>
      <c r="AFN151" s="36"/>
      <c r="AFO151" s="36"/>
      <c r="AFP151" s="36"/>
      <c r="AFQ151" s="36"/>
      <c r="AFR151" s="36"/>
      <c r="AFS151" s="36"/>
      <c r="AFT151" s="36"/>
      <c r="AFU151" s="36"/>
      <c r="AFV151" s="36"/>
      <c r="AFW151" s="36"/>
      <c r="AFX151" s="36"/>
      <c r="AFY151" s="36"/>
      <c r="AFZ151" s="36"/>
      <c r="AGA151" s="36"/>
      <c r="AGB151" s="36"/>
      <c r="AGC151" s="36"/>
      <c r="AGD151" s="36"/>
      <c r="AGE151" s="36"/>
      <c r="AGF151" s="36"/>
      <c r="AGG151" s="36"/>
      <c r="AGH151" s="36"/>
      <c r="AGI151" s="36"/>
      <c r="AGJ151" s="36"/>
      <c r="AGK151" s="36"/>
      <c r="AGL151" s="36"/>
      <c r="AGM151" s="36"/>
      <c r="AGN151" s="36"/>
      <c r="AGO151" s="36"/>
      <c r="AGP151" s="36"/>
      <c r="AGQ151" s="36"/>
      <c r="AGR151" s="36"/>
      <c r="AGS151" s="36"/>
      <c r="AGT151" s="36"/>
      <c r="AGU151" s="36"/>
      <c r="AGV151" s="36"/>
      <c r="AGW151" s="36"/>
      <c r="AGX151" s="36"/>
      <c r="AGY151" s="36"/>
      <c r="AGZ151" s="36"/>
      <c r="AHA151" s="36"/>
      <c r="AHB151" s="36"/>
      <c r="AHC151" s="36"/>
      <c r="AHD151" s="36"/>
      <c r="AHE151" s="36"/>
      <c r="AHF151" s="36"/>
      <c r="AHG151" s="36"/>
      <c r="AHH151" s="36"/>
      <c r="AHI151" s="36"/>
      <c r="AHJ151" s="36"/>
      <c r="AHK151" s="36"/>
      <c r="AHL151" s="36"/>
      <c r="AHM151" s="36"/>
      <c r="AHN151" s="36"/>
      <c r="AHO151" s="36"/>
      <c r="AHP151" s="36"/>
      <c r="AHQ151" s="36"/>
      <c r="AHR151" s="36"/>
      <c r="AHS151" s="36"/>
      <c r="AHT151" s="36"/>
      <c r="AHU151" s="36"/>
      <c r="AHV151" s="36"/>
      <c r="AHW151" s="36"/>
      <c r="AHX151" s="36"/>
      <c r="AHY151" s="36"/>
      <c r="AHZ151" s="36"/>
      <c r="AIA151" s="36"/>
      <c r="AIB151" s="36"/>
      <c r="AIC151" s="36"/>
      <c r="AID151" s="36"/>
      <c r="AIE151" s="36"/>
      <c r="AIF151" s="36"/>
      <c r="AIG151" s="36"/>
      <c r="AIH151" s="36"/>
      <c r="AII151" s="36"/>
      <c r="AIJ151" s="36"/>
      <c r="AIK151" s="36"/>
      <c r="AIL151" s="36"/>
      <c r="AIM151" s="36"/>
      <c r="AIN151" s="36"/>
      <c r="AIO151" s="36"/>
      <c r="AIP151" s="36"/>
      <c r="AIQ151" s="36"/>
      <c r="AIR151" s="36"/>
      <c r="AIS151" s="36"/>
      <c r="AIT151" s="36"/>
      <c r="AIU151" s="36"/>
      <c r="AIV151" s="36"/>
      <c r="AIW151" s="36"/>
      <c r="AIX151" s="36"/>
      <c r="AIY151" s="36"/>
      <c r="AIZ151" s="36"/>
      <c r="AJA151" s="36"/>
      <c r="AJB151" s="36"/>
      <c r="AJC151" s="36"/>
      <c r="AJD151" s="36"/>
      <c r="AJE151" s="36"/>
      <c r="AJF151" s="36"/>
      <c r="AJG151" s="36"/>
      <c r="AJH151" s="36"/>
      <c r="AJI151" s="36"/>
      <c r="AJJ151" s="36"/>
      <c r="AJK151" s="36"/>
      <c r="AJL151" s="36"/>
      <c r="AJM151" s="36"/>
      <c r="AJN151" s="36"/>
      <c r="AJO151" s="36"/>
      <c r="AJP151" s="36"/>
      <c r="AJQ151" s="36"/>
      <c r="AJR151" s="36"/>
      <c r="AJS151" s="36"/>
      <c r="AJT151" s="36"/>
      <c r="AJU151" s="36"/>
      <c r="AJV151" s="36"/>
      <c r="AJW151" s="36"/>
      <c r="AJX151" s="36"/>
      <c r="AJY151" s="36"/>
      <c r="AJZ151" s="36"/>
      <c r="AKA151" s="36"/>
      <c r="AKB151" s="36"/>
      <c r="AKC151" s="36"/>
      <c r="AKD151" s="36"/>
      <c r="AKE151" s="36"/>
      <c r="AKF151" s="36"/>
      <c r="AKG151" s="36"/>
      <c r="AKH151" s="36"/>
      <c r="AKI151" s="36"/>
      <c r="AKJ151" s="36"/>
      <c r="AKK151" s="36"/>
      <c r="AKL151" s="36"/>
      <c r="AKM151" s="36"/>
      <c r="AKN151" s="36"/>
      <c r="AKO151" s="36"/>
      <c r="AKP151" s="36"/>
      <c r="AKQ151" s="36"/>
      <c r="AKR151" s="36"/>
      <c r="AKS151" s="36"/>
      <c r="AKT151" s="36"/>
      <c r="AKU151" s="36"/>
      <c r="AKV151" s="36"/>
      <c r="AKW151" s="36"/>
      <c r="AKX151" s="36"/>
      <c r="AKY151" s="36"/>
      <c r="AKZ151" s="36"/>
      <c r="ALA151" s="36"/>
      <c r="ALB151" s="36"/>
      <c r="ALC151" s="36"/>
      <c r="ALD151" s="36"/>
      <c r="ALE151" s="36"/>
      <c r="ALF151" s="36"/>
      <c r="ALG151" s="36"/>
      <c r="ALH151" s="36"/>
      <c r="ALI151" s="36"/>
      <c r="ALJ151" s="36"/>
      <c r="ALK151" s="36"/>
      <c r="ALL151" s="36"/>
      <c r="ALM151" s="36"/>
      <c r="ALN151" s="36"/>
      <c r="ALO151" s="36"/>
      <c r="ALP151" s="36"/>
      <c r="ALQ151" s="36"/>
      <c r="ALR151" s="36"/>
      <c r="ALS151" s="36"/>
      <c r="ALT151" s="36"/>
      <c r="ALU151" s="36"/>
      <c r="ALV151" s="36"/>
      <c r="ALW151" s="36"/>
      <c r="ALX151" s="36"/>
      <c r="ALY151" s="36"/>
      <c r="ALZ151" s="36"/>
      <c r="AMA151" s="36"/>
      <c r="AMB151" s="36"/>
      <c r="AMC151" s="36"/>
      <c r="AMD151" s="36"/>
      <c r="AME151" s="36"/>
      <c r="AMF151" s="36"/>
      <c r="AMG151" s="36"/>
      <c r="AMH151" s="35"/>
      <c r="AMI151" s="35"/>
      <c r="AMJ151" s="35"/>
      <c r="AMK151" s="35"/>
      <c r="AML151" s="35"/>
      <c r="AMM151" s="35"/>
      <c r="XFC151" s="35"/>
      <c r="XFD151" s="35"/>
    </row>
    <row r="152" s="146" customFormat="true" ht="15.75" hidden="false" customHeight="true" outlineLevel="0" collapsed="false">
      <c r="A152" s="149" t="s">
        <v>220</v>
      </c>
      <c r="B152" s="150" t="n">
        <v>0.02</v>
      </c>
      <c r="C152" s="145" t="n">
        <f aca="false">C134</f>
        <v>1299.84056680004</v>
      </c>
      <c r="D152" s="145" t="n">
        <f aca="false">D134</f>
        <v>2604.07891474687</v>
      </c>
      <c r="E152" s="145" t="n">
        <f aca="false">E134</f>
        <v>2967.46671351985</v>
      </c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L152" s="35"/>
      <c r="AMM152" s="35"/>
      <c r="XFC152" s="35"/>
      <c r="XFD152" s="35"/>
    </row>
    <row r="153" s="146" customFormat="true" ht="15.75" hidden="false" customHeight="true" outlineLevel="0" collapsed="false">
      <c r="A153" s="149"/>
      <c r="B153" s="150" t="n">
        <v>0.021</v>
      </c>
      <c r="C153" s="145" t="n">
        <f aca="false">C135</f>
        <v>1308.12368258086</v>
      </c>
      <c r="D153" s="145" t="n">
        <f aca="false">D135</f>
        <v>2620.67317076885</v>
      </c>
      <c r="E153" s="145" t="n">
        <f aca="false">E135</f>
        <v>2986.37662523642</v>
      </c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37"/>
      <c r="LD153" s="37"/>
      <c r="LE153" s="37"/>
      <c r="LF153" s="37"/>
      <c r="LG153" s="37"/>
      <c r="LH153" s="37"/>
      <c r="LI153" s="37"/>
      <c r="LJ153" s="37"/>
      <c r="LK153" s="37"/>
      <c r="LL153" s="37"/>
      <c r="LM153" s="37"/>
      <c r="LN153" s="37"/>
      <c r="LO153" s="37"/>
      <c r="LP153" s="37"/>
      <c r="LQ153" s="37"/>
      <c r="LR153" s="37"/>
      <c r="LS153" s="37"/>
      <c r="LT153" s="37"/>
      <c r="LU153" s="37"/>
      <c r="LV153" s="37"/>
      <c r="LW153" s="37"/>
      <c r="LX153" s="37"/>
      <c r="LY153" s="37"/>
      <c r="LZ153" s="37"/>
      <c r="MA153" s="37"/>
      <c r="MB153" s="37"/>
      <c r="MC153" s="37"/>
      <c r="MD153" s="37"/>
      <c r="ME153" s="37"/>
      <c r="MF153" s="37"/>
      <c r="MG153" s="37"/>
      <c r="MH153" s="37"/>
      <c r="MI153" s="37"/>
      <c r="MJ153" s="37"/>
      <c r="MK153" s="37"/>
      <c r="ML153" s="37"/>
      <c r="MM153" s="37"/>
      <c r="MN153" s="37"/>
      <c r="MO153" s="37"/>
      <c r="MP153" s="37"/>
      <c r="MQ153" s="37"/>
      <c r="MR153" s="37"/>
      <c r="MS153" s="37"/>
      <c r="MT153" s="37"/>
      <c r="MU153" s="37"/>
      <c r="MV153" s="37"/>
      <c r="MW153" s="37"/>
      <c r="MX153" s="37"/>
      <c r="MY153" s="37"/>
      <c r="MZ153" s="37"/>
      <c r="NA153" s="37"/>
      <c r="NB153" s="37"/>
      <c r="NC153" s="37"/>
      <c r="ND153" s="37"/>
      <c r="NE153" s="37"/>
      <c r="NF153" s="37"/>
      <c r="NG153" s="37"/>
      <c r="NH153" s="37"/>
      <c r="NI153" s="37"/>
      <c r="NJ153" s="37"/>
      <c r="NK153" s="37"/>
      <c r="NL153" s="37"/>
      <c r="NM153" s="37"/>
      <c r="NN153" s="37"/>
      <c r="NO153" s="37"/>
      <c r="NP153" s="37"/>
      <c r="NQ153" s="37"/>
      <c r="NR153" s="37"/>
      <c r="NS153" s="37"/>
      <c r="NT153" s="37"/>
      <c r="NU153" s="37"/>
      <c r="NV153" s="37"/>
      <c r="NW153" s="37"/>
      <c r="NX153" s="37"/>
      <c r="NY153" s="37"/>
      <c r="NZ153" s="37"/>
      <c r="OA153" s="37"/>
      <c r="OB153" s="37"/>
      <c r="OC153" s="37"/>
      <c r="OD153" s="37"/>
      <c r="OE153" s="37"/>
      <c r="OF153" s="37"/>
      <c r="OG153" s="37"/>
      <c r="OH153" s="37"/>
      <c r="OI153" s="37"/>
      <c r="OJ153" s="37"/>
      <c r="OK153" s="37"/>
      <c r="OL153" s="37"/>
      <c r="OM153" s="37"/>
      <c r="ON153" s="37"/>
      <c r="OO153" s="37"/>
      <c r="OP153" s="37"/>
      <c r="OQ153" s="37"/>
      <c r="OR153" s="37"/>
      <c r="OS153" s="37"/>
      <c r="OT153" s="37"/>
      <c r="OU153" s="37"/>
      <c r="OV153" s="37"/>
      <c r="OW153" s="37"/>
      <c r="OX153" s="37"/>
      <c r="OY153" s="37"/>
      <c r="OZ153" s="37"/>
      <c r="PA153" s="37"/>
      <c r="PB153" s="37"/>
      <c r="PC153" s="37"/>
      <c r="PD153" s="37"/>
      <c r="PE153" s="37"/>
      <c r="PF153" s="37"/>
      <c r="PG153" s="37"/>
      <c r="PH153" s="37"/>
      <c r="PI153" s="37"/>
      <c r="PJ153" s="37"/>
      <c r="PK153" s="37"/>
      <c r="PL153" s="37"/>
      <c r="PM153" s="37"/>
      <c r="PN153" s="37"/>
      <c r="PO153" s="37"/>
      <c r="PP153" s="37"/>
      <c r="PQ153" s="37"/>
      <c r="PR153" s="37"/>
      <c r="PS153" s="37"/>
      <c r="PT153" s="37"/>
      <c r="PU153" s="37"/>
      <c r="PV153" s="37"/>
      <c r="PW153" s="37"/>
      <c r="PX153" s="37"/>
      <c r="PY153" s="37"/>
      <c r="PZ153" s="37"/>
      <c r="QA153" s="37"/>
      <c r="QB153" s="37"/>
      <c r="QC153" s="37"/>
      <c r="QD153" s="37"/>
      <c r="QE153" s="37"/>
      <c r="QF153" s="37"/>
      <c r="QG153" s="37"/>
      <c r="QH153" s="37"/>
      <c r="QI153" s="37"/>
      <c r="QJ153" s="37"/>
      <c r="QK153" s="37"/>
      <c r="QL153" s="37"/>
      <c r="QM153" s="37"/>
      <c r="QN153" s="37"/>
      <c r="QO153" s="37"/>
      <c r="QP153" s="37"/>
      <c r="QQ153" s="37"/>
      <c r="QR153" s="37"/>
      <c r="QS153" s="37"/>
      <c r="QT153" s="37"/>
      <c r="QU153" s="37"/>
      <c r="QV153" s="37"/>
      <c r="QW153" s="37"/>
      <c r="QX153" s="37"/>
      <c r="QY153" s="37"/>
      <c r="QZ153" s="37"/>
      <c r="RA153" s="37"/>
      <c r="RB153" s="37"/>
      <c r="RC153" s="37"/>
      <c r="RD153" s="37"/>
      <c r="RE153" s="37"/>
      <c r="RF153" s="37"/>
      <c r="RG153" s="37"/>
      <c r="RH153" s="37"/>
      <c r="RI153" s="37"/>
      <c r="RJ153" s="37"/>
      <c r="RK153" s="37"/>
      <c r="RL153" s="37"/>
      <c r="RM153" s="37"/>
      <c r="RN153" s="37"/>
      <c r="RO153" s="37"/>
      <c r="RP153" s="37"/>
      <c r="RQ153" s="37"/>
      <c r="RR153" s="37"/>
      <c r="RS153" s="37"/>
      <c r="RT153" s="37"/>
      <c r="RU153" s="37"/>
      <c r="RV153" s="37"/>
      <c r="RW153" s="37"/>
      <c r="RX153" s="37"/>
      <c r="RY153" s="37"/>
      <c r="RZ153" s="37"/>
      <c r="SA153" s="37"/>
      <c r="SB153" s="37"/>
      <c r="SC153" s="37"/>
      <c r="SD153" s="37"/>
      <c r="SE153" s="37"/>
      <c r="SF153" s="37"/>
      <c r="SG153" s="37"/>
      <c r="SH153" s="37"/>
      <c r="SI153" s="37"/>
      <c r="SJ153" s="37"/>
      <c r="SK153" s="37"/>
      <c r="SL153" s="37"/>
      <c r="SM153" s="37"/>
      <c r="SN153" s="37"/>
      <c r="SO153" s="37"/>
      <c r="SP153" s="37"/>
      <c r="SQ153" s="37"/>
      <c r="SR153" s="37"/>
      <c r="SS153" s="37"/>
      <c r="ST153" s="37"/>
      <c r="SU153" s="37"/>
      <c r="SV153" s="37"/>
      <c r="SW153" s="37"/>
      <c r="SX153" s="37"/>
      <c r="SY153" s="37"/>
      <c r="SZ153" s="37"/>
      <c r="TA153" s="37"/>
      <c r="TB153" s="37"/>
      <c r="TC153" s="37"/>
      <c r="TD153" s="37"/>
      <c r="TE153" s="37"/>
      <c r="TF153" s="37"/>
      <c r="TG153" s="37"/>
      <c r="TH153" s="37"/>
      <c r="TI153" s="37"/>
      <c r="TJ153" s="37"/>
      <c r="TK153" s="37"/>
      <c r="TL153" s="37"/>
      <c r="TM153" s="37"/>
      <c r="TN153" s="37"/>
      <c r="TO153" s="37"/>
      <c r="TP153" s="37"/>
      <c r="TQ153" s="37"/>
      <c r="TR153" s="37"/>
      <c r="TS153" s="37"/>
      <c r="TT153" s="37"/>
      <c r="TU153" s="37"/>
      <c r="TV153" s="37"/>
      <c r="TW153" s="37"/>
      <c r="TX153" s="37"/>
      <c r="TY153" s="37"/>
      <c r="TZ153" s="37"/>
      <c r="UA153" s="37"/>
      <c r="UB153" s="37"/>
      <c r="UC153" s="37"/>
      <c r="UD153" s="37"/>
      <c r="UE153" s="37"/>
      <c r="UF153" s="37"/>
      <c r="UG153" s="37"/>
      <c r="UH153" s="37"/>
      <c r="UI153" s="37"/>
      <c r="UJ153" s="37"/>
      <c r="UK153" s="37"/>
      <c r="UL153" s="37"/>
      <c r="UM153" s="37"/>
      <c r="UN153" s="37"/>
      <c r="UO153" s="37"/>
      <c r="UP153" s="37"/>
      <c r="UQ153" s="37"/>
      <c r="UR153" s="37"/>
      <c r="US153" s="37"/>
      <c r="UT153" s="37"/>
      <c r="UU153" s="37"/>
      <c r="UV153" s="37"/>
      <c r="UW153" s="37"/>
      <c r="UX153" s="37"/>
      <c r="UY153" s="37"/>
      <c r="UZ153" s="37"/>
      <c r="VA153" s="37"/>
      <c r="VB153" s="37"/>
      <c r="VC153" s="37"/>
      <c r="VD153" s="37"/>
      <c r="VE153" s="37"/>
      <c r="VF153" s="37"/>
      <c r="VG153" s="37"/>
      <c r="VH153" s="37"/>
      <c r="VI153" s="37"/>
      <c r="VJ153" s="37"/>
      <c r="VK153" s="37"/>
      <c r="VL153" s="37"/>
      <c r="VM153" s="37"/>
      <c r="VN153" s="37"/>
      <c r="VO153" s="37"/>
      <c r="VP153" s="37"/>
      <c r="VQ153" s="37"/>
      <c r="VR153" s="37"/>
      <c r="VS153" s="37"/>
      <c r="VT153" s="37"/>
      <c r="VU153" s="37"/>
      <c r="VV153" s="37"/>
      <c r="VW153" s="37"/>
      <c r="VX153" s="37"/>
      <c r="VY153" s="37"/>
      <c r="VZ153" s="37"/>
      <c r="WA153" s="37"/>
      <c r="WB153" s="37"/>
      <c r="WC153" s="37"/>
      <c r="WD153" s="37"/>
      <c r="WE153" s="37"/>
      <c r="WF153" s="37"/>
      <c r="WG153" s="37"/>
      <c r="WH153" s="37"/>
      <c r="WI153" s="37"/>
      <c r="WJ153" s="37"/>
      <c r="WK153" s="37"/>
      <c r="WL153" s="37"/>
      <c r="WM153" s="37"/>
      <c r="WN153" s="37"/>
      <c r="WO153" s="37"/>
      <c r="WP153" s="37"/>
      <c r="WQ153" s="37"/>
      <c r="WR153" s="37"/>
      <c r="WS153" s="37"/>
      <c r="WT153" s="37"/>
      <c r="WU153" s="37"/>
      <c r="WV153" s="37"/>
      <c r="WW153" s="37"/>
      <c r="WX153" s="37"/>
      <c r="WY153" s="37"/>
      <c r="WZ153" s="37"/>
      <c r="XA153" s="37"/>
      <c r="XB153" s="37"/>
      <c r="XC153" s="37"/>
      <c r="XD153" s="37"/>
      <c r="XE153" s="37"/>
      <c r="XF153" s="37"/>
      <c r="XG153" s="37"/>
      <c r="XH153" s="37"/>
      <c r="XI153" s="37"/>
      <c r="XJ153" s="37"/>
      <c r="XK153" s="37"/>
      <c r="XL153" s="37"/>
      <c r="XM153" s="37"/>
      <c r="XN153" s="37"/>
      <c r="XO153" s="37"/>
      <c r="XP153" s="37"/>
      <c r="XQ153" s="37"/>
      <c r="XR153" s="37"/>
      <c r="XS153" s="37"/>
      <c r="XT153" s="37"/>
      <c r="XU153" s="37"/>
      <c r="XV153" s="37"/>
      <c r="XW153" s="37"/>
      <c r="XX153" s="37"/>
      <c r="XY153" s="37"/>
      <c r="XZ153" s="37"/>
      <c r="YA153" s="37"/>
      <c r="YB153" s="37"/>
      <c r="YC153" s="37"/>
      <c r="YD153" s="37"/>
      <c r="YE153" s="37"/>
      <c r="YF153" s="37"/>
      <c r="YG153" s="37"/>
      <c r="YH153" s="37"/>
      <c r="YI153" s="37"/>
      <c r="YJ153" s="37"/>
      <c r="YK153" s="37"/>
      <c r="YL153" s="37"/>
      <c r="YM153" s="37"/>
      <c r="YN153" s="37"/>
      <c r="YO153" s="37"/>
      <c r="YP153" s="37"/>
      <c r="YQ153" s="37"/>
      <c r="YR153" s="37"/>
      <c r="YS153" s="37"/>
      <c r="YT153" s="37"/>
      <c r="YU153" s="37"/>
      <c r="YV153" s="37"/>
      <c r="YW153" s="37"/>
      <c r="YX153" s="37"/>
      <c r="YY153" s="37"/>
      <c r="YZ153" s="37"/>
      <c r="ZA153" s="37"/>
      <c r="ZB153" s="37"/>
      <c r="ZC153" s="37"/>
      <c r="ZD153" s="37"/>
      <c r="ZE153" s="37"/>
      <c r="ZF153" s="37"/>
      <c r="ZG153" s="37"/>
      <c r="ZH153" s="37"/>
      <c r="ZI153" s="37"/>
      <c r="ZJ153" s="37"/>
      <c r="ZK153" s="37"/>
      <c r="ZL153" s="37"/>
      <c r="ZM153" s="37"/>
      <c r="ZN153" s="37"/>
      <c r="ZO153" s="37"/>
      <c r="ZP153" s="37"/>
      <c r="ZQ153" s="37"/>
      <c r="ZR153" s="37"/>
      <c r="ZS153" s="37"/>
      <c r="ZT153" s="37"/>
      <c r="ZU153" s="37"/>
      <c r="ZV153" s="37"/>
      <c r="ZW153" s="37"/>
      <c r="ZX153" s="37"/>
      <c r="ZY153" s="37"/>
      <c r="ZZ153" s="37"/>
      <c r="AAA153" s="37"/>
      <c r="AAB153" s="37"/>
      <c r="AAC153" s="37"/>
      <c r="AAD153" s="37"/>
      <c r="AAE153" s="37"/>
      <c r="AAF153" s="37"/>
      <c r="AAG153" s="37"/>
      <c r="AAH153" s="37"/>
      <c r="AAI153" s="37"/>
      <c r="AAJ153" s="37"/>
      <c r="AAK153" s="37"/>
      <c r="AAL153" s="37"/>
      <c r="AAM153" s="37"/>
      <c r="AAN153" s="37"/>
      <c r="AAO153" s="37"/>
      <c r="AAP153" s="37"/>
      <c r="AAQ153" s="37"/>
      <c r="AAR153" s="37"/>
      <c r="AAS153" s="37"/>
      <c r="AAT153" s="37"/>
      <c r="AAU153" s="37"/>
      <c r="AAV153" s="37"/>
      <c r="AAW153" s="37"/>
      <c r="AAX153" s="37"/>
      <c r="AAY153" s="37"/>
      <c r="AAZ153" s="37"/>
      <c r="ABA153" s="37"/>
      <c r="ABB153" s="37"/>
      <c r="ABC153" s="37"/>
      <c r="ABD153" s="37"/>
      <c r="ABE153" s="37"/>
      <c r="ABF153" s="37"/>
      <c r="ABG153" s="37"/>
      <c r="ABH153" s="37"/>
      <c r="ABI153" s="37"/>
      <c r="ABJ153" s="37"/>
      <c r="ABK153" s="37"/>
      <c r="ABL153" s="37"/>
      <c r="ABM153" s="37"/>
      <c r="ABN153" s="37"/>
      <c r="ABO153" s="37"/>
      <c r="ABP153" s="37"/>
      <c r="ABQ153" s="37"/>
      <c r="ABR153" s="37"/>
      <c r="ABS153" s="37"/>
      <c r="ABT153" s="37"/>
      <c r="ABU153" s="37"/>
      <c r="ABV153" s="37"/>
      <c r="ABW153" s="37"/>
      <c r="ABX153" s="37"/>
      <c r="ABY153" s="37"/>
      <c r="ABZ153" s="37"/>
      <c r="ACA153" s="37"/>
      <c r="ACB153" s="37"/>
      <c r="ACC153" s="37"/>
      <c r="ACD153" s="37"/>
      <c r="ACE153" s="37"/>
      <c r="ACF153" s="37"/>
      <c r="ACG153" s="37"/>
      <c r="ACH153" s="37"/>
      <c r="ACI153" s="37"/>
      <c r="ACJ153" s="37"/>
      <c r="ACK153" s="37"/>
      <c r="ACL153" s="37"/>
      <c r="ACM153" s="37"/>
      <c r="ACN153" s="37"/>
      <c r="ACO153" s="37"/>
      <c r="ACP153" s="37"/>
      <c r="ACQ153" s="37"/>
      <c r="ACR153" s="37"/>
      <c r="ACS153" s="37"/>
      <c r="ACT153" s="37"/>
      <c r="ACU153" s="37"/>
      <c r="ACV153" s="37"/>
      <c r="ACW153" s="37"/>
      <c r="ACX153" s="37"/>
      <c r="ACY153" s="37"/>
      <c r="ACZ153" s="37"/>
      <c r="ADA153" s="37"/>
      <c r="ADB153" s="37"/>
      <c r="ADC153" s="37"/>
      <c r="ADD153" s="37"/>
      <c r="ADE153" s="37"/>
      <c r="ADF153" s="37"/>
      <c r="ADG153" s="37"/>
      <c r="ADH153" s="37"/>
      <c r="ADI153" s="37"/>
      <c r="ADJ153" s="37"/>
      <c r="ADK153" s="37"/>
      <c r="ADL153" s="37"/>
      <c r="ADM153" s="37"/>
      <c r="ADN153" s="37"/>
      <c r="ADO153" s="37"/>
      <c r="ADP153" s="37"/>
      <c r="ADQ153" s="37"/>
      <c r="ADR153" s="37"/>
      <c r="ADS153" s="37"/>
      <c r="ADT153" s="37"/>
      <c r="ADU153" s="37"/>
      <c r="ADV153" s="37"/>
      <c r="ADW153" s="37"/>
      <c r="ADX153" s="37"/>
      <c r="ADY153" s="37"/>
      <c r="ADZ153" s="37"/>
      <c r="AEA153" s="37"/>
      <c r="AEB153" s="37"/>
      <c r="AEC153" s="37"/>
      <c r="AED153" s="37"/>
      <c r="AEE153" s="37"/>
      <c r="AEF153" s="37"/>
      <c r="AEG153" s="37"/>
      <c r="AEH153" s="37"/>
      <c r="AEI153" s="37"/>
      <c r="AEJ153" s="37"/>
      <c r="AEK153" s="37"/>
      <c r="AEL153" s="37"/>
      <c r="AEM153" s="37"/>
      <c r="AEN153" s="37"/>
      <c r="AEO153" s="37"/>
      <c r="AEP153" s="37"/>
      <c r="AEQ153" s="37"/>
      <c r="AER153" s="37"/>
      <c r="AES153" s="37"/>
      <c r="AET153" s="37"/>
      <c r="AEU153" s="37"/>
      <c r="AEV153" s="37"/>
      <c r="AEW153" s="37"/>
      <c r="AEX153" s="37"/>
      <c r="AEY153" s="37"/>
      <c r="AEZ153" s="37"/>
      <c r="AFA153" s="37"/>
      <c r="AFB153" s="37"/>
      <c r="AFC153" s="37"/>
      <c r="AFD153" s="37"/>
      <c r="AFE153" s="37"/>
      <c r="AFF153" s="37"/>
      <c r="AFG153" s="37"/>
      <c r="AFH153" s="37"/>
      <c r="AFI153" s="37"/>
      <c r="AFJ153" s="37"/>
      <c r="AFK153" s="37"/>
      <c r="AFL153" s="37"/>
      <c r="AFM153" s="37"/>
      <c r="AFN153" s="37"/>
      <c r="AFO153" s="37"/>
      <c r="AFP153" s="37"/>
      <c r="AFQ153" s="37"/>
      <c r="AFR153" s="37"/>
      <c r="AFS153" s="37"/>
      <c r="AFT153" s="37"/>
      <c r="AFU153" s="37"/>
      <c r="AFV153" s="37"/>
      <c r="AFW153" s="37"/>
      <c r="AFX153" s="37"/>
      <c r="AFY153" s="37"/>
      <c r="AFZ153" s="37"/>
      <c r="AGA153" s="37"/>
      <c r="AGB153" s="37"/>
      <c r="AGC153" s="37"/>
      <c r="AGD153" s="37"/>
      <c r="AGE153" s="37"/>
      <c r="AGF153" s="37"/>
      <c r="AGG153" s="37"/>
      <c r="AGH153" s="37"/>
      <c r="AGI153" s="37"/>
      <c r="AGJ153" s="37"/>
      <c r="AGK153" s="37"/>
      <c r="AGL153" s="37"/>
      <c r="AGM153" s="37"/>
      <c r="AGN153" s="37"/>
      <c r="AGO153" s="37"/>
      <c r="AGP153" s="37"/>
      <c r="AGQ153" s="37"/>
      <c r="AGR153" s="37"/>
      <c r="AGS153" s="37"/>
      <c r="AGT153" s="37"/>
      <c r="AGU153" s="37"/>
      <c r="AGV153" s="37"/>
      <c r="AGW153" s="37"/>
      <c r="AGX153" s="37"/>
      <c r="AGY153" s="37"/>
      <c r="AGZ153" s="37"/>
      <c r="AHA153" s="37"/>
      <c r="AHB153" s="37"/>
      <c r="AHC153" s="37"/>
      <c r="AHD153" s="37"/>
      <c r="AHE153" s="37"/>
      <c r="AHF153" s="37"/>
      <c r="AHG153" s="37"/>
      <c r="AHH153" s="37"/>
      <c r="AHI153" s="37"/>
      <c r="AHJ153" s="37"/>
      <c r="AHK153" s="37"/>
      <c r="AHL153" s="37"/>
      <c r="AHM153" s="37"/>
      <c r="AHN153" s="37"/>
      <c r="AHO153" s="37"/>
      <c r="AHP153" s="37"/>
      <c r="AHQ153" s="37"/>
      <c r="AHR153" s="37"/>
      <c r="AHS153" s="37"/>
      <c r="AHT153" s="37"/>
      <c r="AHU153" s="37"/>
      <c r="AHV153" s="37"/>
      <c r="AHW153" s="37"/>
      <c r="AHX153" s="37"/>
      <c r="AHY153" s="37"/>
      <c r="AHZ153" s="37"/>
      <c r="AIA153" s="37"/>
      <c r="AIB153" s="37"/>
      <c r="AIC153" s="37"/>
      <c r="AID153" s="37"/>
      <c r="AIE153" s="37"/>
      <c r="AIF153" s="37"/>
      <c r="AIG153" s="37"/>
      <c r="AIH153" s="37"/>
      <c r="AII153" s="37"/>
      <c r="AIJ153" s="37"/>
      <c r="AIK153" s="37"/>
      <c r="AIL153" s="37"/>
      <c r="AIM153" s="37"/>
      <c r="AIN153" s="37"/>
      <c r="AIO153" s="37"/>
      <c r="AIP153" s="37"/>
      <c r="AIQ153" s="37"/>
      <c r="AIR153" s="37"/>
      <c r="AIS153" s="37"/>
      <c r="AIT153" s="37"/>
      <c r="AIU153" s="37"/>
      <c r="AIV153" s="37"/>
      <c r="AIW153" s="37"/>
      <c r="AIX153" s="37"/>
      <c r="AIY153" s="37"/>
      <c r="AIZ153" s="37"/>
      <c r="AJA153" s="37"/>
      <c r="AJB153" s="37"/>
      <c r="AJC153" s="37"/>
      <c r="AJD153" s="37"/>
      <c r="AJE153" s="37"/>
      <c r="AJF153" s="37"/>
      <c r="AJG153" s="37"/>
      <c r="AJH153" s="37"/>
      <c r="AJI153" s="37"/>
      <c r="AJJ153" s="37"/>
      <c r="AJK153" s="37"/>
      <c r="AJL153" s="37"/>
      <c r="AJM153" s="37"/>
      <c r="AJN153" s="37"/>
      <c r="AJO153" s="37"/>
      <c r="AJP153" s="37"/>
      <c r="AJQ153" s="37"/>
      <c r="AJR153" s="37"/>
      <c r="AJS153" s="37"/>
      <c r="AJT153" s="37"/>
      <c r="AJU153" s="37"/>
      <c r="AJV153" s="37"/>
      <c r="AJW153" s="37"/>
      <c r="AJX153" s="37"/>
      <c r="AJY153" s="37"/>
      <c r="AJZ153" s="37"/>
      <c r="AKA153" s="37"/>
      <c r="AKB153" s="37"/>
      <c r="AKC153" s="37"/>
      <c r="AKD153" s="37"/>
      <c r="AKE153" s="37"/>
      <c r="AKF153" s="37"/>
      <c r="AKG153" s="37"/>
      <c r="AKH153" s="37"/>
      <c r="AKI153" s="37"/>
      <c r="AKJ153" s="37"/>
      <c r="AKK153" s="37"/>
      <c r="AKL153" s="37"/>
      <c r="AKM153" s="37"/>
      <c r="AKN153" s="37"/>
      <c r="AKO153" s="37"/>
      <c r="AKP153" s="37"/>
      <c r="AKQ153" s="37"/>
      <c r="AKR153" s="37"/>
      <c r="AKS153" s="37"/>
      <c r="AKT153" s="37"/>
      <c r="AKU153" s="37"/>
      <c r="AKV153" s="37"/>
      <c r="AKW153" s="37"/>
      <c r="AKX153" s="37"/>
      <c r="AKY153" s="37"/>
      <c r="AKZ153" s="37"/>
      <c r="ALA153" s="37"/>
      <c r="ALB153" s="37"/>
      <c r="ALC153" s="37"/>
      <c r="ALD153" s="37"/>
      <c r="ALE153" s="37"/>
      <c r="ALF153" s="37"/>
      <c r="ALG153" s="37"/>
      <c r="ALH153" s="37"/>
      <c r="ALI153" s="37"/>
      <c r="ALJ153" s="37"/>
      <c r="ALK153" s="37"/>
      <c r="ALL153" s="37"/>
      <c r="ALM153" s="37"/>
      <c r="ALN153" s="37"/>
      <c r="ALO153" s="37"/>
      <c r="ALP153" s="37"/>
      <c r="ALQ153" s="37"/>
      <c r="ALR153" s="37"/>
      <c r="ALS153" s="37"/>
      <c r="ALT153" s="37"/>
      <c r="ALU153" s="37"/>
      <c r="ALV153" s="37"/>
      <c r="ALW153" s="37"/>
      <c r="ALX153" s="37"/>
      <c r="ALY153" s="37"/>
      <c r="ALZ153" s="37"/>
      <c r="AMA153" s="37"/>
      <c r="AMB153" s="37"/>
      <c r="AMC153" s="37"/>
      <c r="AMD153" s="37"/>
      <c r="AME153" s="37"/>
      <c r="AMF153" s="37"/>
      <c r="AMG153" s="37"/>
      <c r="AML153" s="35"/>
      <c r="AMM153" s="35"/>
      <c r="XFC153" s="35"/>
      <c r="XFD153" s="35"/>
    </row>
    <row r="154" s="146" customFormat="true" ht="15.75" hidden="false" customHeight="true" outlineLevel="0" collapsed="false">
      <c r="A154" s="149"/>
      <c r="B154" s="150" t="n">
        <v>0.025</v>
      </c>
      <c r="C154" s="145" t="n">
        <f aca="false">C136</f>
        <v>1341.43266388806</v>
      </c>
      <c r="D154" s="145" t="n">
        <f aca="false">D136</f>
        <v>2687.40382844276</v>
      </c>
      <c r="E154" s="145" t="n">
        <f aca="false">E136</f>
        <v>3062.41925370564</v>
      </c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37"/>
      <c r="LD154" s="37"/>
      <c r="LE154" s="37"/>
      <c r="LF154" s="37"/>
      <c r="LG154" s="37"/>
      <c r="LH154" s="37"/>
      <c r="LI154" s="37"/>
      <c r="LJ154" s="37"/>
      <c r="LK154" s="37"/>
      <c r="LL154" s="37"/>
      <c r="LM154" s="37"/>
      <c r="LN154" s="37"/>
      <c r="LO154" s="37"/>
      <c r="LP154" s="37"/>
      <c r="LQ154" s="37"/>
      <c r="LR154" s="37"/>
      <c r="LS154" s="37"/>
      <c r="LT154" s="37"/>
      <c r="LU154" s="37"/>
      <c r="LV154" s="37"/>
      <c r="LW154" s="37"/>
      <c r="LX154" s="37"/>
      <c r="LY154" s="37"/>
      <c r="LZ154" s="37"/>
      <c r="MA154" s="37"/>
      <c r="MB154" s="37"/>
      <c r="MC154" s="37"/>
      <c r="MD154" s="37"/>
      <c r="ME154" s="37"/>
      <c r="MF154" s="37"/>
      <c r="MG154" s="37"/>
      <c r="MH154" s="37"/>
      <c r="MI154" s="37"/>
      <c r="MJ154" s="37"/>
      <c r="MK154" s="37"/>
      <c r="ML154" s="37"/>
      <c r="MM154" s="37"/>
      <c r="MN154" s="37"/>
      <c r="MO154" s="37"/>
      <c r="MP154" s="37"/>
      <c r="MQ154" s="37"/>
      <c r="MR154" s="37"/>
      <c r="MS154" s="37"/>
      <c r="MT154" s="37"/>
      <c r="MU154" s="37"/>
      <c r="MV154" s="37"/>
      <c r="MW154" s="37"/>
      <c r="MX154" s="37"/>
      <c r="MY154" s="37"/>
      <c r="MZ154" s="37"/>
      <c r="NA154" s="37"/>
      <c r="NB154" s="37"/>
      <c r="NC154" s="37"/>
      <c r="ND154" s="37"/>
      <c r="NE154" s="37"/>
      <c r="NF154" s="37"/>
      <c r="NG154" s="37"/>
      <c r="NH154" s="37"/>
      <c r="NI154" s="37"/>
      <c r="NJ154" s="37"/>
      <c r="NK154" s="37"/>
      <c r="NL154" s="37"/>
      <c r="NM154" s="37"/>
      <c r="NN154" s="37"/>
      <c r="NO154" s="37"/>
      <c r="NP154" s="37"/>
      <c r="NQ154" s="37"/>
      <c r="NR154" s="37"/>
      <c r="NS154" s="37"/>
      <c r="NT154" s="37"/>
      <c r="NU154" s="37"/>
      <c r="NV154" s="37"/>
      <c r="NW154" s="37"/>
      <c r="NX154" s="37"/>
      <c r="NY154" s="37"/>
      <c r="NZ154" s="37"/>
      <c r="OA154" s="37"/>
      <c r="OB154" s="37"/>
      <c r="OC154" s="37"/>
      <c r="OD154" s="37"/>
      <c r="OE154" s="37"/>
      <c r="OF154" s="37"/>
      <c r="OG154" s="37"/>
      <c r="OH154" s="37"/>
      <c r="OI154" s="37"/>
      <c r="OJ154" s="37"/>
      <c r="OK154" s="37"/>
      <c r="OL154" s="37"/>
      <c r="OM154" s="37"/>
      <c r="ON154" s="37"/>
      <c r="OO154" s="37"/>
      <c r="OP154" s="37"/>
      <c r="OQ154" s="37"/>
      <c r="OR154" s="37"/>
      <c r="OS154" s="37"/>
      <c r="OT154" s="37"/>
      <c r="OU154" s="37"/>
      <c r="OV154" s="37"/>
      <c r="OW154" s="37"/>
      <c r="OX154" s="37"/>
      <c r="OY154" s="37"/>
      <c r="OZ154" s="37"/>
      <c r="PA154" s="37"/>
      <c r="PB154" s="37"/>
      <c r="PC154" s="37"/>
      <c r="PD154" s="37"/>
      <c r="PE154" s="37"/>
      <c r="PF154" s="37"/>
      <c r="PG154" s="37"/>
      <c r="PH154" s="37"/>
      <c r="PI154" s="37"/>
      <c r="PJ154" s="37"/>
      <c r="PK154" s="37"/>
      <c r="PL154" s="37"/>
      <c r="PM154" s="37"/>
      <c r="PN154" s="37"/>
      <c r="PO154" s="37"/>
      <c r="PP154" s="37"/>
      <c r="PQ154" s="37"/>
      <c r="PR154" s="37"/>
      <c r="PS154" s="37"/>
      <c r="PT154" s="37"/>
      <c r="PU154" s="37"/>
      <c r="PV154" s="37"/>
      <c r="PW154" s="37"/>
      <c r="PX154" s="37"/>
      <c r="PY154" s="37"/>
      <c r="PZ154" s="37"/>
      <c r="QA154" s="37"/>
      <c r="QB154" s="37"/>
      <c r="QC154" s="37"/>
      <c r="QD154" s="37"/>
      <c r="QE154" s="37"/>
      <c r="QF154" s="37"/>
      <c r="QG154" s="37"/>
      <c r="QH154" s="37"/>
      <c r="QI154" s="37"/>
      <c r="QJ154" s="37"/>
      <c r="QK154" s="37"/>
      <c r="QL154" s="37"/>
      <c r="QM154" s="37"/>
      <c r="QN154" s="37"/>
      <c r="QO154" s="37"/>
      <c r="QP154" s="37"/>
      <c r="QQ154" s="37"/>
      <c r="QR154" s="37"/>
      <c r="QS154" s="37"/>
      <c r="QT154" s="37"/>
      <c r="QU154" s="37"/>
      <c r="QV154" s="37"/>
      <c r="QW154" s="37"/>
      <c r="QX154" s="37"/>
      <c r="QY154" s="37"/>
      <c r="QZ154" s="37"/>
      <c r="RA154" s="37"/>
      <c r="RB154" s="37"/>
      <c r="RC154" s="37"/>
      <c r="RD154" s="37"/>
      <c r="RE154" s="37"/>
      <c r="RF154" s="37"/>
      <c r="RG154" s="37"/>
      <c r="RH154" s="37"/>
      <c r="RI154" s="37"/>
      <c r="RJ154" s="37"/>
      <c r="RK154" s="37"/>
      <c r="RL154" s="37"/>
      <c r="RM154" s="37"/>
      <c r="RN154" s="37"/>
      <c r="RO154" s="37"/>
      <c r="RP154" s="37"/>
      <c r="RQ154" s="37"/>
      <c r="RR154" s="37"/>
      <c r="RS154" s="37"/>
      <c r="RT154" s="37"/>
      <c r="RU154" s="37"/>
      <c r="RV154" s="37"/>
      <c r="RW154" s="37"/>
      <c r="RX154" s="37"/>
      <c r="RY154" s="37"/>
      <c r="RZ154" s="37"/>
      <c r="SA154" s="37"/>
      <c r="SB154" s="37"/>
      <c r="SC154" s="37"/>
      <c r="SD154" s="37"/>
      <c r="SE154" s="37"/>
      <c r="SF154" s="37"/>
      <c r="SG154" s="37"/>
      <c r="SH154" s="37"/>
      <c r="SI154" s="37"/>
      <c r="SJ154" s="37"/>
      <c r="SK154" s="37"/>
      <c r="SL154" s="37"/>
      <c r="SM154" s="37"/>
      <c r="SN154" s="37"/>
      <c r="SO154" s="37"/>
      <c r="SP154" s="37"/>
      <c r="SQ154" s="37"/>
      <c r="SR154" s="37"/>
      <c r="SS154" s="37"/>
      <c r="ST154" s="37"/>
      <c r="SU154" s="37"/>
      <c r="SV154" s="37"/>
      <c r="SW154" s="37"/>
      <c r="SX154" s="37"/>
      <c r="SY154" s="37"/>
      <c r="SZ154" s="37"/>
      <c r="TA154" s="37"/>
      <c r="TB154" s="37"/>
      <c r="TC154" s="37"/>
      <c r="TD154" s="37"/>
      <c r="TE154" s="37"/>
      <c r="TF154" s="37"/>
      <c r="TG154" s="37"/>
      <c r="TH154" s="37"/>
      <c r="TI154" s="37"/>
      <c r="TJ154" s="37"/>
      <c r="TK154" s="37"/>
      <c r="TL154" s="37"/>
      <c r="TM154" s="37"/>
      <c r="TN154" s="37"/>
      <c r="TO154" s="37"/>
      <c r="TP154" s="37"/>
      <c r="TQ154" s="37"/>
      <c r="TR154" s="37"/>
      <c r="TS154" s="37"/>
      <c r="TT154" s="37"/>
      <c r="TU154" s="37"/>
      <c r="TV154" s="37"/>
      <c r="TW154" s="37"/>
      <c r="TX154" s="37"/>
      <c r="TY154" s="37"/>
      <c r="TZ154" s="37"/>
      <c r="UA154" s="37"/>
      <c r="UB154" s="37"/>
      <c r="UC154" s="37"/>
      <c r="UD154" s="37"/>
      <c r="UE154" s="37"/>
      <c r="UF154" s="37"/>
      <c r="UG154" s="37"/>
      <c r="UH154" s="37"/>
      <c r="UI154" s="37"/>
      <c r="UJ154" s="37"/>
      <c r="UK154" s="37"/>
      <c r="UL154" s="37"/>
      <c r="UM154" s="37"/>
      <c r="UN154" s="37"/>
      <c r="UO154" s="37"/>
      <c r="UP154" s="37"/>
      <c r="UQ154" s="37"/>
      <c r="UR154" s="37"/>
      <c r="US154" s="37"/>
      <c r="UT154" s="37"/>
      <c r="UU154" s="37"/>
      <c r="UV154" s="37"/>
      <c r="UW154" s="37"/>
      <c r="UX154" s="37"/>
      <c r="UY154" s="37"/>
      <c r="UZ154" s="37"/>
      <c r="VA154" s="37"/>
      <c r="VB154" s="37"/>
      <c r="VC154" s="37"/>
      <c r="VD154" s="37"/>
      <c r="VE154" s="37"/>
      <c r="VF154" s="37"/>
      <c r="VG154" s="37"/>
      <c r="VH154" s="37"/>
      <c r="VI154" s="37"/>
      <c r="VJ154" s="37"/>
      <c r="VK154" s="37"/>
      <c r="VL154" s="37"/>
      <c r="VM154" s="37"/>
      <c r="VN154" s="37"/>
      <c r="VO154" s="37"/>
      <c r="VP154" s="37"/>
      <c r="VQ154" s="37"/>
      <c r="VR154" s="37"/>
      <c r="VS154" s="37"/>
      <c r="VT154" s="37"/>
      <c r="VU154" s="37"/>
      <c r="VV154" s="37"/>
      <c r="VW154" s="37"/>
      <c r="VX154" s="37"/>
      <c r="VY154" s="37"/>
      <c r="VZ154" s="37"/>
      <c r="WA154" s="37"/>
      <c r="WB154" s="37"/>
      <c r="WC154" s="37"/>
      <c r="WD154" s="37"/>
      <c r="WE154" s="37"/>
      <c r="WF154" s="37"/>
      <c r="WG154" s="37"/>
      <c r="WH154" s="37"/>
      <c r="WI154" s="37"/>
      <c r="WJ154" s="37"/>
      <c r="WK154" s="37"/>
      <c r="WL154" s="37"/>
      <c r="WM154" s="37"/>
      <c r="WN154" s="37"/>
      <c r="WO154" s="37"/>
      <c r="WP154" s="37"/>
      <c r="WQ154" s="37"/>
      <c r="WR154" s="37"/>
      <c r="WS154" s="37"/>
      <c r="WT154" s="37"/>
      <c r="WU154" s="37"/>
      <c r="WV154" s="37"/>
      <c r="WW154" s="37"/>
      <c r="WX154" s="37"/>
      <c r="WY154" s="37"/>
      <c r="WZ154" s="37"/>
      <c r="XA154" s="37"/>
      <c r="XB154" s="37"/>
      <c r="XC154" s="37"/>
      <c r="XD154" s="37"/>
      <c r="XE154" s="37"/>
      <c r="XF154" s="37"/>
      <c r="XG154" s="37"/>
      <c r="XH154" s="37"/>
      <c r="XI154" s="37"/>
      <c r="XJ154" s="37"/>
      <c r="XK154" s="37"/>
      <c r="XL154" s="37"/>
      <c r="XM154" s="37"/>
      <c r="XN154" s="37"/>
      <c r="XO154" s="37"/>
      <c r="XP154" s="37"/>
      <c r="XQ154" s="37"/>
      <c r="XR154" s="37"/>
      <c r="XS154" s="37"/>
      <c r="XT154" s="37"/>
      <c r="XU154" s="37"/>
      <c r="XV154" s="37"/>
      <c r="XW154" s="37"/>
      <c r="XX154" s="37"/>
      <c r="XY154" s="37"/>
      <c r="XZ154" s="37"/>
      <c r="YA154" s="37"/>
      <c r="YB154" s="37"/>
      <c r="YC154" s="37"/>
      <c r="YD154" s="37"/>
      <c r="YE154" s="37"/>
      <c r="YF154" s="37"/>
      <c r="YG154" s="37"/>
      <c r="YH154" s="37"/>
      <c r="YI154" s="37"/>
      <c r="YJ154" s="37"/>
      <c r="YK154" s="37"/>
      <c r="YL154" s="37"/>
      <c r="YM154" s="37"/>
      <c r="YN154" s="37"/>
      <c r="YO154" s="37"/>
      <c r="YP154" s="37"/>
      <c r="YQ154" s="37"/>
      <c r="YR154" s="37"/>
      <c r="YS154" s="37"/>
      <c r="YT154" s="37"/>
      <c r="YU154" s="37"/>
      <c r="YV154" s="37"/>
      <c r="YW154" s="37"/>
      <c r="YX154" s="37"/>
      <c r="YY154" s="37"/>
      <c r="YZ154" s="37"/>
      <c r="ZA154" s="37"/>
      <c r="ZB154" s="37"/>
      <c r="ZC154" s="37"/>
      <c r="ZD154" s="37"/>
      <c r="ZE154" s="37"/>
      <c r="ZF154" s="37"/>
      <c r="ZG154" s="37"/>
      <c r="ZH154" s="37"/>
      <c r="ZI154" s="37"/>
      <c r="ZJ154" s="37"/>
      <c r="ZK154" s="37"/>
      <c r="ZL154" s="37"/>
      <c r="ZM154" s="37"/>
      <c r="ZN154" s="37"/>
      <c r="ZO154" s="37"/>
      <c r="ZP154" s="37"/>
      <c r="ZQ154" s="37"/>
      <c r="ZR154" s="37"/>
      <c r="ZS154" s="37"/>
      <c r="ZT154" s="37"/>
      <c r="ZU154" s="37"/>
      <c r="ZV154" s="37"/>
      <c r="ZW154" s="37"/>
      <c r="ZX154" s="37"/>
      <c r="ZY154" s="37"/>
      <c r="ZZ154" s="37"/>
      <c r="AAA154" s="37"/>
      <c r="AAB154" s="37"/>
      <c r="AAC154" s="37"/>
      <c r="AAD154" s="37"/>
      <c r="AAE154" s="37"/>
      <c r="AAF154" s="37"/>
      <c r="AAG154" s="37"/>
      <c r="AAH154" s="37"/>
      <c r="AAI154" s="37"/>
      <c r="AAJ154" s="37"/>
      <c r="AAK154" s="37"/>
      <c r="AAL154" s="37"/>
      <c r="AAM154" s="37"/>
      <c r="AAN154" s="37"/>
      <c r="AAO154" s="37"/>
      <c r="AAP154" s="37"/>
      <c r="AAQ154" s="37"/>
      <c r="AAR154" s="37"/>
      <c r="AAS154" s="37"/>
      <c r="AAT154" s="37"/>
      <c r="AAU154" s="37"/>
      <c r="AAV154" s="37"/>
      <c r="AAW154" s="37"/>
      <c r="AAX154" s="37"/>
      <c r="AAY154" s="37"/>
      <c r="AAZ154" s="37"/>
      <c r="ABA154" s="37"/>
      <c r="ABB154" s="37"/>
      <c r="ABC154" s="37"/>
      <c r="ABD154" s="37"/>
      <c r="ABE154" s="37"/>
      <c r="ABF154" s="37"/>
      <c r="ABG154" s="37"/>
      <c r="ABH154" s="37"/>
      <c r="ABI154" s="37"/>
      <c r="ABJ154" s="37"/>
      <c r="ABK154" s="37"/>
      <c r="ABL154" s="37"/>
      <c r="ABM154" s="37"/>
      <c r="ABN154" s="37"/>
      <c r="ABO154" s="37"/>
      <c r="ABP154" s="37"/>
      <c r="ABQ154" s="37"/>
      <c r="ABR154" s="37"/>
      <c r="ABS154" s="37"/>
      <c r="ABT154" s="37"/>
      <c r="ABU154" s="37"/>
      <c r="ABV154" s="37"/>
      <c r="ABW154" s="37"/>
      <c r="ABX154" s="37"/>
      <c r="ABY154" s="37"/>
      <c r="ABZ154" s="37"/>
      <c r="ACA154" s="37"/>
      <c r="ACB154" s="37"/>
      <c r="ACC154" s="37"/>
      <c r="ACD154" s="37"/>
      <c r="ACE154" s="37"/>
      <c r="ACF154" s="37"/>
      <c r="ACG154" s="37"/>
      <c r="ACH154" s="37"/>
      <c r="ACI154" s="37"/>
      <c r="ACJ154" s="37"/>
      <c r="ACK154" s="37"/>
      <c r="ACL154" s="37"/>
      <c r="ACM154" s="37"/>
      <c r="ACN154" s="37"/>
      <c r="ACO154" s="37"/>
      <c r="ACP154" s="37"/>
      <c r="ACQ154" s="37"/>
      <c r="ACR154" s="37"/>
      <c r="ACS154" s="37"/>
      <c r="ACT154" s="37"/>
      <c r="ACU154" s="37"/>
      <c r="ACV154" s="37"/>
      <c r="ACW154" s="37"/>
      <c r="ACX154" s="37"/>
      <c r="ACY154" s="37"/>
      <c r="ACZ154" s="37"/>
      <c r="ADA154" s="37"/>
      <c r="ADB154" s="37"/>
      <c r="ADC154" s="37"/>
      <c r="ADD154" s="37"/>
      <c r="ADE154" s="37"/>
      <c r="ADF154" s="37"/>
      <c r="ADG154" s="37"/>
      <c r="ADH154" s="37"/>
      <c r="ADI154" s="37"/>
      <c r="ADJ154" s="37"/>
      <c r="ADK154" s="37"/>
      <c r="ADL154" s="37"/>
      <c r="ADM154" s="37"/>
      <c r="ADN154" s="37"/>
      <c r="ADO154" s="37"/>
      <c r="ADP154" s="37"/>
      <c r="ADQ154" s="37"/>
      <c r="ADR154" s="37"/>
      <c r="ADS154" s="37"/>
      <c r="ADT154" s="37"/>
      <c r="ADU154" s="37"/>
      <c r="ADV154" s="37"/>
      <c r="ADW154" s="37"/>
      <c r="ADX154" s="37"/>
      <c r="ADY154" s="37"/>
      <c r="ADZ154" s="37"/>
      <c r="AEA154" s="37"/>
      <c r="AEB154" s="37"/>
      <c r="AEC154" s="37"/>
      <c r="AED154" s="37"/>
      <c r="AEE154" s="37"/>
      <c r="AEF154" s="37"/>
      <c r="AEG154" s="37"/>
      <c r="AEH154" s="37"/>
      <c r="AEI154" s="37"/>
      <c r="AEJ154" s="37"/>
      <c r="AEK154" s="37"/>
      <c r="AEL154" s="37"/>
      <c r="AEM154" s="37"/>
      <c r="AEN154" s="37"/>
      <c r="AEO154" s="37"/>
      <c r="AEP154" s="37"/>
      <c r="AEQ154" s="37"/>
      <c r="AER154" s="37"/>
      <c r="AES154" s="37"/>
      <c r="AET154" s="37"/>
      <c r="AEU154" s="37"/>
      <c r="AEV154" s="37"/>
      <c r="AEW154" s="37"/>
      <c r="AEX154" s="37"/>
      <c r="AEY154" s="37"/>
      <c r="AEZ154" s="37"/>
      <c r="AFA154" s="37"/>
      <c r="AFB154" s="37"/>
      <c r="AFC154" s="37"/>
      <c r="AFD154" s="37"/>
      <c r="AFE154" s="37"/>
      <c r="AFF154" s="37"/>
      <c r="AFG154" s="37"/>
      <c r="AFH154" s="37"/>
      <c r="AFI154" s="37"/>
      <c r="AFJ154" s="37"/>
      <c r="AFK154" s="37"/>
      <c r="AFL154" s="37"/>
      <c r="AFM154" s="37"/>
      <c r="AFN154" s="37"/>
      <c r="AFO154" s="37"/>
      <c r="AFP154" s="37"/>
      <c r="AFQ154" s="37"/>
      <c r="AFR154" s="37"/>
      <c r="AFS154" s="37"/>
      <c r="AFT154" s="37"/>
      <c r="AFU154" s="37"/>
      <c r="AFV154" s="37"/>
      <c r="AFW154" s="37"/>
      <c r="AFX154" s="37"/>
      <c r="AFY154" s="37"/>
      <c r="AFZ154" s="37"/>
      <c r="AGA154" s="37"/>
      <c r="AGB154" s="37"/>
      <c r="AGC154" s="37"/>
      <c r="AGD154" s="37"/>
      <c r="AGE154" s="37"/>
      <c r="AGF154" s="37"/>
      <c r="AGG154" s="37"/>
      <c r="AGH154" s="37"/>
      <c r="AGI154" s="37"/>
      <c r="AGJ154" s="37"/>
      <c r="AGK154" s="37"/>
      <c r="AGL154" s="37"/>
      <c r="AGM154" s="37"/>
      <c r="AGN154" s="37"/>
      <c r="AGO154" s="37"/>
      <c r="AGP154" s="37"/>
      <c r="AGQ154" s="37"/>
      <c r="AGR154" s="37"/>
      <c r="AGS154" s="37"/>
      <c r="AGT154" s="37"/>
      <c r="AGU154" s="37"/>
      <c r="AGV154" s="37"/>
      <c r="AGW154" s="37"/>
      <c r="AGX154" s="37"/>
      <c r="AGY154" s="37"/>
      <c r="AGZ154" s="37"/>
      <c r="AHA154" s="37"/>
      <c r="AHB154" s="37"/>
      <c r="AHC154" s="37"/>
      <c r="AHD154" s="37"/>
      <c r="AHE154" s="37"/>
      <c r="AHF154" s="37"/>
      <c r="AHG154" s="37"/>
      <c r="AHH154" s="37"/>
      <c r="AHI154" s="37"/>
      <c r="AHJ154" s="37"/>
      <c r="AHK154" s="37"/>
      <c r="AHL154" s="37"/>
      <c r="AHM154" s="37"/>
      <c r="AHN154" s="37"/>
      <c r="AHO154" s="37"/>
      <c r="AHP154" s="37"/>
      <c r="AHQ154" s="37"/>
      <c r="AHR154" s="37"/>
      <c r="AHS154" s="37"/>
      <c r="AHT154" s="37"/>
      <c r="AHU154" s="37"/>
      <c r="AHV154" s="37"/>
      <c r="AHW154" s="37"/>
      <c r="AHX154" s="37"/>
      <c r="AHY154" s="37"/>
      <c r="AHZ154" s="37"/>
      <c r="AIA154" s="37"/>
      <c r="AIB154" s="37"/>
      <c r="AIC154" s="37"/>
      <c r="AID154" s="37"/>
      <c r="AIE154" s="37"/>
      <c r="AIF154" s="37"/>
      <c r="AIG154" s="37"/>
      <c r="AIH154" s="37"/>
      <c r="AII154" s="37"/>
      <c r="AIJ154" s="37"/>
      <c r="AIK154" s="37"/>
      <c r="AIL154" s="37"/>
      <c r="AIM154" s="37"/>
      <c r="AIN154" s="37"/>
      <c r="AIO154" s="37"/>
      <c r="AIP154" s="37"/>
      <c r="AIQ154" s="37"/>
      <c r="AIR154" s="37"/>
      <c r="AIS154" s="37"/>
      <c r="AIT154" s="37"/>
      <c r="AIU154" s="37"/>
      <c r="AIV154" s="37"/>
      <c r="AIW154" s="37"/>
      <c r="AIX154" s="37"/>
      <c r="AIY154" s="37"/>
      <c r="AIZ154" s="37"/>
      <c r="AJA154" s="37"/>
      <c r="AJB154" s="37"/>
      <c r="AJC154" s="37"/>
      <c r="AJD154" s="37"/>
      <c r="AJE154" s="37"/>
      <c r="AJF154" s="37"/>
      <c r="AJG154" s="37"/>
      <c r="AJH154" s="37"/>
      <c r="AJI154" s="37"/>
      <c r="AJJ154" s="37"/>
      <c r="AJK154" s="37"/>
      <c r="AJL154" s="37"/>
      <c r="AJM154" s="37"/>
      <c r="AJN154" s="37"/>
      <c r="AJO154" s="37"/>
      <c r="AJP154" s="37"/>
      <c r="AJQ154" s="37"/>
      <c r="AJR154" s="37"/>
      <c r="AJS154" s="37"/>
      <c r="AJT154" s="37"/>
      <c r="AJU154" s="37"/>
      <c r="AJV154" s="37"/>
      <c r="AJW154" s="37"/>
      <c r="AJX154" s="37"/>
      <c r="AJY154" s="37"/>
      <c r="AJZ154" s="37"/>
      <c r="AKA154" s="37"/>
      <c r="AKB154" s="37"/>
      <c r="AKC154" s="37"/>
      <c r="AKD154" s="37"/>
      <c r="AKE154" s="37"/>
      <c r="AKF154" s="37"/>
      <c r="AKG154" s="37"/>
      <c r="AKH154" s="37"/>
      <c r="AKI154" s="37"/>
      <c r="AKJ154" s="37"/>
      <c r="AKK154" s="37"/>
      <c r="AKL154" s="37"/>
      <c r="AKM154" s="37"/>
      <c r="AKN154" s="37"/>
      <c r="AKO154" s="37"/>
      <c r="AKP154" s="37"/>
      <c r="AKQ154" s="37"/>
      <c r="AKR154" s="37"/>
      <c r="AKS154" s="37"/>
      <c r="AKT154" s="37"/>
      <c r="AKU154" s="37"/>
      <c r="AKV154" s="37"/>
      <c r="AKW154" s="37"/>
      <c r="AKX154" s="37"/>
      <c r="AKY154" s="37"/>
      <c r="AKZ154" s="37"/>
      <c r="ALA154" s="37"/>
      <c r="ALB154" s="37"/>
      <c r="ALC154" s="37"/>
      <c r="ALD154" s="37"/>
      <c r="ALE154" s="37"/>
      <c r="ALF154" s="37"/>
      <c r="ALG154" s="37"/>
      <c r="ALH154" s="37"/>
      <c r="ALI154" s="37"/>
      <c r="ALJ154" s="37"/>
      <c r="ALK154" s="37"/>
      <c r="ALL154" s="37"/>
      <c r="ALM154" s="37"/>
      <c r="ALN154" s="37"/>
      <c r="ALO154" s="37"/>
      <c r="ALP154" s="37"/>
      <c r="ALQ154" s="37"/>
      <c r="ALR154" s="37"/>
      <c r="ALS154" s="37"/>
      <c r="ALT154" s="37"/>
      <c r="ALU154" s="37"/>
      <c r="ALV154" s="37"/>
      <c r="ALW154" s="37"/>
      <c r="ALX154" s="37"/>
      <c r="ALY154" s="37"/>
      <c r="ALZ154" s="37"/>
      <c r="AMA154" s="37"/>
      <c r="AMB154" s="37"/>
      <c r="AMC154" s="37"/>
      <c r="AMD154" s="37"/>
      <c r="AME154" s="37"/>
      <c r="AMF154" s="37"/>
      <c r="AMG154" s="37"/>
      <c r="AML154" s="35"/>
      <c r="AMM154" s="35"/>
      <c r="XFC154" s="35"/>
      <c r="XFD154" s="35"/>
    </row>
    <row r="155" s="146" customFormat="true" ht="15.75" hidden="false" customHeight="true" outlineLevel="0" collapsed="false">
      <c r="A155" s="149"/>
      <c r="B155" s="150" t="n">
        <v>0.03</v>
      </c>
      <c r="C155" s="145" t="n">
        <f aca="false">C137</f>
        <v>1383.47031102524</v>
      </c>
      <c r="D155" s="145" t="n">
        <f aca="false">D137</f>
        <v>2771.6213496769</v>
      </c>
      <c r="E155" s="145" t="n">
        <f aca="false">E137</f>
        <v>3158.38896089931</v>
      </c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37"/>
      <c r="LD155" s="37"/>
      <c r="LE155" s="37"/>
      <c r="LF155" s="37"/>
      <c r="LG155" s="37"/>
      <c r="LH155" s="37"/>
      <c r="LI155" s="37"/>
      <c r="LJ155" s="37"/>
      <c r="LK155" s="37"/>
      <c r="LL155" s="37"/>
      <c r="LM155" s="37"/>
      <c r="LN155" s="37"/>
      <c r="LO155" s="37"/>
      <c r="LP155" s="37"/>
      <c r="LQ155" s="37"/>
      <c r="LR155" s="37"/>
      <c r="LS155" s="37"/>
      <c r="LT155" s="37"/>
      <c r="LU155" s="37"/>
      <c r="LV155" s="37"/>
      <c r="LW155" s="37"/>
      <c r="LX155" s="37"/>
      <c r="LY155" s="37"/>
      <c r="LZ155" s="37"/>
      <c r="MA155" s="37"/>
      <c r="MB155" s="37"/>
      <c r="MC155" s="37"/>
      <c r="MD155" s="37"/>
      <c r="ME155" s="37"/>
      <c r="MF155" s="37"/>
      <c r="MG155" s="37"/>
      <c r="MH155" s="37"/>
      <c r="MI155" s="37"/>
      <c r="MJ155" s="37"/>
      <c r="MK155" s="37"/>
      <c r="ML155" s="37"/>
      <c r="MM155" s="37"/>
      <c r="MN155" s="37"/>
      <c r="MO155" s="37"/>
      <c r="MP155" s="37"/>
      <c r="MQ155" s="37"/>
      <c r="MR155" s="37"/>
      <c r="MS155" s="37"/>
      <c r="MT155" s="37"/>
      <c r="MU155" s="37"/>
      <c r="MV155" s="37"/>
      <c r="MW155" s="37"/>
      <c r="MX155" s="37"/>
      <c r="MY155" s="37"/>
      <c r="MZ155" s="37"/>
      <c r="NA155" s="37"/>
      <c r="NB155" s="37"/>
      <c r="NC155" s="37"/>
      <c r="ND155" s="37"/>
      <c r="NE155" s="37"/>
      <c r="NF155" s="37"/>
      <c r="NG155" s="37"/>
      <c r="NH155" s="37"/>
      <c r="NI155" s="37"/>
      <c r="NJ155" s="37"/>
      <c r="NK155" s="37"/>
      <c r="NL155" s="37"/>
      <c r="NM155" s="37"/>
      <c r="NN155" s="37"/>
      <c r="NO155" s="37"/>
      <c r="NP155" s="37"/>
      <c r="NQ155" s="37"/>
      <c r="NR155" s="37"/>
      <c r="NS155" s="37"/>
      <c r="NT155" s="37"/>
      <c r="NU155" s="37"/>
      <c r="NV155" s="37"/>
      <c r="NW155" s="37"/>
      <c r="NX155" s="37"/>
      <c r="NY155" s="37"/>
      <c r="NZ155" s="37"/>
      <c r="OA155" s="37"/>
      <c r="OB155" s="37"/>
      <c r="OC155" s="37"/>
      <c r="OD155" s="37"/>
      <c r="OE155" s="37"/>
      <c r="OF155" s="37"/>
      <c r="OG155" s="37"/>
      <c r="OH155" s="37"/>
      <c r="OI155" s="37"/>
      <c r="OJ155" s="37"/>
      <c r="OK155" s="37"/>
      <c r="OL155" s="37"/>
      <c r="OM155" s="37"/>
      <c r="ON155" s="37"/>
      <c r="OO155" s="37"/>
      <c r="OP155" s="37"/>
      <c r="OQ155" s="37"/>
      <c r="OR155" s="37"/>
      <c r="OS155" s="37"/>
      <c r="OT155" s="37"/>
      <c r="OU155" s="37"/>
      <c r="OV155" s="37"/>
      <c r="OW155" s="37"/>
      <c r="OX155" s="37"/>
      <c r="OY155" s="37"/>
      <c r="OZ155" s="37"/>
      <c r="PA155" s="37"/>
      <c r="PB155" s="37"/>
      <c r="PC155" s="37"/>
      <c r="PD155" s="37"/>
      <c r="PE155" s="37"/>
      <c r="PF155" s="37"/>
      <c r="PG155" s="37"/>
      <c r="PH155" s="37"/>
      <c r="PI155" s="37"/>
      <c r="PJ155" s="37"/>
      <c r="PK155" s="37"/>
      <c r="PL155" s="37"/>
      <c r="PM155" s="37"/>
      <c r="PN155" s="37"/>
      <c r="PO155" s="37"/>
      <c r="PP155" s="37"/>
      <c r="PQ155" s="37"/>
      <c r="PR155" s="37"/>
      <c r="PS155" s="37"/>
      <c r="PT155" s="37"/>
      <c r="PU155" s="37"/>
      <c r="PV155" s="37"/>
      <c r="PW155" s="37"/>
      <c r="PX155" s="37"/>
      <c r="PY155" s="37"/>
      <c r="PZ155" s="37"/>
      <c r="QA155" s="37"/>
      <c r="QB155" s="37"/>
      <c r="QC155" s="37"/>
      <c r="QD155" s="37"/>
      <c r="QE155" s="37"/>
      <c r="QF155" s="37"/>
      <c r="QG155" s="37"/>
      <c r="QH155" s="37"/>
      <c r="QI155" s="37"/>
      <c r="QJ155" s="37"/>
      <c r="QK155" s="37"/>
      <c r="QL155" s="37"/>
      <c r="QM155" s="37"/>
      <c r="QN155" s="37"/>
      <c r="QO155" s="37"/>
      <c r="QP155" s="37"/>
      <c r="QQ155" s="37"/>
      <c r="QR155" s="37"/>
      <c r="QS155" s="37"/>
      <c r="QT155" s="37"/>
      <c r="QU155" s="37"/>
      <c r="QV155" s="37"/>
      <c r="QW155" s="37"/>
      <c r="QX155" s="37"/>
      <c r="QY155" s="37"/>
      <c r="QZ155" s="37"/>
      <c r="RA155" s="37"/>
      <c r="RB155" s="37"/>
      <c r="RC155" s="37"/>
      <c r="RD155" s="37"/>
      <c r="RE155" s="37"/>
      <c r="RF155" s="37"/>
      <c r="RG155" s="37"/>
      <c r="RH155" s="37"/>
      <c r="RI155" s="37"/>
      <c r="RJ155" s="37"/>
      <c r="RK155" s="37"/>
      <c r="RL155" s="37"/>
      <c r="RM155" s="37"/>
      <c r="RN155" s="37"/>
      <c r="RO155" s="37"/>
      <c r="RP155" s="37"/>
      <c r="RQ155" s="37"/>
      <c r="RR155" s="37"/>
      <c r="RS155" s="37"/>
      <c r="RT155" s="37"/>
      <c r="RU155" s="37"/>
      <c r="RV155" s="37"/>
      <c r="RW155" s="37"/>
      <c r="RX155" s="37"/>
      <c r="RY155" s="37"/>
      <c r="RZ155" s="37"/>
      <c r="SA155" s="37"/>
      <c r="SB155" s="37"/>
      <c r="SC155" s="37"/>
      <c r="SD155" s="37"/>
      <c r="SE155" s="37"/>
      <c r="SF155" s="37"/>
      <c r="SG155" s="37"/>
      <c r="SH155" s="37"/>
      <c r="SI155" s="37"/>
      <c r="SJ155" s="37"/>
      <c r="SK155" s="37"/>
      <c r="SL155" s="37"/>
      <c r="SM155" s="37"/>
      <c r="SN155" s="37"/>
      <c r="SO155" s="37"/>
      <c r="SP155" s="37"/>
      <c r="SQ155" s="37"/>
      <c r="SR155" s="37"/>
      <c r="SS155" s="37"/>
      <c r="ST155" s="37"/>
      <c r="SU155" s="37"/>
      <c r="SV155" s="37"/>
      <c r="SW155" s="37"/>
      <c r="SX155" s="37"/>
      <c r="SY155" s="37"/>
      <c r="SZ155" s="37"/>
      <c r="TA155" s="37"/>
      <c r="TB155" s="37"/>
      <c r="TC155" s="37"/>
      <c r="TD155" s="37"/>
      <c r="TE155" s="37"/>
      <c r="TF155" s="37"/>
      <c r="TG155" s="37"/>
      <c r="TH155" s="37"/>
      <c r="TI155" s="37"/>
      <c r="TJ155" s="37"/>
      <c r="TK155" s="37"/>
      <c r="TL155" s="37"/>
      <c r="TM155" s="37"/>
      <c r="TN155" s="37"/>
      <c r="TO155" s="37"/>
      <c r="TP155" s="37"/>
      <c r="TQ155" s="37"/>
      <c r="TR155" s="37"/>
      <c r="TS155" s="37"/>
      <c r="TT155" s="37"/>
      <c r="TU155" s="37"/>
      <c r="TV155" s="37"/>
      <c r="TW155" s="37"/>
      <c r="TX155" s="37"/>
      <c r="TY155" s="37"/>
      <c r="TZ155" s="37"/>
      <c r="UA155" s="37"/>
      <c r="UB155" s="37"/>
      <c r="UC155" s="37"/>
      <c r="UD155" s="37"/>
      <c r="UE155" s="37"/>
      <c r="UF155" s="37"/>
      <c r="UG155" s="37"/>
      <c r="UH155" s="37"/>
      <c r="UI155" s="37"/>
      <c r="UJ155" s="37"/>
      <c r="UK155" s="37"/>
      <c r="UL155" s="37"/>
      <c r="UM155" s="37"/>
      <c r="UN155" s="37"/>
      <c r="UO155" s="37"/>
      <c r="UP155" s="37"/>
      <c r="UQ155" s="37"/>
      <c r="UR155" s="37"/>
      <c r="US155" s="37"/>
      <c r="UT155" s="37"/>
      <c r="UU155" s="37"/>
      <c r="UV155" s="37"/>
      <c r="UW155" s="37"/>
      <c r="UX155" s="37"/>
      <c r="UY155" s="37"/>
      <c r="UZ155" s="37"/>
      <c r="VA155" s="37"/>
      <c r="VB155" s="37"/>
      <c r="VC155" s="37"/>
      <c r="VD155" s="37"/>
      <c r="VE155" s="37"/>
      <c r="VF155" s="37"/>
      <c r="VG155" s="37"/>
      <c r="VH155" s="37"/>
      <c r="VI155" s="37"/>
      <c r="VJ155" s="37"/>
      <c r="VK155" s="37"/>
      <c r="VL155" s="37"/>
      <c r="VM155" s="37"/>
      <c r="VN155" s="37"/>
      <c r="VO155" s="37"/>
      <c r="VP155" s="37"/>
      <c r="VQ155" s="37"/>
      <c r="VR155" s="37"/>
      <c r="VS155" s="37"/>
      <c r="VT155" s="37"/>
      <c r="VU155" s="37"/>
      <c r="VV155" s="37"/>
      <c r="VW155" s="37"/>
      <c r="VX155" s="37"/>
      <c r="VY155" s="37"/>
      <c r="VZ155" s="37"/>
      <c r="WA155" s="37"/>
      <c r="WB155" s="37"/>
      <c r="WC155" s="37"/>
      <c r="WD155" s="37"/>
      <c r="WE155" s="37"/>
      <c r="WF155" s="37"/>
      <c r="WG155" s="37"/>
      <c r="WH155" s="37"/>
      <c r="WI155" s="37"/>
      <c r="WJ155" s="37"/>
      <c r="WK155" s="37"/>
      <c r="WL155" s="37"/>
      <c r="WM155" s="37"/>
      <c r="WN155" s="37"/>
      <c r="WO155" s="37"/>
      <c r="WP155" s="37"/>
      <c r="WQ155" s="37"/>
      <c r="WR155" s="37"/>
      <c r="WS155" s="37"/>
      <c r="WT155" s="37"/>
      <c r="WU155" s="37"/>
      <c r="WV155" s="37"/>
      <c r="WW155" s="37"/>
      <c r="WX155" s="37"/>
      <c r="WY155" s="37"/>
      <c r="WZ155" s="37"/>
      <c r="XA155" s="37"/>
      <c r="XB155" s="37"/>
      <c r="XC155" s="37"/>
      <c r="XD155" s="37"/>
      <c r="XE155" s="37"/>
      <c r="XF155" s="37"/>
      <c r="XG155" s="37"/>
      <c r="XH155" s="37"/>
      <c r="XI155" s="37"/>
      <c r="XJ155" s="37"/>
      <c r="XK155" s="37"/>
      <c r="XL155" s="37"/>
      <c r="XM155" s="37"/>
      <c r="XN155" s="37"/>
      <c r="XO155" s="37"/>
      <c r="XP155" s="37"/>
      <c r="XQ155" s="37"/>
      <c r="XR155" s="37"/>
      <c r="XS155" s="37"/>
      <c r="XT155" s="37"/>
      <c r="XU155" s="37"/>
      <c r="XV155" s="37"/>
      <c r="XW155" s="37"/>
      <c r="XX155" s="37"/>
      <c r="XY155" s="37"/>
      <c r="XZ155" s="37"/>
      <c r="YA155" s="37"/>
      <c r="YB155" s="37"/>
      <c r="YC155" s="37"/>
      <c r="YD155" s="37"/>
      <c r="YE155" s="37"/>
      <c r="YF155" s="37"/>
      <c r="YG155" s="37"/>
      <c r="YH155" s="37"/>
      <c r="YI155" s="37"/>
      <c r="YJ155" s="37"/>
      <c r="YK155" s="37"/>
      <c r="YL155" s="37"/>
      <c r="YM155" s="37"/>
      <c r="YN155" s="37"/>
      <c r="YO155" s="37"/>
      <c r="YP155" s="37"/>
      <c r="YQ155" s="37"/>
      <c r="YR155" s="37"/>
      <c r="YS155" s="37"/>
      <c r="YT155" s="37"/>
      <c r="YU155" s="37"/>
      <c r="YV155" s="37"/>
      <c r="YW155" s="37"/>
      <c r="YX155" s="37"/>
      <c r="YY155" s="37"/>
      <c r="YZ155" s="37"/>
      <c r="ZA155" s="37"/>
      <c r="ZB155" s="37"/>
      <c r="ZC155" s="37"/>
      <c r="ZD155" s="37"/>
      <c r="ZE155" s="37"/>
      <c r="ZF155" s="37"/>
      <c r="ZG155" s="37"/>
      <c r="ZH155" s="37"/>
      <c r="ZI155" s="37"/>
      <c r="ZJ155" s="37"/>
      <c r="ZK155" s="37"/>
      <c r="ZL155" s="37"/>
      <c r="ZM155" s="37"/>
      <c r="ZN155" s="37"/>
      <c r="ZO155" s="37"/>
      <c r="ZP155" s="37"/>
      <c r="ZQ155" s="37"/>
      <c r="ZR155" s="37"/>
      <c r="ZS155" s="37"/>
      <c r="ZT155" s="37"/>
      <c r="ZU155" s="37"/>
      <c r="ZV155" s="37"/>
      <c r="ZW155" s="37"/>
      <c r="ZX155" s="37"/>
      <c r="ZY155" s="37"/>
      <c r="ZZ155" s="37"/>
      <c r="AAA155" s="37"/>
      <c r="AAB155" s="37"/>
      <c r="AAC155" s="37"/>
      <c r="AAD155" s="37"/>
      <c r="AAE155" s="37"/>
      <c r="AAF155" s="37"/>
      <c r="AAG155" s="37"/>
      <c r="AAH155" s="37"/>
      <c r="AAI155" s="37"/>
      <c r="AAJ155" s="37"/>
      <c r="AAK155" s="37"/>
      <c r="AAL155" s="37"/>
      <c r="AAM155" s="37"/>
      <c r="AAN155" s="37"/>
      <c r="AAO155" s="37"/>
      <c r="AAP155" s="37"/>
      <c r="AAQ155" s="37"/>
      <c r="AAR155" s="37"/>
      <c r="AAS155" s="37"/>
      <c r="AAT155" s="37"/>
      <c r="AAU155" s="37"/>
      <c r="AAV155" s="37"/>
      <c r="AAW155" s="37"/>
      <c r="AAX155" s="37"/>
      <c r="AAY155" s="37"/>
      <c r="AAZ155" s="37"/>
      <c r="ABA155" s="37"/>
      <c r="ABB155" s="37"/>
      <c r="ABC155" s="37"/>
      <c r="ABD155" s="37"/>
      <c r="ABE155" s="37"/>
      <c r="ABF155" s="37"/>
      <c r="ABG155" s="37"/>
      <c r="ABH155" s="37"/>
      <c r="ABI155" s="37"/>
      <c r="ABJ155" s="37"/>
      <c r="ABK155" s="37"/>
      <c r="ABL155" s="37"/>
      <c r="ABM155" s="37"/>
      <c r="ABN155" s="37"/>
      <c r="ABO155" s="37"/>
      <c r="ABP155" s="37"/>
      <c r="ABQ155" s="37"/>
      <c r="ABR155" s="37"/>
      <c r="ABS155" s="37"/>
      <c r="ABT155" s="37"/>
      <c r="ABU155" s="37"/>
      <c r="ABV155" s="37"/>
      <c r="ABW155" s="37"/>
      <c r="ABX155" s="37"/>
      <c r="ABY155" s="37"/>
      <c r="ABZ155" s="37"/>
      <c r="ACA155" s="37"/>
      <c r="ACB155" s="37"/>
      <c r="ACC155" s="37"/>
      <c r="ACD155" s="37"/>
      <c r="ACE155" s="37"/>
      <c r="ACF155" s="37"/>
      <c r="ACG155" s="37"/>
      <c r="ACH155" s="37"/>
      <c r="ACI155" s="37"/>
      <c r="ACJ155" s="37"/>
      <c r="ACK155" s="37"/>
      <c r="ACL155" s="37"/>
      <c r="ACM155" s="37"/>
      <c r="ACN155" s="37"/>
      <c r="ACO155" s="37"/>
      <c r="ACP155" s="37"/>
      <c r="ACQ155" s="37"/>
      <c r="ACR155" s="37"/>
      <c r="ACS155" s="37"/>
      <c r="ACT155" s="37"/>
      <c r="ACU155" s="37"/>
      <c r="ACV155" s="37"/>
      <c r="ACW155" s="37"/>
      <c r="ACX155" s="37"/>
      <c r="ACY155" s="37"/>
      <c r="ACZ155" s="37"/>
      <c r="ADA155" s="37"/>
      <c r="ADB155" s="37"/>
      <c r="ADC155" s="37"/>
      <c r="ADD155" s="37"/>
      <c r="ADE155" s="37"/>
      <c r="ADF155" s="37"/>
      <c r="ADG155" s="37"/>
      <c r="ADH155" s="37"/>
      <c r="ADI155" s="37"/>
      <c r="ADJ155" s="37"/>
      <c r="ADK155" s="37"/>
      <c r="ADL155" s="37"/>
      <c r="ADM155" s="37"/>
      <c r="ADN155" s="37"/>
      <c r="ADO155" s="37"/>
      <c r="ADP155" s="37"/>
      <c r="ADQ155" s="37"/>
      <c r="ADR155" s="37"/>
      <c r="ADS155" s="37"/>
      <c r="ADT155" s="37"/>
      <c r="ADU155" s="37"/>
      <c r="ADV155" s="37"/>
      <c r="ADW155" s="37"/>
      <c r="ADX155" s="37"/>
      <c r="ADY155" s="37"/>
      <c r="ADZ155" s="37"/>
      <c r="AEA155" s="37"/>
      <c r="AEB155" s="37"/>
      <c r="AEC155" s="37"/>
      <c r="AED155" s="37"/>
      <c r="AEE155" s="37"/>
      <c r="AEF155" s="37"/>
      <c r="AEG155" s="37"/>
      <c r="AEH155" s="37"/>
      <c r="AEI155" s="37"/>
      <c r="AEJ155" s="37"/>
      <c r="AEK155" s="37"/>
      <c r="AEL155" s="37"/>
      <c r="AEM155" s="37"/>
      <c r="AEN155" s="37"/>
      <c r="AEO155" s="37"/>
      <c r="AEP155" s="37"/>
      <c r="AEQ155" s="37"/>
      <c r="AER155" s="37"/>
      <c r="AES155" s="37"/>
      <c r="AET155" s="37"/>
      <c r="AEU155" s="37"/>
      <c r="AEV155" s="37"/>
      <c r="AEW155" s="37"/>
      <c r="AEX155" s="37"/>
      <c r="AEY155" s="37"/>
      <c r="AEZ155" s="37"/>
      <c r="AFA155" s="37"/>
      <c r="AFB155" s="37"/>
      <c r="AFC155" s="37"/>
      <c r="AFD155" s="37"/>
      <c r="AFE155" s="37"/>
      <c r="AFF155" s="37"/>
      <c r="AFG155" s="37"/>
      <c r="AFH155" s="37"/>
      <c r="AFI155" s="37"/>
      <c r="AFJ155" s="37"/>
      <c r="AFK155" s="37"/>
      <c r="AFL155" s="37"/>
      <c r="AFM155" s="37"/>
      <c r="AFN155" s="37"/>
      <c r="AFO155" s="37"/>
      <c r="AFP155" s="37"/>
      <c r="AFQ155" s="37"/>
      <c r="AFR155" s="37"/>
      <c r="AFS155" s="37"/>
      <c r="AFT155" s="37"/>
      <c r="AFU155" s="37"/>
      <c r="AFV155" s="37"/>
      <c r="AFW155" s="37"/>
      <c r="AFX155" s="37"/>
      <c r="AFY155" s="37"/>
      <c r="AFZ155" s="37"/>
      <c r="AGA155" s="37"/>
      <c r="AGB155" s="37"/>
      <c r="AGC155" s="37"/>
      <c r="AGD155" s="37"/>
      <c r="AGE155" s="37"/>
      <c r="AGF155" s="37"/>
      <c r="AGG155" s="37"/>
      <c r="AGH155" s="37"/>
      <c r="AGI155" s="37"/>
      <c r="AGJ155" s="37"/>
      <c r="AGK155" s="37"/>
      <c r="AGL155" s="37"/>
      <c r="AGM155" s="37"/>
      <c r="AGN155" s="37"/>
      <c r="AGO155" s="37"/>
      <c r="AGP155" s="37"/>
      <c r="AGQ155" s="37"/>
      <c r="AGR155" s="37"/>
      <c r="AGS155" s="37"/>
      <c r="AGT155" s="37"/>
      <c r="AGU155" s="37"/>
      <c r="AGV155" s="37"/>
      <c r="AGW155" s="37"/>
      <c r="AGX155" s="37"/>
      <c r="AGY155" s="37"/>
      <c r="AGZ155" s="37"/>
      <c r="AHA155" s="37"/>
      <c r="AHB155" s="37"/>
      <c r="AHC155" s="37"/>
      <c r="AHD155" s="37"/>
      <c r="AHE155" s="37"/>
      <c r="AHF155" s="37"/>
      <c r="AHG155" s="37"/>
      <c r="AHH155" s="37"/>
      <c r="AHI155" s="37"/>
      <c r="AHJ155" s="37"/>
      <c r="AHK155" s="37"/>
      <c r="AHL155" s="37"/>
      <c r="AHM155" s="37"/>
      <c r="AHN155" s="37"/>
      <c r="AHO155" s="37"/>
      <c r="AHP155" s="37"/>
      <c r="AHQ155" s="37"/>
      <c r="AHR155" s="37"/>
      <c r="AHS155" s="37"/>
      <c r="AHT155" s="37"/>
      <c r="AHU155" s="37"/>
      <c r="AHV155" s="37"/>
      <c r="AHW155" s="37"/>
      <c r="AHX155" s="37"/>
      <c r="AHY155" s="37"/>
      <c r="AHZ155" s="37"/>
      <c r="AIA155" s="37"/>
      <c r="AIB155" s="37"/>
      <c r="AIC155" s="37"/>
      <c r="AID155" s="37"/>
      <c r="AIE155" s="37"/>
      <c r="AIF155" s="37"/>
      <c r="AIG155" s="37"/>
      <c r="AIH155" s="37"/>
      <c r="AII155" s="37"/>
      <c r="AIJ155" s="37"/>
      <c r="AIK155" s="37"/>
      <c r="AIL155" s="37"/>
      <c r="AIM155" s="37"/>
      <c r="AIN155" s="37"/>
      <c r="AIO155" s="37"/>
      <c r="AIP155" s="37"/>
      <c r="AIQ155" s="37"/>
      <c r="AIR155" s="37"/>
      <c r="AIS155" s="37"/>
      <c r="AIT155" s="37"/>
      <c r="AIU155" s="37"/>
      <c r="AIV155" s="37"/>
      <c r="AIW155" s="37"/>
      <c r="AIX155" s="37"/>
      <c r="AIY155" s="37"/>
      <c r="AIZ155" s="37"/>
      <c r="AJA155" s="37"/>
      <c r="AJB155" s="37"/>
      <c r="AJC155" s="37"/>
      <c r="AJD155" s="37"/>
      <c r="AJE155" s="37"/>
      <c r="AJF155" s="37"/>
      <c r="AJG155" s="37"/>
      <c r="AJH155" s="37"/>
      <c r="AJI155" s="37"/>
      <c r="AJJ155" s="37"/>
      <c r="AJK155" s="37"/>
      <c r="AJL155" s="37"/>
      <c r="AJM155" s="37"/>
      <c r="AJN155" s="37"/>
      <c r="AJO155" s="37"/>
      <c r="AJP155" s="37"/>
      <c r="AJQ155" s="37"/>
      <c r="AJR155" s="37"/>
      <c r="AJS155" s="37"/>
      <c r="AJT155" s="37"/>
      <c r="AJU155" s="37"/>
      <c r="AJV155" s="37"/>
      <c r="AJW155" s="37"/>
      <c r="AJX155" s="37"/>
      <c r="AJY155" s="37"/>
      <c r="AJZ155" s="37"/>
      <c r="AKA155" s="37"/>
      <c r="AKB155" s="37"/>
      <c r="AKC155" s="37"/>
      <c r="AKD155" s="37"/>
      <c r="AKE155" s="37"/>
      <c r="AKF155" s="37"/>
      <c r="AKG155" s="37"/>
      <c r="AKH155" s="37"/>
      <c r="AKI155" s="37"/>
      <c r="AKJ155" s="37"/>
      <c r="AKK155" s="37"/>
      <c r="AKL155" s="37"/>
      <c r="AKM155" s="37"/>
      <c r="AKN155" s="37"/>
      <c r="AKO155" s="37"/>
      <c r="AKP155" s="37"/>
      <c r="AKQ155" s="37"/>
      <c r="AKR155" s="37"/>
      <c r="AKS155" s="37"/>
      <c r="AKT155" s="37"/>
      <c r="AKU155" s="37"/>
      <c r="AKV155" s="37"/>
      <c r="AKW155" s="37"/>
      <c r="AKX155" s="37"/>
      <c r="AKY155" s="37"/>
      <c r="AKZ155" s="37"/>
      <c r="ALA155" s="37"/>
      <c r="ALB155" s="37"/>
      <c r="ALC155" s="37"/>
      <c r="ALD155" s="37"/>
      <c r="ALE155" s="37"/>
      <c r="ALF155" s="37"/>
      <c r="ALG155" s="37"/>
      <c r="ALH155" s="37"/>
      <c r="ALI155" s="37"/>
      <c r="ALJ155" s="37"/>
      <c r="ALK155" s="37"/>
      <c r="ALL155" s="37"/>
      <c r="ALM155" s="37"/>
      <c r="ALN155" s="37"/>
      <c r="ALO155" s="37"/>
      <c r="ALP155" s="37"/>
      <c r="ALQ155" s="37"/>
      <c r="ALR155" s="37"/>
      <c r="ALS155" s="37"/>
      <c r="ALT155" s="37"/>
      <c r="ALU155" s="37"/>
      <c r="ALV155" s="37"/>
      <c r="ALW155" s="37"/>
      <c r="ALX155" s="37"/>
      <c r="ALY155" s="37"/>
      <c r="ALZ155" s="37"/>
      <c r="AMA155" s="37"/>
      <c r="AMB155" s="37"/>
      <c r="AMC155" s="37"/>
      <c r="AMD155" s="37"/>
      <c r="AME155" s="37"/>
      <c r="AMF155" s="37"/>
      <c r="AMG155" s="37"/>
      <c r="AML155" s="35"/>
      <c r="AMM155" s="35"/>
      <c r="XFC155" s="35"/>
      <c r="XFD155" s="35"/>
    </row>
    <row r="156" s="146" customFormat="true" ht="15.75" hidden="false" customHeight="true" outlineLevel="0" collapsed="false">
      <c r="A156" s="149"/>
      <c r="B156" s="150" t="n">
        <v>0.035</v>
      </c>
      <c r="C156" s="145" t="n">
        <f aca="false">C138</f>
        <v>1425.96070611219</v>
      </c>
      <c r="D156" s="145" t="n">
        <f aca="false">D138</f>
        <v>2856.74589860339</v>
      </c>
      <c r="E156" s="145" t="n">
        <f aca="false">E138</f>
        <v>3255.39226752425</v>
      </c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37"/>
      <c r="LD156" s="37"/>
      <c r="LE156" s="37"/>
      <c r="LF156" s="37"/>
      <c r="LG156" s="37"/>
      <c r="LH156" s="37"/>
      <c r="LI156" s="37"/>
      <c r="LJ156" s="37"/>
      <c r="LK156" s="37"/>
      <c r="LL156" s="37"/>
      <c r="LM156" s="37"/>
      <c r="LN156" s="37"/>
      <c r="LO156" s="37"/>
      <c r="LP156" s="37"/>
      <c r="LQ156" s="37"/>
      <c r="LR156" s="37"/>
      <c r="LS156" s="37"/>
      <c r="LT156" s="37"/>
      <c r="LU156" s="37"/>
      <c r="LV156" s="37"/>
      <c r="LW156" s="37"/>
      <c r="LX156" s="37"/>
      <c r="LY156" s="37"/>
      <c r="LZ156" s="37"/>
      <c r="MA156" s="37"/>
      <c r="MB156" s="37"/>
      <c r="MC156" s="37"/>
      <c r="MD156" s="37"/>
      <c r="ME156" s="37"/>
      <c r="MF156" s="37"/>
      <c r="MG156" s="37"/>
      <c r="MH156" s="37"/>
      <c r="MI156" s="37"/>
      <c r="MJ156" s="37"/>
      <c r="MK156" s="37"/>
      <c r="ML156" s="37"/>
      <c r="MM156" s="37"/>
      <c r="MN156" s="37"/>
      <c r="MO156" s="37"/>
      <c r="MP156" s="37"/>
      <c r="MQ156" s="37"/>
      <c r="MR156" s="37"/>
      <c r="MS156" s="37"/>
      <c r="MT156" s="37"/>
      <c r="MU156" s="37"/>
      <c r="MV156" s="37"/>
      <c r="MW156" s="37"/>
      <c r="MX156" s="37"/>
      <c r="MY156" s="37"/>
      <c r="MZ156" s="37"/>
      <c r="NA156" s="37"/>
      <c r="NB156" s="37"/>
      <c r="NC156" s="37"/>
      <c r="ND156" s="37"/>
      <c r="NE156" s="37"/>
      <c r="NF156" s="37"/>
      <c r="NG156" s="37"/>
      <c r="NH156" s="37"/>
      <c r="NI156" s="37"/>
      <c r="NJ156" s="37"/>
      <c r="NK156" s="37"/>
      <c r="NL156" s="37"/>
      <c r="NM156" s="37"/>
      <c r="NN156" s="37"/>
      <c r="NO156" s="37"/>
      <c r="NP156" s="37"/>
      <c r="NQ156" s="37"/>
      <c r="NR156" s="37"/>
      <c r="NS156" s="37"/>
      <c r="NT156" s="37"/>
      <c r="NU156" s="37"/>
      <c r="NV156" s="37"/>
      <c r="NW156" s="37"/>
      <c r="NX156" s="37"/>
      <c r="NY156" s="37"/>
      <c r="NZ156" s="37"/>
      <c r="OA156" s="37"/>
      <c r="OB156" s="37"/>
      <c r="OC156" s="37"/>
      <c r="OD156" s="37"/>
      <c r="OE156" s="37"/>
      <c r="OF156" s="37"/>
      <c r="OG156" s="37"/>
      <c r="OH156" s="37"/>
      <c r="OI156" s="37"/>
      <c r="OJ156" s="37"/>
      <c r="OK156" s="37"/>
      <c r="OL156" s="37"/>
      <c r="OM156" s="37"/>
      <c r="ON156" s="37"/>
      <c r="OO156" s="37"/>
      <c r="OP156" s="37"/>
      <c r="OQ156" s="37"/>
      <c r="OR156" s="37"/>
      <c r="OS156" s="37"/>
      <c r="OT156" s="37"/>
      <c r="OU156" s="37"/>
      <c r="OV156" s="37"/>
      <c r="OW156" s="37"/>
      <c r="OX156" s="37"/>
      <c r="OY156" s="37"/>
      <c r="OZ156" s="37"/>
      <c r="PA156" s="37"/>
      <c r="PB156" s="37"/>
      <c r="PC156" s="37"/>
      <c r="PD156" s="37"/>
      <c r="PE156" s="37"/>
      <c r="PF156" s="37"/>
      <c r="PG156" s="37"/>
      <c r="PH156" s="37"/>
      <c r="PI156" s="37"/>
      <c r="PJ156" s="37"/>
      <c r="PK156" s="37"/>
      <c r="PL156" s="37"/>
      <c r="PM156" s="37"/>
      <c r="PN156" s="37"/>
      <c r="PO156" s="37"/>
      <c r="PP156" s="37"/>
      <c r="PQ156" s="37"/>
      <c r="PR156" s="37"/>
      <c r="PS156" s="37"/>
      <c r="PT156" s="37"/>
      <c r="PU156" s="37"/>
      <c r="PV156" s="37"/>
      <c r="PW156" s="37"/>
      <c r="PX156" s="37"/>
      <c r="PY156" s="37"/>
      <c r="PZ156" s="37"/>
      <c r="QA156" s="37"/>
      <c r="QB156" s="37"/>
      <c r="QC156" s="37"/>
      <c r="QD156" s="37"/>
      <c r="QE156" s="37"/>
      <c r="QF156" s="37"/>
      <c r="QG156" s="37"/>
      <c r="QH156" s="37"/>
      <c r="QI156" s="37"/>
      <c r="QJ156" s="37"/>
      <c r="QK156" s="37"/>
      <c r="QL156" s="37"/>
      <c r="QM156" s="37"/>
      <c r="QN156" s="37"/>
      <c r="QO156" s="37"/>
      <c r="QP156" s="37"/>
      <c r="QQ156" s="37"/>
      <c r="QR156" s="37"/>
      <c r="QS156" s="37"/>
      <c r="QT156" s="37"/>
      <c r="QU156" s="37"/>
      <c r="QV156" s="37"/>
      <c r="QW156" s="37"/>
      <c r="QX156" s="37"/>
      <c r="QY156" s="37"/>
      <c r="QZ156" s="37"/>
      <c r="RA156" s="37"/>
      <c r="RB156" s="37"/>
      <c r="RC156" s="37"/>
      <c r="RD156" s="37"/>
      <c r="RE156" s="37"/>
      <c r="RF156" s="37"/>
      <c r="RG156" s="37"/>
      <c r="RH156" s="37"/>
      <c r="RI156" s="37"/>
      <c r="RJ156" s="37"/>
      <c r="RK156" s="37"/>
      <c r="RL156" s="37"/>
      <c r="RM156" s="37"/>
      <c r="RN156" s="37"/>
      <c r="RO156" s="37"/>
      <c r="RP156" s="37"/>
      <c r="RQ156" s="37"/>
      <c r="RR156" s="37"/>
      <c r="RS156" s="37"/>
      <c r="RT156" s="37"/>
      <c r="RU156" s="37"/>
      <c r="RV156" s="37"/>
      <c r="RW156" s="37"/>
      <c r="RX156" s="37"/>
      <c r="RY156" s="37"/>
      <c r="RZ156" s="37"/>
      <c r="SA156" s="37"/>
      <c r="SB156" s="37"/>
      <c r="SC156" s="37"/>
      <c r="SD156" s="37"/>
      <c r="SE156" s="37"/>
      <c r="SF156" s="37"/>
      <c r="SG156" s="37"/>
      <c r="SH156" s="37"/>
      <c r="SI156" s="37"/>
      <c r="SJ156" s="37"/>
      <c r="SK156" s="37"/>
      <c r="SL156" s="37"/>
      <c r="SM156" s="37"/>
      <c r="SN156" s="37"/>
      <c r="SO156" s="37"/>
      <c r="SP156" s="37"/>
      <c r="SQ156" s="37"/>
      <c r="SR156" s="37"/>
      <c r="SS156" s="37"/>
      <c r="ST156" s="37"/>
      <c r="SU156" s="37"/>
      <c r="SV156" s="37"/>
      <c r="SW156" s="37"/>
      <c r="SX156" s="37"/>
      <c r="SY156" s="37"/>
      <c r="SZ156" s="37"/>
      <c r="TA156" s="37"/>
      <c r="TB156" s="37"/>
      <c r="TC156" s="37"/>
      <c r="TD156" s="37"/>
      <c r="TE156" s="37"/>
      <c r="TF156" s="37"/>
      <c r="TG156" s="37"/>
      <c r="TH156" s="37"/>
      <c r="TI156" s="37"/>
      <c r="TJ156" s="37"/>
      <c r="TK156" s="37"/>
      <c r="TL156" s="37"/>
      <c r="TM156" s="37"/>
      <c r="TN156" s="37"/>
      <c r="TO156" s="37"/>
      <c r="TP156" s="37"/>
      <c r="TQ156" s="37"/>
      <c r="TR156" s="37"/>
      <c r="TS156" s="37"/>
      <c r="TT156" s="37"/>
      <c r="TU156" s="37"/>
      <c r="TV156" s="37"/>
      <c r="TW156" s="37"/>
      <c r="TX156" s="37"/>
      <c r="TY156" s="37"/>
      <c r="TZ156" s="37"/>
      <c r="UA156" s="37"/>
      <c r="UB156" s="37"/>
      <c r="UC156" s="37"/>
      <c r="UD156" s="37"/>
      <c r="UE156" s="37"/>
      <c r="UF156" s="37"/>
      <c r="UG156" s="37"/>
      <c r="UH156" s="37"/>
      <c r="UI156" s="37"/>
      <c r="UJ156" s="37"/>
      <c r="UK156" s="37"/>
      <c r="UL156" s="37"/>
      <c r="UM156" s="37"/>
      <c r="UN156" s="37"/>
      <c r="UO156" s="37"/>
      <c r="UP156" s="37"/>
      <c r="UQ156" s="37"/>
      <c r="UR156" s="37"/>
      <c r="US156" s="37"/>
      <c r="UT156" s="37"/>
      <c r="UU156" s="37"/>
      <c r="UV156" s="37"/>
      <c r="UW156" s="37"/>
      <c r="UX156" s="37"/>
      <c r="UY156" s="37"/>
      <c r="UZ156" s="37"/>
      <c r="VA156" s="37"/>
      <c r="VB156" s="37"/>
      <c r="VC156" s="37"/>
      <c r="VD156" s="37"/>
      <c r="VE156" s="37"/>
      <c r="VF156" s="37"/>
      <c r="VG156" s="37"/>
      <c r="VH156" s="37"/>
      <c r="VI156" s="37"/>
      <c r="VJ156" s="37"/>
      <c r="VK156" s="37"/>
      <c r="VL156" s="37"/>
      <c r="VM156" s="37"/>
      <c r="VN156" s="37"/>
      <c r="VO156" s="37"/>
      <c r="VP156" s="37"/>
      <c r="VQ156" s="37"/>
      <c r="VR156" s="37"/>
      <c r="VS156" s="37"/>
      <c r="VT156" s="37"/>
      <c r="VU156" s="37"/>
      <c r="VV156" s="37"/>
      <c r="VW156" s="37"/>
      <c r="VX156" s="37"/>
      <c r="VY156" s="37"/>
      <c r="VZ156" s="37"/>
      <c r="WA156" s="37"/>
      <c r="WB156" s="37"/>
      <c r="WC156" s="37"/>
      <c r="WD156" s="37"/>
      <c r="WE156" s="37"/>
      <c r="WF156" s="37"/>
      <c r="WG156" s="37"/>
      <c r="WH156" s="37"/>
      <c r="WI156" s="37"/>
      <c r="WJ156" s="37"/>
      <c r="WK156" s="37"/>
      <c r="WL156" s="37"/>
      <c r="WM156" s="37"/>
      <c r="WN156" s="37"/>
      <c r="WO156" s="37"/>
      <c r="WP156" s="37"/>
      <c r="WQ156" s="37"/>
      <c r="WR156" s="37"/>
      <c r="WS156" s="37"/>
      <c r="WT156" s="37"/>
      <c r="WU156" s="37"/>
      <c r="WV156" s="37"/>
      <c r="WW156" s="37"/>
      <c r="WX156" s="37"/>
      <c r="WY156" s="37"/>
      <c r="WZ156" s="37"/>
      <c r="XA156" s="37"/>
      <c r="XB156" s="37"/>
      <c r="XC156" s="37"/>
      <c r="XD156" s="37"/>
      <c r="XE156" s="37"/>
      <c r="XF156" s="37"/>
      <c r="XG156" s="37"/>
      <c r="XH156" s="37"/>
      <c r="XI156" s="37"/>
      <c r="XJ156" s="37"/>
      <c r="XK156" s="37"/>
      <c r="XL156" s="37"/>
      <c r="XM156" s="37"/>
      <c r="XN156" s="37"/>
      <c r="XO156" s="37"/>
      <c r="XP156" s="37"/>
      <c r="XQ156" s="37"/>
      <c r="XR156" s="37"/>
      <c r="XS156" s="37"/>
      <c r="XT156" s="37"/>
      <c r="XU156" s="37"/>
      <c r="XV156" s="37"/>
      <c r="XW156" s="37"/>
      <c r="XX156" s="37"/>
      <c r="XY156" s="37"/>
      <c r="XZ156" s="37"/>
      <c r="YA156" s="37"/>
      <c r="YB156" s="37"/>
      <c r="YC156" s="37"/>
      <c r="YD156" s="37"/>
      <c r="YE156" s="37"/>
      <c r="YF156" s="37"/>
      <c r="YG156" s="37"/>
      <c r="YH156" s="37"/>
      <c r="YI156" s="37"/>
      <c r="YJ156" s="37"/>
      <c r="YK156" s="37"/>
      <c r="YL156" s="37"/>
      <c r="YM156" s="37"/>
      <c r="YN156" s="37"/>
      <c r="YO156" s="37"/>
      <c r="YP156" s="37"/>
      <c r="YQ156" s="37"/>
      <c r="YR156" s="37"/>
      <c r="YS156" s="37"/>
      <c r="YT156" s="37"/>
      <c r="YU156" s="37"/>
      <c r="YV156" s="37"/>
      <c r="YW156" s="37"/>
      <c r="YX156" s="37"/>
      <c r="YY156" s="37"/>
      <c r="YZ156" s="37"/>
      <c r="ZA156" s="37"/>
      <c r="ZB156" s="37"/>
      <c r="ZC156" s="37"/>
      <c r="ZD156" s="37"/>
      <c r="ZE156" s="37"/>
      <c r="ZF156" s="37"/>
      <c r="ZG156" s="37"/>
      <c r="ZH156" s="37"/>
      <c r="ZI156" s="37"/>
      <c r="ZJ156" s="37"/>
      <c r="ZK156" s="37"/>
      <c r="ZL156" s="37"/>
      <c r="ZM156" s="37"/>
      <c r="ZN156" s="37"/>
      <c r="ZO156" s="37"/>
      <c r="ZP156" s="37"/>
      <c r="ZQ156" s="37"/>
      <c r="ZR156" s="37"/>
      <c r="ZS156" s="37"/>
      <c r="ZT156" s="37"/>
      <c r="ZU156" s="37"/>
      <c r="ZV156" s="37"/>
      <c r="ZW156" s="37"/>
      <c r="ZX156" s="37"/>
      <c r="ZY156" s="37"/>
      <c r="ZZ156" s="37"/>
      <c r="AAA156" s="37"/>
      <c r="AAB156" s="37"/>
      <c r="AAC156" s="37"/>
      <c r="AAD156" s="37"/>
      <c r="AAE156" s="37"/>
      <c r="AAF156" s="37"/>
      <c r="AAG156" s="37"/>
      <c r="AAH156" s="37"/>
      <c r="AAI156" s="37"/>
      <c r="AAJ156" s="37"/>
      <c r="AAK156" s="37"/>
      <c r="AAL156" s="37"/>
      <c r="AAM156" s="37"/>
      <c r="AAN156" s="37"/>
      <c r="AAO156" s="37"/>
      <c r="AAP156" s="37"/>
      <c r="AAQ156" s="37"/>
      <c r="AAR156" s="37"/>
      <c r="AAS156" s="37"/>
      <c r="AAT156" s="37"/>
      <c r="AAU156" s="37"/>
      <c r="AAV156" s="37"/>
      <c r="AAW156" s="37"/>
      <c r="AAX156" s="37"/>
      <c r="AAY156" s="37"/>
      <c r="AAZ156" s="37"/>
      <c r="ABA156" s="37"/>
      <c r="ABB156" s="37"/>
      <c r="ABC156" s="37"/>
      <c r="ABD156" s="37"/>
      <c r="ABE156" s="37"/>
      <c r="ABF156" s="37"/>
      <c r="ABG156" s="37"/>
      <c r="ABH156" s="37"/>
      <c r="ABI156" s="37"/>
      <c r="ABJ156" s="37"/>
      <c r="ABK156" s="37"/>
      <c r="ABL156" s="37"/>
      <c r="ABM156" s="37"/>
      <c r="ABN156" s="37"/>
      <c r="ABO156" s="37"/>
      <c r="ABP156" s="37"/>
      <c r="ABQ156" s="37"/>
      <c r="ABR156" s="37"/>
      <c r="ABS156" s="37"/>
      <c r="ABT156" s="37"/>
      <c r="ABU156" s="37"/>
      <c r="ABV156" s="37"/>
      <c r="ABW156" s="37"/>
      <c r="ABX156" s="37"/>
      <c r="ABY156" s="37"/>
      <c r="ABZ156" s="37"/>
      <c r="ACA156" s="37"/>
      <c r="ACB156" s="37"/>
      <c r="ACC156" s="37"/>
      <c r="ACD156" s="37"/>
      <c r="ACE156" s="37"/>
      <c r="ACF156" s="37"/>
      <c r="ACG156" s="37"/>
      <c r="ACH156" s="37"/>
      <c r="ACI156" s="37"/>
      <c r="ACJ156" s="37"/>
      <c r="ACK156" s="37"/>
      <c r="ACL156" s="37"/>
      <c r="ACM156" s="37"/>
      <c r="ACN156" s="37"/>
      <c r="ACO156" s="37"/>
      <c r="ACP156" s="37"/>
      <c r="ACQ156" s="37"/>
      <c r="ACR156" s="37"/>
      <c r="ACS156" s="37"/>
      <c r="ACT156" s="37"/>
      <c r="ACU156" s="37"/>
      <c r="ACV156" s="37"/>
      <c r="ACW156" s="37"/>
      <c r="ACX156" s="37"/>
      <c r="ACY156" s="37"/>
      <c r="ACZ156" s="37"/>
      <c r="ADA156" s="37"/>
      <c r="ADB156" s="37"/>
      <c r="ADC156" s="37"/>
      <c r="ADD156" s="37"/>
      <c r="ADE156" s="37"/>
      <c r="ADF156" s="37"/>
      <c r="ADG156" s="37"/>
      <c r="ADH156" s="37"/>
      <c r="ADI156" s="37"/>
      <c r="ADJ156" s="37"/>
      <c r="ADK156" s="37"/>
      <c r="ADL156" s="37"/>
      <c r="ADM156" s="37"/>
      <c r="ADN156" s="37"/>
      <c r="ADO156" s="37"/>
      <c r="ADP156" s="37"/>
      <c r="ADQ156" s="37"/>
      <c r="ADR156" s="37"/>
      <c r="ADS156" s="37"/>
      <c r="ADT156" s="37"/>
      <c r="ADU156" s="37"/>
      <c r="ADV156" s="37"/>
      <c r="ADW156" s="37"/>
      <c r="ADX156" s="37"/>
      <c r="ADY156" s="37"/>
      <c r="ADZ156" s="37"/>
      <c r="AEA156" s="37"/>
      <c r="AEB156" s="37"/>
      <c r="AEC156" s="37"/>
      <c r="AED156" s="37"/>
      <c r="AEE156" s="37"/>
      <c r="AEF156" s="37"/>
      <c r="AEG156" s="37"/>
      <c r="AEH156" s="37"/>
      <c r="AEI156" s="37"/>
      <c r="AEJ156" s="37"/>
      <c r="AEK156" s="37"/>
      <c r="AEL156" s="37"/>
      <c r="AEM156" s="37"/>
      <c r="AEN156" s="37"/>
      <c r="AEO156" s="37"/>
      <c r="AEP156" s="37"/>
      <c r="AEQ156" s="37"/>
      <c r="AER156" s="37"/>
      <c r="AES156" s="37"/>
      <c r="AET156" s="37"/>
      <c r="AEU156" s="37"/>
      <c r="AEV156" s="37"/>
      <c r="AEW156" s="37"/>
      <c r="AEX156" s="37"/>
      <c r="AEY156" s="37"/>
      <c r="AEZ156" s="37"/>
      <c r="AFA156" s="37"/>
      <c r="AFB156" s="37"/>
      <c r="AFC156" s="37"/>
      <c r="AFD156" s="37"/>
      <c r="AFE156" s="37"/>
      <c r="AFF156" s="37"/>
      <c r="AFG156" s="37"/>
      <c r="AFH156" s="37"/>
      <c r="AFI156" s="37"/>
      <c r="AFJ156" s="37"/>
      <c r="AFK156" s="37"/>
      <c r="AFL156" s="37"/>
      <c r="AFM156" s="37"/>
      <c r="AFN156" s="37"/>
      <c r="AFO156" s="37"/>
      <c r="AFP156" s="37"/>
      <c r="AFQ156" s="37"/>
      <c r="AFR156" s="37"/>
      <c r="AFS156" s="37"/>
      <c r="AFT156" s="37"/>
      <c r="AFU156" s="37"/>
      <c r="AFV156" s="37"/>
      <c r="AFW156" s="37"/>
      <c r="AFX156" s="37"/>
      <c r="AFY156" s="37"/>
      <c r="AFZ156" s="37"/>
      <c r="AGA156" s="37"/>
      <c r="AGB156" s="37"/>
      <c r="AGC156" s="37"/>
      <c r="AGD156" s="37"/>
      <c r="AGE156" s="37"/>
      <c r="AGF156" s="37"/>
      <c r="AGG156" s="37"/>
      <c r="AGH156" s="37"/>
      <c r="AGI156" s="37"/>
      <c r="AGJ156" s="37"/>
      <c r="AGK156" s="37"/>
      <c r="AGL156" s="37"/>
      <c r="AGM156" s="37"/>
      <c r="AGN156" s="37"/>
      <c r="AGO156" s="37"/>
      <c r="AGP156" s="37"/>
      <c r="AGQ156" s="37"/>
      <c r="AGR156" s="37"/>
      <c r="AGS156" s="37"/>
      <c r="AGT156" s="37"/>
      <c r="AGU156" s="37"/>
      <c r="AGV156" s="37"/>
      <c r="AGW156" s="37"/>
      <c r="AGX156" s="37"/>
      <c r="AGY156" s="37"/>
      <c r="AGZ156" s="37"/>
      <c r="AHA156" s="37"/>
      <c r="AHB156" s="37"/>
      <c r="AHC156" s="37"/>
      <c r="AHD156" s="37"/>
      <c r="AHE156" s="37"/>
      <c r="AHF156" s="37"/>
      <c r="AHG156" s="37"/>
      <c r="AHH156" s="37"/>
      <c r="AHI156" s="37"/>
      <c r="AHJ156" s="37"/>
      <c r="AHK156" s="37"/>
      <c r="AHL156" s="37"/>
      <c r="AHM156" s="37"/>
      <c r="AHN156" s="37"/>
      <c r="AHO156" s="37"/>
      <c r="AHP156" s="37"/>
      <c r="AHQ156" s="37"/>
      <c r="AHR156" s="37"/>
      <c r="AHS156" s="37"/>
      <c r="AHT156" s="37"/>
      <c r="AHU156" s="37"/>
      <c r="AHV156" s="37"/>
      <c r="AHW156" s="37"/>
      <c r="AHX156" s="37"/>
      <c r="AHY156" s="37"/>
      <c r="AHZ156" s="37"/>
      <c r="AIA156" s="37"/>
      <c r="AIB156" s="37"/>
      <c r="AIC156" s="37"/>
      <c r="AID156" s="37"/>
      <c r="AIE156" s="37"/>
      <c r="AIF156" s="37"/>
      <c r="AIG156" s="37"/>
      <c r="AIH156" s="37"/>
      <c r="AII156" s="37"/>
      <c r="AIJ156" s="37"/>
      <c r="AIK156" s="37"/>
      <c r="AIL156" s="37"/>
      <c r="AIM156" s="37"/>
      <c r="AIN156" s="37"/>
      <c r="AIO156" s="37"/>
      <c r="AIP156" s="37"/>
      <c r="AIQ156" s="37"/>
      <c r="AIR156" s="37"/>
      <c r="AIS156" s="37"/>
      <c r="AIT156" s="37"/>
      <c r="AIU156" s="37"/>
      <c r="AIV156" s="37"/>
      <c r="AIW156" s="37"/>
      <c r="AIX156" s="37"/>
      <c r="AIY156" s="37"/>
      <c r="AIZ156" s="37"/>
      <c r="AJA156" s="37"/>
      <c r="AJB156" s="37"/>
      <c r="AJC156" s="37"/>
      <c r="AJD156" s="37"/>
      <c r="AJE156" s="37"/>
      <c r="AJF156" s="37"/>
      <c r="AJG156" s="37"/>
      <c r="AJH156" s="37"/>
      <c r="AJI156" s="37"/>
      <c r="AJJ156" s="37"/>
      <c r="AJK156" s="37"/>
      <c r="AJL156" s="37"/>
      <c r="AJM156" s="37"/>
      <c r="AJN156" s="37"/>
      <c r="AJO156" s="37"/>
      <c r="AJP156" s="37"/>
      <c r="AJQ156" s="37"/>
      <c r="AJR156" s="37"/>
      <c r="AJS156" s="37"/>
      <c r="AJT156" s="37"/>
      <c r="AJU156" s="37"/>
      <c r="AJV156" s="37"/>
      <c r="AJW156" s="37"/>
      <c r="AJX156" s="37"/>
      <c r="AJY156" s="37"/>
      <c r="AJZ156" s="37"/>
      <c r="AKA156" s="37"/>
      <c r="AKB156" s="37"/>
      <c r="AKC156" s="37"/>
      <c r="AKD156" s="37"/>
      <c r="AKE156" s="37"/>
      <c r="AKF156" s="37"/>
      <c r="AKG156" s="37"/>
      <c r="AKH156" s="37"/>
      <c r="AKI156" s="37"/>
      <c r="AKJ156" s="37"/>
      <c r="AKK156" s="37"/>
      <c r="AKL156" s="37"/>
      <c r="AKM156" s="37"/>
      <c r="AKN156" s="37"/>
      <c r="AKO156" s="37"/>
      <c r="AKP156" s="37"/>
      <c r="AKQ156" s="37"/>
      <c r="AKR156" s="37"/>
      <c r="AKS156" s="37"/>
      <c r="AKT156" s="37"/>
      <c r="AKU156" s="37"/>
      <c r="AKV156" s="37"/>
      <c r="AKW156" s="37"/>
      <c r="AKX156" s="37"/>
      <c r="AKY156" s="37"/>
      <c r="AKZ156" s="37"/>
      <c r="ALA156" s="37"/>
      <c r="ALB156" s="37"/>
      <c r="ALC156" s="37"/>
      <c r="ALD156" s="37"/>
      <c r="ALE156" s="37"/>
      <c r="ALF156" s="37"/>
      <c r="ALG156" s="37"/>
      <c r="ALH156" s="37"/>
      <c r="ALI156" s="37"/>
      <c r="ALJ156" s="37"/>
      <c r="ALK156" s="37"/>
      <c r="ALL156" s="37"/>
      <c r="ALM156" s="37"/>
      <c r="ALN156" s="37"/>
      <c r="ALO156" s="37"/>
      <c r="ALP156" s="37"/>
      <c r="ALQ156" s="37"/>
      <c r="ALR156" s="37"/>
      <c r="ALS156" s="37"/>
      <c r="ALT156" s="37"/>
      <c r="ALU156" s="37"/>
      <c r="ALV156" s="37"/>
      <c r="ALW156" s="37"/>
      <c r="ALX156" s="37"/>
      <c r="ALY156" s="37"/>
      <c r="ALZ156" s="37"/>
      <c r="AMA156" s="37"/>
      <c r="AMB156" s="37"/>
      <c r="AMC156" s="37"/>
      <c r="AMD156" s="37"/>
      <c r="AME156" s="37"/>
      <c r="AMF156" s="37"/>
      <c r="AMG156" s="37"/>
      <c r="AML156" s="35"/>
      <c r="AMM156" s="35"/>
      <c r="XFC156" s="35"/>
      <c r="XFD156" s="35"/>
    </row>
    <row r="157" s="146" customFormat="true" ht="15.75" hidden="false" customHeight="true" outlineLevel="0" collapsed="false">
      <c r="A157" s="149"/>
      <c r="B157" s="150" t="n">
        <v>0.04</v>
      </c>
      <c r="C157" s="145" t="n">
        <f aca="false">C139</f>
        <v>1468.91120293263</v>
      </c>
      <c r="D157" s="145" t="n">
        <f aca="false">D139</f>
        <v>2942.79220766985</v>
      </c>
      <c r="E157" s="145" t="n">
        <f aca="false">E139</f>
        <v>3353.44596187659</v>
      </c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37"/>
      <c r="LD157" s="37"/>
      <c r="LE157" s="37"/>
      <c r="LF157" s="37"/>
      <c r="LG157" s="37"/>
      <c r="LH157" s="37"/>
      <c r="LI157" s="37"/>
      <c r="LJ157" s="37"/>
      <c r="LK157" s="37"/>
      <c r="LL157" s="37"/>
      <c r="LM157" s="37"/>
      <c r="LN157" s="37"/>
      <c r="LO157" s="37"/>
      <c r="LP157" s="37"/>
      <c r="LQ157" s="37"/>
      <c r="LR157" s="37"/>
      <c r="LS157" s="37"/>
      <c r="LT157" s="37"/>
      <c r="LU157" s="37"/>
      <c r="LV157" s="37"/>
      <c r="LW157" s="37"/>
      <c r="LX157" s="37"/>
      <c r="LY157" s="37"/>
      <c r="LZ157" s="37"/>
      <c r="MA157" s="37"/>
      <c r="MB157" s="37"/>
      <c r="MC157" s="37"/>
      <c r="MD157" s="37"/>
      <c r="ME157" s="37"/>
      <c r="MF157" s="37"/>
      <c r="MG157" s="37"/>
      <c r="MH157" s="37"/>
      <c r="MI157" s="37"/>
      <c r="MJ157" s="37"/>
      <c r="MK157" s="37"/>
      <c r="ML157" s="37"/>
      <c r="MM157" s="37"/>
      <c r="MN157" s="37"/>
      <c r="MO157" s="37"/>
      <c r="MP157" s="37"/>
      <c r="MQ157" s="37"/>
      <c r="MR157" s="37"/>
      <c r="MS157" s="37"/>
      <c r="MT157" s="37"/>
      <c r="MU157" s="37"/>
      <c r="MV157" s="37"/>
      <c r="MW157" s="37"/>
      <c r="MX157" s="37"/>
      <c r="MY157" s="37"/>
      <c r="MZ157" s="37"/>
      <c r="NA157" s="37"/>
      <c r="NB157" s="37"/>
      <c r="NC157" s="37"/>
      <c r="ND157" s="37"/>
      <c r="NE157" s="37"/>
      <c r="NF157" s="37"/>
      <c r="NG157" s="37"/>
      <c r="NH157" s="37"/>
      <c r="NI157" s="37"/>
      <c r="NJ157" s="37"/>
      <c r="NK157" s="37"/>
      <c r="NL157" s="37"/>
      <c r="NM157" s="37"/>
      <c r="NN157" s="37"/>
      <c r="NO157" s="37"/>
      <c r="NP157" s="37"/>
      <c r="NQ157" s="37"/>
      <c r="NR157" s="37"/>
      <c r="NS157" s="37"/>
      <c r="NT157" s="37"/>
      <c r="NU157" s="37"/>
      <c r="NV157" s="37"/>
      <c r="NW157" s="37"/>
      <c r="NX157" s="37"/>
      <c r="NY157" s="37"/>
      <c r="NZ157" s="37"/>
      <c r="OA157" s="37"/>
      <c r="OB157" s="37"/>
      <c r="OC157" s="37"/>
      <c r="OD157" s="37"/>
      <c r="OE157" s="37"/>
      <c r="OF157" s="37"/>
      <c r="OG157" s="37"/>
      <c r="OH157" s="37"/>
      <c r="OI157" s="37"/>
      <c r="OJ157" s="37"/>
      <c r="OK157" s="37"/>
      <c r="OL157" s="37"/>
      <c r="OM157" s="37"/>
      <c r="ON157" s="37"/>
      <c r="OO157" s="37"/>
      <c r="OP157" s="37"/>
      <c r="OQ157" s="37"/>
      <c r="OR157" s="37"/>
      <c r="OS157" s="37"/>
      <c r="OT157" s="37"/>
      <c r="OU157" s="37"/>
      <c r="OV157" s="37"/>
      <c r="OW157" s="37"/>
      <c r="OX157" s="37"/>
      <c r="OY157" s="37"/>
      <c r="OZ157" s="37"/>
      <c r="PA157" s="37"/>
      <c r="PB157" s="37"/>
      <c r="PC157" s="37"/>
      <c r="PD157" s="37"/>
      <c r="PE157" s="37"/>
      <c r="PF157" s="37"/>
      <c r="PG157" s="37"/>
      <c r="PH157" s="37"/>
      <c r="PI157" s="37"/>
      <c r="PJ157" s="37"/>
      <c r="PK157" s="37"/>
      <c r="PL157" s="37"/>
      <c r="PM157" s="37"/>
      <c r="PN157" s="37"/>
      <c r="PO157" s="37"/>
      <c r="PP157" s="37"/>
      <c r="PQ157" s="37"/>
      <c r="PR157" s="37"/>
      <c r="PS157" s="37"/>
      <c r="PT157" s="37"/>
      <c r="PU157" s="37"/>
      <c r="PV157" s="37"/>
      <c r="PW157" s="37"/>
      <c r="PX157" s="37"/>
      <c r="PY157" s="37"/>
      <c r="PZ157" s="37"/>
      <c r="QA157" s="37"/>
      <c r="QB157" s="37"/>
      <c r="QC157" s="37"/>
      <c r="QD157" s="37"/>
      <c r="QE157" s="37"/>
      <c r="QF157" s="37"/>
      <c r="QG157" s="37"/>
      <c r="QH157" s="37"/>
      <c r="QI157" s="37"/>
      <c r="QJ157" s="37"/>
      <c r="QK157" s="37"/>
      <c r="QL157" s="37"/>
      <c r="QM157" s="37"/>
      <c r="QN157" s="37"/>
      <c r="QO157" s="37"/>
      <c r="QP157" s="37"/>
      <c r="QQ157" s="37"/>
      <c r="QR157" s="37"/>
      <c r="QS157" s="37"/>
      <c r="QT157" s="37"/>
      <c r="QU157" s="37"/>
      <c r="QV157" s="37"/>
      <c r="QW157" s="37"/>
      <c r="QX157" s="37"/>
      <c r="QY157" s="37"/>
      <c r="QZ157" s="37"/>
      <c r="RA157" s="37"/>
      <c r="RB157" s="37"/>
      <c r="RC157" s="37"/>
      <c r="RD157" s="37"/>
      <c r="RE157" s="37"/>
      <c r="RF157" s="37"/>
      <c r="RG157" s="37"/>
      <c r="RH157" s="37"/>
      <c r="RI157" s="37"/>
      <c r="RJ157" s="37"/>
      <c r="RK157" s="37"/>
      <c r="RL157" s="37"/>
      <c r="RM157" s="37"/>
      <c r="RN157" s="37"/>
      <c r="RO157" s="37"/>
      <c r="RP157" s="37"/>
      <c r="RQ157" s="37"/>
      <c r="RR157" s="37"/>
      <c r="RS157" s="37"/>
      <c r="RT157" s="37"/>
      <c r="RU157" s="37"/>
      <c r="RV157" s="37"/>
      <c r="RW157" s="37"/>
      <c r="RX157" s="37"/>
      <c r="RY157" s="37"/>
      <c r="RZ157" s="37"/>
      <c r="SA157" s="37"/>
      <c r="SB157" s="37"/>
      <c r="SC157" s="37"/>
      <c r="SD157" s="37"/>
      <c r="SE157" s="37"/>
      <c r="SF157" s="37"/>
      <c r="SG157" s="37"/>
      <c r="SH157" s="37"/>
      <c r="SI157" s="37"/>
      <c r="SJ157" s="37"/>
      <c r="SK157" s="37"/>
      <c r="SL157" s="37"/>
      <c r="SM157" s="37"/>
      <c r="SN157" s="37"/>
      <c r="SO157" s="37"/>
      <c r="SP157" s="37"/>
      <c r="SQ157" s="37"/>
      <c r="SR157" s="37"/>
      <c r="SS157" s="37"/>
      <c r="ST157" s="37"/>
      <c r="SU157" s="37"/>
      <c r="SV157" s="37"/>
      <c r="SW157" s="37"/>
      <c r="SX157" s="37"/>
      <c r="SY157" s="37"/>
      <c r="SZ157" s="37"/>
      <c r="TA157" s="37"/>
      <c r="TB157" s="37"/>
      <c r="TC157" s="37"/>
      <c r="TD157" s="37"/>
      <c r="TE157" s="37"/>
      <c r="TF157" s="37"/>
      <c r="TG157" s="37"/>
      <c r="TH157" s="37"/>
      <c r="TI157" s="37"/>
      <c r="TJ157" s="37"/>
      <c r="TK157" s="37"/>
      <c r="TL157" s="37"/>
      <c r="TM157" s="37"/>
      <c r="TN157" s="37"/>
      <c r="TO157" s="37"/>
      <c r="TP157" s="37"/>
      <c r="TQ157" s="37"/>
      <c r="TR157" s="37"/>
      <c r="TS157" s="37"/>
      <c r="TT157" s="37"/>
      <c r="TU157" s="37"/>
      <c r="TV157" s="37"/>
      <c r="TW157" s="37"/>
      <c r="TX157" s="37"/>
      <c r="TY157" s="37"/>
      <c r="TZ157" s="37"/>
      <c r="UA157" s="37"/>
      <c r="UB157" s="37"/>
      <c r="UC157" s="37"/>
      <c r="UD157" s="37"/>
      <c r="UE157" s="37"/>
      <c r="UF157" s="37"/>
      <c r="UG157" s="37"/>
      <c r="UH157" s="37"/>
      <c r="UI157" s="37"/>
      <c r="UJ157" s="37"/>
      <c r="UK157" s="37"/>
      <c r="UL157" s="37"/>
      <c r="UM157" s="37"/>
      <c r="UN157" s="37"/>
      <c r="UO157" s="37"/>
      <c r="UP157" s="37"/>
      <c r="UQ157" s="37"/>
      <c r="UR157" s="37"/>
      <c r="US157" s="37"/>
      <c r="UT157" s="37"/>
      <c r="UU157" s="37"/>
      <c r="UV157" s="37"/>
      <c r="UW157" s="37"/>
      <c r="UX157" s="37"/>
      <c r="UY157" s="37"/>
      <c r="UZ157" s="37"/>
      <c r="VA157" s="37"/>
      <c r="VB157" s="37"/>
      <c r="VC157" s="37"/>
      <c r="VD157" s="37"/>
      <c r="VE157" s="37"/>
      <c r="VF157" s="37"/>
      <c r="VG157" s="37"/>
      <c r="VH157" s="37"/>
      <c r="VI157" s="37"/>
      <c r="VJ157" s="37"/>
      <c r="VK157" s="37"/>
      <c r="VL157" s="37"/>
      <c r="VM157" s="37"/>
      <c r="VN157" s="37"/>
      <c r="VO157" s="37"/>
      <c r="VP157" s="37"/>
      <c r="VQ157" s="37"/>
      <c r="VR157" s="37"/>
      <c r="VS157" s="37"/>
      <c r="VT157" s="37"/>
      <c r="VU157" s="37"/>
      <c r="VV157" s="37"/>
      <c r="VW157" s="37"/>
      <c r="VX157" s="37"/>
      <c r="VY157" s="37"/>
      <c r="VZ157" s="37"/>
      <c r="WA157" s="37"/>
      <c r="WB157" s="37"/>
      <c r="WC157" s="37"/>
      <c r="WD157" s="37"/>
      <c r="WE157" s="37"/>
      <c r="WF157" s="37"/>
      <c r="WG157" s="37"/>
      <c r="WH157" s="37"/>
      <c r="WI157" s="37"/>
      <c r="WJ157" s="37"/>
      <c r="WK157" s="37"/>
      <c r="WL157" s="37"/>
      <c r="WM157" s="37"/>
      <c r="WN157" s="37"/>
      <c r="WO157" s="37"/>
      <c r="WP157" s="37"/>
      <c r="WQ157" s="37"/>
      <c r="WR157" s="37"/>
      <c r="WS157" s="37"/>
      <c r="WT157" s="37"/>
      <c r="WU157" s="37"/>
      <c r="WV157" s="37"/>
      <c r="WW157" s="37"/>
      <c r="WX157" s="37"/>
      <c r="WY157" s="37"/>
      <c r="WZ157" s="37"/>
      <c r="XA157" s="37"/>
      <c r="XB157" s="37"/>
      <c r="XC157" s="37"/>
      <c r="XD157" s="37"/>
      <c r="XE157" s="37"/>
      <c r="XF157" s="37"/>
      <c r="XG157" s="37"/>
      <c r="XH157" s="37"/>
      <c r="XI157" s="37"/>
      <c r="XJ157" s="37"/>
      <c r="XK157" s="37"/>
      <c r="XL157" s="37"/>
      <c r="XM157" s="37"/>
      <c r="XN157" s="37"/>
      <c r="XO157" s="37"/>
      <c r="XP157" s="37"/>
      <c r="XQ157" s="37"/>
      <c r="XR157" s="37"/>
      <c r="XS157" s="37"/>
      <c r="XT157" s="37"/>
      <c r="XU157" s="37"/>
      <c r="XV157" s="37"/>
      <c r="XW157" s="37"/>
      <c r="XX157" s="37"/>
      <c r="XY157" s="37"/>
      <c r="XZ157" s="37"/>
      <c r="YA157" s="37"/>
      <c r="YB157" s="37"/>
      <c r="YC157" s="37"/>
      <c r="YD157" s="37"/>
      <c r="YE157" s="37"/>
      <c r="YF157" s="37"/>
      <c r="YG157" s="37"/>
      <c r="YH157" s="37"/>
      <c r="YI157" s="37"/>
      <c r="YJ157" s="37"/>
      <c r="YK157" s="37"/>
      <c r="YL157" s="37"/>
      <c r="YM157" s="37"/>
      <c r="YN157" s="37"/>
      <c r="YO157" s="37"/>
      <c r="YP157" s="37"/>
      <c r="YQ157" s="37"/>
      <c r="YR157" s="37"/>
      <c r="YS157" s="37"/>
      <c r="YT157" s="37"/>
      <c r="YU157" s="37"/>
      <c r="YV157" s="37"/>
      <c r="YW157" s="37"/>
      <c r="YX157" s="37"/>
      <c r="YY157" s="37"/>
      <c r="YZ157" s="37"/>
      <c r="ZA157" s="37"/>
      <c r="ZB157" s="37"/>
      <c r="ZC157" s="37"/>
      <c r="ZD157" s="37"/>
      <c r="ZE157" s="37"/>
      <c r="ZF157" s="37"/>
      <c r="ZG157" s="37"/>
      <c r="ZH157" s="37"/>
      <c r="ZI157" s="37"/>
      <c r="ZJ157" s="37"/>
      <c r="ZK157" s="37"/>
      <c r="ZL157" s="37"/>
      <c r="ZM157" s="37"/>
      <c r="ZN157" s="37"/>
      <c r="ZO157" s="37"/>
      <c r="ZP157" s="37"/>
      <c r="ZQ157" s="37"/>
      <c r="ZR157" s="37"/>
      <c r="ZS157" s="37"/>
      <c r="ZT157" s="37"/>
      <c r="ZU157" s="37"/>
      <c r="ZV157" s="37"/>
      <c r="ZW157" s="37"/>
      <c r="ZX157" s="37"/>
      <c r="ZY157" s="37"/>
      <c r="ZZ157" s="37"/>
      <c r="AAA157" s="37"/>
      <c r="AAB157" s="37"/>
      <c r="AAC157" s="37"/>
      <c r="AAD157" s="37"/>
      <c r="AAE157" s="37"/>
      <c r="AAF157" s="37"/>
      <c r="AAG157" s="37"/>
      <c r="AAH157" s="37"/>
      <c r="AAI157" s="37"/>
      <c r="AAJ157" s="37"/>
      <c r="AAK157" s="37"/>
      <c r="AAL157" s="37"/>
      <c r="AAM157" s="37"/>
      <c r="AAN157" s="37"/>
      <c r="AAO157" s="37"/>
      <c r="AAP157" s="37"/>
      <c r="AAQ157" s="37"/>
      <c r="AAR157" s="37"/>
      <c r="AAS157" s="37"/>
      <c r="AAT157" s="37"/>
      <c r="AAU157" s="37"/>
      <c r="AAV157" s="37"/>
      <c r="AAW157" s="37"/>
      <c r="AAX157" s="37"/>
      <c r="AAY157" s="37"/>
      <c r="AAZ157" s="37"/>
      <c r="ABA157" s="37"/>
      <c r="ABB157" s="37"/>
      <c r="ABC157" s="37"/>
      <c r="ABD157" s="37"/>
      <c r="ABE157" s="37"/>
      <c r="ABF157" s="37"/>
      <c r="ABG157" s="37"/>
      <c r="ABH157" s="37"/>
      <c r="ABI157" s="37"/>
      <c r="ABJ157" s="37"/>
      <c r="ABK157" s="37"/>
      <c r="ABL157" s="37"/>
      <c r="ABM157" s="37"/>
      <c r="ABN157" s="37"/>
      <c r="ABO157" s="37"/>
      <c r="ABP157" s="37"/>
      <c r="ABQ157" s="37"/>
      <c r="ABR157" s="37"/>
      <c r="ABS157" s="37"/>
      <c r="ABT157" s="37"/>
      <c r="ABU157" s="37"/>
      <c r="ABV157" s="37"/>
      <c r="ABW157" s="37"/>
      <c r="ABX157" s="37"/>
      <c r="ABY157" s="37"/>
      <c r="ABZ157" s="37"/>
      <c r="ACA157" s="37"/>
      <c r="ACB157" s="37"/>
      <c r="ACC157" s="37"/>
      <c r="ACD157" s="37"/>
      <c r="ACE157" s="37"/>
      <c r="ACF157" s="37"/>
      <c r="ACG157" s="37"/>
      <c r="ACH157" s="37"/>
      <c r="ACI157" s="37"/>
      <c r="ACJ157" s="37"/>
      <c r="ACK157" s="37"/>
      <c r="ACL157" s="37"/>
      <c r="ACM157" s="37"/>
      <c r="ACN157" s="37"/>
      <c r="ACO157" s="37"/>
      <c r="ACP157" s="37"/>
      <c r="ACQ157" s="37"/>
      <c r="ACR157" s="37"/>
      <c r="ACS157" s="37"/>
      <c r="ACT157" s="37"/>
      <c r="ACU157" s="37"/>
      <c r="ACV157" s="37"/>
      <c r="ACW157" s="37"/>
      <c r="ACX157" s="37"/>
      <c r="ACY157" s="37"/>
      <c r="ACZ157" s="37"/>
      <c r="ADA157" s="37"/>
      <c r="ADB157" s="37"/>
      <c r="ADC157" s="37"/>
      <c r="ADD157" s="37"/>
      <c r="ADE157" s="37"/>
      <c r="ADF157" s="37"/>
      <c r="ADG157" s="37"/>
      <c r="ADH157" s="37"/>
      <c r="ADI157" s="37"/>
      <c r="ADJ157" s="37"/>
      <c r="ADK157" s="37"/>
      <c r="ADL157" s="37"/>
      <c r="ADM157" s="37"/>
      <c r="ADN157" s="37"/>
      <c r="ADO157" s="37"/>
      <c r="ADP157" s="37"/>
      <c r="ADQ157" s="37"/>
      <c r="ADR157" s="37"/>
      <c r="ADS157" s="37"/>
      <c r="ADT157" s="37"/>
      <c r="ADU157" s="37"/>
      <c r="ADV157" s="37"/>
      <c r="ADW157" s="37"/>
      <c r="ADX157" s="37"/>
      <c r="ADY157" s="37"/>
      <c r="ADZ157" s="37"/>
      <c r="AEA157" s="37"/>
      <c r="AEB157" s="37"/>
      <c r="AEC157" s="37"/>
      <c r="AED157" s="37"/>
      <c r="AEE157" s="37"/>
      <c r="AEF157" s="37"/>
      <c r="AEG157" s="37"/>
      <c r="AEH157" s="37"/>
      <c r="AEI157" s="37"/>
      <c r="AEJ157" s="37"/>
      <c r="AEK157" s="37"/>
      <c r="AEL157" s="37"/>
      <c r="AEM157" s="37"/>
      <c r="AEN157" s="37"/>
      <c r="AEO157" s="37"/>
      <c r="AEP157" s="37"/>
      <c r="AEQ157" s="37"/>
      <c r="AER157" s="37"/>
      <c r="AES157" s="37"/>
      <c r="AET157" s="37"/>
      <c r="AEU157" s="37"/>
      <c r="AEV157" s="37"/>
      <c r="AEW157" s="37"/>
      <c r="AEX157" s="37"/>
      <c r="AEY157" s="37"/>
      <c r="AEZ157" s="37"/>
      <c r="AFA157" s="37"/>
      <c r="AFB157" s="37"/>
      <c r="AFC157" s="37"/>
      <c r="AFD157" s="37"/>
      <c r="AFE157" s="37"/>
      <c r="AFF157" s="37"/>
      <c r="AFG157" s="37"/>
      <c r="AFH157" s="37"/>
      <c r="AFI157" s="37"/>
      <c r="AFJ157" s="37"/>
      <c r="AFK157" s="37"/>
      <c r="AFL157" s="37"/>
      <c r="AFM157" s="37"/>
      <c r="AFN157" s="37"/>
      <c r="AFO157" s="37"/>
      <c r="AFP157" s="37"/>
      <c r="AFQ157" s="37"/>
      <c r="AFR157" s="37"/>
      <c r="AFS157" s="37"/>
      <c r="AFT157" s="37"/>
      <c r="AFU157" s="37"/>
      <c r="AFV157" s="37"/>
      <c r="AFW157" s="37"/>
      <c r="AFX157" s="37"/>
      <c r="AFY157" s="37"/>
      <c r="AFZ157" s="37"/>
      <c r="AGA157" s="37"/>
      <c r="AGB157" s="37"/>
      <c r="AGC157" s="37"/>
      <c r="AGD157" s="37"/>
      <c r="AGE157" s="37"/>
      <c r="AGF157" s="37"/>
      <c r="AGG157" s="37"/>
      <c r="AGH157" s="37"/>
      <c r="AGI157" s="37"/>
      <c r="AGJ157" s="37"/>
      <c r="AGK157" s="37"/>
      <c r="AGL157" s="37"/>
      <c r="AGM157" s="37"/>
      <c r="AGN157" s="37"/>
      <c r="AGO157" s="37"/>
      <c r="AGP157" s="37"/>
      <c r="AGQ157" s="37"/>
      <c r="AGR157" s="37"/>
      <c r="AGS157" s="37"/>
      <c r="AGT157" s="37"/>
      <c r="AGU157" s="37"/>
      <c r="AGV157" s="37"/>
      <c r="AGW157" s="37"/>
      <c r="AGX157" s="37"/>
      <c r="AGY157" s="37"/>
      <c r="AGZ157" s="37"/>
      <c r="AHA157" s="37"/>
      <c r="AHB157" s="37"/>
      <c r="AHC157" s="37"/>
      <c r="AHD157" s="37"/>
      <c r="AHE157" s="37"/>
      <c r="AHF157" s="37"/>
      <c r="AHG157" s="37"/>
      <c r="AHH157" s="37"/>
      <c r="AHI157" s="37"/>
      <c r="AHJ157" s="37"/>
      <c r="AHK157" s="37"/>
      <c r="AHL157" s="37"/>
      <c r="AHM157" s="37"/>
      <c r="AHN157" s="37"/>
      <c r="AHO157" s="37"/>
      <c r="AHP157" s="37"/>
      <c r="AHQ157" s="37"/>
      <c r="AHR157" s="37"/>
      <c r="AHS157" s="37"/>
      <c r="AHT157" s="37"/>
      <c r="AHU157" s="37"/>
      <c r="AHV157" s="37"/>
      <c r="AHW157" s="37"/>
      <c r="AHX157" s="37"/>
      <c r="AHY157" s="37"/>
      <c r="AHZ157" s="37"/>
      <c r="AIA157" s="37"/>
      <c r="AIB157" s="37"/>
      <c r="AIC157" s="37"/>
      <c r="AID157" s="37"/>
      <c r="AIE157" s="37"/>
      <c r="AIF157" s="37"/>
      <c r="AIG157" s="37"/>
      <c r="AIH157" s="37"/>
      <c r="AII157" s="37"/>
      <c r="AIJ157" s="37"/>
      <c r="AIK157" s="37"/>
      <c r="AIL157" s="37"/>
      <c r="AIM157" s="37"/>
      <c r="AIN157" s="37"/>
      <c r="AIO157" s="37"/>
      <c r="AIP157" s="37"/>
      <c r="AIQ157" s="37"/>
      <c r="AIR157" s="37"/>
      <c r="AIS157" s="37"/>
      <c r="AIT157" s="37"/>
      <c r="AIU157" s="37"/>
      <c r="AIV157" s="37"/>
      <c r="AIW157" s="37"/>
      <c r="AIX157" s="37"/>
      <c r="AIY157" s="37"/>
      <c r="AIZ157" s="37"/>
      <c r="AJA157" s="37"/>
      <c r="AJB157" s="37"/>
      <c r="AJC157" s="37"/>
      <c r="AJD157" s="37"/>
      <c r="AJE157" s="37"/>
      <c r="AJF157" s="37"/>
      <c r="AJG157" s="37"/>
      <c r="AJH157" s="37"/>
      <c r="AJI157" s="37"/>
      <c r="AJJ157" s="37"/>
      <c r="AJK157" s="37"/>
      <c r="AJL157" s="37"/>
      <c r="AJM157" s="37"/>
      <c r="AJN157" s="37"/>
      <c r="AJO157" s="37"/>
      <c r="AJP157" s="37"/>
      <c r="AJQ157" s="37"/>
      <c r="AJR157" s="37"/>
      <c r="AJS157" s="37"/>
      <c r="AJT157" s="37"/>
      <c r="AJU157" s="37"/>
      <c r="AJV157" s="37"/>
      <c r="AJW157" s="37"/>
      <c r="AJX157" s="37"/>
      <c r="AJY157" s="37"/>
      <c r="AJZ157" s="37"/>
      <c r="AKA157" s="37"/>
      <c r="AKB157" s="37"/>
      <c r="AKC157" s="37"/>
      <c r="AKD157" s="37"/>
      <c r="AKE157" s="37"/>
      <c r="AKF157" s="37"/>
      <c r="AKG157" s="37"/>
      <c r="AKH157" s="37"/>
      <c r="AKI157" s="37"/>
      <c r="AKJ157" s="37"/>
      <c r="AKK157" s="37"/>
      <c r="AKL157" s="37"/>
      <c r="AKM157" s="37"/>
      <c r="AKN157" s="37"/>
      <c r="AKO157" s="37"/>
      <c r="AKP157" s="37"/>
      <c r="AKQ157" s="37"/>
      <c r="AKR157" s="37"/>
      <c r="AKS157" s="37"/>
      <c r="AKT157" s="37"/>
      <c r="AKU157" s="37"/>
      <c r="AKV157" s="37"/>
      <c r="AKW157" s="37"/>
      <c r="AKX157" s="37"/>
      <c r="AKY157" s="37"/>
      <c r="AKZ157" s="37"/>
      <c r="ALA157" s="37"/>
      <c r="ALB157" s="37"/>
      <c r="ALC157" s="37"/>
      <c r="ALD157" s="37"/>
      <c r="ALE157" s="37"/>
      <c r="ALF157" s="37"/>
      <c r="ALG157" s="37"/>
      <c r="ALH157" s="37"/>
      <c r="ALI157" s="37"/>
      <c r="ALJ157" s="37"/>
      <c r="ALK157" s="37"/>
      <c r="ALL157" s="37"/>
      <c r="ALM157" s="37"/>
      <c r="ALN157" s="37"/>
      <c r="ALO157" s="37"/>
      <c r="ALP157" s="37"/>
      <c r="ALQ157" s="37"/>
      <c r="ALR157" s="37"/>
      <c r="ALS157" s="37"/>
      <c r="ALT157" s="37"/>
      <c r="ALU157" s="37"/>
      <c r="ALV157" s="37"/>
      <c r="ALW157" s="37"/>
      <c r="ALX157" s="37"/>
      <c r="ALY157" s="37"/>
      <c r="ALZ157" s="37"/>
      <c r="AMA157" s="37"/>
      <c r="AMB157" s="37"/>
      <c r="AMC157" s="37"/>
      <c r="AMD157" s="37"/>
      <c r="AME157" s="37"/>
      <c r="AMF157" s="37"/>
      <c r="AMG157" s="37"/>
      <c r="AML157" s="35"/>
      <c r="AMM157" s="35"/>
      <c r="XFC157" s="35"/>
      <c r="XFD157" s="35"/>
    </row>
    <row r="158" customFormat="false" ht="15.75" hidden="false" customHeight="true" outlineLevel="0" collapsed="false">
      <c r="A158" s="149"/>
      <c r="B158" s="150" t="n">
        <v>0.045</v>
      </c>
      <c r="C158" s="145" t="n">
        <f aca="false">C140</f>
        <v>1512.32931539618</v>
      </c>
      <c r="D158" s="145" t="n">
        <f aca="false">D140</f>
        <v>3029.77533011755</v>
      </c>
      <c r="E158" s="145" t="n">
        <f aca="false">E140</f>
        <v>3452.56719781143</v>
      </c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37"/>
      <c r="LD158" s="37"/>
      <c r="LE158" s="37"/>
      <c r="LF158" s="37"/>
      <c r="LG158" s="37"/>
      <c r="LH158" s="37"/>
      <c r="LI158" s="37"/>
      <c r="LJ158" s="37"/>
      <c r="LK158" s="37"/>
      <c r="LL158" s="37"/>
      <c r="LM158" s="37"/>
      <c r="LN158" s="37"/>
      <c r="LO158" s="37"/>
      <c r="LP158" s="37"/>
      <c r="LQ158" s="37"/>
      <c r="LR158" s="37"/>
      <c r="LS158" s="37"/>
      <c r="LT158" s="37"/>
      <c r="LU158" s="37"/>
      <c r="LV158" s="37"/>
      <c r="LW158" s="37"/>
      <c r="LX158" s="37"/>
      <c r="LY158" s="37"/>
      <c r="LZ158" s="37"/>
      <c r="MA158" s="37"/>
      <c r="MB158" s="37"/>
      <c r="MC158" s="37"/>
      <c r="MD158" s="37"/>
      <c r="ME158" s="37"/>
      <c r="MF158" s="37"/>
      <c r="MG158" s="37"/>
      <c r="MH158" s="37"/>
      <c r="MI158" s="37"/>
      <c r="MJ158" s="37"/>
      <c r="MK158" s="37"/>
      <c r="ML158" s="37"/>
      <c r="MM158" s="37"/>
      <c r="MN158" s="37"/>
      <c r="MO158" s="37"/>
      <c r="MP158" s="37"/>
      <c r="MQ158" s="37"/>
      <c r="MR158" s="37"/>
      <c r="MS158" s="37"/>
      <c r="MT158" s="37"/>
      <c r="MU158" s="37"/>
      <c r="MV158" s="37"/>
      <c r="MW158" s="37"/>
      <c r="MX158" s="37"/>
      <c r="MY158" s="37"/>
      <c r="MZ158" s="37"/>
      <c r="NA158" s="37"/>
      <c r="NB158" s="37"/>
      <c r="NC158" s="37"/>
      <c r="ND158" s="37"/>
      <c r="NE158" s="37"/>
      <c r="NF158" s="37"/>
      <c r="NG158" s="37"/>
      <c r="NH158" s="37"/>
      <c r="NI158" s="37"/>
      <c r="NJ158" s="37"/>
      <c r="NK158" s="37"/>
      <c r="NL158" s="37"/>
      <c r="NM158" s="37"/>
      <c r="NN158" s="37"/>
      <c r="NO158" s="37"/>
      <c r="NP158" s="37"/>
      <c r="NQ158" s="37"/>
      <c r="NR158" s="37"/>
      <c r="NS158" s="37"/>
      <c r="NT158" s="37"/>
      <c r="NU158" s="37"/>
      <c r="NV158" s="37"/>
      <c r="NW158" s="37"/>
      <c r="NX158" s="37"/>
      <c r="NY158" s="37"/>
      <c r="NZ158" s="37"/>
      <c r="OA158" s="37"/>
      <c r="OB158" s="37"/>
      <c r="OC158" s="37"/>
      <c r="OD158" s="37"/>
      <c r="OE158" s="37"/>
      <c r="OF158" s="37"/>
      <c r="OG158" s="37"/>
      <c r="OH158" s="37"/>
      <c r="OI158" s="37"/>
      <c r="OJ158" s="37"/>
      <c r="OK158" s="37"/>
      <c r="OL158" s="37"/>
      <c r="OM158" s="37"/>
      <c r="ON158" s="37"/>
      <c r="OO158" s="37"/>
      <c r="OP158" s="37"/>
      <c r="OQ158" s="37"/>
      <c r="OR158" s="37"/>
      <c r="OS158" s="37"/>
      <c r="OT158" s="37"/>
      <c r="OU158" s="37"/>
      <c r="OV158" s="37"/>
      <c r="OW158" s="37"/>
      <c r="OX158" s="37"/>
      <c r="OY158" s="37"/>
      <c r="OZ158" s="37"/>
      <c r="PA158" s="37"/>
      <c r="PB158" s="37"/>
      <c r="PC158" s="37"/>
      <c r="PD158" s="37"/>
      <c r="PE158" s="37"/>
      <c r="PF158" s="37"/>
      <c r="PG158" s="37"/>
      <c r="PH158" s="37"/>
      <c r="PI158" s="37"/>
      <c r="PJ158" s="37"/>
      <c r="PK158" s="37"/>
      <c r="PL158" s="37"/>
      <c r="PM158" s="37"/>
      <c r="PN158" s="37"/>
      <c r="PO158" s="37"/>
      <c r="PP158" s="37"/>
      <c r="PQ158" s="37"/>
      <c r="PR158" s="37"/>
      <c r="PS158" s="37"/>
      <c r="PT158" s="37"/>
      <c r="PU158" s="37"/>
      <c r="PV158" s="37"/>
      <c r="PW158" s="37"/>
      <c r="PX158" s="37"/>
      <c r="PY158" s="37"/>
      <c r="PZ158" s="37"/>
      <c r="QA158" s="37"/>
      <c r="QB158" s="37"/>
      <c r="QC158" s="37"/>
      <c r="QD158" s="37"/>
      <c r="QE158" s="37"/>
      <c r="QF158" s="37"/>
      <c r="QG158" s="37"/>
      <c r="QH158" s="37"/>
      <c r="QI158" s="37"/>
      <c r="QJ158" s="37"/>
      <c r="QK158" s="37"/>
      <c r="QL158" s="37"/>
      <c r="QM158" s="37"/>
      <c r="QN158" s="37"/>
      <c r="QO158" s="37"/>
      <c r="QP158" s="37"/>
      <c r="QQ158" s="37"/>
      <c r="QR158" s="37"/>
      <c r="QS158" s="37"/>
      <c r="QT158" s="37"/>
      <c r="QU158" s="37"/>
      <c r="QV158" s="37"/>
      <c r="QW158" s="37"/>
      <c r="QX158" s="37"/>
      <c r="QY158" s="37"/>
      <c r="QZ158" s="37"/>
      <c r="RA158" s="37"/>
      <c r="RB158" s="37"/>
      <c r="RC158" s="37"/>
      <c r="RD158" s="37"/>
      <c r="RE158" s="37"/>
      <c r="RF158" s="37"/>
      <c r="RG158" s="37"/>
      <c r="RH158" s="37"/>
      <c r="RI158" s="37"/>
      <c r="RJ158" s="37"/>
      <c r="RK158" s="37"/>
      <c r="RL158" s="37"/>
      <c r="RM158" s="37"/>
      <c r="RN158" s="37"/>
      <c r="RO158" s="37"/>
      <c r="RP158" s="37"/>
      <c r="RQ158" s="37"/>
      <c r="RR158" s="37"/>
      <c r="RS158" s="37"/>
      <c r="RT158" s="37"/>
      <c r="RU158" s="37"/>
      <c r="RV158" s="37"/>
      <c r="RW158" s="37"/>
      <c r="RX158" s="37"/>
      <c r="RY158" s="37"/>
      <c r="RZ158" s="37"/>
      <c r="SA158" s="37"/>
      <c r="SB158" s="37"/>
      <c r="SC158" s="37"/>
      <c r="SD158" s="37"/>
      <c r="SE158" s="37"/>
      <c r="SF158" s="37"/>
      <c r="SG158" s="37"/>
      <c r="SH158" s="37"/>
      <c r="SI158" s="37"/>
      <c r="SJ158" s="37"/>
      <c r="SK158" s="37"/>
      <c r="SL158" s="37"/>
      <c r="SM158" s="37"/>
      <c r="SN158" s="37"/>
      <c r="SO158" s="37"/>
      <c r="SP158" s="37"/>
      <c r="SQ158" s="37"/>
      <c r="SR158" s="37"/>
      <c r="SS158" s="37"/>
      <c r="ST158" s="37"/>
      <c r="SU158" s="37"/>
      <c r="SV158" s="37"/>
      <c r="SW158" s="37"/>
      <c r="SX158" s="37"/>
      <c r="SY158" s="37"/>
      <c r="SZ158" s="37"/>
      <c r="TA158" s="37"/>
      <c r="TB158" s="37"/>
      <c r="TC158" s="37"/>
      <c r="TD158" s="37"/>
      <c r="TE158" s="37"/>
      <c r="TF158" s="37"/>
      <c r="TG158" s="37"/>
      <c r="TH158" s="37"/>
      <c r="TI158" s="37"/>
      <c r="TJ158" s="37"/>
      <c r="TK158" s="37"/>
      <c r="TL158" s="37"/>
      <c r="TM158" s="37"/>
      <c r="TN158" s="37"/>
      <c r="TO158" s="37"/>
      <c r="TP158" s="37"/>
      <c r="TQ158" s="37"/>
      <c r="TR158" s="37"/>
      <c r="TS158" s="37"/>
      <c r="TT158" s="37"/>
      <c r="TU158" s="37"/>
      <c r="TV158" s="37"/>
      <c r="TW158" s="37"/>
      <c r="TX158" s="37"/>
      <c r="TY158" s="37"/>
      <c r="TZ158" s="37"/>
      <c r="UA158" s="37"/>
      <c r="UB158" s="37"/>
      <c r="UC158" s="37"/>
      <c r="UD158" s="37"/>
      <c r="UE158" s="37"/>
      <c r="UF158" s="37"/>
      <c r="UG158" s="37"/>
      <c r="UH158" s="37"/>
      <c r="UI158" s="37"/>
      <c r="UJ158" s="37"/>
      <c r="UK158" s="37"/>
      <c r="UL158" s="37"/>
      <c r="UM158" s="37"/>
      <c r="UN158" s="37"/>
      <c r="UO158" s="37"/>
      <c r="UP158" s="37"/>
      <c r="UQ158" s="37"/>
      <c r="UR158" s="37"/>
      <c r="US158" s="37"/>
      <c r="UT158" s="37"/>
      <c r="UU158" s="37"/>
      <c r="UV158" s="37"/>
      <c r="UW158" s="37"/>
      <c r="UX158" s="37"/>
      <c r="UY158" s="37"/>
      <c r="UZ158" s="37"/>
      <c r="VA158" s="37"/>
      <c r="VB158" s="37"/>
      <c r="VC158" s="37"/>
      <c r="VD158" s="37"/>
      <c r="VE158" s="37"/>
      <c r="VF158" s="37"/>
      <c r="VG158" s="37"/>
      <c r="VH158" s="37"/>
      <c r="VI158" s="37"/>
      <c r="VJ158" s="37"/>
      <c r="VK158" s="37"/>
      <c r="VL158" s="37"/>
      <c r="VM158" s="37"/>
      <c r="VN158" s="37"/>
      <c r="VO158" s="37"/>
      <c r="VP158" s="37"/>
      <c r="VQ158" s="37"/>
      <c r="VR158" s="37"/>
      <c r="VS158" s="37"/>
      <c r="VT158" s="37"/>
      <c r="VU158" s="37"/>
      <c r="VV158" s="37"/>
      <c r="VW158" s="37"/>
      <c r="VX158" s="37"/>
      <c r="VY158" s="37"/>
      <c r="VZ158" s="37"/>
      <c r="WA158" s="37"/>
      <c r="WB158" s="37"/>
      <c r="WC158" s="37"/>
      <c r="WD158" s="37"/>
      <c r="WE158" s="37"/>
      <c r="WF158" s="37"/>
      <c r="WG158" s="37"/>
      <c r="WH158" s="37"/>
      <c r="WI158" s="37"/>
      <c r="WJ158" s="37"/>
      <c r="WK158" s="37"/>
      <c r="WL158" s="37"/>
      <c r="WM158" s="37"/>
      <c r="WN158" s="37"/>
      <c r="WO158" s="37"/>
      <c r="WP158" s="37"/>
      <c r="WQ158" s="37"/>
      <c r="WR158" s="37"/>
      <c r="WS158" s="37"/>
      <c r="WT158" s="37"/>
      <c r="WU158" s="37"/>
      <c r="WV158" s="37"/>
      <c r="WW158" s="37"/>
      <c r="WX158" s="37"/>
      <c r="WY158" s="37"/>
      <c r="WZ158" s="37"/>
      <c r="XA158" s="37"/>
      <c r="XB158" s="37"/>
      <c r="XC158" s="37"/>
      <c r="XD158" s="37"/>
      <c r="XE158" s="37"/>
      <c r="XF158" s="37"/>
      <c r="XG158" s="37"/>
      <c r="XH158" s="37"/>
      <c r="XI158" s="37"/>
      <c r="XJ158" s="37"/>
      <c r="XK158" s="37"/>
      <c r="XL158" s="37"/>
      <c r="XM158" s="37"/>
      <c r="XN158" s="37"/>
      <c r="XO158" s="37"/>
      <c r="XP158" s="37"/>
      <c r="XQ158" s="37"/>
      <c r="XR158" s="37"/>
      <c r="XS158" s="37"/>
      <c r="XT158" s="37"/>
      <c r="XU158" s="37"/>
      <c r="XV158" s="37"/>
      <c r="XW158" s="37"/>
      <c r="XX158" s="37"/>
      <c r="XY158" s="37"/>
      <c r="XZ158" s="37"/>
      <c r="YA158" s="37"/>
      <c r="YB158" s="37"/>
      <c r="YC158" s="37"/>
      <c r="YD158" s="37"/>
      <c r="YE158" s="37"/>
      <c r="YF158" s="37"/>
      <c r="YG158" s="37"/>
      <c r="YH158" s="37"/>
      <c r="YI158" s="37"/>
      <c r="YJ158" s="37"/>
      <c r="YK158" s="37"/>
      <c r="YL158" s="37"/>
      <c r="YM158" s="37"/>
      <c r="YN158" s="37"/>
      <c r="YO158" s="37"/>
      <c r="YP158" s="37"/>
      <c r="YQ158" s="37"/>
      <c r="YR158" s="37"/>
      <c r="YS158" s="37"/>
      <c r="YT158" s="37"/>
      <c r="YU158" s="37"/>
      <c r="YV158" s="37"/>
      <c r="YW158" s="37"/>
      <c r="YX158" s="37"/>
      <c r="YY158" s="37"/>
      <c r="YZ158" s="37"/>
      <c r="ZA158" s="37"/>
      <c r="ZB158" s="37"/>
      <c r="ZC158" s="37"/>
      <c r="ZD158" s="37"/>
      <c r="ZE158" s="37"/>
      <c r="ZF158" s="37"/>
      <c r="ZG158" s="37"/>
      <c r="ZH158" s="37"/>
      <c r="ZI158" s="37"/>
      <c r="ZJ158" s="37"/>
      <c r="ZK158" s="37"/>
      <c r="ZL158" s="37"/>
      <c r="ZM158" s="37"/>
      <c r="ZN158" s="37"/>
      <c r="ZO158" s="37"/>
      <c r="ZP158" s="37"/>
      <c r="ZQ158" s="37"/>
      <c r="ZR158" s="37"/>
      <c r="ZS158" s="37"/>
      <c r="ZT158" s="37"/>
      <c r="ZU158" s="37"/>
      <c r="ZV158" s="37"/>
      <c r="ZW158" s="37"/>
      <c r="ZX158" s="37"/>
      <c r="ZY158" s="37"/>
      <c r="ZZ158" s="37"/>
      <c r="AAA158" s="37"/>
      <c r="AAB158" s="37"/>
      <c r="AAC158" s="37"/>
      <c r="AAD158" s="37"/>
      <c r="AAE158" s="37"/>
      <c r="AAF158" s="37"/>
      <c r="AAG158" s="37"/>
      <c r="AAH158" s="37"/>
      <c r="AAI158" s="37"/>
      <c r="AAJ158" s="37"/>
      <c r="AAK158" s="37"/>
      <c r="AAL158" s="37"/>
      <c r="AAM158" s="37"/>
      <c r="AAN158" s="37"/>
      <c r="AAO158" s="37"/>
      <c r="AAP158" s="37"/>
      <c r="AAQ158" s="37"/>
      <c r="AAR158" s="37"/>
      <c r="AAS158" s="37"/>
      <c r="AAT158" s="37"/>
      <c r="AAU158" s="37"/>
      <c r="AAV158" s="37"/>
      <c r="AAW158" s="37"/>
      <c r="AAX158" s="37"/>
      <c r="AAY158" s="37"/>
      <c r="AAZ158" s="37"/>
      <c r="ABA158" s="37"/>
      <c r="ABB158" s="37"/>
      <c r="ABC158" s="37"/>
      <c r="ABD158" s="37"/>
      <c r="ABE158" s="37"/>
      <c r="ABF158" s="37"/>
      <c r="ABG158" s="37"/>
      <c r="ABH158" s="37"/>
      <c r="ABI158" s="37"/>
      <c r="ABJ158" s="37"/>
      <c r="ABK158" s="37"/>
      <c r="ABL158" s="37"/>
      <c r="ABM158" s="37"/>
      <c r="ABN158" s="37"/>
      <c r="ABO158" s="37"/>
      <c r="ABP158" s="37"/>
      <c r="ABQ158" s="37"/>
      <c r="ABR158" s="37"/>
      <c r="ABS158" s="37"/>
      <c r="ABT158" s="37"/>
      <c r="ABU158" s="37"/>
      <c r="ABV158" s="37"/>
      <c r="ABW158" s="37"/>
      <c r="ABX158" s="37"/>
      <c r="ABY158" s="37"/>
      <c r="ABZ158" s="37"/>
      <c r="ACA158" s="37"/>
      <c r="ACB158" s="37"/>
      <c r="ACC158" s="37"/>
      <c r="ACD158" s="37"/>
      <c r="ACE158" s="37"/>
      <c r="ACF158" s="37"/>
      <c r="ACG158" s="37"/>
      <c r="ACH158" s="37"/>
      <c r="ACI158" s="37"/>
      <c r="ACJ158" s="37"/>
      <c r="ACK158" s="37"/>
      <c r="ACL158" s="37"/>
      <c r="ACM158" s="37"/>
      <c r="ACN158" s="37"/>
      <c r="ACO158" s="37"/>
      <c r="ACP158" s="37"/>
      <c r="ACQ158" s="37"/>
      <c r="ACR158" s="37"/>
      <c r="ACS158" s="37"/>
      <c r="ACT158" s="37"/>
      <c r="ACU158" s="37"/>
      <c r="ACV158" s="37"/>
      <c r="ACW158" s="37"/>
      <c r="ACX158" s="37"/>
      <c r="ACY158" s="37"/>
      <c r="ACZ158" s="37"/>
      <c r="ADA158" s="37"/>
      <c r="ADB158" s="37"/>
      <c r="ADC158" s="37"/>
      <c r="ADD158" s="37"/>
      <c r="ADE158" s="37"/>
      <c r="ADF158" s="37"/>
      <c r="ADG158" s="37"/>
      <c r="ADH158" s="37"/>
      <c r="ADI158" s="37"/>
      <c r="ADJ158" s="37"/>
      <c r="ADK158" s="37"/>
      <c r="ADL158" s="37"/>
      <c r="ADM158" s="37"/>
      <c r="ADN158" s="37"/>
      <c r="ADO158" s="37"/>
      <c r="ADP158" s="37"/>
      <c r="ADQ158" s="37"/>
      <c r="ADR158" s="37"/>
      <c r="ADS158" s="37"/>
      <c r="ADT158" s="37"/>
      <c r="ADU158" s="37"/>
      <c r="ADV158" s="37"/>
      <c r="ADW158" s="37"/>
      <c r="ADX158" s="37"/>
      <c r="ADY158" s="37"/>
      <c r="ADZ158" s="37"/>
      <c r="AEA158" s="37"/>
      <c r="AEB158" s="37"/>
      <c r="AEC158" s="37"/>
      <c r="AED158" s="37"/>
      <c r="AEE158" s="37"/>
      <c r="AEF158" s="37"/>
      <c r="AEG158" s="37"/>
      <c r="AEH158" s="37"/>
      <c r="AEI158" s="37"/>
      <c r="AEJ158" s="37"/>
      <c r="AEK158" s="37"/>
      <c r="AEL158" s="37"/>
      <c r="AEM158" s="37"/>
      <c r="AEN158" s="37"/>
      <c r="AEO158" s="37"/>
      <c r="AEP158" s="37"/>
      <c r="AEQ158" s="37"/>
      <c r="AER158" s="37"/>
      <c r="AES158" s="37"/>
      <c r="AET158" s="37"/>
      <c r="AEU158" s="37"/>
      <c r="AEV158" s="37"/>
      <c r="AEW158" s="37"/>
      <c r="AEX158" s="37"/>
      <c r="AEY158" s="37"/>
      <c r="AEZ158" s="37"/>
      <c r="AFA158" s="37"/>
      <c r="AFB158" s="37"/>
      <c r="AFC158" s="37"/>
      <c r="AFD158" s="37"/>
      <c r="AFE158" s="37"/>
      <c r="AFF158" s="37"/>
      <c r="AFG158" s="37"/>
      <c r="AFH158" s="37"/>
      <c r="AFI158" s="37"/>
      <c r="AFJ158" s="37"/>
      <c r="AFK158" s="37"/>
      <c r="AFL158" s="37"/>
      <c r="AFM158" s="37"/>
      <c r="AFN158" s="37"/>
      <c r="AFO158" s="37"/>
      <c r="AFP158" s="37"/>
      <c r="AFQ158" s="37"/>
      <c r="AFR158" s="37"/>
      <c r="AFS158" s="37"/>
      <c r="AFT158" s="37"/>
      <c r="AFU158" s="37"/>
      <c r="AFV158" s="37"/>
      <c r="AFW158" s="37"/>
      <c r="AFX158" s="37"/>
      <c r="AFY158" s="37"/>
      <c r="AFZ158" s="37"/>
      <c r="AGA158" s="37"/>
      <c r="AGB158" s="37"/>
      <c r="AGC158" s="37"/>
      <c r="AGD158" s="37"/>
      <c r="AGE158" s="37"/>
      <c r="AGF158" s="37"/>
      <c r="AGG158" s="37"/>
      <c r="AGH158" s="37"/>
      <c r="AGI158" s="37"/>
      <c r="AGJ158" s="37"/>
      <c r="AGK158" s="37"/>
      <c r="AGL158" s="37"/>
      <c r="AGM158" s="37"/>
      <c r="AGN158" s="37"/>
      <c r="AGO158" s="37"/>
      <c r="AGP158" s="37"/>
      <c r="AGQ158" s="37"/>
      <c r="AGR158" s="37"/>
      <c r="AGS158" s="37"/>
      <c r="AGT158" s="37"/>
      <c r="AGU158" s="37"/>
      <c r="AGV158" s="37"/>
      <c r="AGW158" s="37"/>
      <c r="AGX158" s="37"/>
      <c r="AGY158" s="37"/>
      <c r="AGZ158" s="37"/>
      <c r="AHA158" s="37"/>
      <c r="AHB158" s="37"/>
      <c r="AHC158" s="37"/>
      <c r="AHD158" s="37"/>
      <c r="AHE158" s="37"/>
      <c r="AHF158" s="37"/>
      <c r="AHG158" s="37"/>
      <c r="AHH158" s="37"/>
      <c r="AHI158" s="37"/>
      <c r="AHJ158" s="37"/>
      <c r="AHK158" s="37"/>
      <c r="AHL158" s="37"/>
      <c r="AHM158" s="37"/>
      <c r="AHN158" s="37"/>
      <c r="AHO158" s="37"/>
      <c r="AHP158" s="37"/>
      <c r="AHQ158" s="37"/>
      <c r="AHR158" s="37"/>
      <c r="AHS158" s="37"/>
      <c r="AHT158" s="37"/>
      <c r="AHU158" s="37"/>
      <c r="AHV158" s="37"/>
      <c r="AHW158" s="37"/>
      <c r="AHX158" s="37"/>
      <c r="AHY158" s="37"/>
      <c r="AHZ158" s="37"/>
      <c r="AIA158" s="37"/>
      <c r="AIB158" s="37"/>
      <c r="AIC158" s="37"/>
      <c r="AID158" s="37"/>
      <c r="AIE158" s="37"/>
      <c r="AIF158" s="37"/>
      <c r="AIG158" s="37"/>
      <c r="AIH158" s="37"/>
      <c r="AII158" s="37"/>
      <c r="AIJ158" s="37"/>
      <c r="AIK158" s="37"/>
      <c r="AIL158" s="37"/>
      <c r="AIM158" s="37"/>
      <c r="AIN158" s="37"/>
      <c r="AIO158" s="37"/>
      <c r="AIP158" s="37"/>
      <c r="AIQ158" s="37"/>
      <c r="AIR158" s="37"/>
      <c r="AIS158" s="37"/>
      <c r="AIT158" s="37"/>
      <c r="AIU158" s="37"/>
      <c r="AIV158" s="37"/>
      <c r="AIW158" s="37"/>
      <c r="AIX158" s="37"/>
      <c r="AIY158" s="37"/>
      <c r="AIZ158" s="37"/>
      <c r="AJA158" s="37"/>
      <c r="AJB158" s="37"/>
      <c r="AJC158" s="37"/>
      <c r="AJD158" s="37"/>
      <c r="AJE158" s="37"/>
      <c r="AJF158" s="37"/>
      <c r="AJG158" s="37"/>
      <c r="AJH158" s="37"/>
      <c r="AJI158" s="37"/>
      <c r="AJJ158" s="37"/>
      <c r="AJK158" s="37"/>
      <c r="AJL158" s="37"/>
      <c r="AJM158" s="37"/>
      <c r="AJN158" s="37"/>
      <c r="AJO158" s="37"/>
      <c r="AJP158" s="37"/>
      <c r="AJQ158" s="37"/>
      <c r="AJR158" s="37"/>
      <c r="AJS158" s="37"/>
      <c r="AJT158" s="37"/>
      <c r="AJU158" s="37"/>
      <c r="AJV158" s="37"/>
      <c r="AJW158" s="37"/>
      <c r="AJX158" s="37"/>
      <c r="AJY158" s="37"/>
      <c r="AJZ158" s="37"/>
      <c r="AKA158" s="37"/>
      <c r="AKB158" s="37"/>
      <c r="AKC158" s="37"/>
      <c r="AKD158" s="37"/>
      <c r="AKE158" s="37"/>
      <c r="AKF158" s="37"/>
      <c r="AKG158" s="37"/>
      <c r="AKH158" s="37"/>
      <c r="AKI158" s="37"/>
      <c r="AKJ158" s="37"/>
      <c r="AKK158" s="37"/>
      <c r="AKL158" s="37"/>
      <c r="AKM158" s="37"/>
      <c r="AKN158" s="37"/>
      <c r="AKO158" s="37"/>
      <c r="AKP158" s="37"/>
      <c r="AKQ158" s="37"/>
      <c r="AKR158" s="37"/>
      <c r="AKS158" s="37"/>
      <c r="AKT158" s="37"/>
      <c r="AKU158" s="37"/>
      <c r="AKV158" s="37"/>
      <c r="AKW158" s="37"/>
      <c r="AKX158" s="37"/>
      <c r="AKY158" s="37"/>
      <c r="AKZ158" s="37"/>
      <c r="ALA158" s="37"/>
      <c r="ALB158" s="37"/>
      <c r="ALC158" s="37"/>
      <c r="ALD158" s="37"/>
      <c r="ALE158" s="37"/>
      <c r="ALF158" s="37"/>
      <c r="ALG158" s="37"/>
      <c r="ALH158" s="37"/>
      <c r="ALI158" s="37"/>
      <c r="ALJ158" s="37"/>
      <c r="ALK158" s="37"/>
      <c r="ALL158" s="37"/>
      <c r="ALM158" s="37"/>
      <c r="ALN158" s="37"/>
      <c r="ALO158" s="37"/>
      <c r="ALP158" s="37"/>
      <c r="ALQ158" s="37"/>
      <c r="ALR158" s="37"/>
      <c r="ALS158" s="37"/>
      <c r="ALT158" s="37"/>
      <c r="ALU158" s="37"/>
      <c r="ALV158" s="37"/>
      <c r="ALW158" s="37"/>
      <c r="ALX158" s="37"/>
      <c r="ALY158" s="37"/>
      <c r="ALZ158" s="37"/>
      <c r="AMA158" s="37"/>
      <c r="AMB158" s="37"/>
      <c r="AMC158" s="37"/>
      <c r="AMD158" s="37"/>
      <c r="AME158" s="37"/>
      <c r="AMF158" s="37"/>
      <c r="AMG158" s="37"/>
      <c r="AMH158" s="146"/>
      <c r="AMI158" s="146"/>
      <c r="AMJ158" s="146"/>
      <c r="AMK158" s="146"/>
    </row>
    <row r="159" customFormat="false" ht="15.75" hidden="false" customHeight="true" outlineLevel="0" collapsed="false">
      <c r="A159" s="149"/>
      <c r="B159" s="151" t="n">
        <v>0.05</v>
      </c>
      <c r="C159" s="145" t="n">
        <f aca="false">C141</f>
        <v>1556.22272192064</v>
      </c>
      <c r="D159" s="145" t="n">
        <f aca="false">D141</f>
        <v>3117.71064876062</v>
      </c>
      <c r="E159" s="145" t="n">
        <f aca="false">E141</f>
        <v>3552.7735047472</v>
      </c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37"/>
      <c r="MP159" s="37"/>
      <c r="MQ159" s="37"/>
      <c r="MR159" s="37"/>
      <c r="MS159" s="37"/>
      <c r="MT159" s="37"/>
      <c r="MU159" s="37"/>
      <c r="MV159" s="37"/>
      <c r="MW159" s="37"/>
      <c r="MX159" s="37"/>
      <c r="MY159" s="37"/>
      <c r="MZ159" s="37"/>
      <c r="NA159" s="37"/>
      <c r="NB159" s="37"/>
      <c r="NC159" s="37"/>
      <c r="ND159" s="37"/>
      <c r="NE159" s="37"/>
      <c r="NF159" s="37"/>
      <c r="NG159" s="37"/>
      <c r="NH159" s="37"/>
      <c r="NI159" s="37"/>
      <c r="NJ159" s="37"/>
      <c r="NK159" s="37"/>
      <c r="NL159" s="37"/>
      <c r="NM159" s="37"/>
      <c r="NN159" s="37"/>
      <c r="NO159" s="37"/>
      <c r="NP159" s="37"/>
      <c r="NQ159" s="37"/>
      <c r="NR159" s="37"/>
      <c r="NS159" s="37"/>
      <c r="NT159" s="37"/>
      <c r="NU159" s="37"/>
      <c r="NV159" s="37"/>
      <c r="NW159" s="37"/>
      <c r="NX159" s="37"/>
      <c r="NY159" s="37"/>
      <c r="NZ159" s="37"/>
      <c r="OA159" s="37"/>
      <c r="OB159" s="37"/>
      <c r="OC159" s="37"/>
      <c r="OD159" s="37"/>
      <c r="OE159" s="37"/>
      <c r="OF159" s="37"/>
      <c r="OG159" s="37"/>
      <c r="OH159" s="37"/>
      <c r="OI159" s="37"/>
      <c r="OJ159" s="37"/>
      <c r="OK159" s="37"/>
      <c r="OL159" s="37"/>
      <c r="OM159" s="37"/>
      <c r="ON159" s="37"/>
      <c r="OO159" s="37"/>
      <c r="OP159" s="37"/>
      <c r="OQ159" s="37"/>
      <c r="OR159" s="37"/>
      <c r="OS159" s="37"/>
      <c r="OT159" s="37"/>
      <c r="OU159" s="37"/>
      <c r="OV159" s="37"/>
      <c r="OW159" s="37"/>
      <c r="OX159" s="37"/>
      <c r="OY159" s="37"/>
      <c r="OZ159" s="37"/>
      <c r="PA159" s="37"/>
      <c r="PB159" s="37"/>
      <c r="PC159" s="37"/>
      <c r="PD159" s="37"/>
      <c r="PE159" s="37"/>
      <c r="PF159" s="37"/>
      <c r="PG159" s="37"/>
      <c r="PH159" s="37"/>
      <c r="PI159" s="37"/>
      <c r="PJ159" s="37"/>
      <c r="PK159" s="37"/>
      <c r="PL159" s="37"/>
      <c r="PM159" s="37"/>
      <c r="PN159" s="37"/>
      <c r="PO159" s="37"/>
      <c r="PP159" s="37"/>
      <c r="PQ159" s="37"/>
      <c r="PR159" s="37"/>
      <c r="PS159" s="37"/>
      <c r="PT159" s="37"/>
      <c r="PU159" s="37"/>
      <c r="PV159" s="37"/>
      <c r="PW159" s="37"/>
      <c r="PX159" s="37"/>
      <c r="PY159" s="37"/>
      <c r="PZ159" s="37"/>
      <c r="QA159" s="37"/>
      <c r="QB159" s="37"/>
      <c r="QC159" s="37"/>
      <c r="QD159" s="37"/>
      <c r="QE159" s="37"/>
      <c r="QF159" s="37"/>
      <c r="QG159" s="37"/>
      <c r="QH159" s="37"/>
      <c r="QI159" s="37"/>
      <c r="QJ159" s="37"/>
      <c r="QK159" s="37"/>
      <c r="QL159" s="37"/>
      <c r="QM159" s="37"/>
      <c r="QN159" s="37"/>
      <c r="QO159" s="37"/>
      <c r="QP159" s="37"/>
      <c r="QQ159" s="37"/>
      <c r="QR159" s="37"/>
      <c r="QS159" s="37"/>
      <c r="QT159" s="37"/>
      <c r="QU159" s="37"/>
      <c r="QV159" s="37"/>
      <c r="QW159" s="37"/>
      <c r="QX159" s="37"/>
      <c r="QY159" s="37"/>
      <c r="QZ159" s="37"/>
      <c r="RA159" s="37"/>
      <c r="RB159" s="37"/>
      <c r="RC159" s="37"/>
      <c r="RD159" s="37"/>
      <c r="RE159" s="37"/>
      <c r="RF159" s="37"/>
      <c r="RG159" s="37"/>
      <c r="RH159" s="37"/>
      <c r="RI159" s="37"/>
      <c r="RJ159" s="37"/>
      <c r="RK159" s="37"/>
      <c r="RL159" s="37"/>
      <c r="RM159" s="37"/>
      <c r="RN159" s="37"/>
      <c r="RO159" s="37"/>
      <c r="RP159" s="37"/>
      <c r="RQ159" s="37"/>
      <c r="RR159" s="37"/>
      <c r="RS159" s="37"/>
      <c r="RT159" s="37"/>
      <c r="RU159" s="37"/>
      <c r="RV159" s="37"/>
      <c r="RW159" s="37"/>
      <c r="RX159" s="37"/>
      <c r="RY159" s="37"/>
      <c r="RZ159" s="37"/>
      <c r="SA159" s="37"/>
      <c r="SB159" s="37"/>
      <c r="SC159" s="37"/>
      <c r="SD159" s="37"/>
      <c r="SE159" s="37"/>
      <c r="SF159" s="37"/>
      <c r="SG159" s="37"/>
      <c r="SH159" s="37"/>
      <c r="SI159" s="37"/>
      <c r="SJ159" s="37"/>
      <c r="SK159" s="37"/>
      <c r="SL159" s="37"/>
      <c r="SM159" s="37"/>
      <c r="SN159" s="37"/>
      <c r="SO159" s="37"/>
      <c r="SP159" s="37"/>
      <c r="SQ159" s="37"/>
      <c r="SR159" s="37"/>
      <c r="SS159" s="37"/>
      <c r="ST159" s="37"/>
      <c r="SU159" s="37"/>
      <c r="SV159" s="37"/>
      <c r="SW159" s="37"/>
      <c r="SX159" s="37"/>
      <c r="SY159" s="37"/>
      <c r="SZ159" s="37"/>
      <c r="TA159" s="37"/>
      <c r="TB159" s="37"/>
      <c r="TC159" s="37"/>
      <c r="TD159" s="37"/>
      <c r="TE159" s="37"/>
      <c r="TF159" s="37"/>
      <c r="TG159" s="37"/>
      <c r="TH159" s="37"/>
      <c r="TI159" s="37"/>
      <c r="TJ159" s="37"/>
      <c r="TK159" s="37"/>
      <c r="TL159" s="37"/>
      <c r="TM159" s="37"/>
      <c r="TN159" s="37"/>
      <c r="TO159" s="37"/>
      <c r="TP159" s="37"/>
      <c r="TQ159" s="37"/>
      <c r="TR159" s="37"/>
      <c r="TS159" s="37"/>
      <c r="TT159" s="37"/>
      <c r="TU159" s="37"/>
      <c r="TV159" s="37"/>
      <c r="TW159" s="37"/>
      <c r="TX159" s="37"/>
      <c r="TY159" s="37"/>
      <c r="TZ159" s="37"/>
      <c r="UA159" s="37"/>
      <c r="UB159" s="37"/>
      <c r="UC159" s="37"/>
      <c r="UD159" s="37"/>
      <c r="UE159" s="37"/>
      <c r="UF159" s="37"/>
      <c r="UG159" s="37"/>
      <c r="UH159" s="37"/>
      <c r="UI159" s="37"/>
      <c r="UJ159" s="37"/>
      <c r="UK159" s="37"/>
      <c r="UL159" s="37"/>
      <c r="UM159" s="37"/>
      <c r="UN159" s="37"/>
      <c r="UO159" s="37"/>
      <c r="UP159" s="37"/>
      <c r="UQ159" s="37"/>
      <c r="UR159" s="37"/>
      <c r="US159" s="37"/>
      <c r="UT159" s="37"/>
      <c r="UU159" s="37"/>
      <c r="UV159" s="37"/>
      <c r="UW159" s="37"/>
      <c r="UX159" s="37"/>
      <c r="UY159" s="37"/>
      <c r="UZ159" s="37"/>
      <c r="VA159" s="37"/>
      <c r="VB159" s="37"/>
      <c r="VC159" s="37"/>
      <c r="VD159" s="37"/>
      <c r="VE159" s="37"/>
      <c r="VF159" s="37"/>
      <c r="VG159" s="37"/>
      <c r="VH159" s="37"/>
      <c r="VI159" s="37"/>
      <c r="VJ159" s="37"/>
      <c r="VK159" s="37"/>
      <c r="VL159" s="37"/>
      <c r="VM159" s="37"/>
      <c r="VN159" s="37"/>
      <c r="VO159" s="37"/>
      <c r="VP159" s="37"/>
      <c r="VQ159" s="37"/>
      <c r="VR159" s="37"/>
      <c r="VS159" s="37"/>
      <c r="VT159" s="37"/>
      <c r="VU159" s="37"/>
      <c r="VV159" s="37"/>
      <c r="VW159" s="37"/>
      <c r="VX159" s="37"/>
      <c r="VY159" s="37"/>
      <c r="VZ159" s="37"/>
      <c r="WA159" s="37"/>
      <c r="WB159" s="37"/>
      <c r="WC159" s="37"/>
      <c r="WD159" s="37"/>
      <c r="WE159" s="37"/>
      <c r="WF159" s="37"/>
      <c r="WG159" s="37"/>
      <c r="WH159" s="37"/>
      <c r="WI159" s="37"/>
      <c r="WJ159" s="37"/>
      <c r="WK159" s="37"/>
      <c r="WL159" s="37"/>
      <c r="WM159" s="37"/>
      <c r="WN159" s="37"/>
      <c r="WO159" s="37"/>
      <c r="WP159" s="37"/>
      <c r="WQ159" s="37"/>
      <c r="WR159" s="37"/>
      <c r="WS159" s="37"/>
      <c r="WT159" s="37"/>
      <c r="WU159" s="37"/>
      <c r="WV159" s="37"/>
      <c r="WW159" s="37"/>
      <c r="WX159" s="37"/>
      <c r="WY159" s="37"/>
      <c r="WZ159" s="37"/>
      <c r="XA159" s="37"/>
      <c r="XB159" s="37"/>
      <c r="XC159" s="37"/>
      <c r="XD159" s="37"/>
      <c r="XE159" s="37"/>
      <c r="XF159" s="37"/>
      <c r="XG159" s="37"/>
      <c r="XH159" s="37"/>
      <c r="XI159" s="37"/>
      <c r="XJ159" s="37"/>
      <c r="XK159" s="37"/>
      <c r="XL159" s="37"/>
      <c r="XM159" s="37"/>
      <c r="XN159" s="37"/>
      <c r="XO159" s="37"/>
      <c r="XP159" s="37"/>
      <c r="XQ159" s="37"/>
      <c r="XR159" s="37"/>
      <c r="XS159" s="37"/>
      <c r="XT159" s="37"/>
      <c r="XU159" s="37"/>
      <c r="XV159" s="37"/>
      <c r="XW159" s="37"/>
      <c r="XX159" s="37"/>
      <c r="XY159" s="37"/>
      <c r="XZ159" s="37"/>
      <c r="YA159" s="37"/>
      <c r="YB159" s="37"/>
      <c r="YC159" s="37"/>
      <c r="YD159" s="37"/>
      <c r="YE159" s="37"/>
      <c r="YF159" s="37"/>
      <c r="YG159" s="37"/>
      <c r="YH159" s="37"/>
      <c r="YI159" s="37"/>
      <c r="YJ159" s="37"/>
      <c r="YK159" s="37"/>
      <c r="YL159" s="37"/>
      <c r="YM159" s="37"/>
      <c r="YN159" s="37"/>
      <c r="YO159" s="37"/>
      <c r="YP159" s="37"/>
      <c r="YQ159" s="37"/>
      <c r="YR159" s="37"/>
      <c r="YS159" s="37"/>
      <c r="YT159" s="37"/>
      <c r="YU159" s="37"/>
      <c r="YV159" s="37"/>
      <c r="YW159" s="37"/>
      <c r="YX159" s="37"/>
      <c r="YY159" s="37"/>
      <c r="YZ159" s="37"/>
      <c r="ZA159" s="37"/>
      <c r="ZB159" s="37"/>
      <c r="ZC159" s="37"/>
      <c r="ZD159" s="37"/>
      <c r="ZE159" s="37"/>
      <c r="ZF159" s="37"/>
      <c r="ZG159" s="37"/>
      <c r="ZH159" s="37"/>
      <c r="ZI159" s="37"/>
      <c r="ZJ159" s="37"/>
      <c r="ZK159" s="37"/>
      <c r="ZL159" s="37"/>
      <c r="ZM159" s="37"/>
      <c r="ZN159" s="37"/>
      <c r="ZO159" s="37"/>
      <c r="ZP159" s="37"/>
      <c r="ZQ159" s="37"/>
      <c r="ZR159" s="37"/>
      <c r="ZS159" s="37"/>
      <c r="ZT159" s="37"/>
      <c r="ZU159" s="37"/>
      <c r="ZV159" s="37"/>
      <c r="ZW159" s="37"/>
      <c r="ZX159" s="37"/>
      <c r="ZY159" s="37"/>
      <c r="ZZ159" s="37"/>
      <c r="AAA159" s="37"/>
      <c r="AAB159" s="37"/>
      <c r="AAC159" s="37"/>
      <c r="AAD159" s="37"/>
      <c r="AAE159" s="37"/>
      <c r="AAF159" s="37"/>
      <c r="AAG159" s="37"/>
      <c r="AAH159" s="37"/>
      <c r="AAI159" s="37"/>
      <c r="AAJ159" s="37"/>
      <c r="AAK159" s="37"/>
      <c r="AAL159" s="37"/>
      <c r="AAM159" s="37"/>
      <c r="AAN159" s="37"/>
      <c r="AAO159" s="37"/>
      <c r="AAP159" s="37"/>
      <c r="AAQ159" s="37"/>
      <c r="AAR159" s="37"/>
      <c r="AAS159" s="37"/>
      <c r="AAT159" s="37"/>
      <c r="AAU159" s="37"/>
      <c r="AAV159" s="37"/>
      <c r="AAW159" s="37"/>
      <c r="AAX159" s="37"/>
      <c r="AAY159" s="37"/>
      <c r="AAZ159" s="37"/>
      <c r="ABA159" s="37"/>
      <c r="ABB159" s="37"/>
      <c r="ABC159" s="37"/>
      <c r="ABD159" s="37"/>
      <c r="ABE159" s="37"/>
      <c r="ABF159" s="37"/>
      <c r="ABG159" s="37"/>
      <c r="ABH159" s="37"/>
      <c r="ABI159" s="37"/>
      <c r="ABJ159" s="37"/>
      <c r="ABK159" s="37"/>
      <c r="ABL159" s="37"/>
      <c r="ABM159" s="37"/>
      <c r="ABN159" s="37"/>
      <c r="ABO159" s="37"/>
      <c r="ABP159" s="37"/>
      <c r="ABQ159" s="37"/>
      <c r="ABR159" s="37"/>
      <c r="ABS159" s="37"/>
      <c r="ABT159" s="37"/>
      <c r="ABU159" s="37"/>
      <c r="ABV159" s="37"/>
      <c r="ABW159" s="37"/>
      <c r="ABX159" s="37"/>
      <c r="ABY159" s="37"/>
      <c r="ABZ159" s="37"/>
      <c r="ACA159" s="37"/>
      <c r="ACB159" s="37"/>
      <c r="ACC159" s="37"/>
      <c r="ACD159" s="37"/>
      <c r="ACE159" s="37"/>
      <c r="ACF159" s="37"/>
      <c r="ACG159" s="37"/>
      <c r="ACH159" s="37"/>
      <c r="ACI159" s="37"/>
      <c r="ACJ159" s="37"/>
      <c r="ACK159" s="37"/>
      <c r="ACL159" s="37"/>
      <c r="ACM159" s="37"/>
      <c r="ACN159" s="37"/>
      <c r="ACO159" s="37"/>
      <c r="ACP159" s="37"/>
      <c r="ACQ159" s="37"/>
      <c r="ACR159" s="37"/>
      <c r="ACS159" s="37"/>
      <c r="ACT159" s="37"/>
      <c r="ACU159" s="37"/>
      <c r="ACV159" s="37"/>
      <c r="ACW159" s="37"/>
      <c r="ACX159" s="37"/>
      <c r="ACY159" s="37"/>
      <c r="ACZ159" s="37"/>
      <c r="ADA159" s="37"/>
      <c r="ADB159" s="37"/>
      <c r="ADC159" s="37"/>
      <c r="ADD159" s="37"/>
      <c r="ADE159" s="37"/>
      <c r="ADF159" s="37"/>
      <c r="ADG159" s="37"/>
      <c r="ADH159" s="37"/>
      <c r="ADI159" s="37"/>
      <c r="ADJ159" s="37"/>
      <c r="ADK159" s="37"/>
      <c r="ADL159" s="37"/>
      <c r="ADM159" s="37"/>
      <c r="ADN159" s="37"/>
      <c r="ADO159" s="37"/>
      <c r="ADP159" s="37"/>
      <c r="ADQ159" s="37"/>
      <c r="ADR159" s="37"/>
      <c r="ADS159" s="37"/>
      <c r="ADT159" s="37"/>
      <c r="ADU159" s="37"/>
      <c r="ADV159" s="37"/>
      <c r="ADW159" s="37"/>
      <c r="ADX159" s="37"/>
      <c r="ADY159" s="37"/>
      <c r="ADZ159" s="37"/>
      <c r="AEA159" s="37"/>
      <c r="AEB159" s="37"/>
      <c r="AEC159" s="37"/>
      <c r="AED159" s="37"/>
      <c r="AEE159" s="37"/>
      <c r="AEF159" s="37"/>
      <c r="AEG159" s="37"/>
      <c r="AEH159" s="37"/>
      <c r="AEI159" s="37"/>
      <c r="AEJ159" s="37"/>
      <c r="AEK159" s="37"/>
      <c r="AEL159" s="37"/>
      <c r="AEM159" s="37"/>
      <c r="AEN159" s="37"/>
      <c r="AEO159" s="37"/>
      <c r="AEP159" s="37"/>
      <c r="AEQ159" s="37"/>
      <c r="AER159" s="37"/>
      <c r="AES159" s="37"/>
      <c r="AET159" s="37"/>
      <c r="AEU159" s="37"/>
      <c r="AEV159" s="37"/>
      <c r="AEW159" s="37"/>
      <c r="AEX159" s="37"/>
      <c r="AEY159" s="37"/>
      <c r="AEZ159" s="37"/>
      <c r="AFA159" s="37"/>
      <c r="AFB159" s="37"/>
      <c r="AFC159" s="37"/>
      <c r="AFD159" s="37"/>
      <c r="AFE159" s="37"/>
      <c r="AFF159" s="37"/>
      <c r="AFG159" s="37"/>
      <c r="AFH159" s="37"/>
      <c r="AFI159" s="37"/>
      <c r="AFJ159" s="37"/>
      <c r="AFK159" s="37"/>
      <c r="AFL159" s="37"/>
      <c r="AFM159" s="37"/>
      <c r="AFN159" s="37"/>
      <c r="AFO159" s="37"/>
      <c r="AFP159" s="37"/>
      <c r="AFQ159" s="37"/>
      <c r="AFR159" s="37"/>
      <c r="AFS159" s="37"/>
      <c r="AFT159" s="37"/>
      <c r="AFU159" s="37"/>
      <c r="AFV159" s="37"/>
      <c r="AFW159" s="37"/>
      <c r="AFX159" s="37"/>
      <c r="AFY159" s="37"/>
      <c r="AFZ159" s="37"/>
      <c r="AGA159" s="37"/>
      <c r="AGB159" s="37"/>
      <c r="AGC159" s="37"/>
      <c r="AGD159" s="37"/>
      <c r="AGE159" s="37"/>
      <c r="AGF159" s="37"/>
      <c r="AGG159" s="37"/>
      <c r="AGH159" s="37"/>
      <c r="AGI159" s="37"/>
      <c r="AGJ159" s="37"/>
      <c r="AGK159" s="37"/>
      <c r="AGL159" s="37"/>
      <c r="AGM159" s="37"/>
      <c r="AGN159" s="37"/>
      <c r="AGO159" s="37"/>
      <c r="AGP159" s="37"/>
      <c r="AGQ159" s="37"/>
      <c r="AGR159" s="37"/>
      <c r="AGS159" s="37"/>
      <c r="AGT159" s="37"/>
      <c r="AGU159" s="37"/>
      <c r="AGV159" s="37"/>
      <c r="AGW159" s="37"/>
      <c r="AGX159" s="37"/>
      <c r="AGY159" s="37"/>
      <c r="AGZ159" s="37"/>
      <c r="AHA159" s="37"/>
      <c r="AHB159" s="37"/>
      <c r="AHC159" s="37"/>
      <c r="AHD159" s="37"/>
      <c r="AHE159" s="37"/>
      <c r="AHF159" s="37"/>
      <c r="AHG159" s="37"/>
      <c r="AHH159" s="37"/>
      <c r="AHI159" s="37"/>
      <c r="AHJ159" s="37"/>
      <c r="AHK159" s="37"/>
      <c r="AHL159" s="37"/>
      <c r="AHM159" s="37"/>
      <c r="AHN159" s="37"/>
      <c r="AHO159" s="37"/>
      <c r="AHP159" s="37"/>
      <c r="AHQ159" s="37"/>
      <c r="AHR159" s="37"/>
      <c r="AHS159" s="37"/>
      <c r="AHT159" s="37"/>
      <c r="AHU159" s="37"/>
      <c r="AHV159" s="37"/>
      <c r="AHW159" s="37"/>
      <c r="AHX159" s="37"/>
      <c r="AHY159" s="37"/>
      <c r="AHZ159" s="37"/>
      <c r="AIA159" s="37"/>
      <c r="AIB159" s="37"/>
      <c r="AIC159" s="37"/>
      <c r="AID159" s="37"/>
      <c r="AIE159" s="37"/>
      <c r="AIF159" s="37"/>
      <c r="AIG159" s="37"/>
      <c r="AIH159" s="37"/>
      <c r="AII159" s="37"/>
      <c r="AIJ159" s="37"/>
      <c r="AIK159" s="37"/>
      <c r="AIL159" s="37"/>
      <c r="AIM159" s="37"/>
      <c r="AIN159" s="37"/>
      <c r="AIO159" s="37"/>
      <c r="AIP159" s="37"/>
      <c r="AIQ159" s="37"/>
      <c r="AIR159" s="37"/>
      <c r="AIS159" s="37"/>
      <c r="AIT159" s="37"/>
      <c r="AIU159" s="37"/>
      <c r="AIV159" s="37"/>
      <c r="AIW159" s="37"/>
      <c r="AIX159" s="37"/>
      <c r="AIY159" s="37"/>
      <c r="AIZ159" s="37"/>
      <c r="AJA159" s="37"/>
      <c r="AJB159" s="37"/>
      <c r="AJC159" s="37"/>
      <c r="AJD159" s="37"/>
      <c r="AJE159" s="37"/>
      <c r="AJF159" s="37"/>
      <c r="AJG159" s="37"/>
      <c r="AJH159" s="37"/>
      <c r="AJI159" s="37"/>
      <c r="AJJ159" s="37"/>
      <c r="AJK159" s="37"/>
      <c r="AJL159" s="37"/>
      <c r="AJM159" s="37"/>
      <c r="AJN159" s="37"/>
      <c r="AJO159" s="37"/>
      <c r="AJP159" s="37"/>
      <c r="AJQ159" s="37"/>
      <c r="AJR159" s="37"/>
      <c r="AJS159" s="37"/>
      <c r="AJT159" s="37"/>
      <c r="AJU159" s="37"/>
      <c r="AJV159" s="37"/>
      <c r="AJW159" s="37"/>
      <c r="AJX159" s="37"/>
      <c r="AJY159" s="37"/>
      <c r="AJZ159" s="37"/>
      <c r="AKA159" s="37"/>
      <c r="AKB159" s="37"/>
      <c r="AKC159" s="37"/>
      <c r="AKD159" s="37"/>
      <c r="AKE159" s="37"/>
      <c r="AKF159" s="37"/>
      <c r="AKG159" s="37"/>
      <c r="AKH159" s="37"/>
      <c r="AKI159" s="37"/>
      <c r="AKJ159" s="37"/>
      <c r="AKK159" s="37"/>
      <c r="AKL159" s="37"/>
      <c r="AKM159" s="37"/>
      <c r="AKN159" s="37"/>
      <c r="AKO159" s="37"/>
      <c r="AKP159" s="37"/>
      <c r="AKQ159" s="37"/>
      <c r="AKR159" s="37"/>
      <c r="AKS159" s="37"/>
      <c r="AKT159" s="37"/>
      <c r="AKU159" s="37"/>
      <c r="AKV159" s="37"/>
      <c r="AKW159" s="37"/>
      <c r="AKX159" s="37"/>
      <c r="AKY159" s="37"/>
      <c r="AKZ159" s="37"/>
      <c r="ALA159" s="37"/>
      <c r="ALB159" s="37"/>
      <c r="ALC159" s="37"/>
      <c r="ALD159" s="37"/>
      <c r="ALE159" s="37"/>
      <c r="ALF159" s="37"/>
      <c r="ALG159" s="37"/>
      <c r="ALH159" s="37"/>
      <c r="ALI159" s="37"/>
      <c r="ALJ159" s="37"/>
      <c r="ALK159" s="37"/>
      <c r="ALL159" s="37"/>
      <c r="ALM159" s="37"/>
      <c r="ALN159" s="37"/>
      <c r="ALO159" s="37"/>
      <c r="ALP159" s="37"/>
      <c r="ALQ159" s="37"/>
      <c r="ALR159" s="37"/>
      <c r="ALS159" s="37"/>
      <c r="ALT159" s="37"/>
      <c r="ALU159" s="37"/>
      <c r="ALV159" s="37"/>
      <c r="ALW159" s="37"/>
      <c r="ALX159" s="37"/>
      <c r="ALY159" s="37"/>
      <c r="ALZ159" s="37"/>
      <c r="AMA159" s="37"/>
      <c r="AMB159" s="37"/>
      <c r="AMC159" s="37"/>
      <c r="AMD159" s="37"/>
      <c r="AME159" s="37"/>
      <c r="AMF159" s="37"/>
      <c r="AMG159" s="37"/>
      <c r="AMH159" s="146"/>
      <c r="AMI159" s="146"/>
      <c r="AMJ159" s="146"/>
      <c r="AMK159" s="146"/>
    </row>
    <row r="160" customFormat="false" ht="15.75" hidden="false" customHeight="true" outlineLevel="0" collapsed="false">
      <c r="A160" s="152" t="s">
        <v>221</v>
      </c>
      <c r="B160" s="153" t="n">
        <v>0.02</v>
      </c>
      <c r="C160" s="154" t="n">
        <f aca="false">SUM(C$151,C152)</f>
        <v>7806.83662342236</v>
      </c>
      <c r="D160" s="154" t="n">
        <f aca="false">SUM(D$151,D152)</f>
        <v>15640.0863007188</v>
      </c>
      <c r="E160" s="154" t="n">
        <f aca="false">SUM(E$151,E152)</f>
        <v>17822.5917928728</v>
      </c>
      <c r="AT160" s="36"/>
      <c r="AMH160" s="35"/>
    </row>
    <row r="161" customFormat="false" ht="15.75" hidden="false" customHeight="true" outlineLevel="0" collapsed="false">
      <c r="A161" s="152"/>
      <c r="B161" s="155" t="n">
        <v>0.021</v>
      </c>
      <c r="C161" s="156" t="n">
        <f aca="false">SUM(C$151,C153)</f>
        <v>7815.11973920318</v>
      </c>
      <c r="D161" s="156" t="n">
        <f aca="false">SUM(D$151,D153)</f>
        <v>15656.6805567408</v>
      </c>
      <c r="E161" s="156" t="n">
        <f aca="false">SUM(E$151,E153)</f>
        <v>17841.5017045894</v>
      </c>
      <c r="AT161" s="36"/>
      <c r="AMH161" s="35"/>
    </row>
    <row r="162" customFormat="false" ht="15.75" hidden="false" customHeight="true" outlineLevel="0" collapsed="false">
      <c r="A162" s="152"/>
      <c r="B162" s="155" t="n">
        <v>0.025</v>
      </c>
      <c r="C162" s="156" t="n">
        <f aca="false">SUM(C$151,C154)</f>
        <v>7848.42872051039</v>
      </c>
      <c r="D162" s="156" t="n">
        <f aca="false">SUM(D$151,D154)</f>
        <v>15723.4112144147</v>
      </c>
      <c r="E162" s="156" t="n">
        <f aca="false">SUM(E$151,E154)</f>
        <v>17917.5443330586</v>
      </c>
      <c r="AT162" s="36"/>
      <c r="AMH162" s="35"/>
    </row>
    <row r="163" customFormat="false" ht="15.75" hidden="false" customHeight="true" outlineLevel="0" collapsed="false">
      <c r="A163" s="152"/>
      <c r="B163" s="155" t="n">
        <v>0.03</v>
      </c>
      <c r="C163" s="156" t="n">
        <f aca="false">SUM(C$151,C155)</f>
        <v>7890.46636764756</v>
      </c>
      <c r="D163" s="156" t="n">
        <f aca="false">SUM(D$151,D155)</f>
        <v>15807.6287356488</v>
      </c>
      <c r="E163" s="156" t="n">
        <f aca="false">SUM(E$151,E155)</f>
        <v>18013.5140402523</v>
      </c>
      <c r="AT163" s="36"/>
      <c r="AMH163" s="35"/>
    </row>
    <row r="164" customFormat="false" ht="15.75" hidden="false" customHeight="true" outlineLevel="0" collapsed="false">
      <c r="A164" s="152"/>
      <c r="B164" s="155" t="n">
        <v>0.035</v>
      </c>
      <c r="C164" s="156" t="n">
        <f aca="false">SUM(C$151,C156)</f>
        <v>7932.95676273452</v>
      </c>
      <c r="D164" s="156" t="n">
        <f aca="false">SUM(D$151,D156)</f>
        <v>15892.7532845753</v>
      </c>
      <c r="E164" s="156" t="n">
        <f aca="false">SUM(E$151,E156)</f>
        <v>18110.5173468772</v>
      </c>
      <c r="AT164" s="36"/>
      <c r="AMH164" s="35"/>
    </row>
    <row r="165" customFormat="false" ht="15.75" hidden="false" customHeight="true" outlineLevel="0" collapsed="false">
      <c r="A165" s="152"/>
      <c r="B165" s="155" t="n">
        <v>0.04</v>
      </c>
      <c r="C165" s="156" t="n">
        <f aca="false">SUM(C$151,C157)</f>
        <v>7975.90725955495</v>
      </c>
      <c r="D165" s="156" t="n">
        <f aca="false">SUM(D$151,D157)</f>
        <v>15978.7995936418</v>
      </c>
      <c r="E165" s="156" t="n">
        <f aca="false">SUM(E$151,E157)</f>
        <v>18208.5710412296</v>
      </c>
      <c r="AT165" s="36"/>
      <c r="AMH165" s="35"/>
    </row>
    <row r="166" customFormat="false" ht="15.75" hidden="false" customHeight="true" outlineLevel="0" collapsed="false">
      <c r="A166" s="152"/>
      <c r="B166" s="155" t="n">
        <v>0.045</v>
      </c>
      <c r="C166" s="156" t="n">
        <f aca="false">SUM(C$151,C158)</f>
        <v>8019.32537201851</v>
      </c>
      <c r="D166" s="156" t="n">
        <f aca="false">SUM(D$151,D158)</f>
        <v>16065.7827160895</v>
      </c>
      <c r="E166" s="156" t="n">
        <f aca="false">SUM(E$151,E158)</f>
        <v>18307.6922771644</v>
      </c>
      <c r="AT166" s="36"/>
      <c r="AMH166" s="35"/>
    </row>
    <row r="167" s="37" customFormat="true" ht="15.75" hidden="false" customHeight="true" outlineLevel="0" collapsed="false">
      <c r="A167" s="152"/>
      <c r="B167" s="157" t="n">
        <v>0.05</v>
      </c>
      <c r="C167" s="158" t="n">
        <f aca="false">SUM(C$151,C159)</f>
        <v>8063.21877854297</v>
      </c>
      <c r="D167" s="158" t="n">
        <f aca="false">SUM(D$151,D159)</f>
        <v>16153.7180347325</v>
      </c>
      <c r="E167" s="158" t="n">
        <f aca="false">SUM(E$151,E159)</f>
        <v>18407.8985841002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5"/>
      <c r="AMI167" s="35"/>
      <c r="AMJ167" s="35"/>
      <c r="AMK167" s="35"/>
      <c r="AML167" s="35"/>
      <c r="AMM167" s="35"/>
      <c r="XFC167" s="35"/>
      <c r="XFD167" s="35"/>
    </row>
    <row r="168" s="37" customFormat="true" ht="15.75" hidden="false" customHeight="true" outlineLevel="0" collapsed="false">
      <c r="A168" s="159" t="s">
        <v>222</v>
      </c>
      <c r="B168" s="160" t="n">
        <v>0.02</v>
      </c>
      <c r="C168" s="161" t="n">
        <f aca="false">C160/220</f>
        <v>35.4856210155562</v>
      </c>
      <c r="D168" s="161"/>
      <c r="E168" s="161" t="n">
        <f aca="false">(E160/2)/220</f>
        <v>40.5058904383474</v>
      </c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  <c r="FW168" s="36"/>
      <c r="FX168" s="36"/>
      <c r="FY168" s="36"/>
      <c r="FZ168" s="36"/>
      <c r="GA168" s="36"/>
      <c r="GB168" s="36"/>
      <c r="GC168" s="36"/>
      <c r="GD168" s="36"/>
      <c r="GE168" s="36"/>
      <c r="GF168" s="36"/>
      <c r="GG168" s="36"/>
      <c r="GH168" s="36"/>
      <c r="GI168" s="36"/>
      <c r="GJ168" s="36"/>
      <c r="GK168" s="36"/>
      <c r="GL168" s="36"/>
      <c r="GM168" s="36"/>
      <c r="GN168" s="36"/>
      <c r="GO168" s="36"/>
      <c r="GP168" s="36"/>
      <c r="GQ168" s="36"/>
      <c r="GR168" s="36"/>
      <c r="GS168" s="36"/>
      <c r="GT168" s="36"/>
      <c r="GU168" s="36"/>
      <c r="GV168" s="36"/>
      <c r="GW168" s="36"/>
      <c r="GX168" s="36"/>
      <c r="GY168" s="36"/>
      <c r="GZ168" s="36"/>
      <c r="HA168" s="36"/>
      <c r="HB168" s="36"/>
      <c r="HC168" s="36"/>
      <c r="HD168" s="36"/>
      <c r="HE168" s="36"/>
      <c r="HF168" s="36"/>
      <c r="HG168" s="36"/>
      <c r="HH168" s="36"/>
      <c r="HI168" s="36"/>
      <c r="HJ168" s="36"/>
      <c r="HK168" s="36"/>
      <c r="HL168" s="36"/>
      <c r="HM168" s="36"/>
      <c r="HN168" s="36"/>
      <c r="HO168" s="36"/>
      <c r="HP168" s="36"/>
      <c r="HQ168" s="36"/>
      <c r="HR168" s="36"/>
      <c r="HS168" s="36"/>
      <c r="HT168" s="36"/>
      <c r="HU168" s="36"/>
      <c r="HV168" s="36"/>
      <c r="HW168" s="36"/>
      <c r="HX168" s="36"/>
      <c r="HY168" s="36"/>
      <c r="HZ168" s="36"/>
      <c r="IA168" s="36"/>
      <c r="IB168" s="36"/>
      <c r="IC168" s="36"/>
      <c r="ID168" s="36"/>
      <c r="IE168" s="36"/>
      <c r="IF168" s="36"/>
      <c r="IG168" s="36"/>
      <c r="IH168" s="36"/>
      <c r="II168" s="36"/>
      <c r="IJ168" s="36"/>
      <c r="IK168" s="36"/>
      <c r="IL168" s="36"/>
      <c r="IM168" s="36"/>
      <c r="IN168" s="36"/>
      <c r="IO168" s="36"/>
      <c r="IP168" s="36"/>
      <c r="IQ168" s="36"/>
      <c r="IR168" s="36"/>
      <c r="IS168" s="36"/>
      <c r="IT168" s="36"/>
      <c r="IU168" s="36"/>
      <c r="IV168" s="36"/>
      <c r="IW168" s="36"/>
      <c r="IX168" s="36"/>
      <c r="IY168" s="36"/>
      <c r="IZ168" s="36"/>
      <c r="JA168" s="36"/>
      <c r="JB168" s="36"/>
      <c r="JC168" s="36"/>
      <c r="JD168" s="36"/>
      <c r="JE168" s="36"/>
      <c r="JF168" s="36"/>
      <c r="JG168" s="36"/>
      <c r="JH168" s="36"/>
      <c r="JI168" s="36"/>
      <c r="JJ168" s="36"/>
      <c r="JK168" s="36"/>
      <c r="JL168" s="36"/>
      <c r="JM168" s="36"/>
      <c r="JN168" s="36"/>
      <c r="JO168" s="36"/>
      <c r="JP168" s="36"/>
      <c r="JQ168" s="36"/>
      <c r="JR168" s="36"/>
      <c r="JS168" s="36"/>
      <c r="JT168" s="36"/>
      <c r="JU168" s="36"/>
      <c r="JV168" s="36"/>
      <c r="JW168" s="36"/>
      <c r="JX168" s="36"/>
      <c r="JY168" s="36"/>
      <c r="JZ168" s="36"/>
      <c r="KA168" s="36"/>
      <c r="KB168" s="36"/>
      <c r="KC168" s="36"/>
      <c r="KD168" s="36"/>
      <c r="KE168" s="36"/>
      <c r="KF168" s="36"/>
      <c r="KG168" s="36"/>
      <c r="KH168" s="36"/>
      <c r="KI168" s="36"/>
      <c r="KJ168" s="36"/>
      <c r="KK168" s="36"/>
      <c r="KL168" s="36"/>
      <c r="KM168" s="36"/>
      <c r="KN168" s="36"/>
      <c r="KO168" s="36"/>
      <c r="KP168" s="36"/>
      <c r="KQ168" s="36"/>
      <c r="KR168" s="36"/>
      <c r="KS168" s="36"/>
      <c r="KT168" s="36"/>
      <c r="KU168" s="36"/>
      <c r="KV168" s="36"/>
      <c r="KW168" s="36"/>
      <c r="KX168" s="36"/>
      <c r="KY168" s="36"/>
      <c r="KZ168" s="36"/>
      <c r="LA168" s="36"/>
      <c r="LB168" s="36"/>
      <c r="LC168" s="36"/>
      <c r="LD168" s="36"/>
      <c r="LE168" s="36"/>
      <c r="LF168" s="36"/>
      <c r="LG168" s="36"/>
      <c r="LH168" s="36"/>
      <c r="LI168" s="36"/>
      <c r="LJ168" s="36"/>
      <c r="LK168" s="36"/>
      <c r="LL168" s="36"/>
      <c r="LM168" s="36"/>
      <c r="LN168" s="36"/>
      <c r="LO168" s="36"/>
      <c r="LP168" s="36"/>
      <c r="LQ168" s="36"/>
      <c r="LR168" s="36"/>
      <c r="LS168" s="36"/>
      <c r="LT168" s="36"/>
      <c r="LU168" s="36"/>
      <c r="LV168" s="36"/>
      <c r="LW168" s="36"/>
      <c r="LX168" s="36"/>
      <c r="LY168" s="36"/>
      <c r="LZ168" s="36"/>
      <c r="MA168" s="36"/>
      <c r="MB168" s="36"/>
      <c r="MC168" s="36"/>
      <c r="MD168" s="36"/>
      <c r="ME168" s="36"/>
      <c r="MF168" s="36"/>
      <c r="MG168" s="36"/>
      <c r="MH168" s="36"/>
      <c r="MI168" s="36"/>
      <c r="MJ168" s="36"/>
      <c r="MK168" s="36"/>
      <c r="ML168" s="36"/>
      <c r="MM168" s="36"/>
      <c r="MN168" s="36"/>
      <c r="MO168" s="36"/>
      <c r="MP168" s="36"/>
      <c r="MQ168" s="36"/>
      <c r="MR168" s="36"/>
      <c r="MS168" s="36"/>
      <c r="MT168" s="36"/>
      <c r="MU168" s="36"/>
      <c r="MV168" s="36"/>
      <c r="MW168" s="36"/>
      <c r="MX168" s="36"/>
      <c r="MY168" s="36"/>
      <c r="MZ168" s="36"/>
      <c r="NA168" s="36"/>
      <c r="NB168" s="36"/>
      <c r="NC168" s="36"/>
      <c r="ND168" s="36"/>
      <c r="NE168" s="36"/>
      <c r="NF168" s="36"/>
      <c r="NG168" s="36"/>
      <c r="NH168" s="36"/>
      <c r="NI168" s="36"/>
      <c r="NJ168" s="36"/>
      <c r="NK168" s="36"/>
      <c r="NL168" s="36"/>
      <c r="NM168" s="36"/>
      <c r="NN168" s="36"/>
      <c r="NO168" s="36"/>
      <c r="NP168" s="36"/>
      <c r="NQ168" s="36"/>
      <c r="NR168" s="36"/>
      <c r="NS168" s="36"/>
      <c r="NT168" s="36"/>
      <c r="NU168" s="36"/>
      <c r="NV168" s="36"/>
      <c r="NW168" s="36"/>
      <c r="NX168" s="36"/>
      <c r="NY168" s="36"/>
      <c r="NZ168" s="36"/>
      <c r="OA168" s="36"/>
      <c r="OB168" s="36"/>
      <c r="OC168" s="36"/>
      <c r="OD168" s="36"/>
      <c r="OE168" s="36"/>
      <c r="OF168" s="36"/>
      <c r="OG168" s="36"/>
      <c r="OH168" s="36"/>
      <c r="OI168" s="36"/>
      <c r="OJ168" s="36"/>
      <c r="OK168" s="36"/>
      <c r="OL168" s="36"/>
      <c r="OM168" s="36"/>
      <c r="ON168" s="36"/>
      <c r="OO168" s="36"/>
      <c r="OP168" s="36"/>
      <c r="OQ168" s="36"/>
      <c r="OR168" s="36"/>
      <c r="OS168" s="36"/>
      <c r="OT168" s="36"/>
      <c r="OU168" s="36"/>
      <c r="OV168" s="36"/>
      <c r="OW168" s="36"/>
      <c r="OX168" s="36"/>
      <c r="OY168" s="36"/>
      <c r="OZ168" s="36"/>
      <c r="PA168" s="36"/>
      <c r="PB168" s="36"/>
      <c r="PC168" s="36"/>
      <c r="PD168" s="36"/>
      <c r="PE168" s="36"/>
      <c r="PF168" s="36"/>
      <c r="PG168" s="36"/>
      <c r="PH168" s="36"/>
      <c r="PI168" s="36"/>
      <c r="PJ168" s="36"/>
      <c r="PK168" s="36"/>
      <c r="PL168" s="36"/>
      <c r="PM168" s="36"/>
      <c r="PN168" s="36"/>
      <c r="PO168" s="36"/>
      <c r="PP168" s="36"/>
      <c r="PQ168" s="36"/>
      <c r="PR168" s="36"/>
      <c r="PS168" s="36"/>
      <c r="PT168" s="36"/>
      <c r="PU168" s="36"/>
      <c r="PV168" s="36"/>
      <c r="PW168" s="36"/>
      <c r="PX168" s="36"/>
      <c r="PY168" s="36"/>
      <c r="PZ168" s="36"/>
      <c r="QA168" s="36"/>
      <c r="QB168" s="36"/>
      <c r="QC168" s="36"/>
      <c r="QD168" s="36"/>
      <c r="QE168" s="36"/>
      <c r="QF168" s="36"/>
      <c r="QG168" s="36"/>
      <c r="QH168" s="36"/>
      <c r="QI168" s="36"/>
      <c r="QJ168" s="36"/>
      <c r="QK168" s="36"/>
      <c r="QL168" s="36"/>
      <c r="QM168" s="36"/>
      <c r="QN168" s="36"/>
      <c r="QO168" s="36"/>
      <c r="QP168" s="36"/>
      <c r="QQ168" s="36"/>
      <c r="QR168" s="36"/>
      <c r="QS168" s="36"/>
      <c r="QT168" s="36"/>
      <c r="QU168" s="36"/>
      <c r="QV168" s="36"/>
      <c r="QW168" s="36"/>
      <c r="QX168" s="36"/>
      <c r="QY168" s="36"/>
      <c r="QZ168" s="36"/>
      <c r="RA168" s="36"/>
      <c r="RB168" s="36"/>
      <c r="RC168" s="36"/>
      <c r="RD168" s="36"/>
      <c r="RE168" s="36"/>
      <c r="RF168" s="36"/>
      <c r="RG168" s="36"/>
      <c r="RH168" s="36"/>
      <c r="RI168" s="36"/>
      <c r="RJ168" s="36"/>
      <c r="RK168" s="36"/>
      <c r="RL168" s="36"/>
      <c r="RM168" s="36"/>
      <c r="RN168" s="36"/>
      <c r="RO168" s="36"/>
      <c r="RP168" s="36"/>
      <c r="RQ168" s="36"/>
      <c r="RR168" s="36"/>
      <c r="RS168" s="36"/>
      <c r="RT168" s="36"/>
      <c r="RU168" s="36"/>
      <c r="RV168" s="36"/>
      <c r="RW168" s="36"/>
      <c r="RX168" s="36"/>
      <c r="RY168" s="36"/>
      <c r="RZ168" s="36"/>
      <c r="SA168" s="36"/>
      <c r="SB168" s="36"/>
      <c r="SC168" s="36"/>
      <c r="SD168" s="36"/>
      <c r="SE168" s="36"/>
      <c r="SF168" s="36"/>
      <c r="SG168" s="36"/>
      <c r="SH168" s="36"/>
      <c r="SI168" s="36"/>
      <c r="SJ168" s="36"/>
      <c r="SK168" s="36"/>
      <c r="SL168" s="36"/>
      <c r="SM168" s="36"/>
      <c r="SN168" s="36"/>
      <c r="SO168" s="36"/>
      <c r="SP168" s="36"/>
      <c r="SQ168" s="36"/>
      <c r="SR168" s="36"/>
      <c r="SS168" s="36"/>
      <c r="ST168" s="36"/>
      <c r="SU168" s="36"/>
      <c r="SV168" s="36"/>
      <c r="SW168" s="36"/>
      <c r="SX168" s="36"/>
      <c r="SY168" s="36"/>
      <c r="SZ168" s="36"/>
      <c r="TA168" s="36"/>
      <c r="TB168" s="36"/>
      <c r="TC168" s="36"/>
      <c r="TD168" s="36"/>
      <c r="TE168" s="36"/>
      <c r="TF168" s="36"/>
      <c r="TG168" s="36"/>
      <c r="TH168" s="36"/>
      <c r="TI168" s="36"/>
      <c r="TJ168" s="36"/>
      <c r="TK168" s="36"/>
      <c r="TL168" s="36"/>
      <c r="TM168" s="36"/>
      <c r="TN168" s="36"/>
      <c r="TO168" s="36"/>
      <c r="TP168" s="36"/>
      <c r="TQ168" s="36"/>
      <c r="TR168" s="36"/>
      <c r="TS168" s="36"/>
      <c r="TT168" s="36"/>
      <c r="TU168" s="36"/>
      <c r="TV168" s="36"/>
      <c r="TW168" s="36"/>
      <c r="TX168" s="36"/>
      <c r="TY168" s="36"/>
      <c r="TZ168" s="36"/>
      <c r="UA168" s="36"/>
      <c r="UB168" s="36"/>
      <c r="UC168" s="36"/>
      <c r="UD168" s="36"/>
      <c r="UE168" s="36"/>
      <c r="UF168" s="36"/>
      <c r="UG168" s="36"/>
      <c r="UH168" s="36"/>
      <c r="UI168" s="36"/>
      <c r="UJ168" s="36"/>
      <c r="UK168" s="36"/>
      <c r="UL168" s="36"/>
      <c r="UM168" s="36"/>
      <c r="UN168" s="36"/>
      <c r="UO168" s="36"/>
      <c r="UP168" s="36"/>
      <c r="UQ168" s="36"/>
      <c r="UR168" s="36"/>
      <c r="US168" s="36"/>
      <c r="UT168" s="36"/>
      <c r="UU168" s="36"/>
      <c r="UV168" s="36"/>
      <c r="UW168" s="36"/>
      <c r="UX168" s="36"/>
      <c r="UY168" s="36"/>
      <c r="UZ168" s="36"/>
      <c r="VA168" s="36"/>
      <c r="VB168" s="36"/>
      <c r="VC168" s="36"/>
      <c r="VD168" s="36"/>
      <c r="VE168" s="36"/>
      <c r="VF168" s="36"/>
      <c r="VG168" s="36"/>
      <c r="VH168" s="36"/>
      <c r="VI168" s="36"/>
      <c r="VJ168" s="36"/>
      <c r="VK168" s="36"/>
      <c r="VL168" s="36"/>
      <c r="VM168" s="36"/>
      <c r="VN168" s="36"/>
      <c r="VO168" s="36"/>
      <c r="VP168" s="36"/>
      <c r="VQ168" s="36"/>
      <c r="VR168" s="36"/>
      <c r="VS168" s="36"/>
      <c r="VT168" s="36"/>
      <c r="VU168" s="36"/>
      <c r="VV168" s="36"/>
      <c r="VW168" s="36"/>
      <c r="VX168" s="36"/>
      <c r="VY168" s="36"/>
      <c r="VZ168" s="36"/>
      <c r="WA168" s="36"/>
      <c r="WB168" s="36"/>
      <c r="WC168" s="36"/>
      <c r="WD168" s="36"/>
      <c r="WE168" s="36"/>
      <c r="WF168" s="36"/>
      <c r="WG168" s="36"/>
      <c r="WH168" s="36"/>
      <c r="WI168" s="36"/>
      <c r="WJ168" s="36"/>
      <c r="WK168" s="36"/>
      <c r="WL168" s="36"/>
      <c r="WM168" s="36"/>
      <c r="WN168" s="36"/>
      <c r="WO168" s="36"/>
      <c r="WP168" s="36"/>
      <c r="WQ168" s="36"/>
      <c r="WR168" s="36"/>
      <c r="WS168" s="36"/>
      <c r="WT168" s="36"/>
      <c r="WU168" s="36"/>
      <c r="WV168" s="36"/>
      <c r="WW168" s="36"/>
      <c r="WX168" s="36"/>
      <c r="WY168" s="36"/>
      <c r="WZ168" s="36"/>
      <c r="XA168" s="36"/>
      <c r="XB168" s="36"/>
      <c r="XC168" s="36"/>
      <c r="XD168" s="36"/>
      <c r="XE168" s="36"/>
      <c r="XF168" s="36"/>
      <c r="XG168" s="36"/>
      <c r="XH168" s="36"/>
      <c r="XI168" s="36"/>
      <c r="XJ168" s="36"/>
      <c r="XK168" s="36"/>
      <c r="XL168" s="36"/>
      <c r="XM168" s="36"/>
      <c r="XN168" s="36"/>
      <c r="XO168" s="36"/>
      <c r="XP168" s="36"/>
      <c r="XQ168" s="36"/>
      <c r="XR168" s="36"/>
      <c r="XS168" s="36"/>
      <c r="XT168" s="36"/>
      <c r="XU168" s="36"/>
      <c r="XV168" s="36"/>
      <c r="XW168" s="36"/>
      <c r="XX168" s="36"/>
      <c r="XY168" s="36"/>
      <c r="XZ168" s="36"/>
      <c r="YA168" s="36"/>
      <c r="YB168" s="36"/>
      <c r="YC168" s="36"/>
      <c r="YD168" s="36"/>
      <c r="YE168" s="36"/>
      <c r="YF168" s="36"/>
      <c r="YG168" s="36"/>
      <c r="YH168" s="36"/>
      <c r="YI168" s="36"/>
      <c r="YJ168" s="36"/>
      <c r="YK168" s="36"/>
      <c r="YL168" s="36"/>
      <c r="YM168" s="36"/>
      <c r="YN168" s="36"/>
      <c r="YO168" s="36"/>
      <c r="YP168" s="36"/>
      <c r="YQ168" s="36"/>
      <c r="YR168" s="36"/>
      <c r="YS168" s="36"/>
      <c r="YT168" s="36"/>
      <c r="YU168" s="36"/>
      <c r="YV168" s="36"/>
      <c r="YW168" s="36"/>
      <c r="YX168" s="36"/>
      <c r="YY168" s="36"/>
      <c r="YZ168" s="36"/>
      <c r="ZA168" s="36"/>
      <c r="ZB168" s="36"/>
      <c r="ZC168" s="36"/>
      <c r="ZD168" s="36"/>
      <c r="ZE168" s="36"/>
      <c r="ZF168" s="36"/>
      <c r="ZG168" s="36"/>
      <c r="ZH168" s="36"/>
      <c r="ZI168" s="36"/>
      <c r="ZJ168" s="36"/>
      <c r="ZK168" s="36"/>
      <c r="ZL168" s="36"/>
      <c r="ZM168" s="36"/>
      <c r="ZN168" s="36"/>
      <c r="ZO168" s="36"/>
      <c r="ZP168" s="36"/>
      <c r="ZQ168" s="36"/>
      <c r="ZR168" s="36"/>
      <c r="ZS168" s="36"/>
      <c r="ZT168" s="36"/>
      <c r="ZU168" s="36"/>
      <c r="ZV168" s="36"/>
      <c r="ZW168" s="36"/>
      <c r="ZX168" s="36"/>
      <c r="ZY168" s="36"/>
      <c r="ZZ168" s="36"/>
      <c r="AAA168" s="36"/>
      <c r="AAB168" s="36"/>
      <c r="AAC168" s="36"/>
      <c r="AAD168" s="36"/>
      <c r="AAE168" s="36"/>
      <c r="AAF168" s="36"/>
      <c r="AAG168" s="36"/>
      <c r="AAH168" s="36"/>
      <c r="AAI168" s="36"/>
      <c r="AAJ168" s="36"/>
      <c r="AAK168" s="36"/>
      <c r="AAL168" s="36"/>
      <c r="AAM168" s="36"/>
      <c r="AAN168" s="36"/>
      <c r="AAO168" s="36"/>
      <c r="AAP168" s="36"/>
      <c r="AAQ168" s="36"/>
      <c r="AAR168" s="36"/>
      <c r="AAS168" s="36"/>
      <c r="AAT168" s="36"/>
      <c r="AAU168" s="36"/>
      <c r="AAV168" s="36"/>
      <c r="AAW168" s="36"/>
      <c r="AAX168" s="36"/>
      <c r="AAY168" s="36"/>
      <c r="AAZ168" s="36"/>
      <c r="ABA168" s="36"/>
      <c r="ABB168" s="36"/>
      <c r="ABC168" s="36"/>
      <c r="ABD168" s="36"/>
      <c r="ABE168" s="36"/>
      <c r="ABF168" s="36"/>
      <c r="ABG168" s="36"/>
      <c r="ABH168" s="36"/>
      <c r="ABI168" s="36"/>
      <c r="ABJ168" s="36"/>
      <c r="ABK168" s="36"/>
      <c r="ABL168" s="36"/>
      <c r="ABM168" s="36"/>
      <c r="ABN168" s="36"/>
      <c r="ABO168" s="36"/>
      <c r="ABP168" s="36"/>
      <c r="ABQ168" s="36"/>
      <c r="ABR168" s="36"/>
      <c r="ABS168" s="36"/>
      <c r="ABT168" s="36"/>
      <c r="ABU168" s="36"/>
      <c r="ABV168" s="36"/>
      <c r="ABW168" s="36"/>
      <c r="ABX168" s="36"/>
      <c r="ABY168" s="36"/>
      <c r="ABZ168" s="36"/>
      <c r="ACA168" s="36"/>
      <c r="ACB168" s="36"/>
      <c r="ACC168" s="36"/>
      <c r="ACD168" s="36"/>
      <c r="ACE168" s="36"/>
      <c r="ACF168" s="36"/>
      <c r="ACG168" s="36"/>
      <c r="ACH168" s="36"/>
      <c r="ACI168" s="36"/>
      <c r="ACJ168" s="36"/>
      <c r="ACK168" s="36"/>
      <c r="ACL168" s="36"/>
      <c r="ACM168" s="36"/>
      <c r="ACN168" s="36"/>
      <c r="ACO168" s="36"/>
      <c r="ACP168" s="36"/>
      <c r="ACQ168" s="36"/>
      <c r="ACR168" s="36"/>
      <c r="ACS168" s="36"/>
      <c r="ACT168" s="36"/>
      <c r="ACU168" s="36"/>
      <c r="ACV168" s="36"/>
      <c r="ACW168" s="36"/>
      <c r="ACX168" s="36"/>
      <c r="ACY168" s="36"/>
      <c r="ACZ168" s="36"/>
      <c r="ADA168" s="36"/>
      <c r="ADB168" s="36"/>
      <c r="ADC168" s="36"/>
      <c r="ADD168" s="36"/>
      <c r="ADE168" s="36"/>
      <c r="ADF168" s="36"/>
      <c r="ADG168" s="36"/>
      <c r="ADH168" s="36"/>
      <c r="ADI168" s="36"/>
      <c r="ADJ168" s="36"/>
      <c r="ADK168" s="36"/>
      <c r="ADL168" s="36"/>
      <c r="ADM168" s="36"/>
      <c r="ADN168" s="36"/>
      <c r="ADO168" s="36"/>
      <c r="ADP168" s="36"/>
      <c r="ADQ168" s="36"/>
      <c r="ADR168" s="36"/>
      <c r="ADS168" s="36"/>
      <c r="ADT168" s="36"/>
      <c r="ADU168" s="36"/>
      <c r="ADV168" s="36"/>
      <c r="ADW168" s="36"/>
      <c r="ADX168" s="36"/>
      <c r="ADY168" s="36"/>
      <c r="ADZ168" s="36"/>
      <c r="AEA168" s="36"/>
      <c r="AEB168" s="36"/>
      <c r="AEC168" s="36"/>
      <c r="AED168" s="36"/>
      <c r="AEE168" s="36"/>
      <c r="AEF168" s="36"/>
      <c r="AEG168" s="36"/>
      <c r="AEH168" s="36"/>
      <c r="AEI168" s="36"/>
      <c r="AEJ168" s="36"/>
      <c r="AEK168" s="36"/>
      <c r="AEL168" s="36"/>
      <c r="AEM168" s="36"/>
      <c r="AEN168" s="36"/>
      <c r="AEO168" s="36"/>
      <c r="AEP168" s="36"/>
      <c r="AEQ168" s="36"/>
      <c r="AER168" s="36"/>
      <c r="AES168" s="36"/>
      <c r="AET168" s="36"/>
      <c r="AEU168" s="36"/>
      <c r="AEV168" s="36"/>
      <c r="AEW168" s="36"/>
      <c r="AEX168" s="36"/>
      <c r="AEY168" s="36"/>
      <c r="AEZ168" s="36"/>
      <c r="AFA168" s="36"/>
      <c r="AFB168" s="36"/>
      <c r="AFC168" s="36"/>
      <c r="AFD168" s="36"/>
      <c r="AFE168" s="36"/>
      <c r="AFF168" s="36"/>
      <c r="AFG168" s="36"/>
      <c r="AFH168" s="36"/>
      <c r="AFI168" s="36"/>
      <c r="AFJ168" s="36"/>
      <c r="AFK168" s="36"/>
      <c r="AFL168" s="36"/>
      <c r="AFM168" s="36"/>
      <c r="AFN168" s="36"/>
      <c r="AFO168" s="36"/>
      <c r="AFP168" s="36"/>
      <c r="AFQ168" s="36"/>
      <c r="AFR168" s="36"/>
      <c r="AFS168" s="36"/>
      <c r="AFT168" s="36"/>
      <c r="AFU168" s="36"/>
      <c r="AFV168" s="36"/>
      <c r="AFW168" s="36"/>
      <c r="AFX168" s="36"/>
      <c r="AFY168" s="36"/>
      <c r="AFZ168" s="36"/>
      <c r="AGA168" s="36"/>
      <c r="AGB168" s="36"/>
      <c r="AGC168" s="36"/>
      <c r="AGD168" s="36"/>
      <c r="AGE168" s="36"/>
      <c r="AGF168" s="36"/>
      <c r="AGG168" s="36"/>
      <c r="AGH168" s="36"/>
      <c r="AGI168" s="36"/>
      <c r="AGJ168" s="36"/>
      <c r="AGK168" s="36"/>
      <c r="AGL168" s="36"/>
      <c r="AGM168" s="36"/>
      <c r="AGN168" s="36"/>
      <c r="AGO168" s="36"/>
      <c r="AGP168" s="36"/>
      <c r="AGQ168" s="36"/>
      <c r="AGR168" s="36"/>
      <c r="AGS168" s="36"/>
      <c r="AGT168" s="36"/>
      <c r="AGU168" s="36"/>
      <c r="AGV168" s="36"/>
      <c r="AGW168" s="36"/>
      <c r="AGX168" s="36"/>
      <c r="AGY168" s="36"/>
      <c r="AGZ168" s="36"/>
      <c r="AHA168" s="36"/>
      <c r="AHB168" s="36"/>
      <c r="AHC168" s="36"/>
      <c r="AHD168" s="36"/>
      <c r="AHE168" s="36"/>
      <c r="AHF168" s="36"/>
      <c r="AHG168" s="36"/>
      <c r="AHH168" s="36"/>
      <c r="AHI168" s="36"/>
      <c r="AHJ168" s="36"/>
      <c r="AHK168" s="36"/>
      <c r="AHL168" s="36"/>
      <c r="AHM168" s="36"/>
      <c r="AHN168" s="36"/>
      <c r="AHO168" s="36"/>
      <c r="AHP168" s="36"/>
      <c r="AHQ168" s="36"/>
      <c r="AHR168" s="36"/>
      <c r="AHS168" s="36"/>
      <c r="AHT168" s="36"/>
      <c r="AHU168" s="36"/>
      <c r="AHV168" s="36"/>
      <c r="AHW168" s="36"/>
      <c r="AHX168" s="36"/>
      <c r="AHY168" s="36"/>
      <c r="AHZ168" s="36"/>
      <c r="AIA168" s="36"/>
      <c r="AIB168" s="36"/>
      <c r="AIC168" s="36"/>
      <c r="AID168" s="36"/>
      <c r="AIE168" s="36"/>
      <c r="AIF168" s="36"/>
      <c r="AIG168" s="36"/>
      <c r="AIH168" s="36"/>
      <c r="AII168" s="36"/>
      <c r="AIJ168" s="36"/>
      <c r="AIK168" s="36"/>
      <c r="AIL168" s="36"/>
      <c r="AIM168" s="36"/>
      <c r="AIN168" s="36"/>
      <c r="AIO168" s="36"/>
      <c r="AIP168" s="36"/>
      <c r="AIQ168" s="36"/>
      <c r="AIR168" s="36"/>
      <c r="AIS168" s="36"/>
      <c r="AIT168" s="36"/>
      <c r="AIU168" s="36"/>
      <c r="AIV168" s="36"/>
      <c r="AIW168" s="36"/>
      <c r="AIX168" s="36"/>
      <c r="AIY168" s="36"/>
      <c r="AIZ168" s="36"/>
      <c r="AJA168" s="36"/>
      <c r="AJB168" s="36"/>
      <c r="AJC168" s="36"/>
      <c r="AJD168" s="36"/>
      <c r="AJE168" s="36"/>
      <c r="AJF168" s="36"/>
      <c r="AJG168" s="36"/>
      <c r="AJH168" s="36"/>
      <c r="AJI168" s="36"/>
      <c r="AJJ168" s="36"/>
      <c r="AJK168" s="36"/>
      <c r="AJL168" s="36"/>
      <c r="AJM168" s="36"/>
      <c r="AJN168" s="36"/>
      <c r="AJO168" s="36"/>
      <c r="AJP168" s="36"/>
      <c r="AJQ168" s="36"/>
      <c r="AJR168" s="36"/>
      <c r="AJS168" s="36"/>
      <c r="AJT168" s="36"/>
      <c r="AJU168" s="36"/>
      <c r="AJV168" s="36"/>
      <c r="AJW168" s="36"/>
      <c r="AJX168" s="36"/>
      <c r="AJY168" s="36"/>
      <c r="AJZ168" s="36"/>
      <c r="AKA168" s="36"/>
      <c r="AKB168" s="36"/>
      <c r="AKC168" s="36"/>
      <c r="AKD168" s="36"/>
      <c r="AKE168" s="36"/>
      <c r="AKF168" s="36"/>
      <c r="AKG168" s="36"/>
      <c r="AKH168" s="36"/>
      <c r="AKI168" s="36"/>
      <c r="AKJ168" s="36"/>
      <c r="AKK168" s="36"/>
      <c r="AKL168" s="36"/>
      <c r="AKM168" s="36"/>
      <c r="AKN168" s="36"/>
      <c r="AKO168" s="36"/>
      <c r="AKP168" s="36"/>
      <c r="AKQ168" s="36"/>
      <c r="AKR168" s="36"/>
      <c r="AKS168" s="36"/>
      <c r="AKT168" s="36"/>
      <c r="AKU168" s="36"/>
      <c r="AKV168" s="36"/>
      <c r="AKW168" s="36"/>
      <c r="AKX168" s="36"/>
      <c r="AKY168" s="36"/>
      <c r="AKZ168" s="36"/>
      <c r="ALA168" s="36"/>
      <c r="ALB168" s="36"/>
      <c r="ALC168" s="36"/>
      <c r="ALD168" s="36"/>
      <c r="ALE168" s="36"/>
      <c r="ALF168" s="36"/>
      <c r="ALG168" s="36"/>
      <c r="ALH168" s="36"/>
      <c r="ALI168" s="36"/>
      <c r="ALJ168" s="36"/>
      <c r="ALK168" s="36"/>
      <c r="ALL168" s="36"/>
      <c r="ALM168" s="36"/>
      <c r="ALN168" s="36"/>
      <c r="ALO168" s="36"/>
      <c r="ALP168" s="36"/>
      <c r="ALQ168" s="36"/>
      <c r="ALR168" s="36"/>
      <c r="ALS168" s="36"/>
      <c r="ALT168" s="36"/>
      <c r="ALU168" s="36"/>
      <c r="ALV168" s="36"/>
      <c r="ALW168" s="36"/>
      <c r="ALX168" s="36"/>
      <c r="ALY168" s="36"/>
      <c r="ALZ168" s="36"/>
      <c r="AMA168" s="36"/>
      <c r="AMB168" s="36"/>
      <c r="AMC168" s="36"/>
      <c r="AMD168" s="36"/>
      <c r="AME168" s="36"/>
      <c r="AMF168" s="36"/>
      <c r="AMG168" s="36"/>
      <c r="AMH168" s="36"/>
      <c r="AMI168" s="35"/>
      <c r="AMJ168" s="35"/>
      <c r="AMK168" s="35"/>
      <c r="AML168" s="35"/>
      <c r="AMM168" s="35"/>
      <c r="XFC168" s="35"/>
      <c r="XFD168" s="35"/>
    </row>
    <row r="169" s="37" customFormat="true" ht="15.75" hidden="false" customHeight="true" outlineLevel="0" collapsed="false">
      <c r="A169" s="159"/>
      <c r="B169" s="162" t="n">
        <v>0.021</v>
      </c>
      <c r="C169" s="163" t="n">
        <f aca="false">C161/220</f>
        <v>35.5232715418327</v>
      </c>
      <c r="D169" s="163"/>
      <c r="E169" s="163" t="n">
        <f aca="false">(E161/2)/220</f>
        <v>40.5488675104305</v>
      </c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  <c r="FW169" s="36"/>
      <c r="FX169" s="36"/>
      <c r="FY169" s="36"/>
      <c r="FZ169" s="36"/>
      <c r="GA169" s="36"/>
      <c r="GB169" s="36"/>
      <c r="GC169" s="36"/>
      <c r="GD169" s="36"/>
      <c r="GE169" s="36"/>
      <c r="GF169" s="36"/>
      <c r="GG169" s="36"/>
      <c r="GH169" s="36"/>
      <c r="GI169" s="36"/>
      <c r="GJ169" s="36"/>
      <c r="GK169" s="36"/>
      <c r="GL169" s="36"/>
      <c r="GM169" s="36"/>
      <c r="GN169" s="36"/>
      <c r="GO169" s="36"/>
      <c r="GP169" s="36"/>
      <c r="GQ169" s="36"/>
      <c r="GR169" s="36"/>
      <c r="GS169" s="36"/>
      <c r="GT169" s="36"/>
      <c r="GU169" s="36"/>
      <c r="GV169" s="36"/>
      <c r="GW169" s="36"/>
      <c r="GX169" s="36"/>
      <c r="GY169" s="36"/>
      <c r="GZ169" s="36"/>
      <c r="HA169" s="36"/>
      <c r="HB169" s="36"/>
      <c r="HC169" s="36"/>
      <c r="HD169" s="36"/>
      <c r="HE169" s="36"/>
      <c r="HF169" s="36"/>
      <c r="HG169" s="36"/>
      <c r="HH169" s="36"/>
      <c r="HI169" s="36"/>
      <c r="HJ169" s="36"/>
      <c r="HK169" s="36"/>
      <c r="HL169" s="36"/>
      <c r="HM169" s="36"/>
      <c r="HN169" s="36"/>
      <c r="HO169" s="36"/>
      <c r="HP169" s="36"/>
      <c r="HQ169" s="36"/>
      <c r="HR169" s="36"/>
      <c r="HS169" s="36"/>
      <c r="HT169" s="36"/>
      <c r="HU169" s="36"/>
      <c r="HV169" s="36"/>
      <c r="HW169" s="36"/>
      <c r="HX169" s="36"/>
      <c r="HY169" s="36"/>
      <c r="HZ169" s="36"/>
      <c r="IA169" s="36"/>
      <c r="IB169" s="36"/>
      <c r="IC169" s="36"/>
      <c r="ID169" s="36"/>
      <c r="IE169" s="36"/>
      <c r="IF169" s="36"/>
      <c r="IG169" s="36"/>
      <c r="IH169" s="36"/>
      <c r="II169" s="36"/>
      <c r="IJ169" s="36"/>
      <c r="IK169" s="36"/>
      <c r="IL169" s="36"/>
      <c r="IM169" s="36"/>
      <c r="IN169" s="36"/>
      <c r="IO169" s="36"/>
      <c r="IP169" s="36"/>
      <c r="IQ169" s="36"/>
      <c r="IR169" s="36"/>
      <c r="IS169" s="36"/>
      <c r="IT169" s="36"/>
      <c r="IU169" s="36"/>
      <c r="IV169" s="36"/>
      <c r="IW169" s="36"/>
      <c r="IX169" s="36"/>
      <c r="IY169" s="36"/>
      <c r="IZ169" s="36"/>
      <c r="JA169" s="36"/>
      <c r="JB169" s="36"/>
      <c r="JC169" s="36"/>
      <c r="JD169" s="36"/>
      <c r="JE169" s="36"/>
      <c r="JF169" s="36"/>
      <c r="JG169" s="36"/>
      <c r="JH169" s="36"/>
      <c r="JI169" s="36"/>
      <c r="JJ169" s="36"/>
      <c r="JK169" s="36"/>
      <c r="JL169" s="36"/>
      <c r="JM169" s="36"/>
      <c r="JN169" s="36"/>
      <c r="JO169" s="36"/>
      <c r="JP169" s="36"/>
      <c r="JQ169" s="36"/>
      <c r="JR169" s="36"/>
      <c r="JS169" s="36"/>
      <c r="JT169" s="36"/>
      <c r="JU169" s="36"/>
      <c r="JV169" s="36"/>
      <c r="JW169" s="36"/>
      <c r="JX169" s="36"/>
      <c r="JY169" s="36"/>
      <c r="JZ169" s="36"/>
      <c r="KA169" s="36"/>
      <c r="KB169" s="36"/>
      <c r="KC169" s="36"/>
      <c r="KD169" s="36"/>
      <c r="KE169" s="36"/>
      <c r="KF169" s="36"/>
      <c r="KG169" s="36"/>
      <c r="KH169" s="36"/>
      <c r="KI169" s="36"/>
      <c r="KJ169" s="36"/>
      <c r="KK169" s="36"/>
      <c r="KL169" s="36"/>
      <c r="KM169" s="36"/>
      <c r="KN169" s="36"/>
      <c r="KO169" s="36"/>
      <c r="KP169" s="36"/>
      <c r="KQ169" s="36"/>
      <c r="KR169" s="36"/>
      <c r="KS169" s="36"/>
      <c r="KT169" s="36"/>
      <c r="KU169" s="36"/>
      <c r="KV169" s="36"/>
      <c r="KW169" s="36"/>
      <c r="KX169" s="36"/>
      <c r="KY169" s="36"/>
      <c r="KZ169" s="36"/>
      <c r="LA169" s="36"/>
      <c r="LB169" s="36"/>
      <c r="LC169" s="36"/>
      <c r="LD169" s="36"/>
      <c r="LE169" s="36"/>
      <c r="LF169" s="36"/>
      <c r="LG169" s="36"/>
      <c r="LH169" s="36"/>
      <c r="LI169" s="36"/>
      <c r="LJ169" s="36"/>
      <c r="LK169" s="36"/>
      <c r="LL169" s="36"/>
      <c r="LM169" s="36"/>
      <c r="LN169" s="36"/>
      <c r="LO169" s="36"/>
      <c r="LP169" s="36"/>
      <c r="LQ169" s="36"/>
      <c r="LR169" s="36"/>
      <c r="LS169" s="36"/>
      <c r="LT169" s="36"/>
      <c r="LU169" s="36"/>
      <c r="LV169" s="36"/>
      <c r="LW169" s="36"/>
      <c r="LX169" s="36"/>
      <c r="LY169" s="36"/>
      <c r="LZ169" s="36"/>
      <c r="MA169" s="36"/>
      <c r="MB169" s="36"/>
      <c r="MC169" s="36"/>
      <c r="MD169" s="36"/>
      <c r="ME169" s="36"/>
      <c r="MF169" s="36"/>
      <c r="MG169" s="36"/>
      <c r="MH169" s="36"/>
      <c r="MI169" s="36"/>
      <c r="MJ169" s="36"/>
      <c r="MK169" s="36"/>
      <c r="ML169" s="36"/>
      <c r="MM169" s="36"/>
      <c r="MN169" s="36"/>
      <c r="MO169" s="36"/>
      <c r="MP169" s="36"/>
      <c r="MQ169" s="36"/>
      <c r="MR169" s="36"/>
      <c r="MS169" s="36"/>
      <c r="MT169" s="36"/>
      <c r="MU169" s="36"/>
      <c r="MV169" s="36"/>
      <c r="MW169" s="36"/>
      <c r="MX169" s="36"/>
      <c r="MY169" s="36"/>
      <c r="MZ169" s="36"/>
      <c r="NA169" s="36"/>
      <c r="NB169" s="36"/>
      <c r="NC169" s="36"/>
      <c r="ND169" s="36"/>
      <c r="NE169" s="36"/>
      <c r="NF169" s="36"/>
      <c r="NG169" s="36"/>
      <c r="NH169" s="36"/>
      <c r="NI169" s="36"/>
      <c r="NJ169" s="36"/>
      <c r="NK169" s="36"/>
      <c r="NL169" s="36"/>
      <c r="NM169" s="36"/>
      <c r="NN169" s="36"/>
      <c r="NO169" s="36"/>
      <c r="NP169" s="36"/>
      <c r="NQ169" s="36"/>
      <c r="NR169" s="36"/>
      <c r="NS169" s="36"/>
      <c r="NT169" s="36"/>
      <c r="NU169" s="36"/>
      <c r="NV169" s="36"/>
      <c r="NW169" s="36"/>
      <c r="NX169" s="36"/>
      <c r="NY169" s="36"/>
      <c r="NZ169" s="36"/>
      <c r="OA169" s="36"/>
      <c r="OB169" s="36"/>
      <c r="OC169" s="36"/>
      <c r="OD169" s="36"/>
      <c r="OE169" s="36"/>
      <c r="OF169" s="36"/>
      <c r="OG169" s="36"/>
      <c r="OH169" s="36"/>
      <c r="OI169" s="36"/>
      <c r="OJ169" s="36"/>
      <c r="OK169" s="36"/>
      <c r="OL169" s="36"/>
      <c r="OM169" s="36"/>
      <c r="ON169" s="36"/>
      <c r="OO169" s="36"/>
      <c r="OP169" s="36"/>
      <c r="OQ169" s="36"/>
      <c r="OR169" s="36"/>
      <c r="OS169" s="36"/>
      <c r="OT169" s="36"/>
      <c r="OU169" s="36"/>
      <c r="OV169" s="36"/>
      <c r="OW169" s="36"/>
      <c r="OX169" s="36"/>
      <c r="OY169" s="36"/>
      <c r="OZ169" s="36"/>
      <c r="PA169" s="36"/>
      <c r="PB169" s="36"/>
      <c r="PC169" s="36"/>
      <c r="PD169" s="36"/>
      <c r="PE169" s="36"/>
      <c r="PF169" s="36"/>
      <c r="PG169" s="36"/>
      <c r="PH169" s="36"/>
      <c r="PI169" s="36"/>
      <c r="PJ169" s="36"/>
      <c r="PK169" s="36"/>
      <c r="PL169" s="36"/>
      <c r="PM169" s="36"/>
      <c r="PN169" s="36"/>
      <c r="PO169" s="36"/>
      <c r="PP169" s="36"/>
      <c r="PQ169" s="36"/>
      <c r="PR169" s="36"/>
      <c r="PS169" s="36"/>
      <c r="PT169" s="36"/>
      <c r="PU169" s="36"/>
      <c r="PV169" s="36"/>
      <c r="PW169" s="36"/>
      <c r="PX169" s="36"/>
      <c r="PY169" s="36"/>
      <c r="PZ169" s="36"/>
      <c r="QA169" s="36"/>
      <c r="QB169" s="36"/>
      <c r="QC169" s="36"/>
      <c r="QD169" s="36"/>
      <c r="QE169" s="36"/>
      <c r="QF169" s="36"/>
      <c r="QG169" s="36"/>
      <c r="QH169" s="36"/>
      <c r="QI169" s="36"/>
      <c r="QJ169" s="36"/>
      <c r="QK169" s="36"/>
      <c r="QL169" s="36"/>
      <c r="QM169" s="36"/>
      <c r="QN169" s="36"/>
      <c r="QO169" s="36"/>
      <c r="QP169" s="36"/>
      <c r="QQ169" s="36"/>
      <c r="QR169" s="36"/>
      <c r="QS169" s="36"/>
      <c r="QT169" s="36"/>
      <c r="QU169" s="36"/>
      <c r="QV169" s="36"/>
      <c r="QW169" s="36"/>
      <c r="QX169" s="36"/>
      <c r="QY169" s="36"/>
      <c r="QZ169" s="36"/>
      <c r="RA169" s="36"/>
      <c r="RB169" s="36"/>
      <c r="RC169" s="36"/>
      <c r="RD169" s="36"/>
      <c r="RE169" s="36"/>
      <c r="RF169" s="36"/>
      <c r="RG169" s="36"/>
      <c r="RH169" s="36"/>
      <c r="RI169" s="36"/>
      <c r="RJ169" s="36"/>
      <c r="RK169" s="36"/>
      <c r="RL169" s="36"/>
      <c r="RM169" s="36"/>
      <c r="RN169" s="36"/>
      <c r="RO169" s="36"/>
      <c r="RP169" s="36"/>
      <c r="RQ169" s="36"/>
      <c r="RR169" s="36"/>
      <c r="RS169" s="36"/>
      <c r="RT169" s="36"/>
      <c r="RU169" s="36"/>
      <c r="RV169" s="36"/>
      <c r="RW169" s="36"/>
      <c r="RX169" s="36"/>
      <c r="RY169" s="36"/>
      <c r="RZ169" s="36"/>
      <c r="SA169" s="36"/>
      <c r="SB169" s="36"/>
      <c r="SC169" s="36"/>
      <c r="SD169" s="36"/>
      <c r="SE169" s="36"/>
      <c r="SF169" s="36"/>
      <c r="SG169" s="36"/>
      <c r="SH169" s="36"/>
      <c r="SI169" s="36"/>
      <c r="SJ169" s="36"/>
      <c r="SK169" s="36"/>
      <c r="SL169" s="36"/>
      <c r="SM169" s="36"/>
      <c r="SN169" s="36"/>
      <c r="SO169" s="36"/>
      <c r="SP169" s="36"/>
      <c r="SQ169" s="36"/>
      <c r="SR169" s="36"/>
      <c r="SS169" s="36"/>
      <c r="ST169" s="36"/>
      <c r="SU169" s="36"/>
      <c r="SV169" s="36"/>
      <c r="SW169" s="36"/>
      <c r="SX169" s="36"/>
      <c r="SY169" s="36"/>
      <c r="SZ169" s="36"/>
      <c r="TA169" s="36"/>
      <c r="TB169" s="36"/>
      <c r="TC169" s="36"/>
      <c r="TD169" s="36"/>
      <c r="TE169" s="36"/>
      <c r="TF169" s="36"/>
      <c r="TG169" s="36"/>
      <c r="TH169" s="36"/>
      <c r="TI169" s="36"/>
      <c r="TJ169" s="36"/>
      <c r="TK169" s="36"/>
      <c r="TL169" s="36"/>
      <c r="TM169" s="36"/>
      <c r="TN169" s="36"/>
      <c r="TO169" s="36"/>
      <c r="TP169" s="36"/>
      <c r="TQ169" s="36"/>
      <c r="TR169" s="36"/>
      <c r="TS169" s="36"/>
      <c r="TT169" s="36"/>
      <c r="TU169" s="36"/>
      <c r="TV169" s="36"/>
      <c r="TW169" s="36"/>
      <c r="TX169" s="36"/>
      <c r="TY169" s="36"/>
      <c r="TZ169" s="36"/>
      <c r="UA169" s="36"/>
      <c r="UB169" s="36"/>
      <c r="UC169" s="36"/>
      <c r="UD169" s="36"/>
      <c r="UE169" s="36"/>
      <c r="UF169" s="36"/>
      <c r="UG169" s="36"/>
      <c r="UH169" s="36"/>
      <c r="UI169" s="36"/>
      <c r="UJ169" s="36"/>
      <c r="UK169" s="36"/>
      <c r="UL169" s="36"/>
      <c r="UM169" s="36"/>
      <c r="UN169" s="36"/>
      <c r="UO169" s="36"/>
      <c r="UP169" s="36"/>
      <c r="UQ169" s="36"/>
      <c r="UR169" s="36"/>
      <c r="US169" s="36"/>
      <c r="UT169" s="36"/>
      <c r="UU169" s="36"/>
      <c r="UV169" s="36"/>
      <c r="UW169" s="36"/>
      <c r="UX169" s="36"/>
      <c r="UY169" s="36"/>
      <c r="UZ169" s="36"/>
      <c r="VA169" s="36"/>
      <c r="VB169" s="36"/>
      <c r="VC169" s="36"/>
      <c r="VD169" s="36"/>
      <c r="VE169" s="36"/>
      <c r="VF169" s="36"/>
      <c r="VG169" s="36"/>
      <c r="VH169" s="36"/>
      <c r="VI169" s="36"/>
      <c r="VJ169" s="36"/>
      <c r="VK169" s="36"/>
      <c r="VL169" s="36"/>
      <c r="VM169" s="36"/>
      <c r="VN169" s="36"/>
      <c r="VO169" s="36"/>
      <c r="VP169" s="36"/>
      <c r="VQ169" s="36"/>
      <c r="VR169" s="36"/>
      <c r="VS169" s="36"/>
      <c r="VT169" s="36"/>
      <c r="VU169" s="36"/>
      <c r="VV169" s="36"/>
      <c r="VW169" s="36"/>
      <c r="VX169" s="36"/>
      <c r="VY169" s="36"/>
      <c r="VZ169" s="36"/>
      <c r="WA169" s="36"/>
      <c r="WB169" s="36"/>
      <c r="WC169" s="36"/>
      <c r="WD169" s="36"/>
      <c r="WE169" s="36"/>
      <c r="WF169" s="36"/>
      <c r="WG169" s="36"/>
      <c r="WH169" s="36"/>
      <c r="WI169" s="36"/>
      <c r="WJ169" s="36"/>
      <c r="WK169" s="36"/>
      <c r="WL169" s="36"/>
      <c r="WM169" s="36"/>
      <c r="WN169" s="36"/>
      <c r="WO169" s="36"/>
      <c r="WP169" s="36"/>
      <c r="WQ169" s="36"/>
      <c r="WR169" s="36"/>
      <c r="WS169" s="36"/>
      <c r="WT169" s="36"/>
      <c r="WU169" s="36"/>
      <c r="WV169" s="36"/>
      <c r="WW169" s="36"/>
      <c r="WX169" s="36"/>
      <c r="WY169" s="36"/>
      <c r="WZ169" s="36"/>
      <c r="XA169" s="36"/>
      <c r="XB169" s="36"/>
      <c r="XC169" s="36"/>
      <c r="XD169" s="36"/>
      <c r="XE169" s="36"/>
      <c r="XF169" s="36"/>
      <c r="XG169" s="36"/>
      <c r="XH169" s="36"/>
      <c r="XI169" s="36"/>
      <c r="XJ169" s="36"/>
      <c r="XK169" s="36"/>
      <c r="XL169" s="36"/>
      <c r="XM169" s="36"/>
      <c r="XN169" s="36"/>
      <c r="XO169" s="36"/>
      <c r="XP169" s="36"/>
      <c r="XQ169" s="36"/>
      <c r="XR169" s="36"/>
      <c r="XS169" s="36"/>
      <c r="XT169" s="36"/>
      <c r="XU169" s="36"/>
      <c r="XV169" s="36"/>
      <c r="XW169" s="36"/>
      <c r="XX169" s="36"/>
      <c r="XY169" s="36"/>
      <c r="XZ169" s="36"/>
      <c r="YA169" s="36"/>
      <c r="YB169" s="36"/>
      <c r="YC169" s="36"/>
      <c r="YD169" s="36"/>
      <c r="YE169" s="36"/>
      <c r="YF169" s="36"/>
      <c r="YG169" s="36"/>
      <c r="YH169" s="36"/>
      <c r="YI169" s="36"/>
      <c r="YJ169" s="36"/>
      <c r="YK169" s="36"/>
      <c r="YL169" s="36"/>
      <c r="YM169" s="36"/>
      <c r="YN169" s="36"/>
      <c r="YO169" s="36"/>
      <c r="YP169" s="36"/>
      <c r="YQ169" s="36"/>
      <c r="YR169" s="36"/>
      <c r="YS169" s="36"/>
      <c r="YT169" s="36"/>
      <c r="YU169" s="36"/>
      <c r="YV169" s="36"/>
      <c r="YW169" s="36"/>
      <c r="YX169" s="36"/>
      <c r="YY169" s="36"/>
      <c r="YZ169" s="36"/>
      <c r="ZA169" s="36"/>
      <c r="ZB169" s="36"/>
      <c r="ZC169" s="36"/>
      <c r="ZD169" s="36"/>
      <c r="ZE169" s="36"/>
      <c r="ZF169" s="36"/>
      <c r="ZG169" s="36"/>
      <c r="ZH169" s="36"/>
      <c r="ZI169" s="36"/>
      <c r="ZJ169" s="36"/>
      <c r="ZK169" s="36"/>
      <c r="ZL169" s="36"/>
      <c r="ZM169" s="36"/>
      <c r="ZN169" s="36"/>
      <c r="ZO169" s="36"/>
      <c r="ZP169" s="36"/>
      <c r="ZQ169" s="36"/>
      <c r="ZR169" s="36"/>
      <c r="ZS169" s="36"/>
      <c r="ZT169" s="36"/>
      <c r="ZU169" s="36"/>
      <c r="ZV169" s="36"/>
      <c r="ZW169" s="36"/>
      <c r="ZX169" s="36"/>
      <c r="ZY169" s="36"/>
      <c r="ZZ169" s="36"/>
      <c r="AAA169" s="36"/>
      <c r="AAB169" s="36"/>
      <c r="AAC169" s="36"/>
      <c r="AAD169" s="36"/>
      <c r="AAE169" s="36"/>
      <c r="AAF169" s="36"/>
      <c r="AAG169" s="36"/>
      <c r="AAH169" s="36"/>
      <c r="AAI169" s="36"/>
      <c r="AAJ169" s="36"/>
      <c r="AAK169" s="36"/>
      <c r="AAL169" s="36"/>
      <c r="AAM169" s="36"/>
      <c r="AAN169" s="36"/>
      <c r="AAO169" s="36"/>
      <c r="AAP169" s="36"/>
      <c r="AAQ169" s="36"/>
      <c r="AAR169" s="36"/>
      <c r="AAS169" s="36"/>
      <c r="AAT169" s="36"/>
      <c r="AAU169" s="36"/>
      <c r="AAV169" s="36"/>
      <c r="AAW169" s="36"/>
      <c r="AAX169" s="36"/>
      <c r="AAY169" s="36"/>
      <c r="AAZ169" s="36"/>
      <c r="ABA169" s="36"/>
      <c r="ABB169" s="36"/>
      <c r="ABC169" s="36"/>
      <c r="ABD169" s="36"/>
      <c r="ABE169" s="36"/>
      <c r="ABF169" s="36"/>
      <c r="ABG169" s="36"/>
      <c r="ABH169" s="36"/>
      <c r="ABI169" s="36"/>
      <c r="ABJ169" s="36"/>
      <c r="ABK169" s="36"/>
      <c r="ABL169" s="36"/>
      <c r="ABM169" s="36"/>
      <c r="ABN169" s="36"/>
      <c r="ABO169" s="36"/>
      <c r="ABP169" s="36"/>
      <c r="ABQ169" s="36"/>
      <c r="ABR169" s="36"/>
      <c r="ABS169" s="36"/>
      <c r="ABT169" s="36"/>
      <c r="ABU169" s="36"/>
      <c r="ABV169" s="36"/>
      <c r="ABW169" s="36"/>
      <c r="ABX169" s="36"/>
      <c r="ABY169" s="36"/>
      <c r="ABZ169" s="36"/>
      <c r="ACA169" s="36"/>
      <c r="ACB169" s="36"/>
      <c r="ACC169" s="36"/>
      <c r="ACD169" s="36"/>
      <c r="ACE169" s="36"/>
      <c r="ACF169" s="36"/>
      <c r="ACG169" s="36"/>
      <c r="ACH169" s="36"/>
      <c r="ACI169" s="36"/>
      <c r="ACJ169" s="36"/>
      <c r="ACK169" s="36"/>
      <c r="ACL169" s="36"/>
      <c r="ACM169" s="36"/>
      <c r="ACN169" s="36"/>
      <c r="ACO169" s="36"/>
      <c r="ACP169" s="36"/>
      <c r="ACQ169" s="36"/>
      <c r="ACR169" s="36"/>
      <c r="ACS169" s="36"/>
      <c r="ACT169" s="36"/>
      <c r="ACU169" s="36"/>
      <c r="ACV169" s="36"/>
      <c r="ACW169" s="36"/>
      <c r="ACX169" s="36"/>
      <c r="ACY169" s="36"/>
      <c r="ACZ169" s="36"/>
      <c r="ADA169" s="36"/>
      <c r="ADB169" s="36"/>
      <c r="ADC169" s="36"/>
      <c r="ADD169" s="36"/>
      <c r="ADE169" s="36"/>
      <c r="ADF169" s="36"/>
      <c r="ADG169" s="36"/>
      <c r="ADH169" s="36"/>
      <c r="ADI169" s="36"/>
      <c r="ADJ169" s="36"/>
      <c r="ADK169" s="36"/>
      <c r="ADL169" s="36"/>
      <c r="ADM169" s="36"/>
      <c r="ADN169" s="36"/>
      <c r="ADO169" s="36"/>
      <c r="ADP169" s="36"/>
      <c r="ADQ169" s="36"/>
      <c r="ADR169" s="36"/>
      <c r="ADS169" s="36"/>
      <c r="ADT169" s="36"/>
      <c r="ADU169" s="36"/>
      <c r="ADV169" s="36"/>
      <c r="ADW169" s="36"/>
      <c r="ADX169" s="36"/>
      <c r="ADY169" s="36"/>
      <c r="ADZ169" s="36"/>
      <c r="AEA169" s="36"/>
      <c r="AEB169" s="36"/>
      <c r="AEC169" s="36"/>
      <c r="AED169" s="36"/>
      <c r="AEE169" s="36"/>
      <c r="AEF169" s="36"/>
      <c r="AEG169" s="36"/>
      <c r="AEH169" s="36"/>
      <c r="AEI169" s="36"/>
      <c r="AEJ169" s="36"/>
      <c r="AEK169" s="36"/>
      <c r="AEL169" s="36"/>
      <c r="AEM169" s="36"/>
      <c r="AEN169" s="36"/>
      <c r="AEO169" s="36"/>
      <c r="AEP169" s="36"/>
      <c r="AEQ169" s="36"/>
      <c r="AER169" s="36"/>
      <c r="AES169" s="36"/>
      <c r="AET169" s="36"/>
      <c r="AEU169" s="36"/>
      <c r="AEV169" s="36"/>
      <c r="AEW169" s="36"/>
      <c r="AEX169" s="36"/>
      <c r="AEY169" s="36"/>
      <c r="AEZ169" s="36"/>
      <c r="AFA169" s="36"/>
      <c r="AFB169" s="36"/>
      <c r="AFC169" s="36"/>
      <c r="AFD169" s="36"/>
      <c r="AFE169" s="36"/>
      <c r="AFF169" s="36"/>
      <c r="AFG169" s="36"/>
      <c r="AFH169" s="36"/>
      <c r="AFI169" s="36"/>
      <c r="AFJ169" s="36"/>
      <c r="AFK169" s="36"/>
      <c r="AFL169" s="36"/>
      <c r="AFM169" s="36"/>
      <c r="AFN169" s="36"/>
      <c r="AFO169" s="36"/>
      <c r="AFP169" s="36"/>
      <c r="AFQ169" s="36"/>
      <c r="AFR169" s="36"/>
      <c r="AFS169" s="36"/>
      <c r="AFT169" s="36"/>
      <c r="AFU169" s="36"/>
      <c r="AFV169" s="36"/>
      <c r="AFW169" s="36"/>
      <c r="AFX169" s="36"/>
      <c r="AFY169" s="36"/>
      <c r="AFZ169" s="36"/>
      <c r="AGA169" s="36"/>
      <c r="AGB169" s="36"/>
      <c r="AGC169" s="36"/>
      <c r="AGD169" s="36"/>
      <c r="AGE169" s="36"/>
      <c r="AGF169" s="36"/>
      <c r="AGG169" s="36"/>
      <c r="AGH169" s="36"/>
      <c r="AGI169" s="36"/>
      <c r="AGJ169" s="36"/>
      <c r="AGK169" s="36"/>
      <c r="AGL169" s="36"/>
      <c r="AGM169" s="36"/>
      <c r="AGN169" s="36"/>
      <c r="AGO169" s="36"/>
      <c r="AGP169" s="36"/>
      <c r="AGQ169" s="36"/>
      <c r="AGR169" s="36"/>
      <c r="AGS169" s="36"/>
      <c r="AGT169" s="36"/>
      <c r="AGU169" s="36"/>
      <c r="AGV169" s="36"/>
      <c r="AGW169" s="36"/>
      <c r="AGX169" s="36"/>
      <c r="AGY169" s="36"/>
      <c r="AGZ169" s="36"/>
      <c r="AHA169" s="36"/>
      <c r="AHB169" s="36"/>
      <c r="AHC169" s="36"/>
      <c r="AHD169" s="36"/>
      <c r="AHE169" s="36"/>
      <c r="AHF169" s="36"/>
      <c r="AHG169" s="36"/>
      <c r="AHH169" s="36"/>
      <c r="AHI169" s="36"/>
      <c r="AHJ169" s="36"/>
      <c r="AHK169" s="36"/>
      <c r="AHL169" s="36"/>
      <c r="AHM169" s="36"/>
      <c r="AHN169" s="36"/>
      <c r="AHO169" s="36"/>
      <c r="AHP169" s="36"/>
      <c r="AHQ169" s="36"/>
      <c r="AHR169" s="36"/>
      <c r="AHS169" s="36"/>
      <c r="AHT169" s="36"/>
      <c r="AHU169" s="36"/>
      <c r="AHV169" s="36"/>
      <c r="AHW169" s="36"/>
      <c r="AHX169" s="36"/>
      <c r="AHY169" s="36"/>
      <c r="AHZ169" s="36"/>
      <c r="AIA169" s="36"/>
      <c r="AIB169" s="36"/>
      <c r="AIC169" s="36"/>
      <c r="AID169" s="36"/>
      <c r="AIE169" s="36"/>
      <c r="AIF169" s="36"/>
      <c r="AIG169" s="36"/>
      <c r="AIH169" s="36"/>
      <c r="AII169" s="36"/>
      <c r="AIJ169" s="36"/>
      <c r="AIK169" s="36"/>
      <c r="AIL169" s="36"/>
      <c r="AIM169" s="36"/>
      <c r="AIN169" s="36"/>
      <c r="AIO169" s="36"/>
      <c r="AIP169" s="36"/>
      <c r="AIQ169" s="36"/>
      <c r="AIR169" s="36"/>
      <c r="AIS169" s="36"/>
      <c r="AIT169" s="36"/>
      <c r="AIU169" s="36"/>
      <c r="AIV169" s="36"/>
      <c r="AIW169" s="36"/>
      <c r="AIX169" s="36"/>
      <c r="AIY169" s="36"/>
      <c r="AIZ169" s="36"/>
      <c r="AJA169" s="36"/>
      <c r="AJB169" s="36"/>
      <c r="AJC169" s="36"/>
      <c r="AJD169" s="36"/>
      <c r="AJE169" s="36"/>
      <c r="AJF169" s="36"/>
      <c r="AJG169" s="36"/>
      <c r="AJH169" s="36"/>
      <c r="AJI169" s="36"/>
      <c r="AJJ169" s="36"/>
      <c r="AJK169" s="36"/>
      <c r="AJL169" s="36"/>
      <c r="AJM169" s="36"/>
      <c r="AJN169" s="36"/>
      <c r="AJO169" s="36"/>
      <c r="AJP169" s="36"/>
      <c r="AJQ169" s="36"/>
      <c r="AJR169" s="36"/>
      <c r="AJS169" s="36"/>
      <c r="AJT169" s="36"/>
      <c r="AJU169" s="36"/>
      <c r="AJV169" s="36"/>
      <c r="AJW169" s="36"/>
      <c r="AJX169" s="36"/>
      <c r="AJY169" s="36"/>
      <c r="AJZ169" s="36"/>
      <c r="AKA169" s="36"/>
      <c r="AKB169" s="36"/>
      <c r="AKC169" s="36"/>
      <c r="AKD169" s="36"/>
      <c r="AKE169" s="36"/>
      <c r="AKF169" s="36"/>
      <c r="AKG169" s="36"/>
      <c r="AKH169" s="36"/>
      <c r="AKI169" s="36"/>
      <c r="AKJ169" s="36"/>
      <c r="AKK169" s="36"/>
      <c r="AKL169" s="36"/>
      <c r="AKM169" s="36"/>
      <c r="AKN169" s="36"/>
      <c r="AKO169" s="36"/>
      <c r="AKP169" s="36"/>
      <c r="AKQ169" s="36"/>
      <c r="AKR169" s="36"/>
      <c r="AKS169" s="36"/>
      <c r="AKT169" s="36"/>
      <c r="AKU169" s="36"/>
      <c r="AKV169" s="36"/>
      <c r="AKW169" s="36"/>
      <c r="AKX169" s="36"/>
      <c r="AKY169" s="36"/>
      <c r="AKZ169" s="36"/>
      <c r="ALA169" s="36"/>
      <c r="ALB169" s="36"/>
      <c r="ALC169" s="36"/>
      <c r="ALD169" s="36"/>
      <c r="ALE169" s="36"/>
      <c r="ALF169" s="36"/>
      <c r="ALG169" s="36"/>
      <c r="ALH169" s="36"/>
      <c r="ALI169" s="36"/>
      <c r="ALJ169" s="36"/>
      <c r="ALK169" s="36"/>
      <c r="ALL169" s="36"/>
      <c r="ALM169" s="36"/>
      <c r="ALN169" s="36"/>
      <c r="ALO169" s="36"/>
      <c r="ALP169" s="36"/>
      <c r="ALQ169" s="36"/>
      <c r="ALR169" s="36"/>
      <c r="ALS169" s="36"/>
      <c r="ALT169" s="36"/>
      <c r="ALU169" s="36"/>
      <c r="ALV169" s="36"/>
      <c r="ALW169" s="36"/>
      <c r="ALX169" s="36"/>
      <c r="ALY169" s="36"/>
      <c r="ALZ169" s="36"/>
      <c r="AMA169" s="36"/>
      <c r="AMB169" s="36"/>
      <c r="AMC169" s="36"/>
      <c r="AMD169" s="36"/>
      <c r="AME169" s="36"/>
      <c r="AMF169" s="36"/>
      <c r="AMG169" s="36"/>
      <c r="AMH169" s="36"/>
      <c r="AMI169" s="35"/>
      <c r="AMJ169" s="35"/>
      <c r="AMK169" s="35"/>
      <c r="AML169" s="35"/>
      <c r="AMM169" s="35"/>
      <c r="XFC169" s="35"/>
      <c r="XFD169" s="35"/>
    </row>
    <row r="170" s="37" customFormat="true" ht="13.8" hidden="false" customHeight="false" outlineLevel="0" collapsed="false">
      <c r="A170" s="159"/>
      <c r="B170" s="162" t="n">
        <v>0.025</v>
      </c>
      <c r="C170" s="163" t="n">
        <f aca="false">C162/220</f>
        <v>35.67467600232</v>
      </c>
      <c r="D170" s="163"/>
      <c r="E170" s="163" t="n">
        <f aca="false">(E162/2)/220</f>
        <v>40.7216916660423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  <c r="FW170" s="36"/>
      <c r="FX170" s="36"/>
      <c r="FY170" s="36"/>
      <c r="FZ170" s="36"/>
      <c r="GA170" s="36"/>
      <c r="GB170" s="36"/>
      <c r="GC170" s="36"/>
      <c r="GD170" s="36"/>
      <c r="GE170" s="36"/>
      <c r="GF170" s="36"/>
      <c r="GG170" s="36"/>
      <c r="GH170" s="36"/>
      <c r="GI170" s="36"/>
      <c r="GJ170" s="36"/>
      <c r="GK170" s="36"/>
      <c r="GL170" s="36"/>
      <c r="GM170" s="36"/>
      <c r="GN170" s="36"/>
      <c r="GO170" s="36"/>
      <c r="GP170" s="36"/>
      <c r="GQ170" s="36"/>
      <c r="GR170" s="36"/>
      <c r="GS170" s="36"/>
      <c r="GT170" s="36"/>
      <c r="GU170" s="36"/>
      <c r="GV170" s="36"/>
      <c r="GW170" s="36"/>
      <c r="GX170" s="36"/>
      <c r="GY170" s="36"/>
      <c r="GZ170" s="36"/>
      <c r="HA170" s="36"/>
      <c r="HB170" s="36"/>
      <c r="HC170" s="36"/>
      <c r="HD170" s="36"/>
      <c r="HE170" s="36"/>
      <c r="HF170" s="36"/>
      <c r="HG170" s="36"/>
      <c r="HH170" s="36"/>
      <c r="HI170" s="36"/>
      <c r="HJ170" s="36"/>
      <c r="HK170" s="36"/>
      <c r="HL170" s="36"/>
      <c r="HM170" s="36"/>
      <c r="HN170" s="36"/>
      <c r="HO170" s="36"/>
      <c r="HP170" s="36"/>
      <c r="HQ170" s="36"/>
      <c r="HR170" s="36"/>
      <c r="HS170" s="36"/>
      <c r="HT170" s="36"/>
      <c r="HU170" s="36"/>
      <c r="HV170" s="36"/>
      <c r="HW170" s="36"/>
      <c r="HX170" s="36"/>
      <c r="HY170" s="36"/>
      <c r="HZ170" s="36"/>
      <c r="IA170" s="36"/>
      <c r="IB170" s="36"/>
      <c r="IC170" s="36"/>
      <c r="ID170" s="36"/>
      <c r="IE170" s="36"/>
      <c r="IF170" s="36"/>
      <c r="IG170" s="36"/>
      <c r="IH170" s="36"/>
      <c r="II170" s="36"/>
      <c r="IJ170" s="36"/>
      <c r="IK170" s="36"/>
      <c r="IL170" s="36"/>
      <c r="IM170" s="36"/>
      <c r="IN170" s="36"/>
      <c r="IO170" s="36"/>
      <c r="IP170" s="36"/>
      <c r="IQ170" s="36"/>
      <c r="IR170" s="36"/>
      <c r="IS170" s="36"/>
      <c r="IT170" s="36"/>
      <c r="IU170" s="36"/>
      <c r="IV170" s="36"/>
      <c r="IW170" s="36"/>
      <c r="IX170" s="36"/>
      <c r="IY170" s="36"/>
      <c r="IZ170" s="36"/>
      <c r="JA170" s="36"/>
      <c r="JB170" s="36"/>
      <c r="JC170" s="36"/>
      <c r="JD170" s="36"/>
      <c r="JE170" s="36"/>
      <c r="JF170" s="36"/>
      <c r="JG170" s="36"/>
      <c r="JH170" s="36"/>
      <c r="JI170" s="36"/>
      <c r="JJ170" s="36"/>
      <c r="JK170" s="36"/>
      <c r="JL170" s="36"/>
      <c r="JM170" s="36"/>
      <c r="JN170" s="36"/>
      <c r="JO170" s="36"/>
      <c r="JP170" s="36"/>
      <c r="JQ170" s="36"/>
      <c r="JR170" s="36"/>
      <c r="JS170" s="36"/>
      <c r="JT170" s="36"/>
      <c r="JU170" s="36"/>
      <c r="JV170" s="36"/>
      <c r="JW170" s="36"/>
      <c r="JX170" s="36"/>
      <c r="JY170" s="36"/>
      <c r="JZ170" s="36"/>
      <c r="KA170" s="36"/>
      <c r="KB170" s="36"/>
      <c r="KC170" s="36"/>
      <c r="KD170" s="36"/>
      <c r="KE170" s="36"/>
      <c r="KF170" s="36"/>
      <c r="KG170" s="36"/>
      <c r="KH170" s="36"/>
      <c r="KI170" s="36"/>
      <c r="KJ170" s="36"/>
      <c r="KK170" s="36"/>
      <c r="KL170" s="36"/>
      <c r="KM170" s="36"/>
      <c r="KN170" s="36"/>
      <c r="KO170" s="36"/>
      <c r="KP170" s="36"/>
      <c r="KQ170" s="36"/>
      <c r="KR170" s="36"/>
      <c r="KS170" s="36"/>
      <c r="KT170" s="36"/>
      <c r="KU170" s="36"/>
      <c r="KV170" s="36"/>
      <c r="KW170" s="36"/>
      <c r="KX170" s="36"/>
      <c r="KY170" s="36"/>
      <c r="KZ170" s="36"/>
      <c r="LA170" s="36"/>
      <c r="LB170" s="36"/>
      <c r="LC170" s="36"/>
      <c r="LD170" s="36"/>
      <c r="LE170" s="36"/>
      <c r="LF170" s="36"/>
      <c r="LG170" s="36"/>
      <c r="LH170" s="36"/>
      <c r="LI170" s="36"/>
      <c r="LJ170" s="36"/>
      <c r="LK170" s="36"/>
      <c r="LL170" s="36"/>
      <c r="LM170" s="36"/>
      <c r="LN170" s="36"/>
      <c r="LO170" s="36"/>
      <c r="LP170" s="36"/>
      <c r="LQ170" s="36"/>
      <c r="LR170" s="36"/>
      <c r="LS170" s="36"/>
      <c r="LT170" s="36"/>
      <c r="LU170" s="36"/>
      <c r="LV170" s="36"/>
      <c r="LW170" s="36"/>
      <c r="LX170" s="36"/>
      <c r="LY170" s="36"/>
      <c r="LZ170" s="36"/>
      <c r="MA170" s="36"/>
      <c r="MB170" s="36"/>
      <c r="MC170" s="36"/>
      <c r="MD170" s="36"/>
      <c r="ME170" s="36"/>
      <c r="MF170" s="36"/>
      <c r="MG170" s="36"/>
      <c r="MH170" s="36"/>
      <c r="MI170" s="36"/>
      <c r="MJ170" s="36"/>
      <c r="MK170" s="36"/>
      <c r="ML170" s="36"/>
      <c r="MM170" s="36"/>
      <c r="MN170" s="36"/>
      <c r="MO170" s="36"/>
      <c r="MP170" s="36"/>
      <c r="MQ170" s="36"/>
      <c r="MR170" s="36"/>
      <c r="MS170" s="36"/>
      <c r="MT170" s="36"/>
      <c r="MU170" s="36"/>
      <c r="MV170" s="36"/>
      <c r="MW170" s="36"/>
      <c r="MX170" s="36"/>
      <c r="MY170" s="36"/>
      <c r="MZ170" s="36"/>
      <c r="NA170" s="36"/>
      <c r="NB170" s="36"/>
      <c r="NC170" s="36"/>
      <c r="ND170" s="36"/>
      <c r="NE170" s="36"/>
      <c r="NF170" s="36"/>
      <c r="NG170" s="36"/>
      <c r="NH170" s="36"/>
      <c r="NI170" s="36"/>
      <c r="NJ170" s="36"/>
      <c r="NK170" s="36"/>
      <c r="NL170" s="36"/>
      <c r="NM170" s="36"/>
      <c r="NN170" s="36"/>
      <c r="NO170" s="36"/>
      <c r="NP170" s="36"/>
      <c r="NQ170" s="36"/>
      <c r="NR170" s="36"/>
      <c r="NS170" s="36"/>
      <c r="NT170" s="36"/>
      <c r="NU170" s="36"/>
      <c r="NV170" s="36"/>
      <c r="NW170" s="36"/>
      <c r="NX170" s="36"/>
      <c r="NY170" s="36"/>
      <c r="NZ170" s="36"/>
      <c r="OA170" s="36"/>
      <c r="OB170" s="36"/>
      <c r="OC170" s="36"/>
      <c r="OD170" s="36"/>
      <c r="OE170" s="36"/>
      <c r="OF170" s="36"/>
      <c r="OG170" s="36"/>
      <c r="OH170" s="36"/>
      <c r="OI170" s="36"/>
      <c r="OJ170" s="36"/>
      <c r="OK170" s="36"/>
      <c r="OL170" s="36"/>
      <c r="OM170" s="36"/>
      <c r="ON170" s="36"/>
      <c r="OO170" s="36"/>
      <c r="OP170" s="36"/>
      <c r="OQ170" s="36"/>
      <c r="OR170" s="36"/>
      <c r="OS170" s="36"/>
      <c r="OT170" s="36"/>
      <c r="OU170" s="36"/>
      <c r="OV170" s="36"/>
      <c r="OW170" s="36"/>
      <c r="OX170" s="36"/>
      <c r="OY170" s="36"/>
      <c r="OZ170" s="36"/>
      <c r="PA170" s="36"/>
      <c r="PB170" s="36"/>
      <c r="PC170" s="36"/>
      <c r="PD170" s="36"/>
      <c r="PE170" s="36"/>
      <c r="PF170" s="36"/>
      <c r="PG170" s="36"/>
      <c r="PH170" s="36"/>
      <c r="PI170" s="36"/>
      <c r="PJ170" s="36"/>
      <c r="PK170" s="36"/>
      <c r="PL170" s="36"/>
      <c r="PM170" s="36"/>
      <c r="PN170" s="36"/>
      <c r="PO170" s="36"/>
      <c r="PP170" s="36"/>
      <c r="PQ170" s="36"/>
      <c r="PR170" s="36"/>
      <c r="PS170" s="36"/>
      <c r="PT170" s="36"/>
      <c r="PU170" s="36"/>
      <c r="PV170" s="36"/>
      <c r="PW170" s="36"/>
      <c r="PX170" s="36"/>
      <c r="PY170" s="36"/>
      <c r="PZ170" s="36"/>
      <c r="QA170" s="36"/>
      <c r="QB170" s="36"/>
      <c r="QC170" s="36"/>
      <c r="QD170" s="36"/>
      <c r="QE170" s="36"/>
      <c r="QF170" s="36"/>
      <c r="QG170" s="36"/>
      <c r="QH170" s="36"/>
      <c r="QI170" s="36"/>
      <c r="QJ170" s="36"/>
      <c r="QK170" s="36"/>
      <c r="QL170" s="36"/>
      <c r="QM170" s="36"/>
      <c r="QN170" s="36"/>
      <c r="QO170" s="36"/>
      <c r="QP170" s="36"/>
      <c r="QQ170" s="36"/>
      <c r="QR170" s="36"/>
      <c r="QS170" s="36"/>
      <c r="QT170" s="36"/>
      <c r="QU170" s="36"/>
      <c r="QV170" s="36"/>
      <c r="QW170" s="36"/>
      <c r="QX170" s="36"/>
      <c r="QY170" s="36"/>
      <c r="QZ170" s="36"/>
      <c r="RA170" s="36"/>
      <c r="RB170" s="36"/>
      <c r="RC170" s="36"/>
      <c r="RD170" s="36"/>
      <c r="RE170" s="36"/>
      <c r="RF170" s="36"/>
      <c r="RG170" s="36"/>
      <c r="RH170" s="36"/>
      <c r="RI170" s="36"/>
      <c r="RJ170" s="36"/>
      <c r="RK170" s="36"/>
      <c r="RL170" s="36"/>
      <c r="RM170" s="36"/>
      <c r="RN170" s="36"/>
      <c r="RO170" s="36"/>
      <c r="RP170" s="36"/>
      <c r="RQ170" s="36"/>
      <c r="RR170" s="36"/>
      <c r="RS170" s="36"/>
      <c r="RT170" s="36"/>
      <c r="RU170" s="36"/>
      <c r="RV170" s="36"/>
      <c r="RW170" s="36"/>
      <c r="RX170" s="36"/>
      <c r="RY170" s="36"/>
      <c r="RZ170" s="36"/>
      <c r="SA170" s="36"/>
      <c r="SB170" s="36"/>
      <c r="SC170" s="36"/>
      <c r="SD170" s="36"/>
      <c r="SE170" s="36"/>
      <c r="SF170" s="36"/>
      <c r="SG170" s="36"/>
      <c r="SH170" s="36"/>
      <c r="SI170" s="36"/>
      <c r="SJ170" s="36"/>
      <c r="SK170" s="36"/>
      <c r="SL170" s="36"/>
      <c r="SM170" s="36"/>
      <c r="SN170" s="36"/>
      <c r="SO170" s="36"/>
      <c r="SP170" s="36"/>
      <c r="SQ170" s="36"/>
      <c r="SR170" s="36"/>
      <c r="SS170" s="36"/>
      <c r="ST170" s="36"/>
      <c r="SU170" s="36"/>
      <c r="SV170" s="36"/>
      <c r="SW170" s="36"/>
      <c r="SX170" s="36"/>
      <c r="SY170" s="36"/>
      <c r="SZ170" s="36"/>
      <c r="TA170" s="36"/>
      <c r="TB170" s="36"/>
      <c r="TC170" s="36"/>
      <c r="TD170" s="36"/>
      <c r="TE170" s="36"/>
      <c r="TF170" s="36"/>
      <c r="TG170" s="36"/>
      <c r="TH170" s="36"/>
      <c r="TI170" s="36"/>
      <c r="TJ170" s="36"/>
      <c r="TK170" s="36"/>
      <c r="TL170" s="36"/>
      <c r="TM170" s="36"/>
      <c r="TN170" s="36"/>
      <c r="TO170" s="36"/>
      <c r="TP170" s="36"/>
      <c r="TQ170" s="36"/>
      <c r="TR170" s="36"/>
      <c r="TS170" s="36"/>
      <c r="TT170" s="36"/>
      <c r="TU170" s="36"/>
      <c r="TV170" s="36"/>
      <c r="TW170" s="36"/>
      <c r="TX170" s="36"/>
      <c r="TY170" s="36"/>
      <c r="TZ170" s="36"/>
      <c r="UA170" s="36"/>
      <c r="UB170" s="36"/>
      <c r="UC170" s="36"/>
      <c r="UD170" s="36"/>
      <c r="UE170" s="36"/>
      <c r="UF170" s="36"/>
      <c r="UG170" s="36"/>
      <c r="UH170" s="36"/>
      <c r="UI170" s="36"/>
      <c r="UJ170" s="36"/>
      <c r="UK170" s="36"/>
      <c r="UL170" s="36"/>
      <c r="UM170" s="36"/>
      <c r="UN170" s="36"/>
      <c r="UO170" s="36"/>
      <c r="UP170" s="36"/>
      <c r="UQ170" s="36"/>
      <c r="UR170" s="36"/>
      <c r="US170" s="36"/>
      <c r="UT170" s="36"/>
      <c r="UU170" s="36"/>
      <c r="UV170" s="36"/>
      <c r="UW170" s="36"/>
      <c r="UX170" s="36"/>
      <c r="UY170" s="36"/>
      <c r="UZ170" s="36"/>
      <c r="VA170" s="36"/>
      <c r="VB170" s="36"/>
      <c r="VC170" s="36"/>
      <c r="VD170" s="36"/>
      <c r="VE170" s="36"/>
      <c r="VF170" s="36"/>
      <c r="VG170" s="36"/>
      <c r="VH170" s="36"/>
      <c r="VI170" s="36"/>
      <c r="VJ170" s="36"/>
      <c r="VK170" s="36"/>
      <c r="VL170" s="36"/>
      <c r="VM170" s="36"/>
      <c r="VN170" s="36"/>
      <c r="VO170" s="36"/>
      <c r="VP170" s="36"/>
      <c r="VQ170" s="36"/>
      <c r="VR170" s="36"/>
      <c r="VS170" s="36"/>
      <c r="VT170" s="36"/>
      <c r="VU170" s="36"/>
      <c r="VV170" s="36"/>
      <c r="VW170" s="36"/>
      <c r="VX170" s="36"/>
      <c r="VY170" s="36"/>
      <c r="VZ170" s="36"/>
      <c r="WA170" s="36"/>
      <c r="WB170" s="36"/>
      <c r="WC170" s="36"/>
      <c r="WD170" s="36"/>
      <c r="WE170" s="36"/>
      <c r="WF170" s="36"/>
      <c r="WG170" s="36"/>
      <c r="WH170" s="36"/>
      <c r="WI170" s="36"/>
      <c r="WJ170" s="36"/>
      <c r="WK170" s="36"/>
      <c r="WL170" s="36"/>
      <c r="WM170" s="36"/>
      <c r="WN170" s="36"/>
      <c r="WO170" s="36"/>
      <c r="WP170" s="36"/>
      <c r="WQ170" s="36"/>
      <c r="WR170" s="36"/>
      <c r="WS170" s="36"/>
      <c r="WT170" s="36"/>
      <c r="WU170" s="36"/>
      <c r="WV170" s="36"/>
      <c r="WW170" s="36"/>
      <c r="WX170" s="36"/>
      <c r="WY170" s="36"/>
      <c r="WZ170" s="36"/>
      <c r="XA170" s="36"/>
      <c r="XB170" s="36"/>
      <c r="XC170" s="36"/>
      <c r="XD170" s="36"/>
      <c r="XE170" s="36"/>
      <c r="XF170" s="36"/>
      <c r="XG170" s="36"/>
      <c r="XH170" s="36"/>
      <c r="XI170" s="36"/>
      <c r="XJ170" s="36"/>
      <c r="XK170" s="36"/>
      <c r="XL170" s="36"/>
      <c r="XM170" s="36"/>
      <c r="XN170" s="36"/>
      <c r="XO170" s="36"/>
      <c r="XP170" s="36"/>
      <c r="XQ170" s="36"/>
      <c r="XR170" s="36"/>
      <c r="XS170" s="36"/>
      <c r="XT170" s="36"/>
      <c r="XU170" s="36"/>
      <c r="XV170" s="36"/>
      <c r="XW170" s="36"/>
      <c r="XX170" s="36"/>
      <c r="XY170" s="36"/>
      <c r="XZ170" s="36"/>
      <c r="YA170" s="36"/>
      <c r="YB170" s="36"/>
      <c r="YC170" s="36"/>
      <c r="YD170" s="36"/>
      <c r="YE170" s="36"/>
      <c r="YF170" s="36"/>
      <c r="YG170" s="36"/>
      <c r="YH170" s="36"/>
      <c r="YI170" s="36"/>
      <c r="YJ170" s="36"/>
      <c r="YK170" s="36"/>
      <c r="YL170" s="36"/>
      <c r="YM170" s="36"/>
      <c r="YN170" s="36"/>
      <c r="YO170" s="36"/>
      <c r="YP170" s="36"/>
      <c r="YQ170" s="36"/>
      <c r="YR170" s="36"/>
      <c r="YS170" s="36"/>
      <c r="YT170" s="36"/>
      <c r="YU170" s="36"/>
      <c r="YV170" s="36"/>
      <c r="YW170" s="36"/>
      <c r="YX170" s="36"/>
      <c r="YY170" s="36"/>
      <c r="YZ170" s="36"/>
      <c r="ZA170" s="36"/>
      <c r="ZB170" s="36"/>
      <c r="ZC170" s="36"/>
      <c r="ZD170" s="36"/>
      <c r="ZE170" s="36"/>
      <c r="ZF170" s="36"/>
      <c r="ZG170" s="36"/>
      <c r="ZH170" s="36"/>
      <c r="ZI170" s="36"/>
      <c r="ZJ170" s="36"/>
      <c r="ZK170" s="36"/>
      <c r="ZL170" s="36"/>
      <c r="ZM170" s="36"/>
      <c r="ZN170" s="36"/>
      <c r="ZO170" s="36"/>
      <c r="ZP170" s="36"/>
      <c r="ZQ170" s="36"/>
      <c r="ZR170" s="36"/>
      <c r="ZS170" s="36"/>
      <c r="ZT170" s="36"/>
      <c r="ZU170" s="36"/>
      <c r="ZV170" s="36"/>
      <c r="ZW170" s="36"/>
      <c r="ZX170" s="36"/>
      <c r="ZY170" s="36"/>
      <c r="ZZ170" s="36"/>
      <c r="AAA170" s="36"/>
      <c r="AAB170" s="36"/>
      <c r="AAC170" s="36"/>
      <c r="AAD170" s="36"/>
      <c r="AAE170" s="36"/>
      <c r="AAF170" s="36"/>
      <c r="AAG170" s="36"/>
      <c r="AAH170" s="36"/>
      <c r="AAI170" s="36"/>
      <c r="AAJ170" s="36"/>
      <c r="AAK170" s="36"/>
      <c r="AAL170" s="36"/>
      <c r="AAM170" s="36"/>
      <c r="AAN170" s="36"/>
      <c r="AAO170" s="36"/>
      <c r="AAP170" s="36"/>
      <c r="AAQ170" s="36"/>
      <c r="AAR170" s="36"/>
      <c r="AAS170" s="36"/>
      <c r="AAT170" s="36"/>
      <c r="AAU170" s="36"/>
      <c r="AAV170" s="36"/>
      <c r="AAW170" s="36"/>
      <c r="AAX170" s="36"/>
      <c r="AAY170" s="36"/>
      <c r="AAZ170" s="36"/>
      <c r="ABA170" s="36"/>
      <c r="ABB170" s="36"/>
      <c r="ABC170" s="36"/>
      <c r="ABD170" s="36"/>
      <c r="ABE170" s="36"/>
      <c r="ABF170" s="36"/>
      <c r="ABG170" s="36"/>
      <c r="ABH170" s="36"/>
      <c r="ABI170" s="36"/>
      <c r="ABJ170" s="36"/>
      <c r="ABK170" s="36"/>
      <c r="ABL170" s="36"/>
      <c r="ABM170" s="36"/>
      <c r="ABN170" s="36"/>
      <c r="ABO170" s="36"/>
      <c r="ABP170" s="36"/>
      <c r="ABQ170" s="36"/>
      <c r="ABR170" s="36"/>
      <c r="ABS170" s="36"/>
      <c r="ABT170" s="36"/>
      <c r="ABU170" s="36"/>
      <c r="ABV170" s="36"/>
      <c r="ABW170" s="36"/>
      <c r="ABX170" s="36"/>
      <c r="ABY170" s="36"/>
      <c r="ABZ170" s="36"/>
      <c r="ACA170" s="36"/>
      <c r="ACB170" s="36"/>
      <c r="ACC170" s="36"/>
      <c r="ACD170" s="36"/>
      <c r="ACE170" s="36"/>
      <c r="ACF170" s="36"/>
      <c r="ACG170" s="36"/>
      <c r="ACH170" s="36"/>
      <c r="ACI170" s="36"/>
      <c r="ACJ170" s="36"/>
      <c r="ACK170" s="36"/>
      <c r="ACL170" s="36"/>
      <c r="ACM170" s="36"/>
      <c r="ACN170" s="36"/>
      <c r="ACO170" s="36"/>
      <c r="ACP170" s="36"/>
      <c r="ACQ170" s="36"/>
      <c r="ACR170" s="36"/>
      <c r="ACS170" s="36"/>
      <c r="ACT170" s="36"/>
      <c r="ACU170" s="36"/>
      <c r="ACV170" s="36"/>
      <c r="ACW170" s="36"/>
      <c r="ACX170" s="36"/>
      <c r="ACY170" s="36"/>
      <c r="ACZ170" s="36"/>
      <c r="ADA170" s="36"/>
      <c r="ADB170" s="36"/>
      <c r="ADC170" s="36"/>
      <c r="ADD170" s="36"/>
      <c r="ADE170" s="36"/>
      <c r="ADF170" s="36"/>
      <c r="ADG170" s="36"/>
      <c r="ADH170" s="36"/>
      <c r="ADI170" s="36"/>
      <c r="ADJ170" s="36"/>
      <c r="ADK170" s="36"/>
      <c r="ADL170" s="36"/>
      <c r="ADM170" s="36"/>
      <c r="ADN170" s="36"/>
      <c r="ADO170" s="36"/>
      <c r="ADP170" s="36"/>
      <c r="ADQ170" s="36"/>
      <c r="ADR170" s="36"/>
      <c r="ADS170" s="36"/>
      <c r="ADT170" s="36"/>
      <c r="ADU170" s="36"/>
      <c r="ADV170" s="36"/>
      <c r="ADW170" s="36"/>
      <c r="ADX170" s="36"/>
      <c r="ADY170" s="36"/>
      <c r="ADZ170" s="36"/>
      <c r="AEA170" s="36"/>
      <c r="AEB170" s="36"/>
      <c r="AEC170" s="36"/>
      <c r="AED170" s="36"/>
      <c r="AEE170" s="36"/>
      <c r="AEF170" s="36"/>
      <c r="AEG170" s="36"/>
      <c r="AEH170" s="36"/>
      <c r="AEI170" s="36"/>
      <c r="AEJ170" s="36"/>
      <c r="AEK170" s="36"/>
      <c r="AEL170" s="36"/>
      <c r="AEM170" s="36"/>
      <c r="AEN170" s="36"/>
      <c r="AEO170" s="36"/>
      <c r="AEP170" s="36"/>
      <c r="AEQ170" s="36"/>
      <c r="AER170" s="36"/>
      <c r="AES170" s="36"/>
      <c r="AET170" s="36"/>
      <c r="AEU170" s="36"/>
      <c r="AEV170" s="36"/>
      <c r="AEW170" s="36"/>
      <c r="AEX170" s="36"/>
      <c r="AEY170" s="36"/>
      <c r="AEZ170" s="36"/>
      <c r="AFA170" s="36"/>
      <c r="AFB170" s="36"/>
      <c r="AFC170" s="36"/>
      <c r="AFD170" s="36"/>
      <c r="AFE170" s="36"/>
      <c r="AFF170" s="36"/>
      <c r="AFG170" s="36"/>
      <c r="AFH170" s="36"/>
      <c r="AFI170" s="36"/>
      <c r="AFJ170" s="36"/>
      <c r="AFK170" s="36"/>
      <c r="AFL170" s="36"/>
      <c r="AFM170" s="36"/>
      <c r="AFN170" s="36"/>
      <c r="AFO170" s="36"/>
      <c r="AFP170" s="36"/>
      <c r="AFQ170" s="36"/>
      <c r="AFR170" s="36"/>
      <c r="AFS170" s="36"/>
      <c r="AFT170" s="36"/>
      <c r="AFU170" s="36"/>
      <c r="AFV170" s="36"/>
      <c r="AFW170" s="36"/>
      <c r="AFX170" s="36"/>
      <c r="AFY170" s="36"/>
      <c r="AFZ170" s="36"/>
      <c r="AGA170" s="36"/>
      <c r="AGB170" s="36"/>
      <c r="AGC170" s="36"/>
      <c r="AGD170" s="36"/>
      <c r="AGE170" s="36"/>
      <c r="AGF170" s="36"/>
      <c r="AGG170" s="36"/>
      <c r="AGH170" s="36"/>
      <c r="AGI170" s="36"/>
      <c r="AGJ170" s="36"/>
      <c r="AGK170" s="36"/>
      <c r="AGL170" s="36"/>
      <c r="AGM170" s="36"/>
      <c r="AGN170" s="36"/>
      <c r="AGO170" s="36"/>
      <c r="AGP170" s="36"/>
      <c r="AGQ170" s="36"/>
      <c r="AGR170" s="36"/>
      <c r="AGS170" s="36"/>
      <c r="AGT170" s="36"/>
      <c r="AGU170" s="36"/>
      <c r="AGV170" s="36"/>
      <c r="AGW170" s="36"/>
      <c r="AGX170" s="36"/>
      <c r="AGY170" s="36"/>
      <c r="AGZ170" s="36"/>
      <c r="AHA170" s="36"/>
      <c r="AHB170" s="36"/>
      <c r="AHC170" s="36"/>
      <c r="AHD170" s="36"/>
      <c r="AHE170" s="36"/>
      <c r="AHF170" s="36"/>
      <c r="AHG170" s="36"/>
      <c r="AHH170" s="36"/>
      <c r="AHI170" s="36"/>
      <c r="AHJ170" s="36"/>
      <c r="AHK170" s="36"/>
      <c r="AHL170" s="36"/>
      <c r="AHM170" s="36"/>
      <c r="AHN170" s="36"/>
      <c r="AHO170" s="36"/>
      <c r="AHP170" s="36"/>
      <c r="AHQ170" s="36"/>
      <c r="AHR170" s="36"/>
      <c r="AHS170" s="36"/>
      <c r="AHT170" s="36"/>
      <c r="AHU170" s="36"/>
      <c r="AHV170" s="36"/>
      <c r="AHW170" s="36"/>
      <c r="AHX170" s="36"/>
      <c r="AHY170" s="36"/>
      <c r="AHZ170" s="36"/>
      <c r="AIA170" s="36"/>
      <c r="AIB170" s="36"/>
      <c r="AIC170" s="36"/>
      <c r="AID170" s="36"/>
      <c r="AIE170" s="36"/>
      <c r="AIF170" s="36"/>
      <c r="AIG170" s="36"/>
      <c r="AIH170" s="36"/>
      <c r="AII170" s="36"/>
      <c r="AIJ170" s="36"/>
      <c r="AIK170" s="36"/>
      <c r="AIL170" s="36"/>
      <c r="AIM170" s="36"/>
      <c r="AIN170" s="36"/>
      <c r="AIO170" s="36"/>
      <c r="AIP170" s="36"/>
      <c r="AIQ170" s="36"/>
      <c r="AIR170" s="36"/>
      <c r="AIS170" s="36"/>
      <c r="AIT170" s="36"/>
      <c r="AIU170" s="36"/>
      <c r="AIV170" s="36"/>
      <c r="AIW170" s="36"/>
      <c r="AIX170" s="36"/>
      <c r="AIY170" s="36"/>
      <c r="AIZ170" s="36"/>
      <c r="AJA170" s="36"/>
      <c r="AJB170" s="36"/>
      <c r="AJC170" s="36"/>
      <c r="AJD170" s="36"/>
      <c r="AJE170" s="36"/>
      <c r="AJF170" s="36"/>
      <c r="AJG170" s="36"/>
      <c r="AJH170" s="36"/>
      <c r="AJI170" s="36"/>
      <c r="AJJ170" s="36"/>
      <c r="AJK170" s="36"/>
      <c r="AJL170" s="36"/>
      <c r="AJM170" s="36"/>
      <c r="AJN170" s="36"/>
      <c r="AJO170" s="36"/>
      <c r="AJP170" s="36"/>
      <c r="AJQ170" s="36"/>
      <c r="AJR170" s="36"/>
      <c r="AJS170" s="36"/>
      <c r="AJT170" s="36"/>
      <c r="AJU170" s="36"/>
      <c r="AJV170" s="36"/>
      <c r="AJW170" s="36"/>
      <c r="AJX170" s="36"/>
      <c r="AJY170" s="36"/>
      <c r="AJZ170" s="36"/>
      <c r="AKA170" s="36"/>
      <c r="AKB170" s="36"/>
      <c r="AKC170" s="36"/>
      <c r="AKD170" s="36"/>
      <c r="AKE170" s="36"/>
      <c r="AKF170" s="36"/>
      <c r="AKG170" s="36"/>
      <c r="AKH170" s="36"/>
      <c r="AKI170" s="36"/>
      <c r="AKJ170" s="36"/>
      <c r="AKK170" s="36"/>
      <c r="AKL170" s="36"/>
      <c r="AKM170" s="36"/>
      <c r="AKN170" s="36"/>
      <c r="AKO170" s="36"/>
      <c r="AKP170" s="36"/>
      <c r="AKQ170" s="36"/>
      <c r="AKR170" s="36"/>
      <c r="AKS170" s="36"/>
      <c r="AKT170" s="36"/>
      <c r="AKU170" s="36"/>
      <c r="AKV170" s="36"/>
      <c r="AKW170" s="36"/>
      <c r="AKX170" s="36"/>
      <c r="AKY170" s="36"/>
      <c r="AKZ170" s="36"/>
      <c r="ALA170" s="36"/>
      <c r="ALB170" s="36"/>
      <c r="ALC170" s="36"/>
      <c r="ALD170" s="36"/>
      <c r="ALE170" s="36"/>
      <c r="ALF170" s="36"/>
      <c r="ALG170" s="36"/>
      <c r="ALH170" s="36"/>
      <c r="ALI170" s="36"/>
      <c r="ALJ170" s="36"/>
      <c r="ALK170" s="36"/>
      <c r="ALL170" s="36"/>
      <c r="ALM170" s="36"/>
      <c r="ALN170" s="36"/>
      <c r="ALO170" s="36"/>
      <c r="ALP170" s="36"/>
      <c r="ALQ170" s="36"/>
      <c r="ALR170" s="36"/>
      <c r="ALS170" s="36"/>
      <c r="ALT170" s="36"/>
      <c r="ALU170" s="36"/>
      <c r="ALV170" s="36"/>
      <c r="ALW170" s="36"/>
      <c r="ALX170" s="36"/>
      <c r="ALY170" s="36"/>
      <c r="ALZ170" s="36"/>
      <c r="AMA170" s="36"/>
      <c r="AMB170" s="36"/>
      <c r="AMC170" s="36"/>
      <c r="AMD170" s="36"/>
      <c r="AME170" s="36"/>
      <c r="AMF170" s="36"/>
      <c r="AMG170" s="36"/>
      <c r="AMH170" s="36"/>
      <c r="AMI170" s="35"/>
      <c r="AMK170" s="35"/>
      <c r="AML170" s="35"/>
      <c r="AMM170" s="35"/>
      <c r="XFC170" s="35"/>
      <c r="XFD170" s="35"/>
    </row>
    <row r="171" s="37" customFormat="true" ht="13.8" hidden="false" customHeight="false" outlineLevel="0" collapsed="false">
      <c r="A171" s="159"/>
      <c r="B171" s="162" t="n">
        <v>0.03</v>
      </c>
      <c r="C171" s="163" t="n">
        <f aca="false">C163/220</f>
        <v>35.8657562165798</v>
      </c>
      <c r="D171" s="163"/>
      <c r="E171" s="163" t="n">
        <f aca="false">(E163/2)/220</f>
        <v>40.939804636937</v>
      </c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  <c r="FW171" s="36"/>
      <c r="FX171" s="36"/>
      <c r="FY171" s="36"/>
      <c r="FZ171" s="36"/>
      <c r="GA171" s="36"/>
      <c r="GB171" s="36"/>
      <c r="GC171" s="36"/>
      <c r="GD171" s="36"/>
      <c r="GE171" s="36"/>
      <c r="GF171" s="36"/>
      <c r="GG171" s="36"/>
      <c r="GH171" s="36"/>
      <c r="GI171" s="36"/>
      <c r="GJ171" s="36"/>
      <c r="GK171" s="36"/>
      <c r="GL171" s="36"/>
      <c r="GM171" s="36"/>
      <c r="GN171" s="36"/>
      <c r="GO171" s="36"/>
      <c r="GP171" s="36"/>
      <c r="GQ171" s="36"/>
      <c r="GR171" s="36"/>
      <c r="GS171" s="36"/>
      <c r="GT171" s="36"/>
      <c r="GU171" s="36"/>
      <c r="GV171" s="36"/>
      <c r="GW171" s="36"/>
      <c r="GX171" s="36"/>
      <c r="GY171" s="36"/>
      <c r="GZ171" s="36"/>
      <c r="HA171" s="36"/>
      <c r="HB171" s="36"/>
      <c r="HC171" s="36"/>
      <c r="HD171" s="36"/>
      <c r="HE171" s="36"/>
      <c r="HF171" s="36"/>
      <c r="HG171" s="36"/>
      <c r="HH171" s="36"/>
      <c r="HI171" s="36"/>
      <c r="HJ171" s="36"/>
      <c r="HK171" s="36"/>
      <c r="HL171" s="36"/>
      <c r="HM171" s="36"/>
      <c r="HN171" s="36"/>
      <c r="HO171" s="36"/>
      <c r="HP171" s="36"/>
      <c r="HQ171" s="36"/>
      <c r="HR171" s="36"/>
      <c r="HS171" s="36"/>
      <c r="HT171" s="36"/>
      <c r="HU171" s="36"/>
      <c r="HV171" s="36"/>
      <c r="HW171" s="36"/>
      <c r="HX171" s="36"/>
      <c r="HY171" s="36"/>
      <c r="HZ171" s="36"/>
      <c r="IA171" s="36"/>
      <c r="IB171" s="36"/>
      <c r="IC171" s="36"/>
      <c r="ID171" s="36"/>
      <c r="IE171" s="36"/>
      <c r="IF171" s="36"/>
      <c r="IG171" s="36"/>
      <c r="IH171" s="36"/>
      <c r="II171" s="36"/>
      <c r="IJ171" s="36"/>
      <c r="IK171" s="36"/>
      <c r="IL171" s="36"/>
      <c r="IM171" s="36"/>
      <c r="IN171" s="36"/>
      <c r="IO171" s="36"/>
      <c r="IP171" s="36"/>
      <c r="IQ171" s="36"/>
      <c r="IR171" s="36"/>
      <c r="IS171" s="36"/>
      <c r="IT171" s="36"/>
      <c r="IU171" s="36"/>
      <c r="IV171" s="36"/>
      <c r="IW171" s="36"/>
      <c r="IX171" s="36"/>
      <c r="IY171" s="36"/>
      <c r="IZ171" s="36"/>
      <c r="JA171" s="36"/>
      <c r="JB171" s="36"/>
      <c r="JC171" s="36"/>
      <c r="JD171" s="36"/>
      <c r="JE171" s="36"/>
      <c r="JF171" s="36"/>
      <c r="JG171" s="36"/>
      <c r="JH171" s="36"/>
      <c r="JI171" s="36"/>
      <c r="JJ171" s="36"/>
      <c r="JK171" s="36"/>
      <c r="JL171" s="36"/>
      <c r="JM171" s="36"/>
      <c r="JN171" s="36"/>
      <c r="JO171" s="36"/>
      <c r="JP171" s="36"/>
      <c r="JQ171" s="36"/>
      <c r="JR171" s="36"/>
      <c r="JS171" s="36"/>
      <c r="JT171" s="36"/>
      <c r="JU171" s="36"/>
      <c r="JV171" s="36"/>
      <c r="JW171" s="36"/>
      <c r="JX171" s="36"/>
      <c r="JY171" s="36"/>
      <c r="JZ171" s="36"/>
      <c r="KA171" s="36"/>
      <c r="KB171" s="36"/>
      <c r="KC171" s="36"/>
      <c r="KD171" s="36"/>
      <c r="KE171" s="36"/>
      <c r="KF171" s="36"/>
      <c r="KG171" s="36"/>
      <c r="KH171" s="36"/>
      <c r="KI171" s="36"/>
      <c r="KJ171" s="36"/>
      <c r="KK171" s="36"/>
      <c r="KL171" s="36"/>
      <c r="KM171" s="36"/>
      <c r="KN171" s="36"/>
      <c r="KO171" s="36"/>
      <c r="KP171" s="36"/>
      <c r="KQ171" s="36"/>
      <c r="KR171" s="36"/>
      <c r="KS171" s="36"/>
      <c r="KT171" s="36"/>
      <c r="KU171" s="36"/>
      <c r="KV171" s="36"/>
      <c r="KW171" s="36"/>
      <c r="KX171" s="36"/>
      <c r="KY171" s="36"/>
      <c r="KZ171" s="36"/>
      <c r="LA171" s="36"/>
      <c r="LB171" s="36"/>
      <c r="LC171" s="36"/>
      <c r="LD171" s="36"/>
      <c r="LE171" s="36"/>
      <c r="LF171" s="36"/>
      <c r="LG171" s="36"/>
      <c r="LH171" s="36"/>
      <c r="LI171" s="36"/>
      <c r="LJ171" s="36"/>
      <c r="LK171" s="36"/>
      <c r="LL171" s="36"/>
      <c r="LM171" s="36"/>
      <c r="LN171" s="36"/>
      <c r="LO171" s="36"/>
      <c r="LP171" s="36"/>
      <c r="LQ171" s="36"/>
      <c r="LR171" s="36"/>
      <c r="LS171" s="36"/>
      <c r="LT171" s="36"/>
      <c r="LU171" s="36"/>
      <c r="LV171" s="36"/>
      <c r="LW171" s="36"/>
      <c r="LX171" s="36"/>
      <c r="LY171" s="36"/>
      <c r="LZ171" s="36"/>
      <c r="MA171" s="36"/>
      <c r="MB171" s="36"/>
      <c r="MC171" s="36"/>
      <c r="MD171" s="36"/>
      <c r="ME171" s="36"/>
      <c r="MF171" s="36"/>
      <c r="MG171" s="36"/>
      <c r="MH171" s="36"/>
      <c r="MI171" s="36"/>
      <c r="MJ171" s="36"/>
      <c r="MK171" s="36"/>
      <c r="ML171" s="36"/>
      <c r="MM171" s="36"/>
      <c r="MN171" s="36"/>
      <c r="MO171" s="36"/>
      <c r="MP171" s="36"/>
      <c r="MQ171" s="36"/>
      <c r="MR171" s="36"/>
      <c r="MS171" s="36"/>
      <c r="MT171" s="36"/>
      <c r="MU171" s="36"/>
      <c r="MV171" s="36"/>
      <c r="MW171" s="36"/>
      <c r="MX171" s="36"/>
      <c r="MY171" s="36"/>
      <c r="MZ171" s="36"/>
      <c r="NA171" s="36"/>
      <c r="NB171" s="36"/>
      <c r="NC171" s="36"/>
      <c r="ND171" s="36"/>
      <c r="NE171" s="36"/>
      <c r="NF171" s="36"/>
      <c r="NG171" s="36"/>
      <c r="NH171" s="36"/>
      <c r="NI171" s="36"/>
      <c r="NJ171" s="36"/>
      <c r="NK171" s="36"/>
      <c r="NL171" s="36"/>
      <c r="NM171" s="36"/>
      <c r="NN171" s="36"/>
      <c r="NO171" s="36"/>
      <c r="NP171" s="36"/>
      <c r="NQ171" s="36"/>
      <c r="NR171" s="36"/>
      <c r="NS171" s="36"/>
      <c r="NT171" s="36"/>
      <c r="NU171" s="36"/>
      <c r="NV171" s="36"/>
      <c r="NW171" s="36"/>
      <c r="NX171" s="36"/>
      <c r="NY171" s="36"/>
      <c r="NZ171" s="36"/>
      <c r="OA171" s="36"/>
      <c r="OB171" s="36"/>
      <c r="OC171" s="36"/>
      <c r="OD171" s="36"/>
      <c r="OE171" s="36"/>
      <c r="OF171" s="36"/>
      <c r="OG171" s="36"/>
      <c r="OH171" s="36"/>
      <c r="OI171" s="36"/>
      <c r="OJ171" s="36"/>
      <c r="OK171" s="36"/>
      <c r="OL171" s="36"/>
      <c r="OM171" s="36"/>
      <c r="ON171" s="36"/>
      <c r="OO171" s="36"/>
      <c r="OP171" s="36"/>
      <c r="OQ171" s="36"/>
      <c r="OR171" s="36"/>
      <c r="OS171" s="36"/>
      <c r="OT171" s="36"/>
      <c r="OU171" s="36"/>
      <c r="OV171" s="36"/>
      <c r="OW171" s="36"/>
      <c r="OX171" s="36"/>
      <c r="OY171" s="36"/>
      <c r="OZ171" s="36"/>
      <c r="PA171" s="36"/>
      <c r="PB171" s="36"/>
      <c r="PC171" s="36"/>
      <c r="PD171" s="36"/>
      <c r="PE171" s="36"/>
      <c r="PF171" s="36"/>
      <c r="PG171" s="36"/>
      <c r="PH171" s="36"/>
      <c r="PI171" s="36"/>
      <c r="PJ171" s="36"/>
      <c r="PK171" s="36"/>
      <c r="PL171" s="36"/>
      <c r="PM171" s="36"/>
      <c r="PN171" s="36"/>
      <c r="PO171" s="36"/>
      <c r="PP171" s="36"/>
      <c r="PQ171" s="36"/>
      <c r="PR171" s="36"/>
      <c r="PS171" s="36"/>
      <c r="PT171" s="36"/>
      <c r="PU171" s="36"/>
      <c r="PV171" s="36"/>
      <c r="PW171" s="36"/>
      <c r="PX171" s="36"/>
      <c r="PY171" s="36"/>
      <c r="PZ171" s="36"/>
      <c r="QA171" s="36"/>
      <c r="QB171" s="36"/>
      <c r="QC171" s="36"/>
      <c r="QD171" s="36"/>
      <c r="QE171" s="36"/>
      <c r="QF171" s="36"/>
      <c r="QG171" s="36"/>
      <c r="QH171" s="36"/>
      <c r="QI171" s="36"/>
      <c r="QJ171" s="36"/>
      <c r="QK171" s="36"/>
      <c r="QL171" s="36"/>
      <c r="QM171" s="36"/>
      <c r="QN171" s="36"/>
      <c r="QO171" s="36"/>
      <c r="QP171" s="36"/>
      <c r="QQ171" s="36"/>
      <c r="QR171" s="36"/>
      <c r="QS171" s="36"/>
      <c r="QT171" s="36"/>
      <c r="QU171" s="36"/>
      <c r="QV171" s="36"/>
      <c r="QW171" s="36"/>
      <c r="QX171" s="36"/>
      <c r="QY171" s="36"/>
      <c r="QZ171" s="36"/>
      <c r="RA171" s="36"/>
      <c r="RB171" s="36"/>
      <c r="RC171" s="36"/>
      <c r="RD171" s="36"/>
      <c r="RE171" s="36"/>
      <c r="RF171" s="36"/>
      <c r="RG171" s="36"/>
      <c r="RH171" s="36"/>
      <c r="RI171" s="36"/>
      <c r="RJ171" s="36"/>
      <c r="RK171" s="36"/>
      <c r="RL171" s="36"/>
      <c r="RM171" s="36"/>
      <c r="RN171" s="36"/>
      <c r="RO171" s="36"/>
      <c r="RP171" s="36"/>
      <c r="RQ171" s="36"/>
      <c r="RR171" s="36"/>
      <c r="RS171" s="36"/>
      <c r="RT171" s="36"/>
      <c r="RU171" s="36"/>
      <c r="RV171" s="36"/>
      <c r="RW171" s="36"/>
      <c r="RX171" s="36"/>
      <c r="RY171" s="36"/>
      <c r="RZ171" s="36"/>
      <c r="SA171" s="36"/>
      <c r="SB171" s="36"/>
      <c r="SC171" s="36"/>
      <c r="SD171" s="36"/>
      <c r="SE171" s="36"/>
      <c r="SF171" s="36"/>
      <c r="SG171" s="36"/>
      <c r="SH171" s="36"/>
      <c r="SI171" s="36"/>
      <c r="SJ171" s="36"/>
      <c r="SK171" s="36"/>
      <c r="SL171" s="36"/>
      <c r="SM171" s="36"/>
      <c r="SN171" s="36"/>
      <c r="SO171" s="36"/>
      <c r="SP171" s="36"/>
      <c r="SQ171" s="36"/>
      <c r="SR171" s="36"/>
      <c r="SS171" s="36"/>
      <c r="ST171" s="36"/>
      <c r="SU171" s="36"/>
      <c r="SV171" s="36"/>
      <c r="SW171" s="36"/>
      <c r="SX171" s="36"/>
      <c r="SY171" s="36"/>
      <c r="SZ171" s="36"/>
      <c r="TA171" s="36"/>
      <c r="TB171" s="36"/>
      <c r="TC171" s="36"/>
      <c r="TD171" s="36"/>
      <c r="TE171" s="36"/>
      <c r="TF171" s="36"/>
      <c r="TG171" s="36"/>
      <c r="TH171" s="36"/>
      <c r="TI171" s="36"/>
      <c r="TJ171" s="36"/>
      <c r="TK171" s="36"/>
      <c r="TL171" s="36"/>
      <c r="TM171" s="36"/>
      <c r="TN171" s="36"/>
      <c r="TO171" s="36"/>
      <c r="TP171" s="36"/>
      <c r="TQ171" s="36"/>
      <c r="TR171" s="36"/>
      <c r="TS171" s="36"/>
      <c r="TT171" s="36"/>
      <c r="TU171" s="36"/>
      <c r="TV171" s="36"/>
      <c r="TW171" s="36"/>
      <c r="TX171" s="36"/>
      <c r="TY171" s="36"/>
      <c r="TZ171" s="36"/>
      <c r="UA171" s="36"/>
      <c r="UB171" s="36"/>
      <c r="UC171" s="36"/>
      <c r="UD171" s="36"/>
      <c r="UE171" s="36"/>
      <c r="UF171" s="36"/>
      <c r="UG171" s="36"/>
      <c r="UH171" s="36"/>
      <c r="UI171" s="36"/>
      <c r="UJ171" s="36"/>
      <c r="UK171" s="36"/>
      <c r="UL171" s="36"/>
      <c r="UM171" s="36"/>
      <c r="UN171" s="36"/>
      <c r="UO171" s="36"/>
      <c r="UP171" s="36"/>
      <c r="UQ171" s="36"/>
      <c r="UR171" s="36"/>
      <c r="US171" s="36"/>
      <c r="UT171" s="36"/>
      <c r="UU171" s="36"/>
      <c r="UV171" s="36"/>
      <c r="UW171" s="36"/>
      <c r="UX171" s="36"/>
      <c r="UY171" s="36"/>
      <c r="UZ171" s="36"/>
      <c r="VA171" s="36"/>
      <c r="VB171" s="36"/>
      <c r="VC171" s="36"/>
      <c r="VD171" s="36"/>
      <c r="VE171" s="36"/>
      <c r="VF171" s="36"/>
      <c r="VG171" s="36"/>
      <c r="VH171" s="36"/>
      <c r="VI171" s="36"/>
      <c r="VJ171" s="36"/>
      <c r="VK171" s="36"/>
      <c r="VL171" s="36"/>
      <c r="VM171" s="36"/>
      <c r="VN171" s="36"/>
      <c r="VO171" s="36"/>
      <c r="VP171" s="36"/>
      <c r="VQ171" s="36"/>
      <c r="VR171" s="36"/>
      <c r="VS171" s="36"/>
      <c r="VT171" s="36"/>
      <c r="VU171" s="36"/>
      <c r="VV171" s="36"/>
      <c r="VW171" s="36"/>
      <c r="VX171" s="36"/>
      <c r="VY171" s="36"/>
      <c r="VZ171" s="36"/>
      <c r="WA171" s="36"/>
      <c r="WB171" s="36"/>
      <c r="WC171" s="36"/>
      <c r="WD171" s="36"/>
      <c r="WE171" s="36"/>
      <c r="WF171" s="36"/>
      <c r="WG171" s="36"/>
      <c r="WH171" s="36"/>
      <c r="WI171" s="36"/>
      <c r="WJ171" s="36"/>
      <c r="WK171" s="36"/>
      <c r="WL171" s="36"/>
      <c r="WM171" s="36"/>
      <c r="WN171" s="36"/>
      <c r="WO171" s="36"/>
      <c r="WP171" s="36"/>
      <c r="WQ171" s="36"/>
      <c r="WR171" s="36"/>
      <c r="WS171" s="36"/>
      <c r="WT171" s="36"/>
      <c r="WU171" s="36"/>
      <c r="WV171" s="36"/>
      <c r="WW171" s="36"/>
      <c r="WX171" s="36"/>
      <c r="WY171" s="36"/>
      <c r="WZ171" s="36"/>
      <c r="XA171" s="36"/>
      <c r="XB171" s="36"/>
      <c r="XC171" s="36"/>
      <c r="XD171" s="36"/>
      <c r="XE171" s="36"/>
      <c r="XF171" s="36"/>
      <c r="XG171" s="36"/>
      <c r="XH171" s="36"/>
      <c r="XI171" s="36"/>
      <c r="XJ171" s="36"/>
      <c r="XK171" s="36"/>
      <c r="XL171" s="36"/>
      <c r="XM171" s="36"/>
      <c r="XN171" s="36"/>
      <c r="XO171" s="36"/>
      <c r="XP171" s="36"/>
      <c r="XQ171" s="36"/>
      <c r="XR171" s="36"/>
      <c r="XS171" s="36"/>
      <c r="XT171" s="36"/>
      <c r="XU171" s="36"/>
      <c r="XV171" s="36"/>
      <c r="XW171" s="36"/>
      <c r="XX171" s="36"/>
      <c r="XY171" s="36"/>
      <c r="XZ171" s="36"/>
      <c r="YA171" s="36"/>
      <c r="YB171" s="36"/>
      <c r="YC171" s="36"/>
      <c r="YD171" s="36"/>
      <c r="YE171" s="36"/>
      <c r="YF171" s="36"/>
      <c r="YG171" s="36"/>
      <c r="YH171" s="36"/>
      <c r="YI171" s="36"/>
      <c r="YJ171" s="36"/>
      <c r="YK171" s="36"/>
      <c r="YL171" s="36"/>
      <c r="YM171" s="36"/>
      <c r="YN171" s="36"/>
      <c r="YO171" s="36"/>
      <c r="YP171" s="36"/>
      <c r="YQ171" s="36"/>
      <c r="YR171" s="36"/>
      <c r="YS171" s="36"/>
      <c r="YT171" s="36"/>
      <c r="YU171" s="36"/>
      <c r="YV171" s="36"/>
      <c r="YW171" s="36"/>
      <c r="YX171" s="36"/>
      <c r="YY171" s="36"/>
      <c r="YZ171" s="36"/>
      <c r="ZA171" s="36"/>
      <c r="ZB171" s="36"/>
      <c r="ZC171" s="36"/>
      <c r="ZD171" s="36"/>
      <c r="ZE171" s="36"/>
      <c r="ZF171" s="36"/>
      <c r="ZG171" s="36"/>
      <c r="ZH171" s="36"/>
      <c r="ZI171" s="36"/>
      <c r="ZJ171" s="36"/>
      <c r="ZK171" s="36"/>
      <c r="ZL171" s="36"/>
      <c r="ZM171" s="36"/>
      <c r="ZN171" s="36"/>
      <c r="ZO171" s="36"/>
      <c r="ZP171" s="36"/>
      <c r="ZQ171" s="36"/>
      <c r="ZR171" s="36"/>
      <c r="ZS171" s="36"/>
      <c r="ZT171" s="36"/>
      <c r="ZU171" s="36"/>
      <c r="ZV171" s="36"/>
      <c r="ZW171" s="36"/>
      <c r="ZX171" s="36"/>
      <c r="ZY171" s="36"/>
      <c r="ZZ171" s="36"/>
      <c r="AAA171" s="36"/>
      <c r="AAB171" s="36"/>
      <c r="AAC171" s="36"/>
      <c r="AAD171" s="36"/>
      <c r="AAE171" s="36"/>
      <c r="AAF171" s="36"/>
      <c r="AAG171" s="36"/>
      <c r="AAH171" s="36"/>
      <c r="AAI171" s="36"/>
      <c r="AAJ171" s="36"/>
      <c r="AAK171" s="36"/>
      <c r="AAL171" s="36"/>
      <c r="AAM171" s="36"/>
      <c r="AAN171" s="36"/>
      <c r="AAO171" s="36"/>
      <c r="AAP171" s="36"/>
      <c r="AAQ171" s="36"/>
      <c r="AAR171" s="36"/>
      <c r="AAS171" s="36"/>
      <c r="AAT171" s="36"/>
      <c r="AAU171" s="36"/>
      <c r="AAV171" s="36"/>
      <c r="AAW171" s="36"/>
      <c r="AAX171" s="36"/>
      <c r="AAY171" s="36"/>
      <c r="AAZ171" s="36"/>
      <c r="ABA171" s="36"/>
      <c r="ABB171" s="36"/>
      <c r="ABC171" s="36"/>
      <c r="ABD171" s="36"/>
      <c r="ABE171" s="36"/>
      <c r="ABF171" s="36"/>
      <c r="ABG171" s="36"/>
      <c r="ABH171" s="36"/>
      <c r="ABI171" s="36"/>
      <c r="ABJ171" s="36"/>
      <c r="ABK171" s="36"/>
      <c r="ABL171" s="36"/>
      <c r="ABM171" s="36"/>
      <c r="ABN171" s="36"/>
      <c r="ABO171" s="36"/>
      <c r="ABP171" s="36"/>
      <c r="ABQ171" s="36"/>
      <c r="ABR171" s="36"/>
      <c r="ABS171" s="36"/>
      <c r="ABT171" s="36"/>
      <c r="ABU171" s="36"/>
      <c r="ABV171" s="36"/>
      <c r="ABW171" s="36"/>
      <c r="ABX171" s="36"/>
      <c r="ABY171" s="36"/>
      <c r="ABZ171" s="36"/>
      <c r="ACA171" s="36"/>
      <c r="ACB171" s="36"/>
      <c r="ACC171" s="36"/>
      <c r="ACD171" s="36"/>
      <c r="ACE171" s="36"/>
      <c r="ACF171" s="36"/>
      <c r="ACG171" s="36"/>
      <c r="ACH171" s="36"/>
      <c r="ACI171" s="36"/>
      <c r="ACJ171" s="36"/>
      <c r="ACK171" s="36"/>
      <c r="ACL171" s="36"/>
      <c r="ACM171" s="36"/>
      <c r="ACN171" s="36"/>
      <c r="ACO171" s="36"/>
      <c r="ACP171" s="36"/>
      <c r="ACQ171" s="36"/>
      <c r="ACR171" s="36"/>
      <c r="ACS171" s="36"/>
      <c r="ACT171" s="36"/>
      <c r="ACU171" s="36"/>
      <c r="ACV171" s="36"/>
      <c r="ACW171" s="36"/>
      <c r="ACX171" s="36"/>
      <c r="ACY171" s="36"/>
      <c r="ACZ171" s="36"/>
      <c r="ADA171" s="36"/>
      <c r="ADB171" s="36"/>
      <c r="ADC171" s="36"/>
      <c r="ADD171" s="36"/>
      <c r="ADE171" s="36"/>
      <c r="ADF171" s="36"/>
      <c r="ADG171" s="36"/>
      <c r="ADH171" s="36"/>
      <c r="ADI171" s="36"/>
      <c r="ADJ171" s="36"/>
      <c r="ADK171" s="36"/>
      <c r="ADL171" s="36"/>
      <c r="ADM171" s="36"/>
      <c r="ADN171" s="36"/>
      <c r="ADO171" s="36"/>
      <c r="ADP171" s="36"/>
      <c r="ADQ171" s="36"/>
      <c r="ADR171" s="36"/>
      <c r="ADS171" s="36"/>
      <c r="ADT171" s="36"/>
      <c r="ADU171" s="36"/>
      <c r="ADV171" s="36"/>
      <c r="ADW171" s="36"/>
      <c r="ADX171" s="36"/>
      <c r="ADY171" s="36"/>
      <c r="ADZ171" s="36"/>
      <c r="AEA171" s="36"/>
      <c r="AEB171" s="36"/>
      <c r="AEC171" s="36"/>
      <c r="AED171" s="36"/>
      <c r="AEE171" s="36"/>
      <c r="AEF171" s="36"/>
      <c r="AEG171" s="36"/>
      <c r="AEH171" s="36"/>
      <c r="AEI171" s="36"/>
      <c r="AEJ171" s="36"/>
      <c r="AEK171" s="36"/>
      <c r="AEL171" s="36"/>
      <c r="AEM171" s="36"/>
      <c r="AEN171" s="36"/>
      <c r="AEO171" s="36"/>
      <c r="AEP171" s="36"/>
      <c r="AEQ171" s="36"/>
      <c r="AER171" s="36"/>
      <c r="AES171" s="36"/>
      <c r="AET171" s="36"/>
      <c r="AEU171" s="36"/>
      <c r="AEV171" s="36"/>
      <c r="AEW171" s="36"/>
      <c r="AEX171" s="36"/>
      <c r="AEY171" s="36"/>
      <c r="AEZ171" s="36"/>
      <c r="AFA171" s="36"/>
      <c r="AFB171" s="36"/>
      <c r="AFC171" s="36"/>
      <c r="AFD171" s="36"/>
      <c r="AFE171" s="36"/>
      <c r="AFF171" s="36"/>
      <c r="AFG171" s="36"/>
      <c r="AFH171" s="36"/>
      <c r="AFI171" s="36"/>
      <c r="AFJ171" s="36"/>
      <c r="AFK171" s="36"/>
      <c r="AFL171" s="36"/>
      <c r="AFM171" s="36"/>
      <c r="AFN171" s="36"/>
      <c r="AFO171" s="36"/>
      <c r="AFP171" s="36"/>
      <c r="AFQ171" s="36"/>
      <c r="AFR171" s="36"/>
      <c r="AFS171" s="36"/>
      <c r="AFT171" s="36"/>
      <c r="AFU171" s="36"/>
      <c r="AFV171" s="36"/>
      <c r="AFW171" s="36"/>
      <c r="AFX171" s="36"/>
      <c r="AFY171" s="36"/>
      <c r="AFZ171" s="36"/>
      <c r="AGA171" s="36"/>
      <c r="AGB171" s="36"/>
      <c r="AGC171" s="36"/>
      <c r="AGD171" s="36"/>
      <c r="AGE171" s="36"/>
      <c r="AGF171" s="36"/>
      <c r="AGG171" s="36"/>
      <c r="AGH171" s="36"/>
      <c r="AGI171" s="36"/>
      <c r="AGJ171" s="36"/>
      <c r="AGK171" s="36"/>
      <c r="AGL171" s="36"/>
      <c r="AGM171" s="36"/>
      <c r="AGN171" s="36"/>
      <c r="AGO171" s="36"/>
      <c r="AGP171" s="36"/>
      <c r="AGQ171" s="36"/>
      <c r="AGR171" s="36"/>
      <c r="AGS171" s="36"/>
      <c r="AGT171" s="36"/>
      <c r="AGU171" s="36"/>
      <c r="AGV171" s="36"/>
      <c r="AGW171" s="36"/>
      <c r="AGX171" s="36"/>
      <c r="AGY171" s="36"/>
      <c r="AGZ171" s="36"/>
      <c r="AHA171" s="36"/>
      <c r="AHB171" s="36"/>
      <c r="AHC171" s="36"/>
      <c r="AHD171" s="36"/>
      <c r="AHE171" s="36"/>
      <c r="AHF171" s="36"/>
      <c r="AHG171" s="36"/>
      <c r="AHH171" s="36"/>
      <c r="AHI171" s="36"/>
      <c r="AHJ171" s="36"/>
      <c r="AHK171" s="36"/>
      <c r="AHL171" s="36"/>
      <c r="AHM171" s="36"/>
      <c r="AHN171" s="36"/>
      <c r="AHO171" s="36"/>
      <c r="AHP171" s="36"/>
      <c r="AHQ171" s="36"/>
      <c r="AHR171" s="36"/>
      <c r="AHS171" s="36"/>
      <c r="AHT171" s="36"/>
      <c r="AHU171" s="36"/>
      <c r="AHV171" s="36"/>
      <c r="AHW171" s="36"/>
      <c r="AHX171" s="36"/>
      <c r="AHY171" s="36"/>
      <c r="AHZ171" s="36"/>
      <c r="AIA171" s="36"/>
      <c r="AIB171" s="36"/>
      <c r="AIC171" s="36"/>
      <c r="AID171" s="36"/>
      <c r="AIE171" s="36"/>
      <c r="AIF171" s="36"/>
      <c r="AIG171" s="36"/>
      <c r="AIH171" s="36"/>
      <c r="AII171" s="36"/>
      <c r="AIJ171" s="36"/>
      <c r="AIK171" s="36"/>
      <c r="AIL171" s="36"/>
      <c r="AIM171" s="36"/>
      <c r="AIN171" s="36"/>
      <c r="AIO171" s="36"/>
      <c r="AIP171" s="36"/>
      <c r="AIQ171" s="36"/>
      <c r="AIR171" s="36"/>
      <c r="AIS171" s="36"/>
      <c r="AIT171" s="36"/>
      <c r="AIU171" s="36"/>
      <c r="AIV171" s="36"/>
      <c r="AIW171" s="36"/>
      <c r="AIX171" s="36"/>
      <c r="AIY171" s="36"/>
      <c r="AIZ171" s="36"/>
      <c r="AJA171" s="36"/>
      <c r="AJB171" s="36"/>
      <c r="AJC171" s="36"/>
      <c r="AJD171" s="36"/>
      <c r="AJE171" s="36"/>
      <c r="AJF171" s="36"/>
      <c r="AJG171" s="36"/>
      <c r="AJH171" s="36"/>
      <c r="AJI171" s="36"/>
      <c r="AJJ171" s="36"/>
      <c r="AJK171" s="36"/>
      <c r="AJL171" s="36"/>
      <c r="AJM171" s="36"/>
      <c r="AJN171" s="36"/>
      <c r="AJO171" s="36"/>
      <c r="AJP171" s="36"/>
      <c r="AJQ171" s="36"/>
      <c r="AJR171" s="36"/>
      <c r="AJS171" s="36"/>
      <c r="AJT171" s="36"/>
      <c r="AJU171" s="36"/>
      <c r="AJV171" s="36"/>
      <c r="AJW171" s="36"/>
      <c r="AJX171" s="36"/>
      <c r="AJY171" s="36"/>
      <c r="AJZ171" s="36"/>
      <c r="AKA171" s="36"/>
      <c r="AKB171" s="36"/>
      <c r="AKC171" s="36"/>
      <c r="AKD171" s="36"/>
      <c r="AKE171" s="36"/>
      <c r="AKF171" s="36"/>
      <c r="AKG171" s="36"/>
      <c r="AKH171" s="36"/>
      <c r="AKI171" s="36"/>
      <c r="AKJ171" s="36"/>
      <c r="AKK171" s="36"/>
      <c r="AKL171" s="36"/>
      <c r="AKM171" s="36"/>
      <c r="AKN171" s="36"/>
      <c r="AKO171" s="36"/>
      <c r="AKP171" s="36"/>
      <c r="AKQ171" s="36"/>
      <c r="AKR171" s="36"/>
      <c r="AKS171" s="36"/>
      <c r="AKT171" s="36"/>
      <c r="AKU171" s="36"/>
      <c r="AKV171" s="36"/>
      <c r="AKW171" s="36"/>
      <c r="AKX171" s="36"/>
      <c r="AKY171" s="36"/>
      <c r="AKZ171" s="36"/>
      <c r="ALA171" s="36"/>
      <c r="ALB171" s="36"/>
      <c r="ALC171" s="36"/>
      <c r="ALD171" s="36"/>
      <c r="ALE171" s="36"/>
      <c r="ALF171" s="36"/>
      <c r="ALG171" s="36"/>
      <c r="ALH171" s="36"/>
      <c r="ALI171" s="36"/>
      <c r="ALJ171" s="36"/>
      <c r="ALK171" s="36"/>
      <c r="ALL171" s="36"/>
      <c r="ALM171" s="36"/>
      <c r="ALN171" s="36"/>
      <c r="ALO171" s="36"/>
      <c r="ALP171" s="36"/>
      <c r="ALQ171" s="36"/>
      <c r="ALR171" s="36"/>
      <c r="ALS171" s="36"/>
      <c r="ALT171" s="36"/>
      <c r="ALU171" s="36"/>
      <c r="ALV171" s="36"/>
      <c r="ALW171" s="36"/>
      <c r="ALX171" s="36"/>
      <c r="ALY171" s="36"/>
      <c r="ALZ171" s="36"/>
      <c r="AMA171" s="36"/>
      <c r="AMB171" s="36"/>
      <c r="AMC171" s="36"/>
      <c r="AMD171" s="36"/>
      <c r="AME171" s="36"/>
      <c r="AMF171" s="36"/>
      <c r="AMG171" s="36"/>
      <c r="AMH171" s="36"/>
      <c r="AMI171" s="35"/>
      <c r="AMK171" s="35"/>
      <c r="AML171" s="35"/>
      <c r="AMM171" s="35"/>
      <c r="XFC171" s="35"/>
      <c r="XFD171" s="35"/>
    </row>
    <row r="172" s="37" customFormat="true" ht="13.8" hidden="false" customHeight="false" outlineLevel="0" collapsed="false">
      <c r="A172" s="159"/>
      <c r="B172" s="162" t="n">
        <v>0.035</v>
      </c>
      <c r="C172" s="163" t="n">
        <f aca="false">C164/220</f>
        <v>36.058894376066</v>
      </c>
      <c r="D172" s="163"/>
      <c r="E172" s="163" t="n">
        <f aca="false">(E164/2)/220</f>
        <v>41.1602666974483</v>
      </c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  <c r="FW172" s="36"/>
      <c r="FX172" s="36"/>
      <c r="FY172" s="36"/>
      <c r="FZ172" s="36"/>
      <c r="GA172" s="36"/>
      <c r="GB172" s="36"/>
      <c r="GC172" s="36"/>
      <c r="GD172" s="36"/>
      <c r="GE172" s="36"/>
      <c r="GF172" s="36"/>
      <c r="GG172" s="36"/>
      <c r="GH172" s="36"/>
      <c r="GI172" s="36"/>
      <c r="GJ172" s="36"/>
      <c r="GK172" s="36"/>
      <c r="GL172" s="36"/>
      <c r="GM172" s="36"/>
      <c r="GN172" s="36"/>
      <c r="GO172" s="36"/>
      <c r="GP172" s="36"/>
      <c r="GQ172" s="36"/>
      <c r="GR172" s="36"/>
      <c r="GS172" s="36"/>
      <c r="GT172" s="36"/>
      <c r="GU172" s="36"/>
      <c r="GV172" s="36"/>
      <c r="GW172" s="36"/>
      <c r="GX172" s="36"/>
      <c r="GY172" s="36"/>
      <c r="GZ172" s="36"/>
      <c r="HA172" s="36"/>
      <c r="HB172" s="36"/>
      <c r="HC172" s="36"/>
      <c r="HD172" s="36"/>
      <c r="HE172" s="36"/>
      <c r="HF172" s="36"/>
      <c r="HG172" s="36"/>
      <c r="HH172" s="36"/>
      <c r="HI172" s="36"/>
      <c r="HJ172" s="36"/>
      <c r="HK172" s="36"/>
      <c r="HL172" s="36"/>
      <c r="HM172" s="36"/>
      <c r="HN172" s="36"/>
      <c r="HO172" s="36"/>
      <c r="HP172" s="36"/>
      <c r="HQ172" s="36"/>
      <c r="HR172" s="36"/>
      <c r="HS172" s="36"/>
      <c r="HT172" s="36"/>
      <c r="HU172" s="36"/>
      <c r="HV172" s="36"/>
      <c r="HW172" s="36"/>
      <c r="HX172" s="36"/>
      <c r="HY172" s="36"/>
      <c r="HZ172" s="36"/>
      <c r="IA172" s="36"/>
      <c r="IB172" s="36"/>
      <c r="IC172" s="36"/>
      <c r="ID172" s="36"/>
      <c r="IE172" s="36"/>
      <c r="IF172" s="36"/>
      <c r="IG172" s="36"/>
      <c r="IH172" s="36"/>
      <c r="II172" s="36"/>
      <c r="IJ172" s="36"/>
      <c r="IK172" s="36"/>
      <c r="IL172" s="36"/>
      <c r="IM172" s="36"/>
      <c r="IN172" s="36"/>
      <c r="IO172" s="36"/>
      <c r="IP172" s="36"/>
      <c r="IQ172" s="36"/>
      <c r="IR172" s="36"/>
      <c r="IS172" s="36"/>
      <c r="IT172" s="36"/>
      <c r="IU172" s="36"/>
      <c r="IV172" s="36"/>
      <c r="IW172" s="36"/>
      <c r="IX172" s="36"/>
      <c r="IY172" s="36"/>
      <c r="IZ172" s="36"/>
      <c r="JA172" s="36"/>
      <c r="JB172" s="36"/>
      <c r="JC172" s="36"/>
      <c r="JD172" s="36"/>
      <c r="JE172" s="36"/>
      <c r="JF172" s="36"/>
      <c r="JG172" s="36"/>
      <c r="JH172" s="36"/>
      <c r="JI172" s="36"/>
      <c r="JJ172" s="36"/>
      <c r="JK172" s="36"/>
      <c r="JL172" s="36"/>
      <c r="JM172" s="36"/>
      <c r="JN172" s="36"/>
      <c r="JO172" s="36"/>
      <c r="JP172" s="36"/>
      <c r="JQ172" s="36"/>
      <c r="JR172" s="36"/>
      <c r="JS172" s="36"/>
      <c r="JT172" s="36"/>
      <c r="JU172" s="36"/>
      <c r="JV172" s="36"/>
      <c r="JW172" s="36"/>
      <c r="JX172" s="36"/>
      <c r="JY172" s="36"/>
      <c r="JZ172" s="36"/>
      <c r="KA172" s="36"/>
      <c r="KB172" s="36"/>
      <c r="KC172" s="36"/>
      <c r="KD172" s="36"/>
      <c r="KE172" s="36"/>
      <c r="KF172" s="36"/>
      <c r="KG172" s="36"/>
      <c r="KH172" s="36"/>
      <c r="KI172" s="36"/>
      <c r="KJ172" s="36"/>
      <c r="KK172" s="36"/>
      <c r="KL172" s="36"/>
      <c r="KM172" s="36"/>
      <c r="KN172" s="36"/>
      <c r="KO172" s="36"/>
      <c r="KP172" s="36"/>
      <c r="KQ172" s="36"/>
      <c r="KR172" s="36"/>
      <c r="KS172" s="36"/>
      <c r="KT172" s="36"/>
      <c r="KU172" s="36"/>
      <c r="KV172" s="36"/>
      <c r="KW172" s="36"/>
      <c r="KX172" s="36"/>
      <c r="KY172" s="36"/>
      <c r="KZ172" s="36"/>
      <c r="LA172" s="36"/>
      <c r="LB172" s="36"/>
      <c r="LC172" s="36"/>
      <c r="LD172" s="36"/>
      <c r="LE172" s="36"/>
      <c r="LF172" s="36"/>
      <c r="LG172" s="36"/>
      <c r="LH172" s="36"/>
      <c r="LI172" s="36"/>
      <c r="LJ172" s="36"/>
      <c r="LK172" s="36"/>
      <c r="LL172" s="36"/>
      <c r="LM172" s="36"/>
      <c r="LN172" s="36"/>
      <c r="LO172" s="36"/>
      <c r="LP172" s="36"/>
      <c r="LQ172" s="36"/>
      <c r="LR172" s="36"/>
      <c r="LS172" s="36"/>
      <c r="LT172" s="36"/>
      <c r="LU172" s="36"/>
      <c r="LV172" s="36"/>
      <c r="LW172" s="36"/>
      <c r="LX172" s="36"/>
      <c r="LY172" s="36"/>
      <c r="LZ172" s="36"/>
      <c r="MA172" s="36"/>
      <c r="MB172" s="36"/>
      <c r="MC172" s="36"/>
      <c r="MD172" s="36"/>
      <c r="ME172" s="36"/>
      <c r="MF172" s="36"/>
      <c r="MG172" s="36"/>
      <c r="MH172" s="36"/>
      <c r="MI172" s="36"/>
      <c r="MJ172" s="36"/>
      <c r="MK172" s="36"/>
      <c r="ML172" s="36"/>
      <c r="MM172" s="36"/>
      <c r="MN172" s="36"/>
      <c r="MO172" s="36"/>
      <c r="MP172" s="36"/>
      <c r="MQ172" s="36"/>
      <c r="MR172" s="36"/>
      <c r="MS172" s="36"/>
      <c r="MT172" s="36"/>
      <c r="MU172" s="36"/>
      <c r="MV172" s="36"/>
      <c r="MW172" s="36"/>
      <c r="MX172" s="36"/>
      <c r="MY172" s="36"/>
      <c r="MZ172" s="36"/>
      <c r="NA172" s="36"/>
      <c r="NB172" s="36"/>
      <c r="NC172" s="36"/>
      <c r="ND172" s="36"/>
      <c r="NE172" s="36"/>
      <c r="NF172" s="36"/>
      <c r="NG172" s="36"/>
      <c r="NH172" s="36"/>
      <c r="NI172" s="36"/>
      <c r="NJ172" s="36"/>
      <c r="NK172" s="36"/>
      <c r="NL172" s="36"/>
      <c r="NM172" s="36"/>
      <c r="NN172" s="36"/>
      <c r="NO172" s="36"/>
      <c r="NP172" s="36"/>
      <c r="NQ172" s="36"/>
      <c r="NR172" s="36"/>
      <c r="NS172" s="36"/>
      <c r="NT172" s="36"/>
      <c r="NU172" s="36"/>
      <c r="NV172" s="36"/>
      <c r="NW172" s="36"/>
      <c r="NX172" s="36"/>
      <c r="NY172" s="36"/>
      <c r="NZ172" s="36"/>
      <c r="OA172" s="36"/>
      <c r="OB172" s="36"/>
      <c r="OC172" s="36"/>
      <c r="OD172" s="36"/>
      <c r="OE172" s="36"/>
      <c r="OF172" s="36"/>
      <c r="OG172" s="36"/>
      <c r="OH172" s="36"/>
      <c r="OI172" s="36"/>
      <c r="OJ172" s="36"/>
      <c r="OK172" s="36"/>
      <c r="OL172" s="36"/>
      <c r="OM172" s="36"/>
      <c r="ON172" s="36"/>
      <c r="OO172" s="36"/>
      <c r="OP172" s="36"/>
      <c r="OQ172" s="36"/>
      <c r="OR172" s="36"/>
      <c r="OS172" s="36"/>
      <c r="OT172" s="36"/>
      <c r="OU172" s="36"/>
      <c r="OV172" s="36"/>
      <c r="OW172" s="36"/>
      <c r="OX172" s="36"/>
      <c r="OY172" s="36"/>
      <c r="OZ172" s="36"/>
      <c r="PA172" s="36"/>
      <c r="PB172" s="36"/>
      <c r="PC172" s="36"/>
      <c r="PD172" s="36"/>
      <c r="PE172" s="36"/>
      <c r="PF172" s="36"/>
      <c r="PG172" s="36"/>
      <c r="PH172" s="36"/>
      <c r="PI172" s="36"/>
      <c r="PJ172" s="36"/>
      <c r="PK172" s="36"/>
      <c r="PL172" s="36"/>
      <c r="PM172" s="36"/>
      <c r="PN172" s="36"/>
      <c r="PO172" s="36"/>
      <c r="PP172" s="36"/>
      <c r="PQ172" s="36"/>
      <c r="PR172" s="36"/>
      <c r="PS172" s="36"/>
      <c r="PT172" s="36"/>
      <c r="PU172" s="36"/>
      <c r="PV172" s="36"/>
      <c r="PW172" s="36"/>
      <c r="PX172" s="36"/>
      <c r="PY172" s="36"/>
      <c r="PZ172" s="36"/>
      <c r="QA172" s="36"/>
      <c r="QB172" s="36"/>
      <c r="QC172" s="36"/>
      <c r="QD172" s="36"/>
      <c r="QE172" s="36"/>
      <c r="QF172" s="36"/>
      <c r="QG172" s="36"/>
      <c r="QH172" s="36"/>
      <c r="QI172" s="36"/>
      <c r="QJ172" s="36"/>
      <c r="QK172" s="36"/>
      <c r="QL172" s="36"/>
      <c r="QM172" s="36"/>
      <c r="QN172" s="36"/>
      <c r="QO172" s="36"/>
      <c r="QP172" s="36"/>
      <c r="QQ172" s="36"/>
      <c r="QR172" s="36"/>
      <c r="QS172" s="36"/>
      <c r="QT172" s="36"/>
      <c r="QU172" s="36"/>
      <c r="QV172" s="36"/>
      <c r="QW172" s="36"/>
      <c r="QX172" s="36"/>
      <c r="QY172" s="36"/>
      <c r="QZ172" s="36"/>
      <c r="RA172" s="36"/>
      <c r="RB172" s="36"/>
      <c r="RC172" s="36"/>
      <c r="RD172" s="36"/>
      <c r="RE172" s="36"/>
      <c r="RF172" s="36"/>
      <c r="RG172" s="36"/>
      <c r="RH172" s="36"/>
      <c r="RI172" s="36"/>
      <c r="RJ172" s="36"/>
      <c r="RK172" s="36"/>
      <c r="RL172" s="36"/>
      <c r="RM172" s="36"/>
      <c r="RN172" s="36"/>
      <c r="RO172" s="36"/>
      <c r="RP172" s="36"/>
      <c r="RQ172" s="36"/>
      <c r="RR172" s="36"/>
      <c r="RS172" s="36"/>
      <c r="RT172" s="36"/>
      <c r="RU172" s="36"/>
      <c r="RV172" s="36"/>
      <c r="RW172" s="36"/>
      <c r="RX172" s="36"/>
      <c r="RY172" s="36"/>
      <c r="RZ172" s="36"/>
      <c r="SA172" s="36"/>
      <c r="SB172" s="36"/>
      <c r="SC172" s="36"/>
      <c r="SD172" s="36"/>
      <c r="SE172" s="36"/>
      <c r="SF172" s="36"/>
      <c r="SG172" s="36"/>
      <c r="SH172" s="36"/>
      <c r="SI172" s="36"/>
      <c r="SJ172" s="36"/>
      <c r="SK172" s="36"/>
      <c r="SL172" s="36"/>
      <c r="SM172" s="36"/>
      <c r="SN172" s="36"/>
      <c r="SO172" s="36"/>
      <c r="SP172" s="36"/>
      <c r="SQ172" s="36"/>
      <c r="SR172" s="36"/>
      <c r="SS172" s="36"/>
      <c r="ST172" s="36"/>
      <c r="SU172" s="36"/>
      <c r="SV172" s="36"/>
      <c r="SW172" s="36"/>
      <c r="SX172" s="36"/>
      <c r="SY172" s="36"/>
      <c r="SZ172" s="36"/>
      <c r="TA172" s="36"/>
      <c r="TB172" s="36"/>
      <c r="TC172" s="36"/>
      <c r="TD172" s="36"/>
      <c r="TE172" s="36"/>
      <c r="TF172" s="36"/>
      <c r="TG172" s="36"/>
      <c r="TH172" s="36"/>
      <c r="TI172" s="36"/>
      <c r="TJ172" s="36"/>
      <c r="TK172" s="36"/>
      <c r="TL172" s="36"/>
      <c r="TM172" s="36"/>
      <c r="TN172" s="36"/>
      <c r="TO172" s="36"/>
      <c r="TP172" s="36"/>
      <c r="TQ172" s="36"/>
      <c r="TR172" s="36"/>
      <c r="TS172" s="36"/>
      <c r="TT172" s="36"/>
      <c r="TU172" s="36"/>
      <c r="TV172" s="36"/>
      <c r="TW172" s="36"/>
      <c r="TX172" s="36"/>
      <c r="TY172" s="36"/>
      <c r="TZ172" s="36"/>
      <c r="UA172" s="36"/>
      <c r="UB172" s="36"/>
      <c r="UC172" s="36"/>
      <c r="UD172" s="36"/>
      <c r="UE172" s="36"/>
      <c r="UF172" s="36"/>
      <c r="UG172" s="36"/>
      <c r="UH172" s="36"/>
      <c r="UI172" s="36"/>
      <c r="UJ172" s="36"/>
      <c r="UK172" s="36"/>
      <c r="UL172" s="36"/>
      <c r="UM172" s="36"/>
      <c r="UN172" s="36"/>
      <c r="UO172" s="36"/>
      <c r="UP172" s="36"/>
      <c r="UQ172" s="36"/>
      <c r="UR172" s="36"/>
      <c r="US172" s="36"/>
      <c r="UT172" s="36"/>
      <c r="UU172" s="36"/>
      <c r="UV172" s="36"/>
      <c r="UW172" s="36"/>
      <c r="UX172" s="36"/>
      <c r="UY172" s="36"/>
      <c r="UZ172" s="36"/>
      <c r="VA172" s="36"/>
      <c r="VB172" s="36"/>
      <c r="VC172" s="36"/>
      <c r="VD172" s="36"/>
      <c r="VE172" s="36"/>
      <c r="VF172" s="36"/>
      <c r="VG172" s="36"/>
      <c r="VH172" s="36"/>
      <c r="VI172" s="36"/>
      <c r="VJ172" s="36"/>
      <c r="VK172" s="36"/>
      <c r="VL172" s="36"/>
      <c r="VM172" s="36"/>
      <c r="VN172" s="36"/>
      <c r="VO172" s="36"/>
      <c r="VP172" s="36"/>
      <c r="VQ172" s="36"/>
      <c r="VR172" s="36"/>
      <c r="VS172" s="36"/>
      <c r="VT172" s="36"/>
      <c r="VU172" s="36"/>
      <c r="VV172" s="36"/>
      <c r="VW172" s="36"/>
      <c r="VX172" s="36"/>
      <c r="VY172" s="36"/>
      <c r="VZ172" s="36"/>
      <c r="WA172" s="36"/>
      <c r="WB172" s="36"/>
      <c r="WC172" s="36"/>
      <c r="WD172" s="36"/>
      <c r="WE172" s="36"/>
      <c r="WF172" s="36"/>
      <c r="WG172" s="36"/>
      <c r="WH172" s="36"/>
      <c r="WI172" s="36"/>
      <c r="WJ172" s="36"/>
      <c r="WK172" s="36"/>
      <c r="WL172" s="36"/>
      <c r="WM172" s="36"/>
      <c r="WN172" s="36"/>
      <c r="WO172" s="36"/>
      <c r="WP172" s="36"/>
      <c r="WQ172" s="36"/>
      <c r="WR172" s="36"/>
      <c r="WS172" s="36"/>
      <c r="WT172" s="36"/>
      <c r="WU172" s="36"/>
      <c r="WV172" s="36"/>
      <c r="WW172" s="36"/>
      <c r="WX172" s="36"/>
      <c r="WY172" s="36"/>
      <c r="WZ172" s="36"/>
      <c r="XA172" s="36"/>
      <c r="XB172" s="36"/>
      <c r="XC172" s="36"/>
      <c r="XD172" s="36"/>
      <c r="XE172" s="36"/>
      <c r="XF172" s="36"/>
      <c r="XG172" s="36"/>
      <c r="XH172" s="36"/>
      <c r="XI172" s="36"/>
      <c r="XJ172" s="36"/>
      <c r="XK172" s="36"/>
      <c r="XL172" s="36"/>
      <c r="XM172" s="36"/>
      <c r="XN172" s="36"/>
      <c r="XO172" s="36"/>
      <c r="XP172" s="36"/>
      <c r="XQ172" s="36"/>
      <c r="XR172" s="36"/>
      <c r="XS172" s="36"/>
      <c r="XT172" s="36"/>
      <c r="XU172" s="36"/>
      <c r="XV172" s="36"/>
      <c r="XW172" s="36"/>
      <c r="XX172" s="36"/>
      <c r="XY172" s="36"/>
      <c r="XZ172" s="36"/>
      <c r="YA172" s="36"/>
      <c r="YB172" s="36"/>
      <c r="YC172" s="36"/>
      <c r="YD172" s="36"/>
      <c r="YE172" s="36"/>
      <c r="YF172" s="36"/>
      <c r="YG172" s="36"/>
      <c r="YH172" s="36"/>
      <c r="YI172" s="36"/>
      <c r="YJ172" s="36"/>
      <c r="YK172" s="36"/>
      <c r="YL172" s="36"/>
      <c r="YM172" s="36"/>
      <c r="YN172" s="36"/>
      <c r="YO172" s="36"/>
      <c r="YP172" s="36"/>
      <c r="YQ172" s="36"/>
      <c r="YR172" s="36"/>
      <c r="YS172" s="36"/>
      <c r="YT172" s="36"/>
      <c r="YU172" s="36"/>
      <c r="YV172" s="36"/>
      <c r="YW172" s="36"/>
      <c r="YX172" s="36"/>
      <c r="YY172" s="36"/>
      <c r="YZ172" s="36"/>
      <c r="ZA172" s="36"/>
      <c r="ZB172" s="36"/>
      <c r="ZC172" s="36"/>
      <c r="ZD172" s="36"/>
      <c r="ZE172" s="36"/>
      <c r="ZF172" s="36"/>
      <c r="ZG172" s="36"/>
      <c r="ZH172" s="36"/>
      <c r="ZI172" s="36"/>
      <c r="ZJ172" s="36"/>
      <c r="ZK172" s="36"/>
      <c r="ZL172" s="36"/>
      <c r="ZM172" s="36"/>
      <c r="ZN172" s="36"/>
      <c r="ZO172" s="36"/>
      <c r="ZP172" s="36"/>
      <c r="ZQ172" s="36"/>
      <c r="ZR172" s="36"/>
      <c r="ZS172" s="36"/>
      <c r="ZT172" s="36"/>
      <c r="ZU172" s="36"/>
      <c r="ZV172" s="36"/>
      <c r="ZW172" s="36"/>
      <c r="ZX172" s="36"/>
      <c r="ZY172" s="36"/>
      <c r="ZZ172" s="36"/>
      <c r="AAA172" s="36"/>
      <c r="AAB172" s="36"/>
      <c r="AAC172" s="36"/>
      <c r="AAD172" s="36"/>
      <c r="AAE172" s="36"/>
      <c r="AAF172" s="36"/>
      <c r="AAG172" s="36"/>
      <c r="AAH172" s="36"/>
      <c r="AAI172" s="36"/>
      <c r="AAJ172" s="36"/>
      <c r="AAK172" s="36"/>
      <c r="AAL172" s="36"/>
      <c r="AAM172" s="36"/>
      <c r="AAN172" s="36"/>
      <c r="AAO172" s="36"/>
      <c r="AAP172" s="36"/>
      <c r="AAQ172" s="36"/>
      <c r="AAR172" s="36"/>
      <c r="AAS172" s="36"/>
      <c r="AAT172" s="36"/>
      <c r="AAU172" s="36"/>
      <c r="AAV172" s="36"/>
      <c r="AAW172" s="36"/>
      <c r="AAX172" s="36"/>
      <c r="AAY172" s="36"/>
      <c r="AAZ172" s="36"/>
      <c r="ABA172" s="36"/>
      <c r="ABB172" s="36"/>
      <c r="ABC172" s="36"/>
      <c r="ABD172" s="36"/>
      <c r="ABE172" s="36"/>
      <c r="ABF172" s="36"/>
      <c r="ABG172" s="36"/>
      <c r="ABH172" s="36"/>
      <c r="ABI172" s="36"/>
      <c r="ABJ172" s="36"/>
      <c r="ABK172" s="36"/>
      <c r="ABL172" s="36"/>
      <c r="ABM172" s="36"/>
      <c r="ABN172" s="36"/>
      <c r="ABO172" s="36"/>
      <c r="ABP172" s="36"/>
      <c r="ABQ172" s="36"/>
      <c r="ABR172" s="36"/>
      <c r="ABS172" s="36"/>
      <c r="ABT172" s="36"/>
      <c r="ABU172" s="36"/>
      <c r="ABV172" s="36"/>
      <c r="ABW172" s="36"/>
      <c r="ABX172" s="36"/>
      <c r="ABY172" s="36"/>
      <c r="ABZ172" s="36"/>
      <c r="ACA172" s="36"/>
      <c r="ACB172" s="36"/>
      <c r="ACC172" s="36"/>
      <c r="ACD172" s="36"/>
      <c r="ACE172" s="36"/>
      <c r="ACF172" s="36"/>
      <c r="ACG172" s="36"/>
      <c r="ACH172" s="36"/>
      <c r="ACI172" s="36"/>
      <c r="ACJ172" s="36"/>
      <c r="ACK172" s="36"/>
      <c r="ACL172" s="36"/>
      <c r="ACM172" s="36"/>
      <c r="ACN172" s="36"/>
      <c r="ACO172" s="36"/>
      <c r="ACP172" s="36"/>
      <c r="ACQ172" s="36"/>
      <c r="ACR172" s="36"/>
      <c r="ACS172" s="36"/>
      <c r="ACT172" s="36"/>
      <c r="ACU172" s="36"/>
      <c r="ACV172" s="36"/>
      <c r="ACW172" s="36"/>
      <c r="ACX172" s="36"/>
      <c r="ACY172" s="36"/>
      <c r="ACZ172" s="36"/>
      <c r="ADA172" s="36"/>
      <c r="ADB172" s="36"/>
      <c r="ADC172" s="36"/>
      <c r="ADD172" s="36"/>
      <c r="ADE172" s="36"/>
      <c r="ADF172" s="36"/>
      <c r="ADG172" s="36"/>
      <c r="ADH172" s="36"/>
      <c r="ADI172" s="36"/>
      <c r="ADJ172" s="36"/>
      <c r="ADK172" s="36"/>
      <c r="ADL172" s="36"/>
      <c r="ADM172" s="36"/>
      <c r="ADN172" s="36"/>
      <c r="ADO172" s="36"/>
      <c r="ADP172" s="36"/>
      <c r="ADQ172" s="36"/>
      <c r="ADR172" s="36"/>
      <c r="ADS172" s="36"/>
      <c r="ADT172" s="36"/>
      <c r="ADU172" s="36"/>
      <c r="ADV172" s="36"/>
      <c r="ADW172" s="36"/>
      <c r="ADX172" s="36"/>
      <c r="ADY172" s="36"/>
      <c r="ADZ172" s="36"/>
      <c r="AEA172" s="36"/>
      <c r="AEB172" s="36"/>
      <c r="AEC172" s="36"/>
      <c r="AED172" s="36"/>
      <c r="AEE172" s="36"/>
      <c r="AEF172" s="36"/>
      <c r="AEG172" s="36"/>
      <c r="AEH172" s="36"/>
      <c r="AEI172" s="36"/>
      <c r="AEJ172" s="36"/>
      <c r="AEK172" s="36"/>
      <c r="AEL172" s="36"/>
      <c r="AEM172" s="36"/>
      <c r="AEN172" s="36"/>
      <c r="AEO172" s="36"/>
      <c r="AEP172" s="36"/>
      <c r="AEQ172" s="36"/>
      <c r="AER172" s="36"/>
      <c r="AES172" s="36"/>
      <c r="AET172" s="36"/>
      <c r="AEU172" s="36"/>
      <c r="AEV172" s="36"/>
      <c r="AEW172" s="36"/>
      <c r="AEX172" s="36"/>
      <c r="AEY172" s="36"/>
      <c r="AEZ172" s="36"/>
      <c r="AFA172" s="36"/>
      <c r="AFB172" s="36"/>
      <c r="AFC172" s="36"/>
      <c r="AFD172" s="36"/>
      <c r="AFE172" s="36"/>
      <c r="AFF172" s="36"/>
      <c r="AFG172" s="36"/>
      <c r="AFH172" s="36"/>
      <c r="AFI172" s="36"/>
      <c r="AFJ172" s="36"/>
      <c r="AFK172" s="36"/>
      <c r="AFL172" s="36"/>
      <c r="AFM172" s="36"/>
      <c r="AFN172" s="36"/>
      <c r="AFO172" s="36"/>
      <c r="AFP172" s="36"/>
      <c r="AFQ172" s="36"/>
      <c r="AFR172" s="36"/>
      <c r="AFS172" s="36"/>
      <c r="AFT172" s="36"/>
      <c r="AFU172" s="36"/>
      <c r="AFV172" s="36"/>
      <c r="AFW172" s="36"/>
      <c r="AFX172" s="36"/>
      <c r="AFY172" s="36"/>
      <c r="AFZ172" s="36"/>
      <c r="AGA172" s="36"/>
      <c r="AGB172" s="36"/>
      <c r="AGC172" s="36"/>
      <c r="AGD172" s="36"/>
      <c r="AGE172" s="36"/>
      <c r="AGF172" s="36"/>
      <c r="AGG172" s="36"/>
      <c r="AGH172" s="36"/>
      <c r="AGI172" s="36"/>
      <c r="AGJ172" s="36"/>
      <c r="AGK172" s="36"/>
      <c r="AGL172" s="36"/>
      <c r="AGM172" s="36"/>
      <c r="AGN172" s="36"/>
      <c r="AGO172" s="36"/>
      <c r="AGP172" s="36"/>
      <c r="AGQ172" s="36"/>
      <c r="AGR172" s="36"/>
      <c r="AGS172" s="36"/>
      <c r="AGT172" s="36"/>
      <c r="AGU172" s="36"/>
      <c r="AGV172" s="36"/>
      <c r="AGW172" s="36"/>
      <c r="AGX172" s="36"/>
      <c r="AGY172" s="36"/>
      <c r="AGZ172" s="36"/>
      <c r="AHA172" s="36"/>
      <c r="AHB172" s="36"/>
      <c r="AHC172" s="36"/>
      <c r="AHD172" s="36"/>
      <c r="AHE172" s="36"/>
      <c r="AHF172" s="36"/>
      <c r="AHG172" s="36"/>
      <c r="AHH172" s="36"/>
      <c r="AHI172" s="36"/>
      <c r="AHJ172" s="36"/>
      <c r="AHK172" s="36"/>
      <c r="AHL172" s="36"/>
      <c r="AHM172" s="36"/>
      <c r="AHN172" s="36"/>
      <c r="AHO172" s="36"/>
      <c r="AHP172" s="36"/>
      <c r="AHQ172" s="36"/>
      <c r="AHR172" s="36"/>
      <c r="AHS172" s="36"/>
      <c r="AHT172" s="36"/>
      <c r="AHU172" s="36"/>
      <c r="AHV172" s="36"/>
      <c r="AHW172" s="36"/>
      <c r="AHX172" s="36"/>
      <c r="AHY172" s="36"/>
      <c r="AHZ172" s="36"/>
      <c r="AIA172" s="36"/>
      <c r="AIB172" s="36"/>
      <c r="AIC172" s="36"/>
      <c r="AID172" s="36"/>
      <c r="AIE172" s="36"/>
      <c r="AIF172" s="36"/>
      <c r="AIG172" s="36"/>
      <c r="AIH172" s="36"/>
      <c r="AII172" s="36"/>
      <c r="AIJ172" s="36"/>
      <c r="AIK172" s="36"/>
      <c r="AIL172" s="36"/>
      <c r="AIM172" s="36"/>
      <c r="AIN172" s="36"/>
      <c r="AIO172" s="36"/>
      <c r="AIP172" s="36"/>
      <c r="AIQ172" s="36"/>
      <c r="AIR172" s="36"/>
      <c r="AIS172" s="36"/>
      <c r="AIT172" s="36"/>
      <c r="AIU172" s="36"/>
      <c r="AIV172" s="36"/>
      <c r="AIW172" s="36"/>
      <c r="AIX172" s="36"/>
      <c r="AIY172" s="36"/>
      <c r="AIZ172" s="36"/>
      <c r="AJA172" s="36"/>
      <c r="AJB172" s="36"/>
      <c r="AJC172" s="36"/>
      <c r="AJD172" s="36"/>
      <c r="AJE172" s="36"/>
      <c r="AJF172" s="36"/>
      <c r="AJG172" s="36"/>
      <c r="AJH172" s="36"/>
      <c r="AJI172" s="36"/>
      <c r="AJJ172" s="36"/>
      <c r="AJK172" s="36"/>
      <c r="AJL172" s="36"/>
      <c r="AJM172" s="36"/>
      <c r="AJN172" s="36"/>
      <c r="AJO172" s="36"/>
      <c r="AJP172" s="36"/>
      <c r="AJQ172" s="36"/>
      <c r="AJR172" s="36"/>
      <c r="AJS172" s="36"/>
      <c r="AJT172" s="36"/>
      <c r="AJU172" s="36"/>
      <c r="AJV172" s="36"/>
      <c r="AJW172" s="36"/>
      <c r="AJX172" s="36"/>
      <c r="AJY172" s="36"/>
      <c r="AJZ172" s="36"/>
      <c r="AKA172" s="36"/>
      <c r="AKB172" s="36"/>
      <c r="AKC172" s="36"/>
      <c r="AKD172" s="36"/>
      <c r="AKE172" s="36"/>
      <c r="AKF172" s="36"/>
      <c r="AKG172" s="36"/>
      <c r="AKH172" s="36"/>
      <c r="AKI172" s="36"/>
      <c r="AKJ172" s="36"/>
      <c r="AKK172" s="36"/>
      <c r="AKL172" s="36"/>
      <c r="AKM172" s="36"/>
      <c r="AKN172" s="36"/>
      <c r="AKO172" s="36"/>
      <c r="AKP172" s="36"/>
      <c r="AKQ172" s="36"/>
      <c r="AKR172" s="36"/>
      <c r="AKS172" s="36"/>
      <c r="AKT172" s="36"/>
      <c r="AKU172" s="36"/>
      <c r="AKV172" s="36"/>
      <c r="AKW172" s="36"/>
      <c r="AKX172" s="36"/>
      <c r="AKY172" s="36"/>
      <c r="AKZ172" s="36"/>
      <c r="ALA172" s="36"/>
      <c r="ALB172" s="36"/>
      <c r="ALC172" s="36"/>
      <c r="ALD172" s="36"/>
      <c r="ALE172" s="36"/>
      <c r="ALF172" s="36"/>
      <c r="ALG172" s="36"/>
      <c r="ALH172" s="36"/>
      <c r="ALI172" s="36"/>
      <c r="ALJ172" s="36"/>
      <c r="ALK172" s="36"/>
      <c r="ALL172" s="36"/>
      <c r="ALM172" s="36"/>
      <c r="ALN172" s="36"/>
      <c r="ALO172" s="36"/>
      <c r="ALP172" s="36"/>
      <c r="ALQ172" s="36"/>
      <c r="ALR172" s="36"/>
      <c r="ALS172" s="36"/>
      <c r="ALT172" s="36"/>
      <c r="ALU172" s="36"/>
      <c r="ALV172" s="36"/>
      <c r="ALW172" s="36"/>
      <c r="ALX172" s="36"/>
      <c r="ALY172" s="36"/>
      <c r="ALZ172" s="36"/>
      <c r="AMA172" s="36"/>
      <c r="AMB172" s="36"/>
      <c r="AMC172" s="36"/>
      <c r="AMD172" s="36"/>
      <c r="AME172" s="36"/>
      <c r="AMF172" s="36"/>
      <c r="AMG172" s="36"/>
      <c r="AMH172" s="36"/>
      <c r="AMI172" s="35"/>
      <c r="AMK172" s="35"/>
      <c r="AML172" s="35"/>
      <c r="AMM172" s="35"/>
      <c r="XFC172" s="35"/>
      <c r="XFD172" s="35"/>
    </row>
    <row r="173" s="37" customFormat="true" ht="13.8" hidden="false" customHeight="false" outlineLevel="0" collapsed="false">
      <c r="A173" s="159"/>
      <c r="B173" s="162" t="n">
        <v>0.04</v>
      </c>
      <c r="C173" s="163" t="n">
        <f aca="false">C165/220</f>
        <v>36.254123907068</v>
      </c>
      <c r="D173" s="163"/>
      <c r="E173" s="163" t="n">
        <f aca="false">(E165/2)/220</f>
        <v>41.3831160027945</v>
      </c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  <c r="FW173" s="36"/>
      <c r="FX173" s="36"/>
      <c r="FY173" s="36"/>
      <c r="FZ173" s="36"/>
      <c r="GA173" s="36"/>
      <c r="GB173" s="36"/>
      <c r="GC173" s="36"/>
      <c r="GD173" s="36"/>
      <c r="GE173" s="36"/>
      <c r="GF173" s="36"/>
      <c r="GG173" s="36"/>
      <c r="GH173" s="36"/>
      <c r="GI173" s="36"/>
      <c r="GJ173" s="36"/>
      <c r="GK173" s="36"/>
      <c r="GL173" s="36"/>
      <c r="GM173" s="36"/>
      <c r="GN173" s="36"/>
      <c r="GO173" s="36"/>
      <c r="GP173" s="36"/>
      <c r="GQ173" s="36"/>
      <c r="GR173" s="36"/>
      <c r="GS173" s="36"/>
      <c r="GT173" s="36"/>
      <c r="GU173" s="36"/>
      <c r="GV173" s="36"/>
      <c r="GW173" s="36"/>
      <c r="GX173" s="36"/>
      <c r="GY173" s="36"/>
      <c r="GZ173" s="36"/>
      <c r="HA173" s="36"/>
      <c r="HB173" s="36"/>
      <c r="HC173" s="36"/>
      <c r="HD173" s="36"/>
      <c r="HE173" s="36"/>
      <c r="HF173" s="36"/>
      <c r="HG173" s="36"/>
      <c r="HH173" s="36"/>
      <c r="HI173" s="36"/>
      <c r="HJ173" s="36"/>
      <c r="HK173" s="36"/>
      <c r="HL173" s="36"/>
      <c r="HM173" s="36"/>
      <c r="HN173" s="36"/>
      <c r="HO173" s="36"/>
      <c r="HP173" s="36"/>
      <c r="HQ173" s="36"/>
      <c r="HR173" s="36"/>
      <c r="HS173" s="36"/>
      <c r="HT173" s="36"/>
      <c r="HU173" s="36"/>
      <c r="HV173" s="36"/>
      <c r="HW173" s="36"/>
      <c r="HX173" s="36"/>
      <c r="HY173" s="36"/>
      <c r="HZ173" s="36"/>
      <c r="IA173" s="36"/>
      <c r="IB173" s="36"/>
      <c r="IC173" s="36"/>
      <c r="ID173" s="36"/>
      <c r="IE173" s="36"/>
      <c r="IF173" s="36"/>
      <c r="IG173" s="36"/>
      <c r="IH173" s="36"/>
      <c r="II173" s="36"/>
      <c r="IJ173" s="36"/>
      <c r="IK173" s="36"/>
      <c r="IL173" s="36"/>
      <c r="IM173" s="36"/>
      <c r="IN173" s="36"/>
      <c r="IO173" s="36"/>
      <c r="IP173" s="36"/>
      <c r="IQ173" s="36"/>
      <c r="IR173" s="36"/>
      <c r="IS173" s="36"/>
      <c r="IT173" s="36"/>
      <c r="IU173" s="36"/>
      <c r="IV173" s="36"/>
      <c r="IW173" s="36"/>
      <c r="IX173" s="36"/>
      <c r="IY173" s="36"/>
      <c r="IZ173" s="36"/>
      <c r="JA173" s="36"/>
      <c r="JB173" s="36"/>
      <c r="JC173" s="36"/>
      <c r="JD173" s="36"/>
      <c r="JE173" s="36"/>
      <c r="JF173" s="36"/>
      <c r="JG173" s="36"/>
      <c r="JH173" s="36"/>
      <c r="JI173" s="36"/>
      <c r="JJ173" s="36"/>
      <c r="JK173" s="36"/>
      <c r="JL173" s="36"/>
      <c r="JM173" s="36"/>
      <c r="JN173" s="36"/>
      <c r="JO173" s="36"/>
      <c r="JP173" s="36"/>
      <c r="JQ173" s="36"/>
      <c r="JR173" s="36"/>
      <c r="JS173" s="36"/>
      <c r="JT173" s="36"/>
      <c r="JU173" s="36"/>
      <c r="JV173" s="36"/>
      <c r="JW173" s="36"/>
      <c r="JX173" s="36"/>
      <c r="JY173" s="36"/>
      <c r="JZ173" s="36"/>
      <c r="KA173" s="36"/>
      <c r="KB173" s="36"/>
      <c r="KC173" s="36"/>
      <c r="KD173" s="36"/>
      <c r="KE173" s="36"/>
      <c r="KF173" s="36"/>
      <c r="KG173" s="36"/>
      <c r="KH173" s="36"/>
      <c r="KI173" s="36"/>
      <c r="KJ173" s="36"/>
      <c r="KK173" s="36"/>
      <c r="KL173" s="36"/>
      <c r="KM173" s="36"/>
      <c r="KN173" s="36"/>
      <c r="KO173" s="36"/>
      <c r="KP173" s="36"/>
      <c r="KQ173" s="36"/>
      <c r="KR173" s="36"/>
      <c r="KS173" s="36"/>
      <c r="KT173" s="36"/>
      <c r="KU173" s="36"/>
      <c r="KV173" s="36"/>
      <c r="KW173" s="36"/>
      <c r="KX173" s="36"/>
      <c r="KY173" s="36"/>
      <c r="KZ173" s="36"/>
      <c r="LA173" s="36"/>
      <c r="LB173" s="36"/>
      <c r="LC173" s="36"/>
      <c r="LD173" s="36"/>
      <c r="LE173" s="36"/>
      <c r="LF173" s="36"/>
      <c r="LG173" s="36"/>
      <c r="LH173" s="36"/>
      <c r="LI173" s="36"/>
      <c r="LJ173" s="36"/>
      <c r="LK173" s="36"/>
      <c r="LL173" s="36"/>
      <c r="LM173" s="36"/>
      <c r="LN173" s="36"/>
      <c r="LO173" s="36"/>
      <c r="LP173" s="36"/>
      <c r="LQ173" s="36"/>
      <c r="LR173" s="36"/>
      <c r="LS173" s="36"/>
      <c r="LT173" s="36"/>
      <c r="LU173" s="36"/>
      <c r="LV173" s="36"/>
      <c r="LW173" s="36"/>
      <c r="LX173" s="36"/>
      <c r="LY173" s="36"/>
      <c r="LZ173" s="36"/>
      <c r="MA173" s="36"/>
      <c r="MB173" s="36"/>
      <c r="MC173" s="36"/>
      <c r="MD173" s="36"/>
      <c r="ME173" s="36"/>
      <c r="MF173" s="36"/>
      <c r="MG173" s="36"/>
      <c r="MH173" s="36"/>
      <c r="MI173" s="36"/>
      <c r="MJ173" s="36"/>
      <c r="MK173" s="36"/>
      <c r="ML173" s="36"/>
      <c r="MM173" s="36"/>
      <c r="MN173" s="36"/>
      <c r="MO173" s="36"/>
      <c r="MP173" s="36"/>
      <c r="MQ173" s="36"/>
      <c r="MR173" s="36"/>
      <c r="MS173" s="36"/>
      <c r="MT173" s="36"/>
      <c r="MU173" s="36"/>
      <c r="MV173" s="36"/>
      <c r="MW173" s="36"/>
      <c r="MX173" s="36"/>
      <c r="MY173" s="36"/>
      <c r="MZ173" s="36"/>
      <c r="NA173" s="36"/>
      <c r="NB173" s="36"/>
      <c r="NC173" s="36"/>
      <c r="ND173" s="36"/>
      <c r="NE173" s="36"/>
      <c r="NF173" s="36"/>
      <c r="NG173" s="36"/>
      <c r="NH173" s="36"/>
      <c r="NI173" s="36"/>
      <c r="NJ173" s="36"/>
      <c r="NK173" s="36"/>
      <c r="NL173" s="36"/>
      <c r="NM173" s="36"/>
      <c r="NN173" s="36"/>
      <c r="NO173" s="36"/>
      <c r="NP173" s="36"/>
      <c r="NQ173" s="36"/>
      <c r="NR173" s="36"/>
      <c r="NS173" s="36"/>
      <c r="NT173" s="36"/>
      <c r="NU173" s="36"/>
      <c r="NV173" s="36"/>
      <c r="NW173" s="36"/>
      <c r="NX173" s="36"/>
      <c r="NY173" s="36"/>
      <c r="NZ173" s="36"/>
      <c r="OA173" s="36"/>
      <c r="OB173" s="36"/>
      <c r="OC173" s="36"/>
      <c r="OD173" s="36"/>
      <c r="OE173" s="36"/>
      <c r="OF173" s="36"/>
      <c r="OG173" s="36"/>
      <c r="OH173" s="36"/>
      <c r="OI173" s="36"/>
      <c r="OJ173" s="36"/>
      <c r="OK173" s="36"/>
      <c r="OL173" s="36"/>
      <c r="OM173" s="36"/>
      <c r="ON173" s="36"/>
      <c r="OO173" s="36"/>
      <c r="OP173" s="36"/>
      <c r="OQ173" s="36"/>
      <c r="OR173" s="36"/>
      <c r="OS173" s="36"/>
      <c r="OT173" s="36"/>
      <c r="OU173" s="36"/>
      <c r="OV173" s="36"/>
      <c r="OW173" s="36"/>
      <c r="OX173" s="36"/>
      <c r="OY173" s="36"/>
      <c r="OZ173" s="36"/>
      <c r="PA173" s="36"/>
      <c r="PB173" s="36"/>
      <c r="PC173" s="36"/>
      <c r="PD173" s="36"/>
      <c r="PE173" s="36"/>
      <c r="PF173" s="36"/>
      <c r="PG173" s="36"/>
      <c r="PH173" s="36"/>
      <c r="PI173" s="36"/>
      <c r="PJ173" s="36"/>
      <c r="PK173" s="36"/>
      <c r="PL173" s="36"/>
      <c r="PM173" s="36"/>
      <c r="PN173" s="36"/>
      <c r="PO173" s="36"/>
      <c r="PP173" s="36"/>
      <c r="PQ173" s="36"/>
      <c r="PR173" s="36"/>
      <c r="PS173" s="36"/>
      <c r="PT173" s="36"/>
      <c r="PU173" s="36"/>
      <c r="PV173" s="36"/>
      <c r="PW173" s="36"/>
      <c r="PX173" s="36"/>
      <c r="PY173" s="36"/>
      <c r="PZ173" s="36"/>
      <c r="QA173" s="36"/>
      <c r="QB173" s="36"/>
      <c r="QC173" s="36"/>
      <c r="QD173" s="36"/>
      <c r="QE173" s="36"/>
      <c r="QF173" s="36"/>
      <c r="QG173" s="36"/>
      <c r="QH173" s="36"/>
      <c r="QI173" s="36"/>
      <c r="QJ173" s="36"/>
      <c r="QK173" s="36"/>
      <c r="QL173" s="36"/>
      <c r="QM173" s="36"/>
      <c r="QN173" s="36"/>
      <c r="QO173" s="36"/>
      <c r="QP173" s="36"/>
      <c r="QQ173" s="36"/>
      <c r="QR173" s="36"/>
      <c r="QS173" s="36"/>
      <c r="QT173" s="36"/>
      <c r="QU173" s="36"/>
      <c r="QV173" s="36"/>
      <c r="QW173" s="36"/>
      <c r="QX173" s="36"/>
      <c r="QY173" s="36"/>
      <c r="QZ173" s="36"/>
      <c r="RA173" s="36"/>
      <c r="RB173" s="36"/>
      <c r="RC173" s="36"/>
      <c r="RD173" s="36"/>
      <c r="RE173" s="36"/>
      <c r="RF173" s="36"/>
      <c r="RG173" s="36"/>
      <c r="RH173" s="36"/>
      <c r="RI173" s="36"/>
      <c r="RJ173" s="36"/>
      <c r="RK173" s="36"/>
      <c r="RL173" s="36"/>
      <c r="RM173" s="36"/>
      <c r="RN173" s="36"/>
      <c r="RO173" s="36"/>
      <c r="RP173" s="36"/>
      <c r="RQ173" s="36"/>
      <c r="RR173" s="36"/>
      <c r="RS173" s="36"/>
      <c r="RT173" s="36"/>
      <c r="RU173" s="36"/>
      <c r="RV173" s="36"/>
      <c r="RW173" s="36"/>
      <c r="RX173" s="36"/>
      <c r="RY173" s="36"/>
      <c r="RZ173" s="36"/>
      <c r="SA173" s="36"/>
      <c r="SB173" s="36"/>
      <c r="SC173" s="36"/>
      <c r="SD173" s="36"/>
      <c r="SE173" s="36"/>
      <c r="SF173" s="36"/>
      <c r="SG173" s="36"/>
      <c r="SH173" s="36"/>
      <c r="SI173" s="36"/>
      <c r="SJ173" s="36"/>
      <c r="SK173" s="36"/>
      <c r="SL173" s="36"/>
      <c r="SM173" s="36"/>
      <c r="SN173" s="36"/>
      <c r="SO173" s="36"/>
      <c r="SP173" s="36"/>
      <c r="SQ173" s="36"/>
      <c r="SR173" s="36"/>
      <c r="SS173" s="36"/>
      <c r="ST173" s="36"/>
      <c r="SU173" s="36"/>
      <c r="SV173" s="36"/>
      <c r="SW173" s="36"/>
      <c r="SX173" s="36"/>
      <c r="SY173" s="36"/>
      <c r="SZ173" s="36"/>
      <c r="TA173" s="36"/>
      <c r="TB173" s="36"/>
      <c r="TC173" s="36"/>
      <c r="TD173" s="36"/>
      <c r="TE173" s="36"/>
      <c r="TF173" s="36"/>
      <c r="TG173" s="36"/>
      <c r="TH173" s="36"/>
      <c r="TI173" s="36"/>
      <c r="TJ173" s="36"/>
      <c r="TK173" s="36"/>
      <c r="TL173" s="36"/>
      <c r="TM173" s="36"/>
      <c r="TN173" s="36"/>
      <c r="TO173" s="36"/>
      <c r="TP173" s="36"/>
      <c r="TQ173" s="36"/>
      <c r="TR173" s="36"/>
      <c r="TS173" s="36"/>
      <c r="TT173" s="36"/>
      <c r="TU173" s="36"/>
      <c r="TV173" s="36"/>
      <c r="TW173" s="36"/>
      <c r="TX173" s="36"/>
      <c r="TY173" s="36"/>
      <c r="TZ173" s="36"/>
      <c r="UA173" s="36"/>
      <c r="UB173" s="36"/>
      <c r="UC173" s="36"/>
      <c r="UD173" s="36"/>
      <c r="UE173" s="36"/>
      <c r="UF173" s="36"/>
      <c r="UG173" s="36"/>
      <c r="UH173" s="36"/>
      <c r="UI173" s="36"/>
      <c r="UJ173" s="36"/>
      <c r="UK173" s="36"/>
      <c r="UL173" s="36"/>
      <c r="UM173" s="36"/>
      <c r="UN173" s="36"/>
      <c r="UO173" s="36"/>
      <c r="UP173" s="36"/>
      <c r="UQ173" s="36"/>
      <c r="UR173" s="36"/>
      <c r="US173" s="36"/>
      <c r="UT173" s="36"/>
      <c r="UU173" s="36"/>
      <c r="UV173" s="36"/>
      <c r="UW173" s="36"/>
      <c r="UX173" s="36"/>
      <c r="UY173" s="36"/>
      <c r="UZ173" s="36"/>
      <c r="VA173" s="36"/>
      <c r="VB173" s="36"/>
      <c r="VC173" s="36"/>
      <c r="VD173" s="36"/>
      <c r="VE173" s="36"/>
      <c r="VF173" s="36"/>
      <c r="VG173" s="36"/>
      <c r="VH173" s="36"/>
      <c r="VI173" s="36"/>
      <c r="VJ173" s="36"/>
      <c r="VK173" s="36"/>
      <c r="VL173" s="36"/>
      <c r="VM173" s="36"/>
      <c r="VN173" s="36"/>
      <c r="VO173" s="36"/>
      <c r="VP173" s="36"/>
      <c r="VQ173" s="36"/>
      <c r="VR173" s="36"/>
      <c r="VS173" s="36"/>
      <c r="VT173" s="36"/>
      <c r="VU173" s="36"/>
      <c r="VV173" s="36"/>
      <c r="VW173" s="36"/>
      <c r="VX173" s="36"/>
      <c r="VY173" s="36"/>
      <c r="VZ173" s="36"/>
      <c r="WA173" s="36"/>
      <c r="WB173" s="36"/>
      <c r="WC173" s="36"/>
      <c r="WD173" s="36"/>
      <c r="WE173" s="36"/>
      <c r="WF173" s="36"/>
      <c r="WG173" s="36"/>
      <c r="WH173" s="36"/>
      <c r="WI173" s="36"/>
      <c r="WJ173" s="36"/>
      <c r="WK173" s="36"/>
      <c r="WL173" s="36"/>
      <c r="WM173" s="36"/>
      <c r="WN173" s="36"/>
      <c r="WO173" s="36"/>
      <c r="WP173" s="36"/>
      <c r="WQ173" s="36"/>
      <c r="WR173" s="36"/>
      <c r="WS173" s="36"/>
      <c r="WT173" s="36"/>
      <c r="WU173" s="36"/>
      <c r="WV173" s="36"/>
      <c r="WW173" s="36"/>
      <c r="WX173" s="36"/>
      <c r="WY173" s="36"/>
      <c r="WZ173" s="36"/>
      <c r="XA173" s="36"/>
      <c r="XB173" s="36"/>
      <c r="XC173" s="36"/>
      <c r="XD173" s="36"/>
      <c r="XE173" s="36"/>
      <c r="XF173" s="36"/>
      <c r="XG173" s="36"/>
      <c r="XH173" s="36"/>
      <c r="XI173" s="36"/>
      <c r="XJ173" s="36"/>
      <c r="XK173" s="36"/>
      <c r="XL173" s="36"/>
      <c r="XM173" s="36"/>
      <c r="XN173" s="36"/>
      <c r="XO173" s="36"/>
      <c r="XP173" s="36"/>
      <c r="XQ173" s="36"/>
      <c r="XR173" s="36"/>
      <c r="XS173" s="36"/>
      <c r="XT173" s="36"/>
      <c r="XU173" s="36"/>
      <c r="XV173" s="36"/>
      <c r="XW173" s="36"/>
      <c r="XX173" s="36"/>
      <c r="XY173" s="36"/>
      <c r="XZ173" s="36"/>
      <c r="YA173" s="36"/>
      <c r="YB173" s="36"/>
      <c r="YC173" s="36"/>
      <c r="YD173" s="36"/>
      <c r="YE173" s="36"/>
      <c r="YF173" s="36"/>
      <c r="YG173" s="36"/>
      <c r="YH173" s="36"/>
      <c r="YI173" s="36"/>
      <c r="YJ173" s="36"/>
      <c r="YK173" s="36"/>
      <c r="YL173" s="36"/>
      <c r="YM173" s="36"/>
      <c r="YN173" s="36"/>
      <c r="YO173" s="36"/>
      <c r="YP173" s="36"/>
      <c r="YQ173" s="36"/>
      <c r="YR173" s="36"/>
      <c r="YS173" s="36"/>
      <c r="YT173" s="36"/>
      <c r="YU173" s="36"/>
      <c r="YV173" s="36"/>
      <c r="YW173" s="36"/>
      <c r="YX173" s="36"/>
      <c r="YY173" s="36"/>
      <c r="YZ173" s="36"/>
      <c r="ZA173" s="36"/>
      <c r="ZB173" s="36"/>
      <c r="ZC173" s="36"/>
      <c r="ZD173" s="36"/>
      <c r="ZE173" s="36"/>
      <c r="ZF173" s="36"/>
      <c r="ZG173" s="36"/>
      <c r="ZH173" s="36"/>
      <c r="ZI173" s="36"/>
      <c r="ZJ173" s="36"/>
      <c r="ZK173" s="36"/>
      <c r="ZL173" s="36"/>
      <c r="ZM173" s="36"/>
      <c r="ZN173" s="36"/>
      <c r="ZO173" s="36"/>
      <c r="ZP173" s="36"/>
      <c r="ZQ173" s="36"/>
      <c r="ZR173" s="36"/>
      <c r="ZS173" s="36"/>
      <c r="ZT173" s="36"/>
      <c r="ZU173" s="36"/>
      <c r="ZV173" s="36"/>
      <c r="ZW173" s="36"/>
      <c r="ZX173" s="36"/>
      <c r="ZY173" s="36"/>
      <c r="ZZ173" s="36"/>
      <c r="AAA173" s="36"/>
      <c r="AAB173" s="36"/>
      <c r="AAC173" s="36"/>
      <c r="AAD173" s="36"/>
      <c r="AAE173" s="36"/>
      <c r="AAF173" s="36"/>
      <c r="AAG173" s="36"/>
      <c r="AAH173" s="36"/>
      <c r="AAI173" s="36"/>
      <c r="AAJ173" s="36"/>
      <c r="AAK173" s="36"/>
      <c r="AAL173" s="36"/>
      <c r="AAM173" s="36"/>
      <c r="AAN173" s="36"/>
      <c r="AAO173" s="36"/>
      <c r="AAP173" s="36"/>
      <c r="AAQ173" s="36"/>
      <c r="AAR173" s="36"/>
      <c r="AAS173" s="36"/>
      <c r="AAT173" s="36"/>
      <c r="AAU173" s="36"/>
      <c r="AAV173" s="36"/>
      <c r="AAW173" s="36"/>
      <c r="AAX173" s="36"/>
      <c r="AAY173" s="36"/>
      <c r="AAZ173" s="36"/>
      <c r="ABA173" s="36"/>
      <c r="ABB173" s="36"/>
      <c r="ABC173" s="36"/>
      <c r="ABD173" s="36"/>
      <c r="ABE173" s="36"/>
      <c r="ABF173" s="36"/>
      <c r="ABG173" s="36"/>
      <c r="ABH173" s="36"/>
      <c r="ABI173" s="36"/>
      <c r="ABJ173" s="36"/>
      <c r="ABK173" s="36"/>
      <c r="ABL173" s="36"/>
      <c r="ABM173" s="36"/>
      <c r="ABN173" s="36"/>
      <c r="ABO173" s="36"/>
      <c r="ABP173" s="36"/>
      <c r="ABQ173" s="36"/>
      <c r="ABR173" s="36"/>
      <c r="ABS173" s="36"/>
      <c r="ABT173" s="36"/>
      <c r="ABU173" s="36"/>
      <c r="ABV173" s="36"/>
      <c r="ABW173" s="36"/>
      <c r="ABX173" s="36"/>
      <c r="ABY173" s="36"/>
      <c r="ABZ173" s="36"/>
      <c r="ACA173" s="36"/>
      <c r="ACB173" s="36"/>
      <c r="ACC173" s="36"/>
      <c r="ACD173" s="36"/>
      <c r="ACE173" s="36"/>
      <c r="ACF173" s="36"/>
      <c r="ACG173" s="36"/>
      <c r="ACH173" s="36"/>
      <c r="ACI173" s="36"/>
      <c r="ACJ173" s="36"/>
      <c r="ACK173" s="36"/>
      <c r="ACL173" s="36"/>
      <c r="ACM173" s="36"/>
      <c r="ACN173" s="36"/>
      <c r="ACO173" s="36"/>
      <c r="ACP173" s="36"/>
      <c r="ACQ173" s="36"/>
      <c r="ACR173" s="36"/>
      <c r="ACS173" s="36"/>
      <c r="ACT173" s="36"/>
      <c r="ACU173" s="36"/>
      <c r="ACV173" s="36"/>
      <c r="ACW173" s="36"/>
      <c r="ACX173" s="36"/>
      <c r="ACY173" s="36"/>
      <c r="ACZ173" s="36"/>
      <c r="ADA173" s="36"/>
      <c r="ADB173" s="36"/>
      <c r="ADC173" s="36"/>
      <c r="ADD173" s="36"/>
      <c r="ADE173" s="36"/>
      <c r="ADF173" s="36"/>
      <c r="ADG173" s="36"/>
      <c r="ADH173" s="36"/>
      <c r="ADI173" s="36"/>
      <c r="ADJ173" s="36"/>
      <c r="ADK173" s="36"/>
      <c r="ADL173" s="36"/>
      <c r="ADM173" s="36"/>
      <c r="ADN173" s="36"/>
      <c r="ADO173" s="36"/>
      <c r="ADP173" s="36"/>
      <c r="ADQ173" s="36"/>
      <c r="ADR173" s="36"/>
      <c r="ADS173" s="36"/>
      <c r="ADT173" s="36"/>
      <c r="ADU173" s="36"/>
      <c r="ADV173" s="36"/>
      <c r="ADW173" s="36"/>
      <c r="ADX173" s="36"/>
      <c r="ADY173" s="36"/>
      <c r="ADZ173" s="36"/>
      <c r="AEA173" s="36"/>
      <c r="AEB173" s="36"/>
      <c r="AEC173" s="36"/>
      <c r="AED173" s="36"/>
      <c r="AEE173" s="36"/>
      <c r="AEF173" s="36"/>
      <c r="AEG173" s="36"/>
      <c r="AEH173" s="36"/>
      <c r="AEI173" s="36"/>
      <c r="AEJ173" s="36"/>
      <c r="AEK173" s="36"/>
      <c r="AEL173" s="36"/>
      <c r="AEM173" s="36"/>
      <c r="AEN173" s="36"/>
      <c r="AEO173" s="36"/>
      <c r="AEP173" s="36"/>
      <c r="AEQ173" s="36"/>
      <c r="AER173" s="36"/>
      <c r="AES173" s="36"/>
      <c r="AET173" s="36"/>
      <c r="AEU173" s="36"/>
      <c r="AEV173" s="36"/>
      <c r="AEW173" s="36"/>
      <c r="AEX173" s="36"/>
      <c r="AEY173" s="36"/>
      <c r="AEZ173" s="36"/>
      <c r="AFA173" s="36"/>
      <c r="AFB173" s="36"/>
      <c r="AFC173" s="36"/>
      <c r="AFD173" s="36"/>
      <c r="AFE173" s="36"/>
      <c r="AFF173" s="36"/>
      <c r="AFG173" s="36"/>
      <c r="AFH173" s="36"/>
      <c r="AFI173" s="36"/>
      <c r="AFJ173" s="36"/>
      <c r="AFK173" s="36"/>
      <c r="AFL173" s="36"/>
      <c r="AFM173" s="36"/>
      <c r="AFN173" s="36"/>
      <c r="AFO173" s="36"/>
      <c r="AFP173" s="36"/>
      <c r="AFQ173" s="36"/>
      <c r="AFR173" s="36"/>
      <c r="AFS173" s="36"/>
      <c r="AFT173" s="36"/>
      <c r="AFU173" s="36"/>
      <c r="AFV173" s="36"/>
      <c r="AFW173" s="36"/>
      <c r="AFX173" s="36"/>
      <c r="AFY173" s="36"/>
      <c r="AFZ173" s="36"/>
      <c r="AGA173" s="36"/>
      <c r="AGB173" s="36"/>
      <c r="AGC173" s="36"/>
      <c r="AGD173" s="36"/>
      <c r="AGE173" s="36"/>
      <c r="AGF173" s="36"/>
      <c r="AGG173" s="36"/>
      <c r="AGH173" s="36"/>
      <c r="AGI173" s="36"/>
      <c r="AGJ173" s="36"/>
      <c r="AGK173" s="36"/>
      <c r="AGL173" s="36"/>
      <c r="AGM173" s="36"/>
      <c r="AGN173" s="36"/>
      <c r="AGO173" s="36"/>
      <c r="AGP173" s="36"/>
      <c r="AGQ173" s="36"/>
      <c r="AGR173" s="36"/>
      <c r="AGS173" s="36"/>
      <c r="AGT173" s="36"/>
      <c r="AGU173" s="36"/>
      <c r="AGV173" s="36"/>
      <c r="AGW173" s="36"/>
      <c r="AGX173" s="36"/>
      <c r="AGY173" s="36"/>
      <c r="AGZ173" s="36"/>
      <c r="AHA173" s="36"/>
      <c r="AHB173" s="36"/>
      <c r="AHC173" s="36"/>
      <c r="AHD173" s="36"/>
      <c r="AHE173" s="36"/>
      <c r="AHF173" s="36"/>
      <c r="AHG173" s="36"/>
      <c r="AHH173" s="36"/>
      <c r="AHI173" s="36"/>
      <c r="AHJ173" s="36"/>
      <c r="AHK173" s="36"/>
      <c r="AHL173" s="36"/>
      <c r="AHM173" s="36"/>
      <c r="AHN173" s="36"/>
      <c r="AHO173" s="36"/>
      <c r="AHP173" s="36"/>
      <c r="AHQ173" s="36"/>
      <c r="AHR173" s="36"/>
      <c r="AHS173" s="36"/>
      <c r="AHT173" s="36"/>
      <c r="AHU173" s="36"/>
      <c r="AHV173" s="36"/>
      <c r="AHW173" s="36"/>
      <c r="AHX173" s="36"/>
      <c r="AHY173" s="36"/>
      <c r="AHZ173" s="36"/>
      <c r="AIA173" s="36"/>
      <c r="AIB173" s="36"/>
      <c r="AIC173" s="36"/>
      <c r="AID173" s="36"/>
      <c r="AIE173" s="36"/>
      <c r="AIF173" s="36"/>
      <c r="AIG173" s="36"/>
      <c r="AIH173" s="36"/>
      <c r="AII173" s="36"/>
      <c r="AIJ173" s="36"/>
      <c r="AIK173" s="36"/>
      <c r="AIL173" s="36"/>
      <c r="AIM173" s="36"/>
      <c r="AIN173" s="36"/>
      <c r="AIO173" s="36"/>
      <c r="AIP173" s="36"/>
      <c r="AIQ173" s="36"/>
      <c r="AIR173" s="36"/>
      <c r="AIS173" s="36"/>
      <c r="AIT173" s="36"/>
      <c r="AIU173" s="36"/>
      <c r="AIV173" s="36"/>
      <c r="AIW173" s="36"/>
      <c r="AIX173" s="36"/>
      <c r="AIY173" s="36"/>
      <c r="AIZ173" s="36"/>
      <c r="AJA173" s="36"/>
      <c r="AJB173" s="36"/>
      <c r="AJC173" s="36"/>
      <c r="AJD173" s="36"/>
      <c r="AJE173" s="36"/>
      <c r="AJF173" s="36"/>
      <c r="AJG173" s="36"/>
      <c r="AJH173" s="36"/>
      <c r="AJI173" s="36"/>
      <c r="AJJ173" s="36"/>
      <c r="AJK173" s="36"/>
      <c r="AJL173" s="36"/>
      <c r="AJM173" s="36"/>
      <c r="AJN173" s="36"/>
      <c r="AJO173" s="36"/>
      <c r="AJP173" s="36"/>
      <c r="AJQ173" s="36"/>
      <c r="AJR173" s="36"/>
      <c r="AJS173" s="36"/>
      <c r="AJT173" s="36"/>
      <c r="AJU173" s="36"/>
      <c r="AJV173" s="36"/>
      <c r="AJW173" s="36"/>
      <c r="AJX173" s="36"/>
      <c r="AJY173" s="36"/>
      <c r="AJZ173" s="36"/>
      <c r="AKA173" s="36"/>
      <c r="AKB173" s="36"/>
      <c r="AKC173" s="36"/>
      <c r="AKD173" s="36"/>
      <c r="AKE173" s="36"/>
      <c r="AKF173" s="36"/>
      <c r="AKG173" s="36"/>
      <c r="AKH173" s="36"/>
      <c r="AKI173" s="36"/>
      <c r="AKJ173" s="36"/>
      <c r="AKK173" s="36"/>
      <c r="AKL173" s="36"/>
      <c r="AKM173" s="36"/>
      <c r="AKN173" s="36"/>
      <c r="AKO173" s="36"/>
      <c r="AKP173" s="36"/>
      <c r="AKQ173" s="36"/>
      <c r="AKR173" s="36"/>
      <c r="AKS173" s="36"/>
      <c r="AKT173" s="36"/>
      <c r="AKU173" s="36"/>
      <c r="AKV173" s="36"/>
      <c r="AKW173" s="36"/>
      <c r="AKX173" s="36"/>
      <c r="AKY173" s="36"/>
      <c r="AKZ173" s="36"/>
      <c r="ALA173" s="36"/>
      <c r="ALB173" s="36"/>
      <c r="ALC173" s="36"/>
      <c r="ALD173" s="36"/>
      <c r="ALE173" s="36"/>
      <c r="ALF173" s="36"/>
      <c r="ALG173" s="36"/>
      <c r="ALH173" s="36"/>
      <c r="ALI173" s="36"/>
      <c r="ALJ173" s="36"/>
      <c r="ALK173" s="36"/>
      <c r="ALL173" s="36"/>
      <c r="ALM173" s="36"/>
      <c r="ALN173" s="36"/>
      <c r="ALO173" s="36"/>
      <c r="ALP173" s="36"/>
      <c r="ALQ173" s="36"/>
      <c r="ALR173" s="36"/>
      <c r="ALS173" s="36"/>
      <c r="ALT173" s="36"/>
      <c r="ALU173" s="36"/>
      <c r="ALV173" s="36"/>
      <c r="ALW173" s="36"/>
      <c r="ALX173" s="36"/>
      <c r="ALY173" s="36"/>
      <c r="ALZ173" s="36"/>
      <c r="AMA173" s="36"/>
      <c r="AMB173" s="36"/>
      <c r="AMC173" s="36"/>
      <c r="AMD173" s="36"/>
      <c r="AME173" s="36"/>
      <c r="AMF173" s="36"/>
      <c r="AMG173" s="36"/>
      <c r="AMH173" s="36"/>
      <c r="AMI173" s="35"/>
      <c r="AMK173" s="35"/>
      <c r="AML173" s="35"/>
      <c r="AMM173" s="35"/>
      <c r="XFC173" s="35"/>
      <c r="XFD173" s="35"/>
    </row>
    <row r="174" s="37" customFormat="true" ht="13.8" hidden="false" customHeight="false" outlineLevel="0" collapsed="false">
      <c r="A174" s="159"/>
      <c r="B174" s="162" t="n">
        <v>0.045</v>
      </c>
      <c r="C174" s="163" t="n">
        <f aca="false">C166/220</f>
        <v>36.4514789637205</v>
      </c>
      <c r="D174" s="163"/>
      <c r="E174" s="163" t="n">
        <f aca="false">(E166/2)/220</f>
        <v>41.60839153901</v>
      </c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  <c r="FW174" s="36"/>
      <c r="FX174" s="36"/>
      <c r="FY174" s="36"/>
      <c r="FZ174" s="36"/>
      <c r="GA174" s="36"/>
      <c r="GB174" s="36"/>
      <c r="GC174" s="36"/>
      <c r="GD174" s="36"/>
      <c r="GE174" s="36"/>
      <c r="GF174" s="36"/>
      <c r="GG174" s="36"/>
      <c r="GH174" s="36"/>
      <c r="GI174" s="36"/>
      <c r="GJ174" s="36"/>
      <c r="GK174" s="36"/>
      <c r="GL174" s="36"/>
      <c r="GM174" s="36"/>
      <c r="GN174" s="36"/>
      <c r="GO174" s="36"/>
      <c r="GP174" s="36"/>
      <c r="GQ174" s="36"/>
      <c r="GR174" s="36"/>
      <c r="GS174" s="36"/>
      <c r="GT174" s="36"/>
      <c r="GU174" s="36"/>
      <c r="GV174" s="36"/>
      <c r="GW174" s="36"/>
      <c r="GX174" s="36"/>
      <c r="GY174" s="36"/>
      <c r="GZ174" s="36"/>
      <c r="HA174" s="36"/>
      <c r="HB174" s="36"/>
      <c r="HC174" s="36"/>
      <c r="HD174" s="36"/>
      <c r="HE174" s="36"/>
      <c r="HF174" s="36"/>
      <c r="HG174" s="36"/>
      <c r="HH174" s="36"/>
      <c r="HI174" s="36"/>
      <c r="HJ174" s="36"/>
      <c r="HK174" s="36"/>
      <c r="HL174" s="36"/>
      <c r="HM174" s="36"/>
      <c r="HN174" s="36"/>
      <c r="HO174" s="36"/>
      <c r="HP174" s="36"/>
      <c r="HQ174" s="36"/>
      <c r="HR174" s="36"/>
      <c r="HS174" s="36"/>
      <c r="HT174" s="36"/>
      <c r="HU174" s="36"/>
      <c r="HV174" s="36"/>
      <c r="HW174" s="36"/>
      <c r="HX174" s="36"/>
      <c r="HY174" s="36"/>
      <c r="HZ174" s="36"/>
      <c r="IA174" s="36"/>
      <c r="IB174" s="36"/>
      <c r="IC174" s="36"/>
      <c r="ID174" s="36"/>
      <c r="IE174" s="36"/>
      <c r="IF174" s="36"/>
      <c r="IG174" s="36"/>
      <c r="IH174" s="36"/>
      <c r="II174" s="36"/>
      <c r="IJ174" s="36"/>
      <c r="IK174" s="36"/>
      <c r="IL174" s="36"/>
      <c r="IM174" s="36"/>
      <c r="IN174" s="36"/>
      <c r="IO174" s="36"/>
      <c r="IP174" s="36"/>
      <c r="IQ174" s="36"/>
      <c r="IR174" s="36"/>
      <c r="IS174" s="36"/>
      <c r="IT174" s="36"/>
      <c r="IU174" s="36"/>
      <c r="IV174" s="36"/>
      <c r="IW174" s="36"/>
      <c r="IX174" s="36"/>
      <c r="IY174" s="36"/>
      <c r="IZ174" s="36"/>
      <c r="JA174" s="36"/>
      <c r="JB174" s="36"/>
      <c r="JC174" s="36"/>
      <c r="JD174" s="36"/>
      <c r="JE174" s="36"/>
      <c r="JF174" s="36"/>
      <c r="JG174" s="36"/>
      <c r="JH174" s="36"/>
      <c r="JI174" s="36"/>
      <c r="JJ174" s="36"/>
      <c r="JK174" s="36"/>
      <c r="JL174" s="36"/>
      <c r="JM174" s="36"/>
      <c r="JN174" s="36"/>
      <c r="JO174" s="36"/>
      <c r="JP174" s="36"/>
      <c r="JQ174" s="36"/>
      <c r="JR174" s="36"/>
      <c r="JS174" s="36"/>
      <c r="JT174" s="36"/>
      <c r="JU174" s="36"/>
      <c r="JV174" s="36"/>
      <c r="JW174" s="36"/>
      <c r="JX174" s="36"/>
      <c r="JY174" s="36"/>
      <c r="JZ174" s="36"/>
      <c r="KA174" s="36"/>
      <c r="KB174" s="36"/>
      <c r="KC174" s="36"/>
      <c r="KD174" s="36"/>
      <c r="KE174" s="36"/>
      <c r="KF174" s="36"/>
      <c r="KG174" s="36"/>
      <c r="KH174" s="36"/>
      <c r="KI174" s="36"/>
      <c r="KJ174" s="36"/>
      <c r="KK174" s="36"/>
      <c r="KL174" s="36"/>
      <c r="KM174" s="36"/>
      <c r="KN174" s="36"/>
      <c r="KO174" s="36"/>
      <c r="KP174" s="36"/>
      <c r="KQ174" s="36"/>
      <c r="KR174" s="36"/>
      <c r="KS174" s="36"/>
      <c r="KT174" s="36"/>
      <c r="KU174" s="36"/>
      <c r="KV174" s="36"/>
      <c r="KW174" s="36"/>
      <c r="KX174" s="36"/>
      <c r="KY174" s="36"/>
      <c r="KZ174" s="36"/>
      <c r="LA174" s="36"/>
      <c r="LB174" s="36"/>
      <c r="LC174" s="36"/>
      <c r="LD174" s="36"/>
      <c r="LE174" s="36"/>
      <c r="LF174" s="36"/>
      <c r="LG174" s="36"/>
      <c r="LH174" s="36"/>
      <c r="LI174" s="36"/>
      <c r="LJ174" s="36"/>
      <c r="LK174" s="36"/>
      <c r="LL174" s="36"/>
      <c r="LM174" s="36"/>
      <c r="LN174" s="36"/>
      <c r="LO174" s="36"/>
      <c r="LP174" s="36"/>
      <c r="LQ174" s="36"/>
      <c r="LR174" s="36"/>
      <c r="LS174" s="36"/>
      <c r="LT174" s="36"/>
      <c r="LU174" s="36"/>
      <c r="LV174" s="36"/>
      <c r="LW174" s="36"/>
      <c r="LX174" s="36"/>
      <c r="LY174" s="36"/>
      <c r="LZ174" s="36"/>
      <c r="MA174" s="36"/>
      <c r="MB174" s="36"/>
      <c r="MC174" s="36"/>
      <c r="MD174" s="36"/>
      <c r="ME174" s="36"/>
      <c r="MF174" s="36"/>
      <c r="MG174" s="36"/>
      <c r="MH174" s="36"/>
      <c r="MI174" s="36"/>
      <c r="MJ174" s="36"/>
      <c r="MK174" s="36"/>
      <c r="ML174" s="36"/>
      <c r="MM174" s="36"/>
      <c r="MN174" s="36"/>
      <c r="MO174" s="36"/>
      <c r="MP174" s="36"/>
      <c r="MQ174" s="36"/>
      <c r="MR174" s="36"/>
      <c r="MS174" s="36"/>
      <c r="MT174" s="36"/>
      <c r="MU174" s="36"/>
      <c r="MV174" s="36"/>
      <c r="MW174" s="36"/>
      <c r="MX174" s="36"/>
      <c r="MY174" s="36"/>
      <c r="MZ174" s="36"/>
      <c r="NA174" s="36"/>
      <c r="NB174" s="36"/>
      <c r="NC174" s="36"/>
      <c r="ND174" s="36"/>
      <c r="NE174" s="36"/>
      <c r="NF174" s="36"/>
      <c r="NG174" s="36"/>
      <c r="NH174" s="36"/>
      <c r="NI174" s="36"/>
      <c r="NJ174" s="36"/>
      <c r="NK174" s="36"/>
      <c r="NL174" s="36"/>
      <c r="NM174" s="36"/>
      <c r="NN174" s="36"/>
      <c r="NO174" s="36"/>
      <c r="NP174" s="36"/>
      <c r="NQ174" s="36"/>
      <c r="NR174" s="36"/>
      <c r="NS174" s="36"/>
      <c r="NT174" s="36"/>
      <c r="NU174" s="36"/>
      <c r="NV174" s="36"/>
      <c r="NW174" s="36"/>
      <c r="NX174" s="36"/>
      <c r="NY174" s="36"/>
      <c r="NZ174" s="36"/>
      <c r="OA174" s="36"/>
      <c r="OB174" s="36"/>
      <c r="OC174" s="36"/>
      <c r="OD174" s="36"/>
      <c r="OE174" s="36"/>
      <c r="OF174" s="36"/>
      <c r="OG174" s="36"/>
      <c r="OH174" s="36"/>
      <c r="OI174" s="36"/>
      <c r="OJ174" s="36"/>
      <c r="OK174" s="36"/>
      <c r="OL174" s="36"/>
      <c r="OM174" s="36"/>
      <c r="ON174" s="36"/>
      <c r="OO174" s="36"/>
      <c r="OP174" s="36"/>
      <c r="OQ174" s="36"/>
      <c r="OR174" s="36"/>
      <c r="OS174" s="36"/>
      <c r="OT174" s="36"/>
      <c r="OU174" s="36"/>
      <c r="OV174" s="36"/>
      <c r="OW174" s="36"/>
      <c r="OX174" s="36"/>
      <c r="OY174" s="36"/>
      <c r="OZ174" s="36"/>
      <c r="PA174" s="36"/>
      <c r="PB174" s="36"/>
      <c r="PC174" s="36"/>
      <c r="PD174" s="36"/>
      <c r="PE174" s="36"/>
      <c r="PF174" s="36"/>
      <c r="PG174" s="36"/>
      <c r="PH174" s="36"/>
      <c r="PI174" s="36"/>
      <c r="PJ174" s="36"/>
      <c r="PK174" s="36"/>
      <c r="PL174" s="36"/>
      <c r="PM174" s="36"/>
      <c r="PN174" s="36"/>
      <c r="PO174" s="36"/>
      <c r="PP174" s="36"/>
      <c r="PQ174" s="36"/>
      <c r="PR174" s="36"/>
      <c r="PS174" s="36"/>
      <c r="PT174" s="36"/>
      <c r="PU174" s="36"/>
      <c r="PV174" s="36"/>
      <c r="PW174" s="36"/>
      <c r="PX174" s="36"/>
      <c r="PY174" s="36"/>
      <c r="PZ174" s="36"/>
      <c r="QA174" s="36"/>
      <c r="QB174" s="36"/>
      <c r="QC174" s="36"/>
      <c r="QD174" s="36"/>
      <c r="QE174" s="36"/>
      <c r="QF174" s="36"/>
      <c r="QG174" s="36"/>
      <c r="QH174" s="36"/>
      <c r="QI174" s="36"/>
      <c r="QJ174" s="36"/>
      <c r="QK174" s="36"/>
      <c r="QL174" s="36"/>
      <c r="QM174" s="36"/>
      <c r="QN174" s="36"/>
      <c r="QO174" s="36"/>
      <c r="QP174" s="36"/>
      <c r="QQ174" s="36"/>
      <c r="QR174" s="36"/>
      <c r="QS174" s="36"/>
      <c r="QT174" s="36"/>
      <c r="QU174" s="36"/>
      <c r="QV174" s="36"/>
      <c r="QW174" s="36"/>
      <c r="QX174" s="36"/>
      <c r="QY174" s="36"/>
      <c r="QZ174" s="36"/>
      <c r="RA174" s="36"/>
      <c r="RB174" s="36"/>
      <c r="RC174" s="36"/>
      <c r="RD174" s="36"/>
      <c r="RE174" s="36"/>
      <c r="RF174" s="36"/>
      <c r="RG174" s="36"/>
      <c r="RH174" s="36"/>
      <c r="RI174" s="36"/>
      <c r="RJ174" s="36"/>
      <c r="RK174" s="36"/>
      <c r="RL174" s="36"/>
      <c r="RM174" s="36"/>
      <c r="RN174" s="36"/>
      <c r="RO174" s="36"/>
      <c r="RP174" s="36"/>
      <c r="RQ174" s="36"/>
      <c r="RR174" s="36"/>
      <c r="RS174" s="36"/>
      <c r="RT174" s="36"/>
      <c r="RU174" s="36"/>
      <c r="RV174" s="36"/>
      <c r="RW174" s="36"/>
      <c r="RX174" s="36"/>
      <c r="RY174" s="36"/>
      <c r="RZ174" s="36"/>
      <c r="SA174" s="36"/>
      <c r="SB174" s="36"/>
      <c r="SC174" s="36"/>
      <c r="SD174" s="36"/>
      <c r="SE174" s="36"/>
      <c r="SF174" s="36"/>
      <c r="SG174" s="36"/>
      <c r="SH174" s="36"/>
      <c r="SI174" s="36"/>
      <c r="SJ174" s="36"/>
      <c r="SK174" s="36"/>
      <c r="SL174" s="36"/>
      <c r="SM174" s="36"/>
      <c r="SN174" s="36"/>
      <c r="SO174" s="36"/>
      <c r="SP174" s="36"/>
      <c r="SQ174" s="36"/>
      <c r="SR174" s="36"/>
      <c r="SS174" s="36"/>
      <c r="ST174" s="36"/>
      <c r="SU174" s="36"/>
      <c r="SV174" s="36"/>
      <c r="SW174" s="36"/>
      <c r="SX174" s="36"/>
      <c r="SY174" s="36"/>
      <c r="SZ174" s="36"/>
      <c r="TA174" s="36"/>
      <c r="TB174" s="36"/>
      <c r="TC174" s="36"/>
      <c r="TD174" s="36"/>
      <c r="TE174" s="36"/>
      <c r="TF174" s="36"/>
      <c r="TG174" s="36"/>
      <c r="TH174" s="36"/>
      <c r="TI174" s="36"/>
      <c r="TJ174" s="36"/>
      <c r="TK174" s="36"/>
      <c r="TL174" s="36"/>
      <c r="TM174" s="36"/>
      <c r="TN174" s="36"/>
      <c r="TO174" s="36"/>
      <c r="TP174" s="36"/>
      <c r="TQ174" s="36"/>
      <c r="TR174" s="36"/>
      <c r="TS174" s="36"/>
      <c r="TT174" s="36"/>
      <c r="TU174" s="36"/>
      <c r="TV174" s="36"/>
      <c r="TW174" s="36"/>
      <c r="TX174" s="36"/>
      <c r="TY174" s="36"/>
      <c r="TZ174" s="36"/>
      <c r="UA174" s="36"/>
      <c r="UB174" s="36"/>
      <c r="UC174" s="36"/>
      <c r="UD174" s="36"/>
      <c r="UE174" s="36"/>
      <c r="UF174" s="36"/>
      <c r="UG174" s="36"/>
      <c r="UH174" s="36"/>
      <c r="UI174" s="36"/>
      <c r="UJ174" s="36"/>
      <c r="UK174" s="36"/>
      <c r="UL174" s="36"/>
      <c r="UM174" s="36"/>
      <c r="UN174" s="36"/>
      <c r="UO174" s="36"/>
      <c r="UP174" s="36"/>
      <c r="UQ174" s="36"/>
      <c r="UR174" s="36"/>
      <c r="US174" s="36"/>
      <c r="UT174" s="36"/>
      <c r="UU174" s="36"/>
      <c r="UV174" s="36"/>
      <c r="UW174" s="36"/>
      <c r="UX174" s="36"/>
      <c r="UY174" s="36"/>
      <c r="UZ174" s="36"/>
      <c r="VA174" s="36"/>
      <c r="VB174" s="36"/>
      <c r="VC174" s="36"/>
      <c r="VD174" s="36"/>
      <c r="VE174" s="36"/>
      <c r="VF174" s="36"/>
      <c r="VG174" s="36"/>
      <c r="VH174" s="36"/>
      <c r="VI174" s="36"/>
      <c r="VJ174" s="36"/>
      <c r="VK174" s="36"/>
      <c r="VL174" s="36"/>
      <c r="VM174" s="36"/>
      <c r="VN174" s="36"/>
      <c r="VO174" s="36"/>
      <c r="VP174" s="36"/>
      <c r="VQ174" s="36"/>
      <c r="VR174" s="36"/>
      <c r="VS174" s="36"/>
      <c r="VT174" s="36"/>
      <c r="VU174" s="36"/>
      <c r="VV174" s="36"/>
      <c r="VW174" s="36"/>
      <c r="VX174" s="36"/>
      <c r="VY174" s="36"/>
      <c r="VZ174" s="36"/>
      <c r="WA174" s="36"/>
      <c r="WB174" s="36"/>
      <c r="WC174" s="36"/>
      <c r="WD174" s="36"/>
      <c r="WE174" s="36"/>
      <c r="WF174" s="36"/>
      <c r="WG174" s="36"/>
      <c r="WH174" s="36"/>
      <c r="WI174" s="36"/>
      <c r="WJ174" s="36"/>
      <c r="WK174" s="36"/>
      <c r="WL174" s="36"/>
      <c r="WM174" s="36"/>
      <c r="WN174" s="36"/>
      <c r="WO174" s="36"/>
      <c r="WP174" s="36"/>
      <c r="WQ174" s="36"/>
      <c r="WR174" s="36"/>
      <c r="WS174" s="36"/>
      <c r="WT174" s="36"/>
      <c r="WU174" s="36"/>
      <c r="WV174" s="36"/>
      <c r="WW174" s="36"/>
      <c r="WX174" s="36"/>
      <c r="WY174" s="36"/>
      <c r="WZ174" s="36"/>
      <c r="XA174" s="36"/>
      <c r="XB174" s="36"/>
      <c r="XC174" s="36"/>
      <c r="XD174" s="36"/>
      <c r="XE174" s="36"/>
      <c r="XF174" s="36"/>
      <c r="XG174" s="36"/>
      <c r="XH174" s="36"/>
      <c r="XI174" s="36"/>
      <c r="XJ174" s="36"/>
      <c r="XK174" s="36"/>
      <c r="XL174" s="36"/>
      <c r="XM174" s="36"/>
      <c r="XN174" s="36"/>
      <c r="XO174" s="36"/>
      <c r="XP174" s="36"/>
      <c r="XQ174" s="36"/>
      <c r="XR174" s="36"/>
      <c r="XS174" s="36"/>
      <c r="XT174" s="36"/>
      <c r="XU174" s="36"/>
      <c r="XV174" s="36"/>
      <c r="XW174" s="36"/>
      <c r="XX174" s="36"/>
      <c r="XY174" s="36"/>
      <c r="XZ174" s="36"/>
      <c r="YA174" s="36"/>
      <c r="YB174" s="36"/>
      <c r="YC174" s="36"/>
      <c r="YD174" s="36"/>
      <c r="YE174" s="36"/>
      <c r="YF174" s="36"/>
      <c r="YG174" s="36"/>
      <c r="YH174" s="36"/>
      <c r="YI174" s="36"/>
      <c r="YJ174" s="36"/>
      <c r="YK174" s="36"/>
      <c r="YL174" s="36"/>
      <c r="YM174" s="36"/>
      <c r="YN174" s="36"/>
      <c r="YO174" s="36"/>
      <c r="YP174" s="36"/>
      <c r="YQ174" s="36"/>
      <c r="YR174" s="36"/>
      <c r="YS174" s="36"/>
      <c r="YT174" s="36"/>
      <c r="YU174" s="36"/>
      <c r="YV174" s="36"/>
      <c r="YW174" s="36"/>
      <c r="YX174" s="36"/>
      <c r="YY174" s="36"/>
      <c r="YZ174" s="36"/>
      <c r="ZA174" s="36"/>
      <c r="ZB174" s="36"/>
      <c r="ZC174" s="36"/>
      <c r="ZD174" s="36"/>
      <c r="ZE174" s="36"/>
      <c r="ZF174" s="36"/>
      <c r="ZG174" s="36"/>
      <c r="ZH174" s="36"/>
      <c r="ZI174" s="36"/>
      <c r="ZJ174" s="36"/>
      <c r="ZK174" s="36"/>
      <c r="ZL174" s="36"/>
      <c r="ZM174" s="36"/>
      <c r="ZN174" s="36"/>
      <c r="ZO174" s="36"/>
      <c r="ZP174" s="36"/>
      <c r="ZQ174" s="36"/>
      <c r="ZR174" s="36"/>
      <c r="ZS174" s="36"/>
      <c r="ZT174" s="36"/>
      <c r="ZU174" s="36"/>
      <c r="ZV174" s="36"/>
      <c r="ZW174" s="36"/>
      <c r="ZX174" s="36"/>
      <c r="ZY174" s="36"/>
      <c r="ZZ174" s="36"/>
      <c r="AAA174" s="36"/>
      <c r="AAB174" s="36"/>
      <c r="AAC174" s="36"/>
      <c r="AAD174" s="36"/>
      <c r="AAE174" s="36"/>
      <c r="AAF174" s="36"/>
      <c r="AAG174" s="36"/>
      <c r="AAH174" s="36"/>
      <c r="AAI174" s="36"/>
      <c r="AAJ174" s="36"/>
      <c r="AAK174" s="36"/>
      <c r="AAL174" s="36"/>
      <c r="AAM174" s="36"/>
      <c r="AAN174" s="36"/>
      <c r="AAO174" s="36"/>
      <c r="AAP174" s="36"/>
      <c r="AAQ174" s="36"/>
      <c r="AAR174" s="36"/>
      <c r="AAS174" s="36"/>
      <c r="AAT174" s="36"/>
      <c r="AAU174" s="36"/>
      <c r="AAV174" s="36"/>
      <c r="AAW174" s="36"/>
      <c r="AAX174" s="36"/>
      <c r="AAY174" s="36"/>
      <c r="AAZ174" s="36"/>
      <c r="ABA174" s="36"/>
      <c r="ABB174" s="36"/>
      <c r="ABC174" s="36"/>
      <c r="ABD174" s="36"/>
      <c r="ABE174" s="36"/>
      <c r="ABF174" s="36"/>
      <c r="ABG174" s="36"/>
      <c r="ABH174" s="36"/>
      <c r="ABI174" s="36"/>
      <c r="ABJ174" s="36"/>
      <c r="ABK174" s="36"/>
      <c r="ABL174" s="36"/>
      <c r="ABM174" s="36"/>
      <c r="ABN174" s="36"/>
      <c r="ABO174" s="36"/>
      <c r="ABP174" s="36"/>
      <c r="ABQ174" s="36"/>
      <c r="ABR174" s="36"/>
      <c r="ABS174" s="36"/>
      <c r="ABT174" s="36"/>
      <c r="ABU174" s="36"/>
      <c r="ABV174" s="36"/>
      <c r="ABW174" s="36"/>
      <c r="ABX174" s="36"/>
      <c r="ABY174" s="36"/>
      <c r="ABZ174" s="36"/>
      <c r="ACA174" s="36"/>
      <c r="ACB174" s="36"/>
      <c r="ACC174" s="36"/>
      <c r="ACD174" s="36"/>
      <c r="ACE174" s="36"/>
      <c r="ACF174" s="36"/>
      <c r="ACG174" s="36"/>
      <c r="ACH174" s="36"/>
      <c r="ACI174" s="36"/>
      <c r="ACJ174" s="36"/>
      <c r="ACK174" s="36"/>
      <c r="ACL174" s="36"/>
      <c r="ACM174" s="36"/>
      <c r="ACN174" s="36"/>
      <c r="ACO174" s="36"/>
      <c r="ACP174" s="36"/>
      <c r="ACQ174" s="36"/>
      <c r="ACR174" s="36"/>
      <c r="ACS174" s="36"/>
      <c r="ACT174" s="36"/>
      <c r="ACU174" s="36"/>
      <c r="ACV174" s="36"/>
      <c r="ACW174" s="36"/>
      <c r="ACX174" s="36"/>
      <c r="ACY174" s="36"/>
      <c r="ACZ174" s="36"/>
      <c r="ADA174" s="36"/>
      <c r="ADB174" s="36"/>
      <c r="ADC174" s="36"/>
      <c r="ADD174" s="36"/>
      <c r="ADE174" s="36"/>
      <c r="ADF174" s="36"/>
      <c r="ADG174" s="36"/>
      <c r="ADH174" s="36"/>
      <c r="ADI174" s="36"/>
      <c r="ADJ174" s="36"/>
      <c r="ADK174" s="36"/>
      <c r="ADL174" s="36"/>
      <c r="ADM174" s="36"/>
      <c r="ADN174" s="36"/>
      <c r="ADO174" s="36"/>
      <c r="ADP174" s="36"/>
      <c r="ADQ174" s="36"/>
      <c r="ADR174" s="36"/>
      <c r="ADS174" s="36"/>
      <c r="ADT174" s="36"/>
      <c r="ADU174" s="36"/>
      <c r="ADV174" s="36"/>
      <c r="ADW174" s="36"/>
      <c r="ADX174" s="36"/>
      <c r="ADY174" s="36"/>
      <c r="ADZ174" s="36"/>
      <c r="AEA174" s="36"/>
      <c r="AEB174" s="36"/>
      <c r="AEC174" s="36"/>
      <c r="AED174" s="36"/>
      <c r="AEE174" s="36"/>
      <c r="AEF174" s="36"/>
      <c r="AEG174" s="36"/>
      <c r="AEH174" s="36"/>
      <c r="AEI174" s="36"/>
      <c r="AEJ174" s="36"/>
      <c r="AEK174" s="36"/>
      <c r="AEL174" s="36"/>
      <c r="AEM174" s="36"/>
      <c r="AEN174" s="36"/>
      <c r="AEO174" s="36"/>
      <c r="AEP174" s="36"/>
      <c r="AEQ174" s="36"/>
      <c r="AER174" s="36"/>
      <c r="AES174" s="36"/>
      <c r="AET174" s="36"/>
      <c r="AEU174" s="36"/>
      <c r="AEV174" s="36"/>
      <c r="AEW174" s="36"/>
      <c r="AEX174" s="36"/>
      <c r="AEY174" s="36"/>
      <c r="AEZ174" s="36"/>
      <c r="AFA174" s="36"/>
      <c r="AFB174" s="36"/>
      <c r="AFC174" s="36"/>
      <c r="AFD174" s="36"/>
      <c r="AFE174" s="36"/>
      <c r="AFF174" s="36"/>
      <c r="AFG174" s="36"/>
      <c r="AFH174" s="36"/>
      <c r="AFI174" s="36"/>
      <c r="AFJ174" s="36"/>
      <c r="AFK174" s="36"/>
      <c r="AFL174" s="36"/>
      <c r="AFM174" s="36"/>
      <c r="AFN174" s="36"/>
      <c r="AFO174" s="36"/>
      <c r="AFP174" s="36"/>
      <c r="AFQ174" s="36"/>
      <c r="AFR174" s="36"/>
      <c r="AFS174" s="36"/>
      <c r="AFT174" s="36"/>
      <c r="AFU174" s="36"/>
      <c r="AFV174" s="36"/>
      <c r="AFW174" s="36"/>
      <c r="AFX174" s="36"/>
      <c r="AFY174" s="36"/>
      <c r="AFZ174" s="36"/>
      <c r="AGA174" s="36"/>
      <c r="AGB174" s="36"/>
      <c r="AGC174" s="36"/>
      <c r="AGD174" s="36"/>
      <c r="AGE174" s="36"/>
      <c r="AGF174" s="36"/>
      <c r="AGG174" s="36"/>
      <c r="AGH174" s="36"/>
      <c r="AGI174" s="36"/>
      <c r="AGJ174" s="36"/>
      <c r="AGK174" s="36"/>
      <c r="AGL174" s="36"/>
      <c r="AGM174" s="36"/>
      <c r="AGN174" s="36"/>
      <c r="AGO174" s="36"/>
      <c r="AGP174" s="36"/>
      <c r="AGQ174" s="36"/>
      <c r="AGR174" s="36"/>
      <c r="AGS174" s="36"/>
      <c r="AGT174" s="36"/>
      <c r="AGU174" s="36"/>
      <c r="AGV174" s="36"/>
      <c r="AGW174" s="36"/>
      <c r="AGX174" s="36"/>
      <c r="AGY174" s="36"/>
      <c r="AGZ174" s="36"/>
      <c r="AHA174" s="36"/>
      <c r="AHB174" s="36"/>
      <c r="AHC174" s="36"/>
      <c r="AHD174" s="36"/>
      <c r="AHE174" s="36"/>
      <c r="AHF174" s="36"/>
      <c r="AHG174" s="36"/>
      <c r="AHH174" s="36"/>
      <c r="AHI174" s="36"/>
      <c r="AHJ174" s="36"/>
      <c r="AHK174" s="36"/>
      <c r="AHL174" s="36"/>
      <c r="AHM174" s="36"/>
      <c r="AHN174" s="36"/>
      <c r="AHO174" s="36"/>
      <c r="AHP174" s="36"/>
      <c r="AHQ174" s="36"/>
      <c r="AHR174" s="36"/>
      <c r="AHS174" s="36"/>
      <c r="AHT174" s="36"/>
      <c r="AHU174" s="36"/>
      <c r="AHV174" s="36"/>
      <c r="AHW174" s="36"/>
      <c r="AHX174" s="36"/>
      <c r="AHY174" s="36"/>
      <c r="AHZ174" s="36"/>
      <c r="AIA174" s="36"/>
      <c r="AIB174" s="36"/>
      <c r="AIC174" s="36"/>
      <c r="AID174" s="36"/>
      <c r="AIE174" s="36"/>
      <c r="AIF174" s="36"/>
      <c r="AIG174" s="36"/>
      <c r="AIH174" s="36"/>
      <c r="AII174" s="36"/>
      <c r="AIJ174" s="36"/>
      <c r="AIK174" s="36"/>
      <c r="AIL174" s="36"/>
      <c r="AIM174" s="36"/>
      <c r="AIN174" s="36"/>
      <c r="AIO174" s="36"/>
      <c r="AIP174" s="36"/>
      <c r="AIQ174" s="36"/>
      <c r="AIR174" s="36"/>
      <c r="AIS174" s="36"/>
      <c r="AIT174" s="36"/>
      <c r="AIU174" s="36"/>
      <c r="AIV174" s="36"/>
      <c r="AIW174" s="36"/>
      <c r="AIX174" s="36"/>
      <c r="AIY174" s="36"/>
      <c r="AIZ174" s="36"/>
      <c r="AJA174" s="36"/>
      <c r="AJB174" s="36"/>
      <c r="AJC174" s="36"/>
      <c r="AJD174" s="36"/>
      <c r="AJE174" s="36"/>
      <c r="AJF174" s="36"/>
      <c r="AJG174" s="36"/>
      <c r="AJH174" s="36"/>
      <c r="AJI174" s="36"/>
      <c r="AJJ174" s="36"/>
      <c r="AJK174" s="36"/>
      <c r="AJL174" s="36"/>
      <c r="AJM174" s="36"/>
      <c r="AJN174" s="36"/>
      <c r="AJO174" s="36"/>
      <c r="AJP174" s="36"/>
      <c r="AJQ174" s="36"/>
      <c r="AJR174" s="36"/>
      <c r="AJS174" s="36"/>
      <c r="AJT174" s="36"/>
      <c r="AJU174" s="36"/>
      <c r="AJV174" s="36"/>
      <c r="AJW174" s="36"/>
      <c r="AJX174" s="36"/>
      <c r="AJY174" s="36"/>
      <c r="AJZ174" s="36"/>
      <c r="AKA174" s="36"/>
      <c r="AKB174" s="36"/>
      <c r="AKC174" s="36"/>
      <c r="AKD174" s="36"/>
      <c r="AKE174" s="36"/>
      <c r="AKF174" s="36"/>
      <c r="AKG174" s="36"/>
      <c r="AKH174" s="36"/>
      <c r="AKI174" s="36"/>
      <c r="AKJ174" s="36"/>
      <c r="AKK174" s="36"/>
      <c r="AKL174" s="36"/>
      <c r="AKM174" s="36"/>
      <c r="AKN174" s="36"/>
      <c r="AKO174" s="36"/>
      <c r="AKP174" s="36"/>
      <c r="AKQ174" s="36"/>
      <c r="AKR174" s="36"/>
      <c r="AKS174" s="36"/>
      <c r="AKT174" s="36"/>
      <c r="AKU174" s="36"/>
      <c r="AKV174" s="36"/>
      <c r="AKW174" s="36"/>
      <c r="AKX174" s="36"/>
      <c r="AKY174" s="36"/>
      <c r="AKZ174" s="36"/>
      <c r="ALA174" s="36"/>
      <c r="ALB174" s="36"/>
      <c r="ALC174" s="36"/>
      <c r="ALD174" s="36"/>
      <c r="ALE174" s="36"/>
      <c r="ALF174" s="36"/>
      <c r="ALG174" s="36"/>
      <c r="ALH174" s="36"/>
      <c r="ALI174" s="36"/>
      <c r="ALJ174" s="36"/>
      <c r="ALK174" s="36"/>
      <c r="ALL174" s="36"/>
      <c r="ALM174" s="36"/>
      <c r="ALN174" s="36"/>
      <c r="ALO174" s="36"/>
      <c r="ALP174" s="36"/>
      <c r="ALQ174" s="36"/>
      <c r="ALR174" s="36"/>
      <c r="ALS174" s="36"/>
      <c r="ALT174" s="36"/>
      <c r="ALU174" s="36"/>
      <c r="ALV174" s="36"/>
      <c r="ALW174" s="36"/>
      <c r="ALX174" s="36"/>
      <c r="ALY174" s="36"/>
      <c r="ALZ174" s="36"/>
      <c r="AMA174" s="36"/>
      <c r="AMB174" s="36"/>
      <c r="AMC174" s="36"/>
      <c r="AMD174" s="36"/>
      <c r="AME174" s="36"/>
      <c r="AMF174" s="36"/>
      <c r="AMG174" s="36"/>
      <c r="AMH174" s="36"/>
      <c r="AMI174" s="35"/>
      <c r="AMK174" s="35"/>
      <c r="AML174" s="35"/>
      <c r="AMM174" s="35"/>
      <c r="XFC174" s="35"/>
      <c r="XFD174" s="35"/>
    </row>
    <row r="175" s="37" customFormat="true" ht="13.8" hidden="false" customHeight="false" outlineLevel="0" collapsed="false">
      <c r="A175" s="159"/>
      <c r="B175" s="164" t="n">
        <v>0.05</v>
      </c>
      <c r="C175" s="165" t="n">
        <f aca="false">C167/220</f>
        <v>36.6509944479226</v>
      </c>
      <c r="D175" s="165"/>
      <c r="E175" s="165" t="n">
        <f aca="false">(E167/2)/220</f>
        <v>41.8361331456822</v>
      </c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  <c r="IK175" s="36"/>
      <c r="IL175" s="36"/>
      <c r="IM175" s="36"/>
      <c r="IN175" s="36"/>
      <c r="IO175" s="36"/>
      <c r="IP175" s="36"/>
      <c r="IQ175" s="36"/>
      <c r="IR175" s="36"/>
      <c r="IS175" s="36"/>
      <c r="IT175" s="36"/>
      <c r="IU175" s="36"/>
      <c r="IV175" s="36"/>
      <c r="IW175" s="36"/>
      <c r="IX175" s="36"/>
      <c r="IY175" s="36"/>
      <c r="IZ175" s="36"/>
      <c r="JA175" s="36"/>
      <c r="JB175" s="36"/>
      <c r="JC175" s="36"/>
      <c r="JD175" s="36"/>
      <c r="JE175" s="36"/>
      <c r="JF175" s="36"/>
      <c r="JG175" s="36"/>
      <c r="JH175" s="36"/>
      <c r="JI175" s="36"/>
      <c r="JJ175" s="36"/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JV175" s="36"/>
      <c r="JW175" s="36"/>
      <c r="JX175" s="36"/>
      <c r="JY175" s="36"/>
      <c r="JZ175" s="36"/>
      <c r="KA175" s="36"/>
      <c r="KB175" s="36"/>
      <c r="KC175" s="36"/>
      <c r="KD175" s="36"/>
      <c r="KE175" s="36"/>
      <c r="KF175" s="36"/>
      <c r="KG175" s="36"/>
      <c r="KH175" s="36"/>
      <c r="KI175" s="36"/>
      <c r="KJ175" s="36"/>
      <c r="KK175" s="36"/>
      <c r="KL175" s="36"/>
      <c r="KM175" s="36"/>
      <c r="KN175" s="36"/>
      <c r="KO175" s="36"/>
      <c r="KP175" s="36"/>
      <c r="KQ175" s="36"/>
      <c r="KR175" s="36"/>
      <c r="KS175" s="36"/>
      <c r="KT175" s="36"/>
      <c r="KU175" s="36"/>
      <c r="KV175" s="36"/>
      <c r="KW175" s="36"/>
      <c r="KX175" s="36"/>
      <c r="KY175" s="36"/>
      <c r="KZ175" s="36"/>
      <c r="LA175" s="36"/>
      <c r="LB175" s="36"/>
      <c r="LC175" s="36"/>
      <c r="LD175" s="36"/>
      <c r="LE175" s="36"/>
      <c r="LF175" s="36"/>
      <c r="LG175" s="36"/>
      <c r="LH175" s="36"/>
      <c r="LI175" s="36"/>
      <c r="LJ175" s="36"/>
      <c r="LK175" s="36"/>
      <c r="LL175" s="36"/>
      <c r="LM175" s="36"/>
      <c r="LN175" s="36"/>
      <c r="LO175" s="36"/>
      <c r="LP175" s="36"/>
      <c r="LQ175" s="36"/>
      <c r="LR175" s="36"/>
      <c r="LS175" s="36"/>
      <c r="LT175" s="36"/>
      <c r="LU175" s="36"/>
      <c r="LV175" s="36"/>
      <c r="LW175" s="36"/>
      <c r="LX175" s="36"/>
      <c r="LY175" s="36"/>
      <c r="LZ175" s="36"/>
      <c r="MA175" s="36"/>
      <c r="MB175" s="36"/>
      <c r="MC175" s="36"/>
      <c r="MD175" s="36"/>
      <c r="ME175" s="36"/>
      <c r="MF175" s="36"/>
      <c r="MG175" s="36"/>
      <c r="MH175" s="36"/>
      <c r="MI175" s="36"/>
      <c r="MJ175" s="36"/>
      <c r="MK175" s="36"/>
      <c r="ML175" s="36"/>
      <c r="MM175" s="36"/>
      <c r="MN175" s="36"/>
      <c r="MO175" s="36"/>
      <c r="MP175" s="36"/>
      <c r="MQ175" s="36"/>
      <c r="MR175" s="36"/>
      <c r="MS175" s="36"/>
      <c r="MT175" s="36"/>
      <c r="MU175" s="36"/>
      <c r="MV175" s="36"/>
      <c r="MW175" s="36"/>
      <c r="MX175" s="36"/>
      <c r="MY175" s="36"/>
      <c r="MZ175" s="36"/>
      <c r="NA175" s="36"/>
      <c r="NB175" s="36"/>
      <c r="NC175" s="36"/>
      <c r="ND175" s="36"/>
      <c r="NE175" s="36"/>
      <c r="NF175" s="36"/>
      <c r="NG175" s="36"/>
      <c r="NH175" s="36"/>
      <c r="NI175" s="36"/>
      <c r="NJ175" s="36"/>
      <c r="NK175" s="36"/>
      <c r="NL175" s="36"/>
      <c r="NM175" s="36"/>
      <c r="NN175" s="36"/>
      <c r="NO175" s="36"/>
      <c r="NP175" s="36"/>
      <c r="NQ175" s="36"/>
      <c r="NR175" s="36"/>
      <c r="NS175" s="36"/>
      <c r="NT175" s="36"/>
      <c r="NU175" s="36"/>
      <c r="NV175" s="36"/>
      <c r="NW175" s="36"/>
      <c r="NX175" s="36"/>
      <c r="NY175" s="36"/>
      <c r="NZ175" s="36"/>
      <c r="OA175" s="36"/>
      <c r="OB175" s="36"/>
      <c r="OC175" s="36"/>
      <c r="OD175" s="36"/>
      <c r="OE175" s="36"/>
      <c r="OF175" s="36"/>
      <c r="OG175" s="36"/>
      <c r="OH175" s="36"/>
      <c r="OI175" s="36"/>
      <c r="OJ175" s="36"/>
      <c r="OK175" s="36"/>
      <c r="OL175" s="36"/>
      <c r="OM175" s="36"/>
      <c r="ON175" s="36"/>
      <c r="OO175" s="36"/>
      <c r="OP175" s="36"/>
      <c r="OQ175" s="36"/>
      <c r="OR175" s="36"/>
      <c r="OS175" s="36"/>
      <c r="OT175" s="36"/>
      <c r="OU175" s="36"/>
      <c r="OV175" s="36"/>
      <c r="OW175" s="36"/>
      <c r="OX175" s="36"/>
      <c r="OY175" s="36"/>
      <c r="OZ175" s="36"/>
      <c r="PA175" s="36"/>
      <c r="PB175" s="36"/>
      <c r="PC175" s="36"/>
      <c r="PD175" s="36"/>
      <c r="PE175" s="36"/>
      <c r="PF175" s="36"/>
      <c r="PG175" s="36"/>
      <c r="PH175" s="36"/>
      <c r="PI175" s="36"/>
      <c r="PJ175" s="36"/>
      <c r="PK175" s="36"/>
      <c r="PL175" s="36"/>
      <c r="PM175" s="36"/>
      <c r="PN175" s="36"/>
      <c r="PO175" s="36"/>
      <c r="PP175" s="36"/>
      <c r="PQ175" s="36"/>
      <c r="PR175" s="36"/>
      <c r="PS175" s="36"/>
      <c r="PT175" s="36"/>
      <c r="PU175" s="36"/>
      <c r="PV175" s="36"/>
      <c r="PW175" s="36"/>
      <c r="PX175" s="36"/>
      <c r="PY175" s="36"/>
      <c r="PZ175" s="36"/>
      <c r="QA175" s="36"/>
      <c r="QB175" s="36"/>
      <c r="QC175" s="36"/>
      <c r="QD175" s="36"/>
      <c r="QE175" s="36"/>
      <c r="QF175" s="36"/>
      <c r="QG175" s="36"/>
      <c r="QH175" s="36"/>
      <c r="QI175" s="36"/>
      <c r="QJ175" s="36"/>
      <c r="QK175" s="36"/>
      <c r="QL175" s="36"/>
      <c r="QM175" s="36"/>
      <c r="QN175" s="36"/>
      <c r="QO175" s="36"/>
      <c r="QP175" s="36"/>
      <c r="QQ175" s="36"/>
      <c r="QR175" s="36"/>
      <c r="QS175" s="36"/>
      <c r="QT175" s="36"/>
      <c r="QU175" s="36"/>
      <c r="QV175" s="36"/>
      <c r="QW175" s="36"/>
      <c r="QX175" s="36"/>
      <c r="QY175" s="36"/>
      <c r="QZ175" s="36"/>
      <c r="RA175" s="36"/>
      <c r="RB175" s="36"/>
      <c r="RC175" s="36"/>
      <c r="RD175" s="36"/>
      <c r="RE175" s="36"/>
      <c r="RF175" s="36"/>
      <c r="RG175" s="36"/>
      <c r="RH175" s="36"/>
      <c r="RI175" s="36"/>
      <c r="RJ175" s="36"/>
      <c r="RK175" s="36"/>
      <c r="RL175" s="36"/>
      <c r="RM175" s="36"/>
      <c r="RN175" s="36"/>
      <c r="RO175" s="36"/>
      <c r="RP175" s="36"/>
      <c r="RQ175" s="36"/>
      <c r="RR175" s="36"/>
      <c r="RS175" s="36"/>
      <c r="RT175" s="36"/>
      <c r="RU175" s="36"/>
      <c r="RV175" s="36"/>
      <c r="RW175" s="36"/>
      <c r="RX175" s="36"/>
      <c r="RY175" s="36"/>
      <c r="RZ175" s="36"/>
      <c r="SA175" s="36"/>
      <c r="SB175" s="36"/>
      <c r="SC175" s="36"/>
      <c r="SD175" s="36"/>
      <c r="SE175" s="36"/>
      <c r="SF175" s="36"/>
      <c r="SG175" s="36"/>
      <c r="SH175" s="36"/>
      <c r="SI175" s="36"/>
      <c r="SJ175" s="36"/>
      <c r="SK175" s="36"/>
      <c r="SL175" s="36"/>
      <c r="SM175" s="36"/>
      <c r="SN175" s="36"/>
      <c r="SO175" s="36"/>
      <c r="SP175" s="36"/>
      <c r="SQ175" s="36"/>
      <c r="SR175" s="36"/>
      <c r="SS175" s="36"/>
      <c r="ST175" s="36"/>
      <c r="SU175" s="36"/>
      <c r="SV175" s="36"/>
      <c r="SW175" s="36"/>
      <c r="SX175" s="36"/>
      <c r="SY175" s="36"/>
      <c r="SZ175" s="36"/>
      <c r="TA175" s="36"/>
      <c r="TB175" s="36"/>
      <c r="TC175" s="36"/>
      <c r="TD175" s="36"/>
      <c r="TE175" s="36"/>
      <c r="TF175" s="36"/>
      <c r="TG175" s="36"/>
      <c r="TH175" s="36"/>
      <c r="TI175" s="36"/>
      <c r="TJ175" s="36"/>
      <c r="TK175" s="36"/>
      <c r="TL175" s="36"/>
      <c r="TM175" s="36"/>
      <c r="TN175" s="36"/>
      <c r="TO175" s="36"/>
      <c r="TP175" s="36"/>
      <c r="TQ175" s="36"/>
      <c r="TR175" s="36"/>
      <c r="TS175" s="36"/>
      <c r="TT175" s="36"/>
      <c r="TU175" s="36"/>
      <c r="TV175" s="36"/>
      <c r="TW175" s="36"/>
      <c r="TX175" s="36"/>
      <c r="TY175" s="36"/>
      <c r="TZ175" s="36"/>
      <c r="UA175" s="36"/>
      <c r="UB175" s="36"/>
      <c r="UC175" s="36"/>
      <c r="UD175" s="36"/>
      <c r="UE175" s="36"/>
      <c r="UF175" s="36"/>
      <c r="UG175" s="36"/>
      <c r="UH175" s="36"/>
      <c r="UI175" s="36"/>
      <c r="UJ175" s="36"/>
      <c r="UK175" s="36"/>
      <c r="UL175" s="36"/>
      <c r="UM175" s="36"/>
      <c r="UN175" s="36"/>
      <c r="UO175" s="36"/>
      <c r="UP175" s="36"/>
      <c r="UQ175" s="36"/>
      <c r="UR175" s="36"/>
      <c r="US175" s="36"/>
      <c r="UT175" s="36"/>
      <c r="UU175" s="36"/>
      <c r="UV175" s="36"/>
      <c r="UW175" s="36"/>
      <c r="UX175" s="36"/>
      <c r="UY175" s="36"/>
      <c r="UZ175" s="36"/>
      <c r="VA175" s="36"/>
      <c r="VB175" s="36"/>
      <c r="VC175" s="36"/>
      <c r="VD175" s="36"/>
      <c r="VE175" s="36"/>
      <c r="VF175" s="36"/>
      <c r="VG175" s="36"/>
      <c r="VH175" s="36"/>
      <c r="VI175" s="36"/>
      <c r="VJ175" s="36"/>
      <c r="VK175" s="36"/>
      <c r="VL175" s="36"/>
      <c r="VM175" s="36"/>
      <c r="VN175" s="36"/>
      <c r="VO175" s="36"/>
      <c r="VP175" s="36"/>
      <c r="VQ175" s="36"/>
      <c r="VR175" s="36"/>
      <c r="VS175" s="36"/>
      <c r="VT175" s="36"/>
      <c r="VU175" s="36"/>
      <c r="VV175" s="36"/>
      <c r="VW175" s="36"/>
      <c r="VX175" s="36"/>
      <c r="VY175" s="36"/>
      <c r="VZ175" s="36"/>
      <c r="WA175" s="36"/>
      <c r="WB175" s="36"/>
      <c r="WC175" s="36"/>
      <c r="WD175" s="36"/>
      <c r="WE175" s="36"/>
      <c r="WF175" s="36"/>
      <c r="WG175" s="36"/>
      <c r="WH175" s="36"/>
      <c r="WI175" s="36"/>
      <c r="WJ175" s="36"/>
      <c r="WK175" s="36"/>
      <c r="WL175" s="36"/>
      <c r="WM175" s="36"/>
      <c r="WN175" s="36"/>
      <c r="WO175" s="36"/>
      <c r="WP175" s="36"/>
      <c r="WQ175" s="36"/>
      <c r="WR175" s="36"/>
      <c r="WS175" s="36"/>
      <c r="WT175" s="36"/>
      <c r="WU175" s="36"/>
      <c r="WV175" s="36"/>
      <c r="WW175" s="36"/>
      <c r="WX175" s="36"/>
      <c r="WY175" s="36"/>
      <c r="WZ175" s="36"/>
      <c r="XA175" s="36"/>
      <c r="XB175" s="36"/>
      <c r="XC175" s="36"/>
      <c r="XD175" s="36"/>
      <c r="XE175" s="36"/>
      <c r="XF175" s="36"/>
      <c r="XG175" s="36"/>
      <c r="XH175" s="36"/>
      <c r="XI175" s="36"/>
      <c r="XJ175" s="36"/>
      <c r="XK175" s="36"/>
      <c r="XL175" s="36"/>
      <c r="XM175" s="36"/>
      <c r="XN175" s="36"/>
      <c r="XO175" s="36"/>
      <c r="XP175" s="36"/>
      <c r="XQ175" s="36"/>
      <c r="XR175" s="36"/>
      <c r="XS175" s="36"/>
      <c r="XT175" s="36"/>
      <c r="XU175" s="36"/>
      <c r="XV175" s="36"/>
      <c r="XW175" s="36"/>
      <c r="XX175" s="36"/>
      <c r="XY175" s="36"/>
      <c r="XZ175" s="36"/>
      <c r="YA175" s="36"/>
      <c r="YB175" s="36"/>
      <c r="YC175" s="36"/>
      <c r="YD175" s="36"/>
      <c r="YE175" s="36"/>
      <c r="YF175" s="36"/>
      <c r="YG175" s="36"/>
      <c r="YH175" s="36"/>
      <c r="YI175" s="36"/>
      <c r="YJ175" s="36"/>
      <c r="YK175" s="36"/>
      <c r="YL175" s="36"/>
      <c r="YM175" s="36"/>
      <c r="YN175" s="36"/>
      <c r="YO175" s="36"/>
      <c r="YP175" s="36"/>
      <c r="YQ175" s="36"/>
      <c r="YR175" s="36"/>
      <c r="YS175" s="36"/>
      <c r="YT175" s="36"/>
      <c r="YU175" s="36"/>
      <c r="YV175" s="36"/>
      <c r="YW175" s="36"/>
      <c r="YX175" s="36"/>
      <c r="YY175" s="36"/>
      <c r="YZ175" s="36"/>
      <c r="ZA175" s="36"/>
      <c r="ZB175" s="36"/>
      <c r="ZC175" s="36"/>
      <c r="ZD175" s="36"/>
      <c r="ZE175" s="36"/>
      <c r="ZF175" s="36"/>
      <c r="ZG175" s="36"/>
      <c r="ZH175" s="36"/>
      <c r="ZI175" s="36"/>
      <c r="ZJ175" s="36"/>
      <c r="ZK175" s="36"/>
      <c r="ZL175" s="36"/>
      <c r="ZM175" s="36"/>
      <c r="ZN175" s="36"/>
      <c r="ZO175" s="36"/>
      <c r="ZP175" s="36"/>
      <c r="ZQ175" s="36"/>
      <c r="ZR175" s="36"/>
      <c r="ZS175" s="36"/>
      <c r="ZT175" s="36"/>
      <c r="ZU175" s="36"/>
      <c r="ZV175" s="36"/>
      <c r="ZW175" s="36"/>
      <c r="ZX175" s="36"/>
      <c r="ZY175" s="36"/>
      <c r="ZZ175" s="36"/>
      <c r="AAA175" s="36"/>
      <c r="AAB175" s="36"/>
      <c r="AAC175" s="36"/>
      <c r="AAD175" s="36"/>
      <c r="AAE175" s="36"/>
      <c r="AAF175" s="36"/>
      <c r="AAG175" s="36"/>
      <c r="AAH175" s="36"/>
      <c r="AAI175" s="36"/>
      <c r="AAJ175" s="36"/>
      <c r="AAK175" s="36"/>
      <c r="AAL175" s="36"/>
      <c r="AAM175" s="36"/>
      <c r="AAN175" s="36"/>
      <c r="AAO175" s="36"/>
      <c r="AAP175" s="36"/>
      <c r="AAQ175" s="36"/>
      <c r="AAR175" s="36"/>
      <c r="AAS175" s="36"/>
      <c r="AAT175" s="36"/>
      <c r="AAU175" s="36"/>
      <c r="AAV175" s="36"/>
      <c r="AAW175" s="36"/>
      <c r="AAX175" s="36"/>
      <c r="AAY175" s="36"/>
      <c r="AAZ175" s="36"/>
      <c r="ABA175" s="36"/>
      <c r="ABB175" s="36"/>
      <c r="ABC175" s="36"/>
      <c r="ABD175" s="36"/>
      <c r="ABE175" s="36"/>
      <c r="ABF175" s="36"/>
      <c r="ABG175" s="36"/>
      <c r="ABH175" s="36"/>
      <c r="ABI175" s="36"/>
      <c r="ABJ175" s="36"/>
      <c r="ABK175" s="36"/>
      <c r="ABL175" s="36"/>
      <c r="ABM175" s="36"/>
      <c r="ABN175" s="36"/>
      <c r="ABO175" s="36"/>
      <c r="ABP175" s="36"/>
      <c r="ABQ175" s="36"/>
      <c r="ABR175" s="36"/>
      <c r="ABS175" s="36"/>
      <c r="ABT175" s="36"/>
      <c r="ABU175" s="36"/>
      <c r="ABV175" s="36"/>
      <c r="ABW175" s="36"/>
      <c r="ABX175" s="36"/>
      <c r="ABY175" s="36"/>
      <c r="ABZ175" s="36"/>
      <c r="ACA175" s="36"/>
      <c r="ACB175" s="36"/>
      <c r="ACC175" s="36"/>
      <c r="ACD175" s="36"/>
      <c r="ACE175" s="36"/>
      <c r="ACF175" s="36"/>
      <c r="ACG175" s="36"/>
      <c r="ACH175" s="36"/>
      <c r="ACI175" s="36"/>
      <c r="ACJ175" s="36"/>
      <c r="ACK175" s="36"/>
      <c r="ACL175" s="36"/>
      <c r="ACM175" s="36"/>
      <c r="ACN175" s="36"/>
      <c r="ACO175" s="36"/>
      <c r="ACP175" s="36"/>
      <c r="ACQ175" s="36"/>
      <c r="ACR175" s="36"/>
      <c r="ACS175" s="36"/>
      <c r="ACT175" s="36"/>
      <c r="ACU175" s="36"/>
      <c r="ACV175" s="36"/>
      <c r="ACW175" s="36"/>
      <c r="ACX175" s="36"/>
      <c r="ACY175" s="36"/>
      <c r="ACZ175" s="36"/>
      <c r="ADA175" s="36"/>
      <c r="ADB175" s="36"/>
      <c r="ADC175" s="36"/>
      <c r="ADD175" s="36"/>
      <c r="ADE175" s="36"/>
      <c r="ADF175" s="36"/>
      <c r="ADG175" s="36"/>
      <c r="ADH175" s="36"/>
      <c r="ADI175" s="36"/>
      <c r="ADJ175" s="36"/>
      <c r="ADK175" s="36"/>
      <c r="ADL175" s="36"/>
      <c r="ADM175" s="36"/>
      <c r="ADN175" s="36"/>
      <c r="ADO175" s="36"/>
      <c r="ADP175" s="36"/>
      <c r="ADQ175" s="36"/>
      <c r="ADR175" s="36"/>
      <c r="ADS175" s="36"/>
      <c r="ADT175" s="36"/>
      <c r="ADU175" s="36"/>
      <c r="ADV175" s="36"/>
      <c r="ADW175" s="36"/>
      <c r="ADX175" s="36"/>
      <c r="ADY175" s="36"/>
      <c r="ADZ175" s="36"/>
      <c r="AEA175" s="36"/>
      <c r="AEB175" s="36"/>
      <c r="AEC175" s="36"/>
      <c r="AED175" s="36"/>
      <c r="AEE175" s="36"/>
      <c r="AEF175" s="36"/>
      <c r="AEG175" s="36"/>
      <c r="AEH175" s="36"/>
      <c r="AEI175" s="36"/>
      <c r="AEJ175" s="36"/>
      <c r="AEK175" s="36"/>
      <c r="AEL175" s="36"/>
      <c r="AEM175" s="36"/>
      <c r="AEN175" s="36"/>
      <c r="AEO175" s="36"/>
      <c r="AEP175" s="36"/>
      <c r="AEQ175" s="36"/>
      <c r="AER175" s="36"/>
      <c r="AES175" s="36"/>
      <c r="AET175" s="36"/>
      <c r="AEU175" s="36"/>
      <c r="AEV175" s="36"/>
      <c r="AEW175" s="36"/>
      <c r="AEX175" s="36"/>
      <c r="AEY175" s="36"/>
      <c r="AEZ175" s="36"/>
      <c r="AFA175" s="36"/>
      <c r="AFB175" s="36"/>
      <c r="AFC175" s="36"/>
      <c r="AFD175" s="36"/>
      <c r="AFE175" s="36"/>
      <c r="AFF175" s="36"/>
      <c r="AFG175" s="36"/>
      <c r="AFH175" s="36"/>
      <c r="AFI175" s="36"/>
      <c r="AFJ175" s="36"/>
      <c r="AFK175" s="36"/>
      <c r="AFL175" s="36"/>
      <c r="AFM175" s="36"/>
      <c r="AFN175" s="36"/>
      <c r="AFO175" s="36"/>
      <c r="AFP175" s="36"/>
      <c r="AFQ175" s="36"/>
      <c r="AFR175" s="36"/>
      <c r="AFS175" s="36"/>
      <c r="AFT175" s="36"/>
      <c r="AFU175" s="36"/>
      <c r="AFV175" s="36"/>
      <c r="AFW175" s="36"/>
      <c r="AFX175" s="36"/>
      <c r="AFY175" s="36"/>
      <c r="AFZ175" s="36"/>
      <c r="AGA175" s="36"/>
      <c r="AGB175" s="36"/>
      <c r="AGC175" s="36"/>
      <c r="AGD175" s="36"/>
      <c r="AGE175" s="36"/>
      <c r="AGF175" s="36"/>
      <c r="AGG175" s="36"/>
      <c r="AGH175" s="36"/>
      <c r="AGI175" s="36"/>
      <c r="AGJ175" s="36"/>
      <c r="AGK175" s="36"/>
      <c r="AGL175" s="36"/>
      <c r="AGM175" s="36"/>
      <c r="AGN175" s="36"/>
      <c r="AGO175" s="36"/>
      <c r="AGP175" s="36"/>
      <c r="AGQ175" s="36"/>
      <c r="AGR175" s="36"/>
      <c r="AGS175" s="36"/>
      <c r="AGT175" s="36"/>
      <c r="AGU175" s="36"/>
      <c r="AGV175" s="36"/>
      <c r="AGW175" s="36"/>
      <c r="AGX175" s="36"/>
      <c r="AGY175" s="36"/>
      <c r="AGZ175" s="36"/>
      <c r="AHA175" s="36"/>
      <c r="AHB175" s="36"/>
      <c r="AHC175" s="36"/>
      <c r="AHD175" s="36"/>
      <c r="AHE175" s="36"/>
      <c r="AHF175" s="36"/>
      <c r="AHG175" s="36"/>
      <c r="AHH175" s="36"/>
      <c r="AHI175" s="36"/>
      <c r="AHJ175" s="36"/>
      <c r="AHK175" s="36"/>
      <c r="AHL175" s="36"/>
      <c r="AHM175" s="36"/>
      <c r="AHN175" s="36"/>
      <c r="AHO175" s="36"/>
      <c r="AHP175" s="36"/>
      <c r="AHQ175" s="36"/>
      <c r="AHR175" s="36"/>
      <c r="AHS175" s="36"/>
      <c r="AHT175" s="36"/>
      <c r="AHU175" s="36"/>
      <c r="AHV175" s="36"/>
      <c r="AHW175" s="36"/>
      <c r="AHX175" s="36"/>
      <c r="AHY175" s="36"/>
      <c r="AHZ175" s="36"/>
      <c r="AIA175" s="36"/>
      <c r="AIB175" s="36"/>
      <c r="AIC175" s="36"/>
      <c r="AID175" s="36"/>
      <c r="AIE175" s="36"/>
      <c r="AIF175" s="36"/>
      <c r="AIG175" s="36"/>
      <c r="AIH175" s="36"/>
      <c r="AII175" s="36"/>
      <c r="AIJ175" s="36"/>
      <c r="AIK175" s="36"/>
      <c r="AIL175" s="36"/>
      <c r="AIM175" s="36"/>
      <c r="AIN175" s="36"/>
      <c r="AIO175" s="36"/>
      <c r="AIP175" s="36"/>
      <c r="AIQ175" s="36"/>
      <c r="AIR175" s="36"/>
      <c r="AIS175" s="36"/>
      <c r="AIT175" s="36"/>
      <c r="AIU175" s="36"/>
      <c r="AIV175" s="36"/>
      <c r="AIW175" s="36"/>
      <c r="AIX175" s="36"/>
      <c r="AIY175" s="36"/>
      <c r="AIZ175" s="36"/>
      <c r="AJA175" s="36"/>
      <c r="AJB175" s="36"/>
      <c r="AJC175" s="36"/>
      <c r="AJD175" s="36"/>
      <c r="AJE175" s="36"/>
      <c r="AJF175" s="36"/>
      <c r="AJG175" s="36"/>
      <c r="AJH175" s="36"/>
      <c r="AJI175" s="36"/>
      <c r="AJJ175" s="36"/>
      <c r="AJK175" s="36"/>
      <c r="AJL175" s="36"/>
      <c r="AJM175" s="36"/>
      <c r="AJN175" s="36"/>
      <c r="AJO175" s="36"/>
      <c r="AJP175" s="36"/>
      <c r="AJQ175" s="36"/>
      <c r="AJR175" s="36"/>
      <c r="AJS175" s="36"/>
      <c r="AJT175" s="36"/>
      <c r="AJU175" s="36"/>
      <c r="AJV175" s="36"/>
      <c r="AJW175" s="36"/>
      <c r="AJX175" s="36"/>
      <c r="AJY175" s="36"/>
      <c r="AJZ175" s="36"/>
      <c r="AKA175" s="36"/>
      <c r="AKB175" s="36"/>
      <c r="AKC175" s="36"/>
      <c r="AKD175" s="36"/>
      <c r="AKE175" s="36"/>
      <c r="AKF175" s="36"/>
      <c r="AKG175" s="36"/>
      <c r="AKH175" s="36"/>
      <c r="AKI175" s="36"/>
      <c r="AKJ175" s="36"/>
      <c r="AKK175" s="36"/>
      <c r="AKL175" s="36"/>
      <c r="AKM175" s="36"/>
      <c r="AKN175" s="36"/>
      <c r="AKO175" s="36"/>
      <c r="AKP175" s="36"/>
      <c r="AKQ175" s="36"/>
      <c r="AKR175" s="36"/>
      <c r="AKS175" s="36"/>
      <c r="AKT175" s="36"/>
      <c r="AKU175" s="36"/>
      <c r="AKV175" s="36"/>
      <c r="AKW175" s="36"/>
      <c r="AKX175" s="36"/>
      <c r="AKY175" s="36"/>
      <c r="AKZ175" s="36"/>
      <c r="ALA175" s="36"/>
      <c r="ALB175" s="36"/>
      <c r="ALC175" s="36"/>
      <c r="ALD175" s="36"/>
      <c r="ALE175" s="36"/>
      <c r="ALF175" s="36"/>
      <c r="ALG175" s="36"/>
      <c r="ALH175" s="36"/>
      <c r="ALI175" s="36"/>
      <c r="ALJ175" s="36"/>
      <c r="ALK175" s="36"/>
      <c r="ALL175" s="36"/>
      <c r="ALM175" s="36"/>
      <c r="ALN175" s="36"/>
      <c r="ALO175" s="36"/>
      <c r="ALP175" s="36"/>
      <c r="ALQ175" s="36"/>
      <c r="ALR175" s="36"/>
      <c r="ALS175" s="36"/>
      <c r="ALT175" s="36"/>
      <c r="ALU175" s="36"/>
      <c r="ALV175" s="36"/>
      <c r="ALW175" s="36"/>
      <c r="ALX175" s="36"/>
      <c r="ALY175" s="36"/>
      <c r="ALZ175" s="36"/>
      <c r="AMA175" s="36"/>
      <c r="AMB175" s="36"/>
      <c r="AMC175" s="36"/>
      <c r="AMD175" s="36"/>
      <c r="AME175" s="36"/>
      <c r="AMF175" s="36"/>
      <c r="AMG175" s="36"/>
      <c r="AMH175" s="36"/>
      <c r="AMI175" s="35"/>
      <c r="AMK175" s="35"/>
      <c r="AML175" s="35"/>
      <c r="AMM175" s="35"/>
      <c r="XFC175" s="35"/>
      <c r="XFD175" s="35"/>
    </row>
    <row r="176" s="74" customFormat="true" ht="12.8" hidden="false" customHeight="false" outlineLevel="0" collapsed="false">
      <c r="A176" s="36"/>
      <c r="B176" s="37"/>
      <c r="C176" s="37"/>
      <c r="D176" s="37"/>
      <c r="E176" s="37" t="s">
        <v>223</v>
      </c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  <c r="HI176" s="36"/>
      <c r="HJ176" s="36"/>
      <c r="HK176" s="36"/>
      <c r="HL176" s="36"/>
      <c r="HM176" s="36"/>
      <c r="HN176" s="36"/>
      <c r="HO176" s="36"/>
      <c r="HP176" s="36"/>
      <c r="HQ176" s="36"/>
      <c r="HR176" s="36"/>
      <c r="HS176" s="36"/>
      <c r="HT176" s="36"/>
      <c r="HU176" s="36"/>
      <c r="HV176" s="36"/>
      <c r="HW176" s="36"/>
      <c r="HX176" s="36"/>
      <c r="HY176" s="36"/>
      <c r="HZ176" s="36"/>
      <c r="IA176" s="36"/>
      <c r="IB176" s="36"/>
      <c r="IC176" s="36"/>
      <c r="ID176" s="36"/>
      <c r="IE176" s="36"/>
      <c r="IF176" s="36"/>
      <c r="IG176" s="36"/>
      <c r="IH176" s="36"/>
      <c r="II176" s="36"/>
      <c r="IJ176" s="36"/>
      <c r="IK176" s="36"/>
      <c r="IL176" s="36"/>
      <c r="IM176" s="36"/>
      <c r="IN176" s="36"/>
      <c r="IO176" s="36"/>
      <c r="IP176" s="36"/>
      <c r="IQ176" s="36"/>
      <c r="IR176" s="36"/>
      <c r="IS176" s="36"/>
      <c r="IT176" s="36"/>
      <c r="IU176" s="36"/>
      <c r="IV176" s="36"/>
      <c r="IW176" s="36"/>
      <c r="IX176" s="36"/>
      <c r="IY176" s="36"/>
      <c r="IZ176" s="36"/>
      <c r="JA176" s="36"/>
      <c r="JB176" s="36"/>
      <c r="JC176" s="36"/>
      <c r="JD176" s="36"/>
      <c r="JE176" s="36"/>
      <c r="JF176" s="36"/>
      <c r="JG176" s="36"/>
      <c r="JH176" s="36"/>
      <c r="JI176" s="36"/>
      <c r="JJ176" s="36"/>
      <c r="JK176" s="36"/>
      <c r="JL176" s="36"/>
      <c r="JM176" s="36"/>
      <c r="JN176" s="36"/>
      <c r="JO176" s="36"/>
      <c r="JP176" s="36"/>
      <c r="JQ176" s="36"/>
      <c r="JR176" s="36"/>
      <c r="JS176" s="36"/>
      <c r="JT176" s="36"/>
      <c r="JU176" s="36"/>
      <c r="JV176" s="36"/>
      <c r="JW176" s="36"/>
      <c r="JX176" s="36"/>
      <c r="JY176" s="36"/>
      <c r="JZ176" s="36"/>
      <c r="KA176" s="36"/>
      <c r="KB176" s="36"/>
      <c r="KC176" s="36"/>
      <c r="KD176" s="36"/>
      <c r="KE176" s="36"/>
      <c r="KF176" s="36"/>
      <c r="KG176" s="36"/>
      <c r="KH176" s="36"/>
      <c r="KI176" s="36"/>
      <c r="KJ176" s="36"/>
      <c r="KK176" s="36"/>
      <c r="KL176" s="36"/>
      <c r="KM176" s="36"/>
      <c r="KN176" s="36"/>
      <c r="KO176" s="36"/>
      <c r="KP176" s="36"/>
      <c r="KQ176" s="36"/>
      <c r="KR176" s="36"/>
      <c r="KS176" s="36"/>
      <c r="KT176" s="36"/>
      <c r="KU176" s="36"/>
      <c r="KV176" s="36"/>
      <c r="KW176" s="36"/>
      <c r="KX176" s="36"/>
      <c r="KY176" s="36"/>
      <c r="KZ176" s="36"/>
      <c r="LA176" s="36"/>
      <c r="LB176" s="36"/>
      <c r="LC176" s="36"/>
      <c r="LD176" s="36"/>
      <c r="LE176" s="36"/>
      <c r="LF176" s="36"/>
      <c r="LG176" s="36"/>
      <c r="LH176" s="36"/>
      <c r="LI176" s="36"/>
      <c r="LJ176" s="36"/>
      <c r="LK176" s="36"/>
      <c r="LL176" s="36"/>
      <c r="LM176" s="36"/>
      <c r="LN176" s="36"/>
      <c r="LO176" s="36"/>
      <c r="LP176" s="36"/>
      <c r="LQ176" s="36"/>
      <c r="LR176" s="36"/>
      <c r="LS176" s="36"/>
      <c r="LT176" s="36"/>
      <c r="LU176" s="36"/>
      <c r="LV176" s="36"/>
      <c r="LW176" s="36"/>
      <c r="LX176" s="36"/>
      <c r="LY176" s="36"/>
      <c r="LZ176" s="36"/>
      <c r="MA176" s="36"/>
      <c r="MB176" s="36"/>
      <c r="MC176" s="36"/>
      <c r="MD176" s="36"/>
      <c r="ME176" s="36"/>
      <c r="MF176" s="36"/>
      <c r="MG176" s="36"/>
      <c r="MH176" s="36"/>
      <c r="MI176" s="36"/>
      <c r="MJ176" s="36"/>
      <c r="MK176" s="36"/>
      <c r="ML176" s="36"/>
      <c r="MM176" s="36"/>
      <c r="MN176" s="36"/>
      <c r="MO176" s="36"/>
      <c r="MP176" s="36"/>
      <c r="MQ176" s="36"/>
      <c r="MR176" s="36"/>
      <c r="MS176" s="36"/>
      <c r="MT176" s="36"/>
      <c r="MU176" s="36"/>
      <c r="MV176" s="36"/>
      <c r="MW176" s="36"/>
      <c r="MX176" s="36"/>
      <c r="MY176" s="36"/>
      <c r="MZ176" s="36"/>
      <c r="NA176" s="36"/>
      <c r="NB176" s="36"/>
      <c r="NC176" s="36"/>
      <c r="ND176" s="36"/>
      <c r="NE176" s="36"/>
      <c r="NF176" s="36"/>
      <c r="NG176" s="36"/>
      <c r="NH176" s="36"/>
      <c r="NI176" s="36"/>
      <c r="NJ176" s="36"/>
      <c r="NK176" s="36"/>
      <c r="NL176" s="36"/>
      <c r="NM176" s="36"/>
      <c r="NN176" s="36"/>
      <c r="NO176" s="36"/>
      <c r="NP176" s="36"/>
      <c r="NQ176" s="36"/>
      <c r="NR176" s="36"/>
      <c r="NS176" s="36"/>
      <c r="NT176" s="36"/>
      <c r="NU176" s="36"/>
      <c r="NV176" s="36"/>
      <c r="NW176" s="36"/>
      <c r="NX176" s="36"/>
      <c r="NY176" s="36"/>
      <c r="NZ176" s="36"/>
      <c r="OA176" s="36"/>
      <c r="OB176" s="36"/>
      <c r="OC176" s="36"/>
      <c r="OD176" s="36"/>
      <c r="OE176" s="36"/>
      <c r="OF176" s="36"/>
      <c r="OG176" s="36"/>
      <c r="OH176" s="36"/>
      <c r="OI176" s="36"/>
      <c r="OJ176" s="36"/>
      <c r="OK176" s="36"/>
      <c r="OL176" s="36"/>
      <c r="OM176" s="36"/>
      <c r="ON176" s="36"/>
      <c r="OO176" s="36"/>
      <c r="OP176" s="36"/>
      <c r="OQ176" s="36"/>
      <c r="OR176" s="36"/>
      <c r="OS176" s="36"/>
      <c r="OT176" s="36"/>
      <c r="OU176" s="36"/>
      <c r="OV176" s="36"/>
      <c r="OW176" s="36"/>
      <c r="OX176" s="36"/>
      <c r="OY176" s="36"/>
      <c r="OZ176" s="36"/>
      <c r="PA176" s="36"/>
      <c r="PB176" s="36"/>
      <c r="PC176" s="36"/>
      <c r="PD176" s="36"/>
      <c r="PE176" s="36"/>
      <c r="PF176" s="36"/>
      <c r="PG176" s="36"/>
      <c r="PH176" s="36"/>
      <c r="PI176" s="36"/>
      <c r="PJ176" s="36"/>
      <c r="PK176" s="36"/>
      <c r="PL176" s="36"/>
      <c r="PM176" s="36"/>
      <c r="PN176" s="36"/>
      <c r="PO176" s="36"/>
      <c r="PP176" s="36"/>
      <c r="PQ176" s="36"/>
      <c r="PR176" s="36"/>
      <c r="PS176" s="36"/>
      <c r="PT176" s="36"/>
      <c r="PU176" s="36"/>
      <c r="PV176" s="36"/>
      <c r="PW176" s="36"/>
      <c r="PX176" s="36"/>
      <c r="PY176" s="36"/>
      <c r="PZ176" s="36"/>
      <c r="QA176" s="36"/>
      <c r="QB176" s="36"/>
      <c r="QC176" s="36"/>
      <c r="QD176" s="36"/>
      <c r="QE176" s="36"/>
      <c r="QF176" s="36"/>
      <c r="QG176" s="36"/>
      <c r="QH176" s="36"/>
      <c r="QI176" s="36"/>
      <c r="QJ176" s="36"/>
      <c r="QK176" s="36"/>
      <c r="QL176" s="36"/>
      <c r="QM176" s="36"/>
      <c r="QN176" s="36"/>
      <c r="QO176" s="36"/>
      <c r="QP176" s="36"/>
      <c r="QQ176" s="36"/>
      <c r="QR176" s="36"/>
      <c r="QS176" s="36"/>
      <c r="QT176" s="36"/>
      <c r="QU176" s="36"/>
      <c r="QV176" s="36"/>
      <c r="QW176" s="36"/>
      <c r="QX176" s="36"/>
      <c r="QY176" s="36"/>
      <c r="QZ176" s="36"/>
      <c r="RA176" s="36"/>
      <c r="RB176" s="36"/>
      <c r="RC176" s="36"/>
      <c r="RD176" s="36"/>
      <c r="RE176" s="36"/>
      <c r="RF176" s="36"/>
      <c r="RG176" s="36"/>
      <c r="RH176" s="36"/>
      <c r="RI176" s="36"/>
      <c r="RJ176" s="36"/>
      <c r="RK176" s="36"/>
      <c r="RL176" s="36"/>
      <c r="RM176" s="36"/>
      <c r="RN176" s="36"/>
      <c r="RO176" s="36"/>
      <c r="RP176" s="36"/>
      <c r="RQ176" s="36"/>
      <c r="RR176" s="36"/>
      <c r="RS176" s="36"/>
      <c r="RT176" s="36"/>
      <c r="RU176" s="36"/>
      <c r="RV176" s="36"/>
      <c r="RW176" s="36"/>
      <c r="RX176" s="36"/>
      <c r="RY176" s="36"/>
      <c r="RZ176" s="36"/>
      <c r="SA176" s="36"/>
      <c r="SB176" s="36"/>
      <c r="SC176" s="36"/>
      <c r="SD176" s="36"/>
      <c r="SE176" s="36"/>
      <c r="SF176" s="36"/>
      <c r="SG176" s="36"/>
      <c r="SH176" s="36"/>
      <c r="SI176" s="36"/>
      <c r="SJ176" s="36"/>
      <c r="SK176" s="36"/>
      <c r="SL176" s="36"/>
      <c r="SM176" s="36"/>
      <c r="SN176" s="36"/>
      <c r="SO176" s="36"/>
      <c r="SP176" s="36"/>
      <c r="SQ176" s="36"/>
      <c r="SR176" s="36"/>
      <c r="SS176" s="36"/>
      <c r="ST176" s="36"/>
      <c r="SU176" s="36"/>
      <c r="SV176" s="36"/>
      <c r="SW176" s="36"/>
      <c r="SX176" s="36"/>
      <c r="SY176" s="36"/>
      <c r="SZ176" s="36"/>
      <c r="TA176" s="36"/>
      <c r="TB176" s="36"/>
      <c r="TC176" s="36"/>
      <c r="TD176" s="36"/>
      <c r="TE176" s="36"/>
      <c r="TF176" s="36"/>
      <c r="TG176" s="36"/>
      <c r="TH176" s="36"/>
      <c r="TI176" s="36"/>
      <c r="TJ176" s="36"/>
      <c r="TK176" s="36"/>
      <c r="TL176" s="36"/>
      <c r="TM176" s="36"/>
      <c r="TN176" s="36"/>
      <c r="TO176" s="36"/>
      <c r="TP176" s="36"/>
      <c r="TQ176" s="36"/>
      <c r="TR176" s="36"/>
      <c r="TS176" s="36"/>
      <c r="TT176" s="36"/>
      <c r="TU176" s="36"/>
      <c r="TV176" s="36"/>
      <c r="TW176" s="36"/>
      <c r="TX176" s="36"/>
      <c r="TY176" s="36"/>
      <c r="TZ176" s="36"/>
      <c r="UA176" s="36"/>
      <c r="UB176" s="36"/>
      <c r="UC176" s="36"/>
      <c r="UD176" s="36"/>
      <c r="UE176" s="36"/>
      <c r="UF176" s="36"/>
      <c r="UG176" s="36"/>
      <c r="UH176" s="36"/>
      <c r="UI176" s="36"/>
      <c r="UJ176" s="36"/>
      <c r="UK176" s="36"/>
      <c r="UL176" s="36"/>
      <c r="UM176" s="36"/>
      <c r="UN176" s="36"/>
      <c r="UO176" s="36"/>
      <c r="UP176" s="36"/>
      <c r="UQ176" s="36"/>
      <c r="UR176" s="36"/>
      <c r="US176" s="36"/>
      <c r="UT176" s="36"/>
      <c r="UU176" s="36"/>
      <c r="UV176" s="36"/>
      <c r="UW176" s="36"/>
      <c r="UX176" s="36"/>
      <c r="UY176" s="36"/>
      <c r="UZ176" s="36"/>
      <c r="VA176" s="36"/>
      <c r="VB176" s="36"/>
      <c r="VC176" s="36"/>
      <c r="VD176" s="36"/>
      <c r="VE176" s="36"/>
      <c r="VF176" s="36"/>
      <c r="VG176" s="36"/>
      <c r="VH176" s="36"/>
      <c r="VI176" s="36"/>
      <c r="VJ176" s="36"/>
      <c r="VK176" s="36"/>
      <c r="VL176" s="36"/>
      <c r="VM176" s="36"/>
      <c r="VN176" s="36"/>
      <c r="VO176" s="36"/>
      <c r="VP176" s="36"/>
      <c r="VQ176" s="36"/>
      <c r="VR176" s="36"/>
      <c r="VS176" s="36"/>
      <c r="VT176" s="36"/>
      <c r="VU176" s="36"/>
      <c r="VV176" s="36"/>
      <c r="VW176" s="36"/>
      <c r="VX176" s="36"/>
      <c r="VY176" s="36"/>
      <c r="VZ176" s="36"/>
      <c r="WA176" s="36"/>
      <c r="WB176" s="36"/>
      <c r="WC176" s="36"/>
      <c r="WD176" s="36"/>
      <c r="WE176" s="36"/>
      <c r="WF176" s="36"/>
      <c r="WG176" s="36"/>
      <c r="WH176" s="36"/>
      <c r="WI176" s="36"/>
      <c r="WJ176" s="36"/>
      <c r="WK176" s="36"/>
      <c r="WL176" s="36"/>
      <c r="WM176" s="36"/>
      <c r="WN176" s="36"/>
      <c r="WO176" s="36"/>
      <c r="WP176" s="36"/>
      <c r="WQ176" s="36"/>
      <c r="WR176" s="36"/>
      <c r="WS176" s="36"/>
      <c r="WT176" s="36"/>
      <c r="WU176" s="36"/>
      <c r="WV176" s="36"/>
      <c r="WW176" s="36"/>
      <c r="WX176" s="36"/>
      <c r="WY176" s="36"/>
      <c r="WZ176" s="36"/>
      <c r="XA176" s="36"/>
      <c r="XB176" s="36"/>
      <c r="XC176" s="36"/>
      <c r="XD176" s="36"/>
      <c r="XE176" s="36"/>
      <c r="XF176" s="36"/>
      <c r="XG176" s="36"/>
      <c r="XH176" s="36"/>
      <c r="XI176" s="36"/>
      <c r="XJ176" s="36"/>
      <c r="XK176" s="36"/>
      <c r="XL176" s="36"/>
      <c r="XM176" s="36"/>
      <c r="XN176" s="36"/>
      <c r="XO176" s="36"/>
      <c r="XP176" s="36"/>
      <c r="XQ176" s="36"/>
      <c r="XR176" s="36"/>
      <c r="XS176" s="36"/>
      <c r="XT176" s="36"/>
      <c r="XU176" s="36"/>
      <c r="XV176" s="36"/>
      <c r="XW176" s="36"/>
      <c r="XX176" s="36"/>
      <c r="XY176" s="36"/>
      <c r="XZ176" s="36"/>
      <c r="YA176" s="36"/>
      <c r="YB176" s="36"/>
      <c r="YC176" s="36"/>
      <c r="YD176" s="36"/>
      <c r="YE176" s="36"/>
      <c r="YF176" s="36"/>
      <c r="YG176" s="36"/>
      <c r="YH176" s="36"/>
      <c r="YI176" s="36"/>
      <c r="YJ176" s="36"/>
      <c r="YK176" s="36"/>
      <c r="YL176" s="36"/>
      <c r="YM176" s="36"/>
      <c r="YN176" s="36"/>
      <c r="YO176" s="36"/>
      <c r="YP176" s="36"/>
      <c r="YQ176" s="36"/>
      <c r="YR176" s="36"/>
      <c r="YS176" s="36"/>
      <c r="YT176" s="36"/>
      <c r="YU176" s="36"/>
      <c r="YV176" s="36"/>
      <c r="YW176" s="36"/>
      <c r="YX176" s="36"/>
      <c r="YY176" s="36"/>
      <c r="YZ176" s="36"/>
      <c r="ZA176" s="36"/>
      <c r="ZB176" s="36"/>
      <c r="ZC176" s="36"/>
      <c r="ZD176" s="36"/>
      <c r="ZE176" s="36"/>
      <c r="ZF176" s="36"/>
      <c r="ZG176" s="36"/>
      <c r="ZH176" s="36"/>
      <c r="ZI176" s="36"/>
      <c r="ZJ176" s="36"/>
      <c r="ZK176" s="36"/>
      <c r="ZL176" s="36"/>
      <c r="ZM176" s="36"/>
      <c r="ZN176" s="36"/>
      <c r="ZO176" s="36"/>
      <c r="ZP176" s="36"/>
      <c r="ZQ176" s="36"/>
      <c r="ZR176" s="36"/>
      <c r="ZS176" s="36"/>
      <c r="ZT176" s="36"/>
      <c r="ZU176" s="36"/>
      <c r="ZV176" s="36"/>
      <c r="ZW176" s="36"/>
      <c r="ZX176" s="36"/>
      <c r="ZY176" s="36"/>
      <c r="ZZ176" s="36"/>
      <c r="AAA176" s="36"/>
      <c r="AAB176" s="36"/>
      <c r="AAC176" s="36"/>
      <c r="AAD176" s="36"/>
      <c r="AAE176" s="36"/>
      <c r="AAF176" s="36"/>
      <c r="AAG176" s="36"/>
      <c r="AAH176" s="36"/>
      <c r="AAI176" s="36"/>
      <c r="AAJ176" s="36"/>
      <c r="AAK176" s="36"/>
      <c r="AAL176" s="36"/>
      <c r="AAM176" s="36"/>
      <c r="AAN176" s="36"/>
      <c r="AAO176" s="36"/>
      <c r="AAP176" s="36"/>
      <c r="AAQ176" s="36"/>
      <c r="AAR176" s="36"/>
      <c r="AAS176" s="36"/>
      <c r="AAT176" s="36"/>
      <c r="AAU176" s="36"/>
      <c r="AAV176" s="36"/>
      <c r="AAW176" s="36"/>
      <c r="AAX176" s="36"/>
      <c r="AAY176" s="36"/>
      <c r="AAZ176" s="36"/>
      <c r="ABA176" s="36"/>
      <c r="ABB176" s="36"/>
      <c r="ABC176" s="36"/>
      <c r="ABD176" s="36"/>
      <c r="ABE176" s="36"/>
      <c r="ABF176" s="36"/>
      <c r="ABG176" s="36"/>
      <c r="ABH176" s="36"/>
      <c r="ABI176" s="36"/>
      <c r="ABJ176" s="36"/>
      <c r="ABK176" s="36"/>
      <c r="ABL176" s="36"/>
      <c r="ABM176" s="36"/>
      <c r="ABN176" s="36"/>
      <c r="ABO176" s="36"/>
      <c r="ABP176" s="36"/>
      <c r="ABQ176" s="36"/>
      <c r="ABR176" s="36"/>
      <c r="ABS176" s="36"/>
      <c r="ABT176" s="36"/>
      <c r="ABU176" s="36"/>
      <c r="ABV176" s="36"/>
      <c r="ABW176" s="36"/>
      <c r="ABX176" s="36"/>
      <c r="ABY176" s="36"/>
      <c r="ABZ176" s="36"/>
      <c r="ACA176" s="36"/>
      <c r="ACB176" s="36"/>
      <c r="ACC176" s="36"/>
      <c r="ACD176" s="36"/>
      <c r="ACE176" s="36"/>
      <c r="ACF176" s="36"/>
      <c r="ACG176" s="36"/>
      <c r="ACH176" s="36"/>
      <c r="ACI176" s="36"/>
      <c r="ACJ176" s="36"/>
      <c r="ACK176" s="36"/>
      <c r="ACL176" s="36"/>
      <c r="ACM176" s="36"/>
      <c r="ACN176" s="36"/>
      <c r="ACO176" s="36"/>
      <c r="ACP176" s="36"/>
      <c r="ACQ176" s="36"/>
      <c r="ACR176" s="36"/>
      <c r="ACS176" s="36"/>
      <c r="ACT176" s="36"/>
      <c r="ACU176" s="36"/>
      <c r="ACV176" s="36"/>
      <c r="ACW176" s="36"/>
      <c r="ACX176" s="36"/>
      <c r="ACY176" s="36"/>
      <c r="ACZ176" s="36"/>
      <c r="ADA176" s="36"/>
      <c r="ADB176" s="36"/>
      <c r="ADC176" s="36"/>
      <c r="ADD176" s="36"/>
      <c r="ADE176" s="36"/>
      <c r="ADF176" s="36"/>
      <c r="ADG176" s="36"/>
      <c r="ADH176" s="36"/>
      <c r="ADI176" s="36"/>
      <c r="ADJ176" s="36"/>
      <c r="ADK176" s="36"/>
      <c r="ADL176" s="36"/>
      <c r="ADM176" s="36"/>
      <c r="ADN176" s="36"/>
      <c r="ADO176" s="36"/>
      <c r="ADP176" s="36"/>
      <c r="ADQ176" s="36"/>
      <c r="ADR176" s="36"/>
      <c r="ADS176" s="36"/>
      <c r="ADT176" s="36"/>
      <c r="ADU176" s="36"/>
      <c r="ADV176" s="36"/>
      <c r="ADW176" s="36"/>
      <c r="ADX176" s="36"/>
      <c r="ADY176" s="36"/>
      <c r="ADZ176" s="36"/>
      <c r="AEA176" s="36"/>
      <c r="AEB176" s="36"/>
      <c r="AEC176" s="36"/>
      <c r="AED176" s="36"/>
      <c r="AEE176" s="36"/>
      <c r="AEF176" s="36"/>
      <c r="AEG176" s="36"/>
      <c r="AEH176" s="36"/>
      <c r="AEI176" s="36"/>
      <c r="AEJ176" s="36"/>
      <c r="AEK176" s="36"/>
      <c r="AEL176" s="36"/>
      <c r="AEM176" s="36"/>
      <c r="AEN176" s="36"/>
      <c r="AEO176" s="36"/>
      <c r="AEP176" s="36"/>
      <c r="AEQ176" s="36"/>
      <c r="AER176" s="36"/>
      <c r="AES176" s="36"/>
      <c r="AET176" s="36"/>
      <c r="AEU176" s="36"/>
      <c r="AEV176" s="36"/>
      <c r="AEW176" s="36"/>
      <c r="AEX176" s="36"/>
      <c r="AEY176" s="36"/>
      <c r="AEZ176" s="36"/>
      <c r="AFA176" s="36"/>
      <c r="AFB176" s="36"/>
      <c r="AFC176" s="36"/>
      <c r="AFD176" s="36"/>
      <c r="AFE176" s="36"/>
      <c r="AFF176" s="36"/>
      <c r="AFG176" s="36"/>
      <c r="AFH176" s="36"/>
      <c r="AFI176" s="36"/>
      <c r="AFJ176" s="36"/>
      <c r="AFK176" s="36"/>
      <c r="AFL176" s="36"/>
      <c r="AFM176" s="36"/>
      <c r="AFN176" s="36"/>
      <c r="AFO176" s="36"/>
      <c r="AFP176" s="36"/>
      <c r="AFQ176" s="36"/>
      <c r="AFR176" s="36"/>
      <c r="AFS176" s="36"/>
      <c r="AFT176" s="36"/>
      <c r="AFU176" s="36"/>
      <c r="AFV176" s="36"/>
      <c r="AFW176" s="36"/>
      <c r="AFX176" s="36"/>
      <c r="AFY176" s="36"/>
      <c r="AFZ176" s="36"/>
      <c r="AGA176" s="36"/>
      <c r="AGB176" s="36"/>
      <c r="AGC176" s="36"/>
      <c r="AGD176" s="36"/>
      <c r="AGE176" s="36"/>
      <c r="AGF176" s="36"/>
      <c r="AGG176" s="36"/>
      <c r="AGH176" s="36"/>
      <c r="AGI176" s="36"/>
      <c r="AGJ176" s="36"/>
      <c r="AGK176" s="36"/>
      <c r="AGL176" s="36"/>
      <c r="AGM176" s="36"/>
      <c r="AGN176" s="36"/>
      <c r="AGO176" s="36"/>
      <c r="AGP176" s="36"/>
      <c r="AGQ176" s="36"/>
      <c r="AGR176" s="36"/>
      <c r="AGS176" s="36"/>
      <c r="AGT176" s="36"/>
      <c r="AGU176" s="36"/>
      <c r="AGV176" s="36"/>
      <c r="AGW176" s="36"/>
      <c r="AGX176" s="36"/>
      <c r="AGY176" s="36"/>
      <c r="AGZ176" s="36"/>
      <c r="AHA176" s="36"/>
      <c r="AHB176" s="36"/>
      <c r="AHC176" s="36"/>
      <c r="AHD176" s="36"/>
      <c r="AHE176" s="36"/>
      <c r="AHF176" s="36"/>
      <c r="AHG176" s="36"/>
      <c r="AHH176" s="36"/>
      <c r="AHI176" s="36"/>
      <c r="AHJ176" s="36"/>
      <c r="AHK176" s="36"/>
      <c r="AHL176" s="36"/>
      <c r="AHM176" s="36"/>
      <c r="AHN176" s="36"/>
      <c r="AHO176" s="36"/>
      <c r="AHP176" s="36"/>
      <c r="AHQ176" s="36"/>
      <c r="AHR176" s="36"/>
      <c r="AHS176" s="36"/>
      <c r="AHT176" s="36"/>
      <c r="AHU176" s="36"/>
      <c r="AHV176" s="36"/>
      <c r="AHW176" s="36"/>
      <c r="AHX176" s="36"/>
      <c r="AHY176" s="36"/>
      <c r="AHZ176" s="36"/>
      <c r="AIA176" s="36"/>
      <c r="AIB176" s="36"/>
      <c r="AIC176" s="36"/>
      <c r="AID176" s="36"/>
      <c r="AIE176" s="36"/>
      <c r="AIF176" s="36"/>
      <c r="AIG176" s="36"/>
      <c r="AIH176" s="36"/>
      <c r="AII176" s="36"/>
      <c r="AIJ176" s="36"/>
      <c r="AIK176" s="36"/>
      <c r="AIL176" s="36"/>
      <c r="AIM176" s="36"/>
      <c r="AIN176" s="36"/>
      <c r="AIO176" s="36"/>
      <c r="AIP176" s="36"/>
      <c r="AIQ176" s="36"/>
      <c r="AIR176" s="36"/>
      <c r="AIS176" s="36"/>
      <c r="AIT176" s="36"/>
      <c r="AIU176" s="36"/>
      <c r="AIV176" s="36"/>
      <c r="AIW176" s="36"/>
      <c r="AIX176" s="36"/>
      <c r="AIY176" s="36"/>
      <c r="AIZ176" s="36"/>
      <c r="AJA176" s="36"/>
      <c r="AJB176" s="36"/>
      <c r="AJC176" s="36"/>
      <c r="AJD176" s="36"/>
      <c r="AJE176" s="36"/>
      <c r="AJF176" s="36"/>
      <c r="AJG176" s="36"/>
      <c r="AJH176" s="36"/>
      <c r="AJI176" s="36"/>
      <c r="AJJ176" s="36"/>
      <c r="AJK176" s="36"/>
      <c r="AJL176" s="36"/>
      <c r="AJM176" s="36"/>
      <c r="AJN176" s="36"/>
      <c r="AJO176" s="36"/>
      <c r="AJP176" s="36"/>
      <c r="AJQ176" s="36"/>
      <c r="AJR176" s="36"/>
      <c r="AJS176" s="36"/>
      <c r="AJT176" s="36"/>
      <c r="AJU176" s="36"/>
      <c r="AJV176" s="36"/>
      <c r="AJW176" s="36"/>
      <c r="AJX176" s="36"/>
      <c r="AJY176" s="36"/>
      <c r="AJZ176" s="36"/>
      <c r="AKA176" s="36"/>
      <c r="AKB176" s="36"/>
      <c r="AKC176" s="36"/>
      <c r="AKD176" s="36"/>
      <c r="AKE176" s="36"/>
      <c r="AKF176" s="36"/>
      <c r="AKG176" s="36"/>
      <c r="AKH176" s="36"/>
      <c r="AKI176" s="36"/>
      <c r="AKJ176" s="36"/>
      <c r="AKK176" s="36"/>
      <c r="AKL176" s="36"/>
      <c r="AKM176" s="36"/>
      <c r="AKN176" s="36"/>
      <c r="AKO176" s="36"/>
      <c r="AKP176" s="36"/>
      <c r="AKQ176" s="36"/>
      <c r="AKR176" s="36"/>
      <c r="AKS176" s="36"/>
      <c r="AKT176" s="36"/>
      <c r="AKU176" s="36"/>
      <c r="AKV176" s="36"/>
      <c r="AKW176" s="36"/>
      <c r="AKX176" s="36"/>
      <c r="AKY176" s="36"/>
      <c r="AKZ176" s="36"/>
      <c r="ALA176" s="36"/>
      <c r="ALB176" s="36"/>
      <c r="ALC176" s="36"/>
      <c r="ALD176" s="36"/>
      <c r="ALE176" s="36"/>
      <c r="ALF176" s="36"/>
      <c r="ALG176" s="36"/>
      <c r="ALH176" s="36"/>
      <c r="ALI176" s="36"/>
      <c r="ALJ176" s="36"/>
      <c r="ALK176" s="36"/>
      <c r="ALL176" s="36"/>
      <c r="ALM176" s="36"/>
      <c r="ALN176" s="36"/>
      <c r="ALO176" s="36"/>
      <c r="ALP176" s="36"/>
      <c r="ALQ176" s="36"/>
      <c r="ALR176" s="36"/>
      <c r="ALS176" s="36"/>
      <c r="ALT176" s="36"/>
      <c r="ALU176" s="36"/>
      <c r="ALV176" s="36"/>
      <c r="ALW176" s="36"/>
      <c r="ALX176" s="36"/>
      <c r="ALY176" s="36"/>
      <c r="ALZ176" s="36"/>
      <c r="AMA176" s="36"/>
      <c r="AMB176" s="36"/>
      <c r="AMC176" s="36"/>
      <c r="AMD176" s="36"/>
      <c r="AME176" s="36"/>
      <c r="AMF176" s="36"/>
      <c r="AMG176" s="36"/>
      <c r="AMH176" s="36"/>
      <c r="AMI176" s="35"/>
      <c r="AMJ176" s="37"/>
      <c r="AMK176" s="35"/>
      <c r="AML176" s="35"/>
      <c r="AMM176" s="35"/>
      <c r="XFC176" s="35"/>
      <c r="XFD176" s="35"/>
    </row>
    <row r="177" customFormat="false" ht="12.8" hidden="false" customHeight="false" outlineLevel="0" collapsed="false">
      <c r="AMI177" s="35"/>
      <c r="AMJ177" s="37"/>
      <c r="AMK177" s="35"/>
    </row>
    <row r="178" customFormat="false" ht="12.8" hidden="false" customHeight="false" outlineLevel="0" collapsed="false">
      <c r="AMI178" s="35"/>
      <c r="AMJ178" s="74"/>
      <c r="AMK178" s="35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25" colorId="64" zoomScale="120" zoomScaleNormal="120" zoomScalePageLayoutView="100" workbookViewId="0">
      <selection pane="topLeft" activeCell="E50" activeCellId="0" sqref="E50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5" width="3.18"/>
    <col collapsed="false" customWidth="true" hidden="false" outlineLevel="0" max="2" min="2" style="35" width="20.98"/>
    <col collapsed="false" customWidth="true" hidden="false" outlineLevel="0" max="3" min="3" style="35" width="22.28"/>
    <col collapsed="false" customWidth="true" hidden="false" outlineLevel="0" max="4" min="4" style="35" width="22.01"/>
    <col collapsed="false" customWidth="true" hidden="false" outlineLevel="0" max="5" min="5" style="35" width="26.84"/>
    <col collapsed="false" customWidth="true" hidden="false" outlineLevel="0" max="6" min="6" style="35" width="18.09"/>
    <col collapsed="false" customWidth="true" hidden="false" outlineLevel="0" max="7" min="7" style="35" width="21.17"/>
  </cols>
  <sheetData>
    <row r="1" customFormat="false" ht="12.5" hidden="false" customHeight="false" outlineLevel="0" collapsed="false">
      <c r="B1" s="166"/>
      <c r="C1" s="166"/>
      <c r="D1" s="166"/>
      <c r="E1" s="166"/>
      <c r="F1" s="166"/>
    </row>
    <row r="2" customFormat="false" ht="13.8" hidden="false" customHeight="false" outlineLevel="0" collapsed="false">
      <c r="A2" s="166"/>
      <c r="B2" s="167" t="s">
        <v>224</v>
      </c>
      <c r="C2" s="167"/>
      <c r="D2" s="167"/>
      <c r="E2" s="167"/>
      <c r="F2" s="167"/>
    </row>
    <row r="3" customFormat="false" ht="12.65" hidden="false" customHeight="false" outlineLevel="0" collapsed="false">
      <c r="A3" s="166"/>
      <c r="B3" s="168"/>
      <c r="C3" s="168"/>
      <c r="D3" s="168"/>
      <c r="E3" s="168"/>
      <c r="F3" s="168"/>
    </row>
    <row r="4" customFormat="false" ht="24" hidden="false" customHeight="false" outlineLevel="0" collapsed="false">
      <c r="A4" s="166"/>
      <c r="B4" s="169" t="s">
        <v>225</v>
      </c>
      <c r="C4" s="170" t="n">
        <f aca="false">'Planilha de Custos'!B12</f>
        <v>2271.74</v>
      </c>
      <c r="D4" s="171"/>
      <c r="E4" s="172"/>
      <c r="F4" s="173"/>
    </row>
    <row r="5" customFormat="false" ht="12.65" hidden="false" customHeight="false" outlineLevel="0" collapsed="false">
      <c r="A5" s="166"/>
      <c r="B5" s="174"/>
      <c r="C5" s="175"/>
      <c r="D5" s="176"/>
      <c r="E5" s="172"/>
      <c r="F5" s="173"/>
    </row>
    <row r="6" customFormat="false" ht="25.9" hidden="false" customHeight="true" outlineLevel="0" collapsed="false">
      <c r="A6" s="166"/>
      <c r="B6" s="177" t="s">
        <v>226</v>
      </c>
      <c r="C6" s="178" t="s">
        <v>227</v>
      </c>
      <c r="D6" s="179" t="s">
        <v>228</v>
      </c>
      <c r="E6" s="180" t="s">
        <v>229</v>
      </c>
      <c r="F6" s="181" t="s">
        <v>4</v>
      </c>
    </row>
    <row r="7" customFormat="false" ht="12.5" hidden="false" customHeight="false" outlineLevel="0" collapsed="false">
      <c r="A7" s="166"/>
      <c r="B7" s="177" t="s">
        <v>230</v>
      </c>
      <c r="C7" s="182" t="n">
        <v>2</v>
      </c>
      <c r="D7" s="183" t="n">
        <v>15</v>
      </c>
      <c r="E7" s="184" t="n">
        <v>4.61</v>
      </c>
      <c r="F7" s="185" t="n">
        <f aca="false">C7*D7*E7</f>
        <v>138.3</v>
      </c>
    </row>
    <row r="8" customFormat="false" ht="13.9" hidden="false" customHeight="true" outlineLevel="0" collapsed="false">
      <c r="A8" s="166"/>
      <c r="B8" s="186" t="s">
        <v>231</v>
      </c>
      <c r="C8" s="186"/>
      <c r="D8" s="186"/>
      <c r="E8" s="186"/>
      <c r="F8" s="185" t="n">
        <f aca="false">C4*6%</f>
        <v>136.3044</v>
      </c>
    </row>
    <row r="9" customFormat="false" ht="13.9" hidden="false" customHeight="true" outlineLevel="0" collapsed="false">
      <c r="A9" s="166"/>
      <c r="B9" s="187" t="s">
        <v>232</v>
      </c>
      <c r="C9" s="187"/>
      <c r="D9" s="187"/>
      <c r="E9" s="187"/>
      <c r="F9" s="188" t="n">
        <f aca="false">F7-MIN(F8,F7)</f>
        <v>1.99560000000002</v>
      </c>
    </row>
    <row r="10" customFormat="false" ht="12.65" hidden="false" customHeight="false" outlineLevel="0" collapsed="false">
      <c r="A10" s="166"/>
      <c r="B10" s="189" t="s">
        <v>233</v>
      </c>
      <c r="C10" s="189"/>
      <c r="D10" s="189"/>
      <c r="E10" s="189"/>
      <c r="F10" s="190" t="n">
        <f aca="false">F9*2</f>
        <v>3.99120000000005</v>
      </c>
    </row>
    <row r="11" customFormat="false" ht="25.9" hidden="false" customHeight="true" outlineLevel="0" collapsed="false">
      <c r="A11" s="166"/>
      <c r="B11" s="177" t="s">
        <v>234</v>
      </c>
      <c r="C11" s="178" t="s">
        <v>227</v>
      </c>
      <c r="D11" s="179" t="s">
        <v>228</v>
      </c>
      <c r="E11" s="180" t="s">
        <v>229</v>
      </c>
      <c r="F11" s="191" t="s">
        <v>4</v>
      </c>
    </row>
    <row r="12" customFormat="false" ht="12.65" hidden="false" customHeight="false" outlineLevel="0" collapsed="false">
      <c r="A12" s="166"/>
      <c r="B12" s="177" t="s">
        <v>230</v>
      </c>
      <c r="C12" s="192" t="n">
        <v>2</v>
      </c>
      <c r="D12" s="183" t="n">
        <v>22</v>
      </c>
      <c r="E12" s="193" t="n">
        <f aca="false">E7</f>
        <v>4.61</v>
      </c>
      <c r="F12" s="185" t="n">
        <f aca="false">C12*D12*E12</f>
        <v>202.84</v>
      </c>
    </row>
    <row r="13" customFormat="false" ht="12.65" hidden="false" customHeight="false" outlineLevel="0" collapsed="false">
      <c r="A13" s="166"/>
      <c r="B13" s="194" t="s">
        <v>231</v>
      </c>
      <c r="C13" s="194"/>
      <c r="D13" s="194"/>
      <c r="E13" s="194"/>
      <c r="F13" s="188" t="n">
        <f aca="false">C4*6%</f>
        <v>136.3044</v>
      </c>
    </row>
    <row r="14" customFormat="false" ht="12.65" hidden="false" customHeight="false" outlineLevel="0" collapsed="false">
      <c r="A14" s="166"/>
      <c r="B14" s="195" t="s">
        <v>235</v>
      </c>
      <c r="C14" s="195"/>
      <c r="D14" s="195"/>
      <c r="E14" s="195"/>
      <c r="F14" s="196" t="n">
        <f aca="false">F12-MIN(F13,F12)</f>
        <v>66.5356</v>
      </c>
    </row>
    <row r="15" customFormat="false" ht="12.65" hidden="false" customHeight="false" outlineLevel="0" collapsed="false">
      <c r="A15" s="166"/>
      <c r="B15" s="197"/>
      <c r="C15" s="197"/>
      <c r="D15" s="197"/>
      <c r="E15" s="197"/>
      <c r="F15" s="197"/>
    </row>
    <row r="16" customFormat="false" ht="38.5" hidden="false" customHeight="true" outlineLevel="0" collapsed="false">
      <c r="A16" s="166"/>
      <c r="B16" s="177" t="s">
        <v>236</v>
      </c>
      <c r="C16" s="198" t="s">
        <v>237</v>
      </c>
      <c r="D16" s="199" t="s">
        <v>238</v>
      </c>
      <c r="E16" s="200" t="s">
        <v>239</v>
      </c>
      <c r="F16" s="201" t="s">
        <v>240</v>
      </c>
    </row>
    <row r="17" customFormat="false" ht="12.5" hidden="false" customHeight="false" outlineLevel="0" collapsed="false">
      <c r="A17" s="166"/>
      <c r="B17" s="177"/>
      <c r="C17" s="182" t="n">
        <v>15</v>
      </c>
      <c r="D17" s="202" t="n">
        <v>42</v>
      </c>
      <c r="E17" s="202" t="n">
        <f aca="false">D17*18%</f>
        <v>7.56</v>
      </c>
      <c r="F17" s="185" t="n">
        <f aca="false">(D17-E17)*C17</f>
        <v>516.6</v>
      </c>
    </row>
    <row r="18" customFormat="false" ht="13.9" hidden="false" customHeight="true" outlineLevel="0" collapsed="false">
      <c r="A18" s="166"/>
      <c r="B18" s="189" t="s">
        <v>233</v>
      </c>
      <c r="C18" s="189"/>
      <c r="D18" s="189"/>
      <c r="E18" s="189"/>
      <c r="F18" s="190" t="n">
        <f aca="false">F17*2</f>
        <v>1033.2</v>
      </c>
    </row>
    <row r="19" customFormat="false" ht="12.65" hidden="false" customHeight="false" outlineLevel="0" collapsed="false">
      <c r="A19" s="166"/>
      <c r="B19" s="203"/>
      <c r="C19" s="203"/>
      <c r="D19" s="203"/>
      <c r="E19" s="203"/>
      <c r="F19" s="204"/>
    </row>
    <row r="20" customFormat="false" ht="35.05" hidden="false" customHeight="true" outlineLevel="0" collapsed="false">
      <c r="A20" s="166"/>
      <c r="B20" s="177" t="s">
        <v>241</v>
      </c>
      <c r="C20" s="198" t="s">
        <v>237</v>
      </c>
      <c r="D20" s="199" t="s">
        <v>238</v>
      </c>
      <c r="E20" s="200" t="s">
        <v>239</v>
      </c>
      <c r="F20" s="205" t="s">
        <v>240</v>
      </c>
    </row>
    <row r="21" customFormat="false" ht="38.5" hidden="false" customHeight="true" outlineLevel="0" collapsed="false">
      <c r="A21" s="166"/>
      <c r="B21" s="177"/>
      <c r="C21" s="206" t="n">
        <v>22</v>
      </c>
      <c r="D21" s="207" t="n">
        <f aca="false">D17</f>
        <v>42</v>
      </c>
      <c r="E21" s="202" t="n">
        <f aca="false">D21*18%</f>
        <v>7.56</v>
      </c>
      <c r="F21" s="208" t="n">
        <f aca="false">(D21-E21)*C21</f>
        <v>757.68</v>
      </c>
    </row>
    <row r="22" customFormat="false" ht="12.65" hidden="false" customHeight="false" outlineLevel="0" collapsed="false">
      <c r="A22" s="166"/>
      <c r="B22" s="195" t="s">
        <v>235</v>
      </c>
      <c r="C22" s="195"/>
      <c r="D22" s="195"/>
      <c r="E22" s="195"/>
      <c r="F22" s="196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9" t="s">
        <v>242</v>
      </c>
      <c r="C24" s="209"/>
      <c r="D24" s="209"/>
    </row>
    <row r="25" customFormat="false" ht="12.65" hidden="false" customHeight="false" outlineLevel="0" collapsed="false">
      <c r="B25" s="210" t="s">
        <v>243</v>
      </c>
      <c r="C25" s="211"/>
      <c r="D25" s="212" t="n">
        <f aca="false">'Planilha de Custos'!C4</f>
        <v>2271.74</v>
      </c>
    </row>
    <row r="26" customFormat="false" ht="12.65" hidden="false" customHeight="false" outlineLevel="0" collapsed="false">
      <c r="B26" s="213" t="s">
        <v>244</v>
      </c>
      <c r="C26" s="214"/>
      <c r="D26" s="215" t="n">
        <f aca="false">'Planilha de Custos'!C13</f>
        <v>681.522</v>
      </c>
    </row>
    <row r="27" customFormat="false" ht="12.65" hidden="false" customHeight="false" outlineLevel="0" collapsed="false">
      <c r="B27" s="216" t="s">
        <v>245</v>
      </c>
      <c r="C27" s="217"/>
      <c r="D27" s="215" t="n">
        <f aca="false">(D25+D26)*52</f>
        <v>153569.624</v>
      </c>
    </row>
    <row r="28" customFormat="false" ht="23.85" hidden="false" customHeight="true" outlineLevel="0" collapsed="false">
      <c r="B28" s="218" t="s">
        <v>246</v>
      </c>
      <c r="C28" s="218"/>
      <c r="D28" s="219" t="n">
        <v>9.5E-005</v>
      </c>
    </row>
    <row r="29" customFormat="false" ht="12.65" hidden="false" customHeight="false" outlineLevel="0" collapsed="false">
      <c r="B29" s="220" t="s">
        <v>247</v>
      </c>
      <c r="C29" s="221"/>
      <c r="D29" s="222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6"/>
      <c r="B31" s="223"/>
      <c r="C31" s="223"/>
      <c r="D31" s="223"/>
      <c r="E31" s="223"/>
      <c r="F31" s="223"/>
    </row>
    <row r="32" customFormat="false" ht="12.65" hidden="false" customHeight="false" outlineLevel="0" collapsed="false">
      <c r="A32" s="166"/>
      <c r="B32" s="209" t="s">
        <v>248</v>
      </c>
      <c r="C32" s="209"/>
      <c r="D32" s="209"/>
      <c r="E32" s="223"/>
      <c r="F32" s="223"/>
    </row>
    <row r="33" customFormat="false" ht="12.65" hidden="false" customHeight="false" outlineLevel="0" collapsed="false">
      <c r="A33" s="166"/>
      <c r="B33" s="224" t="s">
        <v>249</v>
      </c>
      <c r="C33" s="225"/>
      <c r="D33" s="226" t="n">
        <v>2.96</v>
      </c>
      <c r="E33" s="223"/>
      <c r="F33" s="223"/>
      <c r="G33" s="1"/>
    </row>
    <row r="34" customFormat="false" ht="12.65" hidden="false" customHeight="false" outlineLevel="0" collapsed="false">
      <c r="A34" s="166"/>
      <c r="B34" s="223" t="s">
        <v>250</v>
      </c>
      <c r="C34" s="223"/>
      <c r="D34" s="223"/>
      <c r="E34" s="223"/>
      <c r="F34" s="223"/>
      <c r="G34" s="1"/>
    </row>
    <row r="35" customFormat="false" ht="12.65" hidden="false" customHeight="false" outlineLevel="0" collapsed="false">
      <c r="A35" s="166"/>
      <c r="B35" s="223"/>
      <c r="C35" s="223"/>
      <c r="D35" s="223"/>
      <c r="E35" s="223"/>
      <c r="F35" s="223"/>
      <c r="G35" s="1"/>
    </row>
    <row r="36" customFormat="false" ht="12.65" hidden="false" customHeight="false" outlineLevel="0" collapsed="false">
      <c r="A36" s="166"/>
      <c r="B36" s="209" t="s">
        <v>251</v>
      </c>
      <c r="C36" s="209"/>
      <c r="D36" s="209"/>
      <c r="E36" s="209"/>
      <c r="F36" s="223"/>
      <c r="G36" s="1"/>
    </row>
    <row r="37" customFormat="false" ht="12.65" hidden="false" customHeight="false" outlineLevel="0" collapsed="false">
      <c r="A37" s="166"/>
      <c r="B37" s="227" t="s">
        <v>252</v>
      </c>
      <c r="C37" s="228"/>
      <c r="D37" s="229"/>
      <c r="E37" s="230" t="n">
        <v>0.01291</v>
      </c>
      <c r="F37" s="223"/>
      <c r="G37" s="1"/>
    </row>
    <row r="38" customFormat="false" ht="12.65" hidden="false" customHeight="false" outlineLevel="0" collapsed="false">
      <c r="A38" s="166"/>
      <c r="B38" s="227" t="s">
        <v>253</v>
      </c>
      <c r="C38" s="228"/>
      <c r="D38" s="229"/>
      <c r="E38" s="230" t="n">
        <v>0.7989</v>
      </c>
      <c r="F38" s="223"/>
      <c r="G38" s="1"/>
    </row>
    <row r="39" customFormat="false" ht="12.65" hidden="false" customHeight="false" outlineLevel="0" collapsed="false">
      <c r="A39" s="166"/>
      <c r="B39" s="231" t="s">
        <v>254</v>
      </c>
      <c r="C39" s="232"/>
      <c r="D39" s="233"/>
      <c r="E39" s="234" t="n">
        <v>20</v>
      </c>
      <c r="F39" s="223"/>
      <c r="G39" s="1"/>
    </row>
    <row r="40" customFormat="false" ht="12.65" hidden="false" customHeight="false" outlineLevel="0" collapsed="false">
      <c r="A40" s="166"/>
      <c r="B40" s="223" t="s">
        <v>255</v>
      </c>
      <c r="C40" s="223"/>
      <c r="D40" s="223"/>
      <c r="E40" s="223"/>
      <c r="F40" s="223"/>
      <c r="G40" s="1"/>
    </row>
    <row r="41" customFormat="false" ht="13.9" hidden="false" customHeight="true" outlineLevel="0" collapsed="false">
      <c r="A41" s="166"/>
      <c r="B41" s="223"/>
      <c r="C41" s="223"/>
      <c r="D41" s="223"/>
      <c r="E41" s="223"/>
      <c r="F41" s="223"/>
      <c r="G41" s="1"/>
    </row>
    <row r="42" customFormat="false" ht="13.9" hidden="false" customHeight="true" outlineLevel="0" collapsed="false">
      <c r="A42" s="166"/>
      <c r="B42" s="209" t="s">
        <v>256</v>
      </c>
      <c r="C42" s="209"/>
      <c r="D42" s="209"/>
      <c r="E42" s="209"/>
      <c r="F42" s="223"/>
      <c r="G42" s="1"/>
    </row>
    <row r="43" customFormat="false" ht="12.65" hidden="false" customHeight="false" outlineLevel="0" collapsed="false">
      <c r="A43" s="166"/>
      <c r="B43" s="224" t="s">
        <v>257</v>
      </c>
      <c r="C43" s="235"/>
      <c r="D43" s="236"/>
      <c r="E43" s="237" t="n">
        <v>0.0651</v>
      </c>
      <c r="F43" s="1"/>
      <c r="G43" s="1"/>
    </row>
    <row r="44" customFormat="false" ht="12.65" hidden="false" customHeight="false" outlineLevel="0" collapsed="false">
      <c r="A44" s="166"/>
      <c r="B44" s="223" t="s">
        <v>258</v>
      </c>
      <c r="C44" s="223"/>
      <c r="D44" s="223"/>
      <c r="E44" s="223"/>
      <c r="F44" s="1"/>
      <c r="G44" s="1"/>
    </row>
    <row r="45" customFormat="false" ht="12.65" hidden="false" customHeight="false" outlineLevel="0" collapsed="false">
      <c r="A45" s="166"/>
      <c r="B45" s="223"/>
      <c r="C45" s="223"/>
      <c r="D45" s="223"/>
      <c r="E45" s="223"/>
      <c r="F45" s="1"/>
      <c r="G45" s="1"/>
    </row>
    <row r="46" customFormat="false" ht="12.65" hidden="false" customHeight="false" outlineLevel="0" collapsed="false">
      <c r="A46" s="166"/>
      <c r="B46" s="238" t="s">
        <v>259</v>
      </c>
      <c r="C46" s="238"/>
      <c r="D46" s="238"/>
      <c r="E46" s="238"/>
      <c r="F46" s="238"/>
      <c r="G46" s="1"/>
    </row>
    <row r="47" customFormat="false" ht="12.65" hidden="false" customHeight="false" outlineLevel="0" collapsed="false">
      <c r="A47" s="166"/>
      <c r="B47" s="239" t="s">
        <v>260</v>
      </c>
      <c r="C47" s="240"/>
      <c r="D47" s="241" t="s">
        <v>261</v>
      </c>
      <c r="E47" s="241" t="s">
        <v>262</v>
      </c>
      <c r="F47" s="242" t="s">
        <v>263</v>
      </c>
    </row>
    <row r="48" customFormat="false" ht="12.65" hidden="false" customHeight="false" outlineLevel="0" collapsed="false">
      <c r="A48" s="166"/>
      <c r="B48" s="243" t="s">
        <v>264</v>
      </c>
      <c r="C48" s="243"/>
      <c r="D48" s="244" t="n">
        <f aca="false">'Planilha de Custos'!C19+'Planilha de Custos'!C19+('Planilha de Custos'!C19/3)</f>
        <v>6890.94466666667</v>
      </c>
      <c r="E48" s="244" t="n">
        <f aca="false">'Planilha de Custos'!D19+'Planilha de Custos'!D19+('Planilha de Custos'!D19/3)</f>
        <v>13781.8893333333</v>
      </c>
      <c r="F48" s="244" t="n">
        <f aca="false">'Planilha de Custos'!E19+'Planilha de Custos'!E19+('Planilha de Custos'!E19/3)</f>
        <v>16225.0424424242</v>
      </c>
    </row>
    <row r="49" customFormat="false" ht="12.65" hidden="false" customHeight="false" outlineLevel="0" collapsed="false">
      <c r="A49" s="166"/>
      <c r="B49" s="243" t="s">
        <v>265</v>
      </c>
      <c r="C49" s="243"/>
      <c r="D49" s="244" t="n">
        <f aca="false">'Planilha de Custos'!C35</f>
        <v>1207.55601777778</v>
      </c>
      <c r="E49" s="244" t="n">
        <f aca="false">'Planilha de Custos'!D35</f>
        <v>2415.11203555556</v>
      </c>
      <c r="F49" s="244" t="n">
        <f aca="false">'Planilha de Custos'!E35</f>
        <v>2843.24553276768</v>
      </c>
    </row>
    <row r="50" customFormat="false" ht="12.65" hidden="false" customHeight="false" outlineLevel="0" collapsed="false">
      <c r="A50" s="166"/>
      <c r="B50" s="245" t="s">
        <v>266</v>
      </c>
      <c r="C50" s="245"/>
      <c r="D50" s="246" t="n">
        <f aca="false">'Planilha de Custos'!C44-'Planilha de Custos'!C37-'Planilha de Custos'!C38</f>
        <v>318.667784846667</v>
      </c>
      <c r="E50" s="246" t="n">
        <f aca="false">'Planilha de Custos'!D44-'Planilha de Custos'!D37-'Planilha de Custos'!D38</f>
        <v>637.335569693333</v>
      </c>
      <c r="F50" s="246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66"/>
      <c r="B51" s="247" t="s">
        <v>267</v>
      </c>
      <c r="C51" s="247"/>
      <c r="D51" s="248" t="n">
        <f aca="false">SUM(D48:D50)</f>
        <v>8417.16846929111</v>
      </c>
      <c r="E51" s="248" t="n">
        <f aca="false">SUM(E48:E50)</f>
        <v>16834.3369385822</v>
      </c>
      <c r="F51" s="248" t="n">
        <f aca="false">SUM(F48:F50)</f>
        <v>19705.6235448853</v>
      </c>
    </row>
    <row r="52" customFormat="false" ht="12.65" hidden="false" customHeight="false" outlineLevel="0" collapsed="false">
      <c r="A52" s="166"/>
      <c r="B52" s="43"/>
      <c r="C52" s="43"/>
      <c r="D52" s="43"/>
      <c r="E52" s="43"/>
      <c r="F52" s="1"/>
    </row>
    <row r="53" customFormat="false" ht="12.65" hidden="false" customHeight="false" outlineLevel="0" collapsed="false">
      <c r="A53" s="166"/>
      <c r="B53" s="249" t="s">
        <v>268</v>
      </c>
      <c r="C53" s="250"/>
      <c r="D53" s="251"/>
      <c r="E53" s="252" t="n">
        <v>0.2011</v>
      </c>
      <c r="F53" s="1"/>
      <c r="G53" s="1"/>
    </row>
    <row r="54" customFormat="false" ht="12.65" hidden="false" customHeight="false" outlineLevel="0" collapsed="false">
      <c r="A54" s="166"/>
      <c r="B54" s="253" t="s">
        <v>252</v>
      </c>
      <c r="C54" s="254"/>
      <c r="D54" s="255"/>
      <c r="E54" s="256" t="n">
        <f aca="false">E37</f>
        <v>0.01291</v>
      </c>
      <c r="F54" s="1"/>
      <c r="G54" s="1"/>
    </row>
    <row r="55" customFormat="false" ht="12.65" hidden="false" customHeight="false" outlineLevel="0" collapsed="false">
      <c r="A55" s="166"/>
      <c r="B55" s="223" t="s">
        <v>269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6"/>
      <c r="G56" s="1"/>
    </row>
    <row r="57" customFormat="false" ht="12.65" hidden="false" customHeight="false" outlineLevel="0" collapsed="false">
      <c r="A57" s="166"/>
      <c r="B57" s="238" t="s">
        <v>270</v>
      </c>
      <c r="C57" s="238"/>
      <c r="D57" s="238"/>
    </row>
    <row r="58" customFormat="false" ht="12.65" hidden="false" customHeight="false" outlineLevel="0" collapsed="false">
      <c r="A58" s="166"/>
      <c r="B58" s="257" t="s">
        <v>271</v>
      </c>
      <c r="C58" s="257"/>
      <c r="D58" s="258" t="n">
        <f aca="false">'Planilha de Custos'!C12*2</f>
        <v>4543.48</v>
      </c>
    </row>
    <row r="59" customFormat="false" ht="12.65" hidden="false" customHeight="false" outlineLevel="0" collapsed="false">
      <c r="A59" s="166"/>
      <c r="B59" s="259" t="s">
        <v>272</v>
      </c>
      <c r="C59" s="259"/>
      <c r="D59" s="260" t="n">
        <v>0.00191</v>
      </c>
    </row>
    <row r="60" customFormat="false" ht="12.65" hidden="false" customHeight="false" outlineLevel="0" collapsed="false">
      <c r="A60" s="166"/>
      <c r="B60" s="261" t="s">
        <v>273</v>
      </c>
      <c r="C60" s="261"/>
      <c r="D60" s="262" t="n">
        <f aca="false">(D58*D59)/12</f>
        <v>0.723170566666667</v>
      </c>
    </row>
    <row r="61" customFormat="false" ht="12.65" hidden="false" customHeight="false" outlineLevel="0" collapsed="false">
      <c r="A61" s="166"/>
      <c r="B61" s="223" t="s">
        <v>258</v>
      </c>
    </row>
    <row r="62" customFormat="false" ht="12.65" hidden="false" customHeight="false" outlineLevel="0" collapsed="false">
      <c r="A62" s="166"/>
    </row>
    <row r="63" customFormat="false" ht="12.65" hidden="false" customHeight="false" outlineLevel="0" collapsed="false">
      <c r="A63" s="166"/>
      <c r="B63" s="238" t="s">
        <v>274</v>
      </c>
      <c r="C63" s="238"/>
      <c r="D63" s="238"/>
    </row>
    <row r="64" customFormat="false" ht="35.05" hidden="false" customHeight="true" outlineLevel="0" collapsed="false">
      <c r="A64" s="166"/>
      <c r="B64" s="263" t="s">
        <v>275</v>
      </c>
      <c r="C64" s="263"/>
      <c r="D64" s="264" t="n">
        <v>526.64</v>
      </c>
    </row>
    <row r="65" customFormat="false" ht="12.65" hidden="false" customHeight="false" outlineLevel="0" collapsed="false">
      <c r="A65" s="166"/>
      <c r="B65" s="259" t="s">
        <v>276</v>
      </c>
      <c r="C65" s="259"/>
      <c r="D65" s="265" t="n">
        <v>0.2</v>
      </c>
    </row>
    <row r="66" customFormat="false" ht="12.65" hidden="false" customHeight="false" outlineLevel="0" collapsed="false">
      <c r="A66" s="166"/>
      <c r="B66" s="261" t="s">
        <v>273</v>
      </c>
      <c r="C66" s="261"/>
      <c r="D66" s="266" t="n">
        <f aca="false">(D64*D65)</f>
        <v>105.328</v>
      </c>
    </row>
    <row r="67" customFormat="false" ht="68.65" hidden="false" customHeight="true" outlineLevel="0" collapsed="false">
      <c r="A67" s="166"/>
      <c r="B67" s="267" t="s">
        <v>277</v>
      </c>
      <c r="C67" s="267"/>
      <c r="D67" s="267"/>
      <c r="E67" s="267"/>
      <c r="F67" s="267"/>
    </row>
    <row r="68" customFormat="false" ht="12.65" hidden="false" customHeight="false" outlineLevel="0" collapsed="false">
      <c r="A68" s="166"/>
    </row>
    <row r="69" customFormat="false" ht="12.65" hidden="false" customHeight="false" outlineLevel="0" collapsed="false">
      <c r="A69" s="166"/>
    </row>
    <row r="70" customFormat="false" ht="12.65" hidden="false" customHeight="false" outlineLevel="0" collapsed="false">
      <c r="A70" s="166"/>
    </row>
    <row r="71" customFormat="false" ht="12.65" hidden="false" customHeight="false" outlineLevel="0" collapsed="false">
      <c r="A71" s="166"/>
    </row>
    <row r="72" customFormat="false" ht="12.65" hidden="false" customHeight="false" outlineLevel="0" collapsed="false">
      <c r="A72" s="166"/>
    </row>
    <row r="73" customFormat="false" ht="12.65" hidden="false" customHeight="false" outlineLevel="0" collapsed="false">
      <c r="A73" s="166"/>
    </row>
    <row r="74" customFormat="false" ht="12.65" hidden="false" customHeight="false" outlineLevel="0" collapsed="false">
      <c r="A74" s="166"/>
    </row>
    <row r="75" customFormat="false" ht="12.65" hidden="false" customHeight="false" outlineLevel="0" collapsed="false">
      <c r="A75" s="166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J17" activeCellId="0" sqref="J17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5" width="22.16"/>
    <col collapsed="false" customWidth="false" hidden="false" outlineLevel="0" max="7" min="2" style="35" width="9.19"/>
    <col collapsed="false" customWidth="true" hidden="false" outlineLevel="0" max="1024" min="1022" style="35" width="11.52"/>
  </cols>
  <sheetData>
    <row r="1" customFormat="false" ht="13.8" hidden="false" customHeight="false" outlineLevel="0" collapsed="false">
      <c r="A1" s="268" t="s">
        <v>278</v>
      </c>
      <c r="B1" s="268"/>
      <c r="C1" s="268"/>
      <c r="D1" s="268"/>
      <c r="E1" s="268"/>
      <c r="F1" s="268"/>
      <c r="G1" s="268"/>
    </row>
    <row r="2" customFormat="false" ht="12.8" hidden="false" customHeight="false" outlineLevel="0" collapsed="false">
      <c r="A2" s="269"/>
      <c r="B2" s="270"/>
      <c r="C2" s="269"/>
      <c r="D2" s="269"/>
      <c r="E2" s="269"/>
      <c r="F2" s="269"/>
      <c r="G2" s="1"/>
    </row>
    <row r="3" customFormat="false" ht="12.8" hidden="false" customHeight="false" outlineLevel="0" collapsed="false">
      <c r="A3" s="271" t="s">
        <v>279</v>
      </c>
      <c r="B3" s="271"/>
      <c r="C3" s="271"/>
      <c r="D3" s="271"/>
      <c r="E3" s="271"/>
      <c r="F3" s="271"/>
      <c r="G3" s="271"/>
    </row>
    <row r="4" customFormat="false" ht="23" hidden="false" customHeight="false" outlineLevel="0" collapsed="false">
      <c r="A4" s="272" t="s">
        <v>280</v>
      </c>
      <c r="B4" s="273" t="s">
        <v>281</v>
      </c>
      <c r="C4" s="273" t="s">
        <v>282</v>
      </c>
      <c r="D4" s="273" t="s">
        <v>283</v>
      </c>
      <c r="E4" s="273" t="s">
        <v>284</v>
      </c>
      <c r="F4" s="273" t="s">
        <v>285</v>
      </c>
      <c r="G4" s="274" t="s">
        <v>286</v>
      </c>
      <c r="H4" s="1"/>
      <c r="AMK4" s="35"/>
    </row>
    <row r="5" customFormat="false" ht="12.8" hidden="false" customHeight="false" outlineLevel="0" collapsed="false">
      <c r="A5" s="275" t="s">
        <v>287</v>
      </c>
      <c r="B5" s="276" t="n">
        <v>2</v>
      </c>
      <c r="C5" s="276" t="n">
        <v>6</v>
      </c>
      <c r="D5" s="277" t="n">
        <v>36</v>
      </c>
      <c r="E5" s="276" t="n">
        <f aca="false">D5/C5*B5</f>
        <v>12</v>
      </c>
      <c r="F5" s="278" t="n">
        <v>133.71</v>
      </c>
      <c r="G5" s="279" t="n">
        <f aca="false">E5*F5</f>
        <v>1604.52</v>
      </c>
      <c r="H5" s="1"/>
      <c r="AMK5" s="35"/>
    </row>
    <row r="6" customFormat="false" ht="12.8" hidden="false" customHeight="false" outlineLevel="0" collapsed="false">
      <c r="A6" s="275" t="s">
        <v>288</v>
      </c>
      <c r="B6" s="276" t="n">
        <v>2</v>
      </c>
      <c r="C6" s="276" t="n">
        <v>6</v>
      </c>
      <c r="D6" s="277" t="n">
        <v>36</v>
      </c>
      <c r="E6" s="276" t="n">
        <f aca="false">D6/C6*B6</f>
        <v>12</v>
      </c>
      <c r="F6" s="278" t="n">
        <v>79.5</v>
      </c>
      <c r="G6" s="279" t="n">
        <f aca="false">E6*F6</f>
        <v>954</v>
      </c>
      <c r="H6" s="1"/>
      <c r="AMK6" s="35"/>
    </row>
    <row r="7" customFormat="false" ht="12.8" hidden="false" customHeight="false" outlineLevel="0" collapsed="false">
      <c r="A7" s="275" t="s">
        <v>289</v>
      </c>
      <c r="B7" s="276" t="n">
        <v>2</v>
      </c>
      <c r="C7" s="276" t="n">
        <v>6</v>
      </c>
      <c r="D7" s="277" t="n">
        <v>36</v>
      </c>
      <c r="E7" s="276" t="n">
        <f aca="false">D7/C7*B7</f>
        <v>12</v>
      </c>
      <c r="F7" s="278" t="n">
        <v>100.58</v>
      </c>
      <c r="G7" s="279" t="n">
        <f aca="false">E7*F7</f>
        <v>1206.96</v>
      </c>
      <c r="H7" s="1"/>
      <c r="AMK7" s="35"/>
    </row>
    <row r="8" customFormat="false" ht="12.8" hidden="false" customHeight="false" outlineLevel="0" collapsed="false">
      <c r="A8" s="275" t="s">
        <v>290</v>
      </c>
      <c r="B8" s="276" t="n">
        <v>2</v>
      </c>
      <c r="C8" s="276" t="n">
        <v>6</v>
      </c>
      <c r="D8" s="277" t="n">
        <v>36</v>
      </c>
      <c r="E8" s="276" t="n">
        <f aca="false">D8/C8*B8</f>
        <v>12</v>
      </c>
      <c r="F8" s="278" t="n">
        <v>28.11</v>
      </c>
      <c r="G8" s="279" t="n">
        <f aca="false">E8*F8</f>
        <v>337.32</v>
      </c>
      <c r="H8" s="1"/>
      <c r="AMK8" s="35"/>
    </row>
    <row r="9" customFormat="false" ht="12.8" hidden="false" customHeight="false" outlineLevel="0" collapsed="false">
      <c r="A9" s="275" t="s">
        <v>291</v>
      </c>
      <c r="B9" s="276" t="n">
        <v>2</v>
      </c>
      <c r="C9" s="276" t="n">
        <v>6</v>
      </c>
      <c r="D9" s="277" t="n">
        <v>36</v>
      </c>
      <c r="E9" s="276" t="n">
        <f aca="false">D9/C9*B9</f>
        <v>12</v>
      </c>
      <c r="F9" s="278" t="n">
        <v>103.07</v>
      </c>
      <c r="G9" s="279" t="n">
        <f aca="false">E9*F9</f>
        <v>1236.84</v>
      </c>
      <c r="H9" s="1"/>
      <c r="AMK9" s="35"/>
    </row>
    <row r="10" customFormat="false" ht="12.8" hidden="false" customHeight="false" outlineLevel="0" collapsed="false">
      <c r="A10" s="275" t="s">
        <v>292</v>
      </c>
      <c r="B10" s="276" t="n">
        <v>2</v>
      </c>
      <c r="C10" s="276" t="n">
        <v>6</v>
      </c>
      <c r="D10" s="277" t="n">
        <v>36</v>
      </c>
      <c r="E10" s="276" t="n">
        <f aca="false">D10/C10*B10</f>
        <v>12</v>
      </c>
      <c r="F10" s="278" t="n">
        <v>22.21</v>
      </c>
      <c r="G10" s="279" t="n">
        <f aca="false">E10*F10</f>
        <v>266.52</v>
      </c>
      <c r="H10" s="1"/>
      <c r="AMK10" s="35"/>
    </row>
    <row r="11" customFormat="false" ht="12.8" hidden="false" customHeight="false" outlineLevel="0" collapsed="false">
      <c r="A11" s="275" t="s">
        <v>293</v>
      </c>
      <c r="B11" s="276" t="n">
        <v>2</v>
      </c>
      <c r="C11" s="276" t="n">
        <v>6</v>
      </c>
      <c r="D11" s="277" t="n">
        <v>36</v>
      </c>
      <c r="E11" s="276" t="n">
        <f aca="false">D11/C11*B11</f>
        <v>12</v>
      </c>
      <c r="F11" s="278" t="n">
        <v>122.15</v>
      </c>
      <c r="G11" s="279" t="n">
        <f aca="false">E11*F11</f>
        <v>1465.8</v>
      </c>
      <c r="H11" s="1"/>
      <c r="AMK11" s="35"/>
    </row>
    <row r="12" customFormat="false" ht="12.8" hidden="false" customHeight="false" outlineLevel="0" collapsed="false">
      <c r="A12" s="275" t="s">
        <v>294</v>
      </c>
      <c r="B12" s="276" t="n">
        <v>2</v>
      </c>
      <c r="C12" s="276" t="n">
        <v>6</v>
      </c>
      <c r="D12" s="277" t="n">
        <v>36</v>
      </c>
      <c r="E12" s="276" t="n">
        <f aca="false">D12/C12*B12</f>
        <v>12</v>
      </c>
      <c r="F12" s="278" t="n">
        <v>26.24</v>
      </c>
      <c r="G12" s="279" t="n">
        <f aca="false">E12*F12</f>
        <v>314.88</v>
      </c>
      <c r="H12" s="1"/>
      <c r="AMK12" s="35"/>
    </row>
    <row r="13" customFormat="false" ht="12.8" hidden="false" customHeight="false" outlineLevel="0" collapsed="false">
      <c r="A13" s="275" t="s">
        <v>295</v>
      </c>
      <c r="B13" s="276" t="n">
        <v>1</v>
      </c>
      <c r="C13" s="276" t="n">
        <v>12</v>
      </c>
      <c r="D13" s="277" t="n">
        <v>36</v>
      </c>
      <c r="E13" s="276" t="n">
        <f aca="false">D13/C13*B13</f>
        <v>3</v>
      </c>
      <c r="F13" s="278" t="n">
        <v>5.47</v>
      </c>
      <c r="G13" s="279" t="n">
        <f aca="false">E13*F13</f>
        <v>16.41</v>
      </c>
      <c r="H13" s="1"/>
      <c r="AMK13" s="35"/>
    </row>
    <row r="14" customFormat="false" ht="12.8" hidden="false" customHeight="false" outlineLevel="0" collapsed="false">
      <c r="A14" s="280" t="s">
        <v>296</v>
      </c>
      <c r="B14" s="276" t="n">
        <v>1</v>
      </c>
      <c r="C14" s="276" t="n">
        <v>36</v>
      </c>
      <c r="D14" s="277" t="n">
        <v>36</v>
      </c>
      <c r="E14" s="276" t="n">
        <f aca="false">D14/C14*B14</f>
        <v>1</v>
      </c>
      <c r="F14" s="278" t="n">
        <v>5.47</v>
      </c>
      <c r="G14" s="279" t="n">
        <f aca="false">E14*F14</f>
        <v>5.47</v>
      </c>
      <c r="H14" s="1"/>
      <c r="AMK14" s="35"/>
    </row>
    <row r="15" customFormat="false" ht="12.8" hidden="false" customHeight="false" outlineLevel="0" collapsed="false">
      <c r="A15" s="281" t="s">
        <v>297</v>
      </c>
      <c r="B15" s="282"/>
      <c r="C15" s="282"/>
      <c r="D15" s="282"/>
      <c r="E15" s="282"/>
      <c r="F15" s="282"/>
      <c r="G15" s="283" t="n">
        <f aca="false">SUM(G5:G14)</f>
        <v>7408.72</v>
      </c>
      <c r="H15" s="1"/>
      <c r="AMK15" s="35"/>
    </row>
    <row r="16" customFormat="false" ht="19.4" hidden="false" customHeight="true" outlineLevel="0" collapsed="false">
      <c r="A16" s="284" t="s">
        <v>298</v>
      </c>
      <c r="B16" s="284"/>
      <c r="C16" s="284"/>
      <c r="D16" s="284"/>
      <c r="E16" s="285" t="s">
        <v>299</v>
      </c>
      <c r="F16" s="285"/>
      <c r="G16" s="286" t="n">
        <f aca="false">G15/D5</f>
        <v>205.797777777778</v>
      </c>
      <c r="H16" s="1"/>
      <c r="AMK16" s="35"/>
    </row>
    <row r="17" customFormat="false" ht="12.8" hidden="false" customHeight="false" outlineLevel="0" collapsed="false">
      <c r="A17" s="287"/>
      <c r="B17" s="287"/>
      <c r="C17" s="287"/>
      <c r="D17" s="287"/>
      <c r="E17" s="287"/>
      <c r="F17" s="287"/>
      <c r="G17" s="1"/>
    </row>
    <row r="18" customFormat="false" ht="13.9" hidden="false" customHeight="true" outlineLevel="0" collapsed="false">
      <c r="A18" s="271" t="s">
        <v>300</v>
      </c>
      <c r="B18" s="271"/>
      <c r="C18" s="271"/>
      <c r="D18" s="271"/>
      <c r="E18" s="271"/>
      <c r="F18" s="271"/>
      <c r="AMG18" s="35"/>
    </row>
    <row r="19" customFormat="false" ht="16" hidden="false" customHeight="false" outlineLevel="0" collapsed="false">
      <c r="A19" s="272" t="s">
        <v>301</v>
      </c>
      <c r="B19" s="273" t="s">
        <v>302</v>
      </c>
      <c r="C19" s="273" t="s">
        <v>303</v>
      </c>
      <c r="D19" s="273" t="s">
        <v>304</v>
      </c>
      <c r="E19" s="273" t="s">
        <v>305</v>
      </c>
      <c r="F19" s="274" t="s">
        <v>306</v>
      </c>
      <c r="AMG19" s="35"/>
    </row>
    <row r="20" customFormat="false" ht="12.8" hidden="false" customHeight="false" outlineLevel="0" collapsed="false">
      <c r="A20" s="288" t="s">
        <v>307</v>
      </c>
      <c r="B20" s="289" t="n">
        <v>1</v>
      </c>
      <c r="C20" s="289" t="n">
        <v>30</v>
      </c>
      <c r="D20" s="290" t="n">
        <f aca="false">E20*10%</f>
        <v>4.051</v>
      </c>
      <c r="E20" s="290" t="n">
        <v>40.51</v>
      </c>
      <c r="F20" s="291" t="n">
        <f aca="false">B20*((E20-D20)/C20)</f>
        <v>1.2153</v>
      </c>
      <c r="AMG20" s="35"/>
    </row>
    <row r="21" customFormat="false" ht="12.8" hidden="false" customHeight="false" outlineLevel="0" collapsed="false">
      <c r="A21" s="288" t="s">
        <v>308</v>
      </c>
      <c r="B21" s="289" t="n">
        <v>1</v>
      </c>
      <c r="C21" s="289" t="n">
        <v>30</v>
      </c>
      <c r="D21" s="290" t="n">
        <f aca="false">E21*10%</f>
        <v>2.34</v>
      </c>
      <c r="E21" s="290" t="n">
        <v>23.4</v>
      </c>
      <c r="F21" s="291" t="n">
        <f aca="false">B21*((E21-D21)/C21)</f>
        <v>0.702</v>
      </c>
      <c r="AMG21" s="35"/>
    </row>
    <row r="22" customFormat="false" ht="12.8" hidden="false" customHeight="false" outlineLevel="0" collapsed="false">
      <c r="A22" s="288" t="s">
        <v>309</v>
      </c>
      <c r="B22" s="289" t="n">
        <v>1</v>
      </c>
      <c r="C22" s="289" t="n">
        <v>30</v>
      </c>
      <c r="D22" s="290" t="n">
        <f aca="false">E22*10%</f>
        <v>24.97</v>
      </c>
      <c r="E22" s="290" t="n">
        <v>249.7</v>
      </c>
      <c r="F22" s="291" t="n">
        <f aca="false">B22*((E22-D22)/C22)</f>
        <v>7.491</v>
      </c>
      <c r="AMG22" s="35"/>
    </row>
    <row r="23" customFormat="false" ht="12.8" hidden="false" customHeight="false" outlineLevel="0" collapsed="false">
      <c r="A23" s="288" t="s">
        <v>310</v>
      </c>
      <c r="B23" s="289" t="n">
        <v>1</v>
      </c>
      <c r="C23" s="289" t="n">
        <v>12</v>
      </c>
      <c r="D23" s="290" t="n">
        <f aca="false">E23*10%</f>
        <v>2.246</v>
      </c>
      <c r="E23" s="290" t="n">
        <v>22.46</v>
      </c>
      <c r="F23" s="291" t="n">
        <f aca="false">B23*((E23-D23)/C23)</f>
        <v>1.6845</v>
      </c>
      <c r="AMG23" s="35"/>
    </row>
    <row r="24" customFormat="false" ht="13.15" hidden="false" customHeight="true" outlineLevel="0" collapsed="false">
      <c r="A24" s="281" t="s">
        <v>298</v>
      </c>
      <c r="B24" s="281"/>
      <c r="C24" s="281"/>
      <c r="D24" s="281"/>
      <c r="E24" s="281"/>
      <c r="F24" s="283" t="n">
        <f aca="false">SUM(F20:F23)</f>
        <v>11.0928</v>
      </c>
      <c r="AMG24" s="35"/>
    </row>
    <row r="25" customFormat="false" ht="19.4" hidden="false" customHeight="false" outlineLevel="0" collapsed="false">
      <c r="A25" s="288" t="s">
        <v>311</v>
      </c>
      <c r="B25" s="289" t="n">
        <v>1</v>
      </c>
      <c r="C25" s="289" t="n">
        <v>36</v>
      </c>
      <c r="D25" s="290" t="n">
        <f aca="false">E25*10%</f>
        <v>5.5</v>
      </c>
      <c r="E25" s="290" t="n">
        <v>55</v>
      </c>
      <c r="F25" s="291" t="n">
        <f aca="false">B25*((E25-D25)/C25)</f>
        <v>1.375</v>
      </c>
      <c r="G25" s="292"/>
      <c r="AMG25" s="35"/>
    </row>
    <row r="26" customFormat="false" ht="13.9" hidden="false" customHeight="true" outlineLevel="0" collapsed="false">
      <c r="A26" s="284" t="s">
        <v>312</v>
      </c>
      <c r="B26" s="284"/>
      <c r="C26" s="284"/>
      <c r="D26" s="284"/>
      <c r="E26" s="284"/>
      <c r="F26" s="286" t="n">
        <f aca="false">SUM(F24:F25)</f>
        <v>12.4678</v>
      </c>
      <c r="AMG26" s="35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2"/>
      <c r="B28" s="292"/>
      <c r="C28" s="292"/>
      <c r="D28" s="292"/>
      <c r="E28" s="292"/>
      <c r="F28" s="292"/>
      <c r="G28" s="1"/>
    </row>
    <row r="34" customFormat="false" ht="12.8" hidden="false" customHeight="false" outlineLevel="0" collapsed="false">
      <c r="S34" s="35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I13" activeCellId="0" sqref="I13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5" width="14.23"/>
    <col collapsed="false" customWidth="true" hidden="false" outlineLevel="0" max="5" min="3" style="35" width="16.99"/>
    <col collapsed="false" customWidth="true" hidden="false" outlineLevel="0" max="7" min="6" style="35" width="17.01"/>
  </cols>
  <sheetData>
    <row r="2" customFormat="false" ht="24" hidden="false" customHeight="false" outlineLevel="0" collapsed="false">
      <c r="B2" s="293" t="s">
        <v>28</v>
      </c>
      <c r="C2" s="293" t="s">
        <v>29</v>
      </c>
      <c r="D2" s="293" t="s">
        <v>30</v>
      </c>
      <c r="E2" s="293" t="s">
        <v>31</v>
      </c>
      <c r="F2" s="294" t="s">
        <v>32</v>
      </c>
      <c r="G2" s="294" t="s">
        <v>33</v>
      </c>
    </row>
    <row r="3" customFormat="false" ht="24" hidden="false" customHeight="false" outlineLevel="0" collapsed="false">
      <c r="B3" s="293"/>
      <c r="C3" s="294" t="s">
        <v>35</v>
      </c>
      <c r="D3" s="294" t="s">
        <v>35</v>
      </c>
      <c r="E3" s="294" t="s">
        <v>35</v>
      </c>
      <c r="F3" s="294" t="s">
        <v>37</v>
      </c>
      <c r="G3" s="294" t="s">
        <v>37</v>
      </c>
    </row>
    <row r="4" customFormat="false" ht="13" hidden="false" customHeight="false" outlineLevel="0" collapsed="false">
      <c r="B4" s="295" t="n">
        <v>0.02</v>
      </c>
      <c r="C4" s="296" t="n">
        <f aca="false">'Planilha de Custos'!C160</f>
        <v>7806.83662342236</v>
      </c>
      <c r="D4" s="296" t="n">
        <f aca="false">'Planilha de Custos'!D160</f>
        <v>15640.0863007188</v>
      </c>
      <c r="E4" s="296" t="n">
        <f aca="false">'Planilha de Custos'!E160</f>
        <v>17822.5917928728</v>
      </c>
      <c r="F4" s="296" t="n">
        <f aca="false">'Planilha de Custos'!C168</f>
        <v>35.4856210155562</v>
      </c>
      <c r="G4" s="296" t="n">
        <f aca="false">'Planilha de Custos'!E168</f>
        <v>40.5058904383474</v>
      </c>
    </row>
    <row r="5" customFormat="false" ht="13" hidden="false" customHeight="false" outlineLevel="0" collapsed="false">
      <c r="B5" s="295" t="n">
        <v>0.021</v>
      </c>
      <c r="C5" s="296" t="n">
        <f aca="false">'Planilha de Custos'!C161</f>
        <v>7815.11973920318</v>
      </c>
      <c r="D5" s="296" t="n">
        <f aca="false">'Planilha de Custos'!D161</f>
        <v>15656.6805567408</v>
      </c>
      <c r="E5" s="296" t="n">
        <f aca="false">'Planilha de Custos'!E161</f>
        <v>17841.5017045894</v>
      </c>
      <c r="F5" s="296" t="n">
        <f aca="false">'Planilha de Custos'!C169</f>
        <v>35.5232715418327</v>
      </c>
      <c r="G5" s="296" t="n">
        <f aca="false">'Planilha de Custos'!E169</f>
        <v>40.5488675104305</v>
      </c>
    </row>
    <row r="6" customFormat="false" ht="13" hidden="false" customHeight="false" outlineLevel="0" collapsed="false">
      <c r="B6" s="295" t="n">
        <v>0.025</v>
      </c>
      <c r="C6" s="296" t="n">
        <f aca="false">'Planilha de Custos'!C162</f>
        <v>7848.42872051039</v>
      </c>
      <c r="D6" s="296" t="n">
        <f aca="false">'Planilha de Custos'!D162</f>
        <v>15723.4112144147</v>
      </c>
      <c r="E6" s="296" t="n">
        <f aca="false">'Planilha de Custos'!E162</f>
        <v>17917.5443330586</v>
      </c>
      <c r="F6" s="296" t="n">
        <f aca="false">'Planilha de Custos'!C170</f>
        <v>35.67467600232</v>
      </c>
      <c r="G6" s="296" t="n">
        <f aca="false">'Planilha de Custos'!E170</f>
        <v>40.7216916660423</v>
      </c>
    </row>
    <row r="7" customFormat="false" ht="13" hidden="false" customHeight="false" outlineLevel="0" collapsed="false">
      <c r="B7" s="295" t="n">
        <v>0.03</v>
      </c>
      <c r="C7" s="296" t="n">
        <f aca="false">'Planilha de Custos'!C163</f>
        <v>7890.46636764756</v>
      </c>
      <c r="D7" s="296" t="n">
        <f aca="false">'Planilha de Custos'!D163</f>
        <v>15807.6287356488</v>
      </c>
      <c r="E7" s="296" t="n">
        <f aca="false">'Planilha de Custos'!E163</f>
        <v>18013.5140402523</v>
      </c>
      <c r="F7" s="296" t="n">
        <f aca="false">'Planilha de Custos'!C171</f>
        <v>35.8657562165798</v>
      </c>
      <c r="G7" s="296" t="n">
        <f aca="false">'Planilha de Custos'!E171</f>
        <v>40.939804636937</v>
      </c>
    </row>
    <row r="8" customFormat="false" ht="13" hidden="false" customHeight="false" outlineLevel="0" collapsed="false">
      <c r="B8" s="295" t="n">
        <v>0.035</v>
      </c>
      <c r="C8" s="296" t="n">
        <f aca="false">'Planilha de Custos'!C164</f>
        <v>7932.95676273452</v>
      </c>
      <c r="D8" s="296" t="n">
        <f aca="false">'Planilha de Custos'!D164</f>
        <v>15892.7532845753</v>
      </c>
      <c r="E8" s="296" t="n">
        <f aca="false">'Planilha de Custos'!E164</f>
        <v>18110.5173468772</v>
      </c>
      <c r="F8" s="296" t="n">
        <f aca="false">'Planilha de Custos'!C172</f>
        <v>36.058894376066</v>
      </c>
      <c r="G8" s="296" t="n">
        <f aca="false">'Planilha de Custos'!E172</f>
        <v>41.1602666974483</v>
      </c>
    </row>
    <row r="9" customFormat="false" ht="13" hidden="false" customHeight="false" outlineLevel="0" collapsed="false">
      <c r="B9" s="295" t="n">
        <v>0.04</v>
      </c>
      <c r="C9" s="296" t="n">
        <f aca="false">'Planilha de Custos'!C165</f>
        <v>7975.90725955495</v>
      </c>
      <c r="D9" s="296" t="n">
        <f aca="false">'Planilha de Custos'!D165</f>
        <v>15978.7995936418</v>
      </c>
      <c r="E9" s="296" t="n">
        <f aca="false">'Planilha de Custos'!E165</f>
        <v>18208.5710412296</v>
      </c>
      <c r="F9" s="296" t="n">
        <f aca="false">'Planilha de Custos'!C173</f>
        <v>36.254123907068</v>
      </c>
      <c r="G9" s="296" t="n">
        <f aca="false">'Planilha de Custos'!E173</f>
        <v>41.3831160027945</v>
      </c>
    </row>
    <row r="10" customFormat="false" ht="13" hidden="false" customHeight="false" outlineLevel="0" collapsed="false">
      <c r="B10" s="295" t="n">
        <v>0.045</v>
      </c>
      <c r="C10" s="296" t="n">
        <f aca="false">'Planilha de Custos'!C166</f>
        <v>8019.32537201851</v>
      </c>
      <c r="D10" s="296" t="n">
        <f aca="false">'Planilha de Custos'!D166</f>
        <v>16065.7827160895</v>
      </c>
      <c r="E10" s="296" t="n">
        <f aca="false">'Planilha de Custos'!E166</f>
        <v>18307.6922771644</v>
      </c>
      <c r="F10" s="296" t="n">
        <f aca="false">'Planilha de Custos'!C174</f>
        <v>36.4514789637205</v>
      </c>
      <c r="G10" s="296" t="n">
        <f aca="false">'Planilha de Custos'!E174</f>
        <v>41.60839153901</v>
      </c>
    </row>
    <row r="11" customFormat="false" ht="13" hidden="false" customHeight="false" outlineLevel="0" collapsed="false">
      <c r="B11" s="295" t="n">
        <v>0.05</v>
      </c>
      <c r="C11" s="296" t="n">
        <f aca="false">'Planilha de Custos'!C167</f>
        <v>8063.21877854297</v>
      </c>
      <c r="D11" s="296" t="n">
        <f aca="false">'Planilha de Custos'!D167</f>
        <v>16153.7180347325</v>
      </c>
      <c r="E11" s="296" t="n">
        <f aca="false">'Planilha de Custos'!E167</f>
        <v>18407.8985841002</v>
      </c>
      <c r="F11" s="296" t="n">
        <f aca="false">'Planilha de Custos'!C175</f>
        <v>36.6509944479226</v>
      </c>
      <c r="G11" s="296" t="n">
        <f aca="false">'Planilha de Custos'!E175</f>
        <v>41.8361331456822</v>
      </c>
    </row>
    <row r="12" customFormat="false" ht="12.8" hidden="false" customHeight="false" outlineLevel="0" collapsed="false">
      <c r="B12" s="297"/>
    </row>
    <row r="13" customFormat="false" ht="12.8" hidden="false" customHeight="false" outlineLevel="0" collapsed="false">
      <c r="B13" s="297"/>
    </row>
    <row r="14" customFormat="false" ht="12.8" hidden="false" customHeight="false" outlineLevel="0" collapsed="false">
      <c r="B14" s="297"/>
    </row>
    <row r="15" customFormat="false" ht="12.8" hidden="false" customHeight="false" outlineLevel="0" collapsed="false">
      <c r="B15" s="297"/>
    </row>
    <row r="16" customFormat="false" ht="12.8" hidden="false" customHeight="false" outlineLevel="0" collapsed="false">
      <c r="B16" s="297"/>
    </row>
    <row r="17" customFormat="false" ht="12.8" hidden="false" customHeight="false" outlineLevel="0" collapsed="false">
      <c r="B17" s="297"/>
    </row>
    <row r="18" customFormat="false" ht="12.8" hidden="false" customHeight="false" outlineLevel="0" collapsed="false">
      <c r="B18" s="297"/>
    </row>
    <row r="19" customFormat="false" ht="12.8" hidden="false" customHeight="false" outlineLevel="0" collapsed="false">
      <c r="B19" s="297"/>
    </row>
    <row r="20" customFormat="false" ht="12.8" hidden="false" customHeight="false" outlineLevel="0" collapsed="false">
      <c r="B20" s="297"/>
    </row>
    <row r="21" customFormat="false" ht="12.8" hidden="false" customHeight="false" outlineLevel="0" collapsed="false">
      <c r="B21" s="297"/>
    </row>
    <row r="22" customFormat="false" ht="12.8" hidden="false" customHeight="false" outlineLevel="0" collapsed="false">
      <c r="B22" s="297"/>
    </row>
    <row r="23" customFormat="false" ht="12.8" hidden="false" customHeight="false" outlineLevel="0" collapsed="false">
      <c r="B23" s="297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9405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2026-10-05T14:48:21Z</dcterms:modified>
  <cp:revision>510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