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F:\000 download\pirassununga\SEI\"/>
    </mc:Choice>
  </mc:AlternateContent>
  <xr:revisionPtr revIDLastSave="0" documentId="13_ncr:1_{7C8AF0A2-942F-41FB-917B-2B2D4F895C65}" xr6:coauthVersionLast="47" xr6:coauthVersionMax="47" xr10:uidLastSave="{00000000-0000-0000-0000-000000000000}"/>
  <bookViews>
    <workbookView xWindow="23880" yWindow="-120" windowWidth="29040" windowHeight="15840" tabRatio="793" xr2:uid="{00000000-000D-0000-FFFF-FFFF00000000}"/>
  </bookViews>
  <sheets>
    <sheet name="PLANILHA ORÇAMENTARIA" sheetId="1" r:id="rId1"/>
    <sheet name="CRONOGRAMA" sheetId="13" r:id="rId2"/>
    <sheet name="COMPOSIÇÃO DE PREÇOS" sheetId="11" r:id="rId3"/>
    <sheet name="SBC" sheetId="15" r:id="rId4"/>
    <sheet name="ENCARGOS SOCIAIS" sheetId="17" r:id="rId5"/>
    <sheet name="BDI CALCULADO" sheetId="16" r:id="rId6"/>
  </sheets>
  <definedNames>
    <definedName name="_xlnm.Print_Titles" localSheetId="2">'COMPOSIÇÃO DE PREÇOS'!$1:$6</definedName>
    <definedName name="_xlnm.Print_Titles" localSheetId="0">'PLANILHA ORÇAMENTARIA'!$1:$7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13" l="1"/>
  <c r="D10" i="13"/>
  <c r="D12" i="13"/>
  <c r="I21" i="1"/>
  <c r="J21" i="1" s="1"/>
  <c r="I20" i="1"/>
  <c r="I19" i="1"/>
  <c r="J19" i="1" s="1"/>
  <c r="H27" i="1"/>
  <c r="J27" i="1"/>
  <c r="D29" i="16"/>
  <c r="D14" i="16"/>
  <c r="I15" i="1"/>
  <c r="J15" i="1" s="1"/>
  <c r="I14" i="1"/>
  <c r="I9" i="1"/>
  <c r="J21" i="15"/>
  <c r="J20" i="15"/>
  <c r="J19" i="15"/>
  <c r="J18" i="15"/>
  <c r="J9" i="1"/>
  <c r="J7" i="11"/>
  <c r="J29" i="11"/>
  <c r="J28" i="11" s="1"/>
  <c r="J26" i="11"/>
  <c r="J25" i="11" s="1"/>
  <c r="J23" i="11"/>
  <c r="J22" i="11"/>
  <c r="J21" i="11"/>
  <c r="J20" i="11"/>
  <c r="J17" i="11"/>
  <c r="J16" i="11"/>
  <c r="J14" i="11"/>
  <c r="J13" i="11"/>
  <c r="J12" i="11"/>
  <c r="J11" i="11"/>
  <c r="J8" i="11"/>
  <c r="G26" i="11"/>
  <c r="I26" i="11" s="1"/>
  <c r="I25" i="11" s="1"/>
  <c r="G22" i="11"/>
  <c r="I22" i="11" s="1"/>
  <c r="I19" i="11" s="1"/>
  <c r="G13" i="11"/>
  <c r="I13" i="11" s="1"/>
  <c r="F21" i="15"/>
  <c r="F20" i="15"/>
  <c r="F19" i="15"/>
  <c r="F18" i="15"/>
  <c r="I17" i="11"/>
  <c r="I16" i="11"/>
  <c r="I14" i="11"/>
  <c r="I12" i="11"/>
  <c r="I11" i="11"/>
  <c r="I29" i="11"/>
  <c r="I28" i="11" s="1"/>
  <c r="G21" i="1" s="1"/>
  <c r="H21" i="1" s="1"/>
  <c r="I21" i="11"/>
  <c r="I20" i="11"/>
  <c r="I23" i="11"/>
  <c r="B12" i="13"/>
  <c r="A12" i="13"/>
  <c r="B10" i="13"/>
  <c r="A10" i="13"/>
  <c r="B8" i="13"/>
  <c r="A8" i="13"/>
  <c r="I8" i="11"/>
  <c r="I7" i="11" s="1"/>
  <c r="G9" i="1" s="1"/>
  <c r="H9" i="1" s="1"/>
  <c r="F23" i="15" l="1"/>
  <c r="G15" i="11" s="1"/>
  <c r="I15" i="11" s="1"/>
  <c r="J23" i="15"/>
  <c r="H15" i="11" s="1"/>
  <c r="J15" i="11" s="1"/>
  <c r="G14" i="1"/>
  <c r="H14" i="1" s="1"/>
  <c r="J20" i="1"/>
  <c r="J23" i="1" s="1"/>
  <c r="J14" i="1"/>
  <c r="J19" i="11"/>
  <c r="J10" i="11"/>
  <c r="I13" i="1" s="1"/>
  <c r="J10" i="1"/>
  <c r="G19" i="1"/>
  <c r="H19" i="1" s="1"/>
  <c r="I10" i="11"/>
  <c r="G15" i="1"/>
  <c r="H15" i="1" s="1"/>
  <c r="G20" i="1"/>
  <c r="H20" i="1" s="1"/>
  <c r="H10" i="1"/>
  <c r="G13" i="1" l="1"/>
  <c r="H13" i="1" s="1"/>
  <c r="H16" i="1" s="1"/>
  <c r="J13" i="1"/>
  <c r="J16" i="1" s="1"/>
  <c r="H23" i="1"/>
  <c r="H25" i="1" s="1"/>
  <c r="H29" i="1" s="1"/>
  <c r="G8" i="13"/>
  <c r="J25" i="1" l="1"/>
  <c r="J29" i="1" s="1"/>
  <c r="G10" i="13"/>
  <c r="N10" i="13" s="1"/>
  <c r="O10" i="13" s="1"/>
  <c r="J31" i="1"/>
  <c r="H31" i="1"/>
  <c r="K12" i="13"/>
  <c r="I12" i="13"/>
  <c r="J12" i="13" s="1"/>
  <c r="D14" i="13"/>
  <c r="E8" i="13" s="1"/>
  <c r="H8" i="13"/>
  <c r="G14" i="13"/>
  <c r="N8" i="13"/>
  <c r="H10" i="13" l="1"/>
  <c r="E12" i="13"/>
  <c r="E10" i="13"/>
  <c r="H14" i="13"/>
  <c r="N12" i="13"/>
  <c r="O12" i="13" s="1"/>
  <c r="I14" i="13"/>
  <c r="J14" i="13" s="1"/>
  <c r="L12" i="13"/>
  <c r="K14" i="13"/>
  <c r="L14" i="13" s="1"/>
  <c r="O8" i="13"/>
  <c r="E14" i="13" l="1"/>
  <c r="N14" i="13"/>
  <c r="O14" i="13" s="1"/>
</calcChain>
</file>

<file path=xl/sharedStrings.xml><?xml version="1.0" encoding="utf-8"?>
<sst xmlns="http://schemas.openxmlformats.org/spreadsheetml/2006/main" count="293" uniqueCount="154">
  <si>
    <t>PLANILHA ORÇAMENTÁRIA</t>
  </si>
  <si>
    <t>Serviços: Elaboração de Laudo Estrutural e Projeto Estrutural</t>
  </si>
  <si>
    <t>Local: APS de Pirassununga (SP)</t>
  </si>
  <si>
    <t>ITEM</t>
  </si>
  <si>
    <t>DESCRIÇÃO</t>
  </si>
  <si>
    <t>UNID</t>
  </si>
  <si>
    <t>QTDE</t>
  </si>
  <si>
    <t>UNITÁRIO</t>
  </si>
  <si>
    <t>TOTAL</t>
  </si>
  <si>
    <t>SERVIÇOS PRELIMINARES</t>
  </si>
  <si>
    <t>1.1</t>
  </si>
  <si>
    <t>ART/CREA</t>
  </si>
  <si>
    <t>un</t>
  </si>
  <si>
    <t>Total</t>
  </si>
  <si>
    <t>LAUDO TÉCNICO CONCLUSIVO</t>
  </si>
  <si>
    <t>2.1</t>
  </si>
  <si>
    <t>2.2</t>
  </si>
  <si>
    <t>Cópia de projetos por plotagem eletrônica</t>
  </si>
  <si>
    <t>2.3</t>
  </si>
  <si>
    <t>Encadernação e impressão digital colorida em papel sulfite 75 gr/m², formato A4, encadernação em espiral com capa de PVC transparente</t>
  </si>
  <si>
    <t>PROJETO DE RECUPERAÇÃO ESTRUTURAL</t>
  </si>
  <si>
    <t>3.1</t>
  </si>
  <si>
    <t>Elaboração de projeto de recuperação estrutural - Compreende o item 5.3 do Termo de Referencia</t>
  </si>
  <si>
    <t>3.2</t>
  </si>
  <si>
    <t>3.3</t>
  </si>
  <si>
    <t>Total Geral</t>
  </si>
  <si>
    <t>CRONOGRAMA FÍSICO-FINANCEIRO</t>
  </si>
  <si>
    <t>Local: APS de Santos - Avenida Epitácio Pessoa, 437 - B. Aparecida - Santos (SP)</t>
  </si>
  <si>
    <t>CÓD.</t>
  </si>
  <si>
    <t>VALOR (R$)</t>
  </si>
  <si>
    <t>%</t>
  </si>
  <si>
    <t>ETAPA 1 (45 DIAS)</t>
  </si>
  <si>
    <t>ETAPA 2 (30 DIAS)</t>
  </si>
  <si>
    <t>ETAPA 3 (15 DIAS)</t>
  </si>
  <si>
    <t>R$</t>
  </si>
  <si>
    <t xml:space="preserve"> %</t>
  </si>
  <si>
    <t xml:space="preserve">TOTAL </t>
  </si>
  <si>
    <t>COMPOSIÇÃO DE CUSTOS UNITÁRIOS</t>
  </si>
  <si>
    <t>UN</t>
  </si>
  <si>
    <t>COEF.</t>
  </si>
  <si>
    <t>ART-CREA/SP</t>
  </si>
  <si>
    <t>ENGENHEIRO CIVIL SENIOR COM ENCARGOS COMPLEMENTARES</t>
  </si>
  <si>
    <t>H</t>
  </si>
  <si>
    <t>AUXILIAR TÉCNICO DE ENGENHARIA COM ENCARGOS COMPLEMENTARES</t>
  </si>
  <si>
    <t>DESENHISTA PROJETISTA COM ENCARGOS COMPLEMENTARES</t>
  </si>
  <si>
    <t>COPIAS DE PROJETOS POR PLOTAGEM ELETRONICA</t>
  </si>
  <si>
    <t>UNI</t>
  </si>
  <si>
    <t>COPIA DE PROJETOS EM ELECTRONIC PLOTTER</t>
  </si>
  <si>
    <t>ENCADERNAÇÃO E IMPRESSÃO DIGITAL COLORIDA</t>
  </si>
  <si>
    <t>D E S C R I Ç Ã O</t>
  </si>
  <si>
    <t>T A X A  (%)</t>
  </si>
  <si>
    <t>AC</t>
  </si>
  <si>
    <t>Administração Central</t>
  </si>
  <si>
    <t>S</t>
  </si>
  <si>
    <t>Seguro e Garantia</t>
  </si>
  <si>
    <t>R</t>
  </si>
  <si>
    <t>Risco de Garantia</t>
  </si>
  <si>
    <t>DF</t>
  </si>
  <si>
    <t>Despesas Financeiras</t>
  </si>
  <si>
    <t>IMPOSTOS</t>
  </si>
  <si>
    <t>ISS</t>
  </si>
  <si>
    <t>Imposto sobre Serviços</t>
  </si>
  <si>
    <t>C</t>
  </si>
  <si>
    <t>Cofins</t>
  </si>
  <si>
    <t>P</t>
  </si>
  <si>
    <t>Pis</t>
  </si>
  <si>
    <t>CP</t>
  </si>
  <si>
    <t>Contribuição Previdenciária</t>
  </si>
  <si>
    <t>L</t>
  </si>
  <si>
    <t>Lucro</t>
  </si>
  <si>
    <t>Elaboração de laudo técnico conclusivo</t>
  </si>
  <si>
    <t>CODIGO</t>
  </si>
  <si>
    <t>FONTE</t>
  </si>
  <si>
    <t>BASE</t>
  </si>
  <si>
    <t>SEM CODIGO</t>
  </si>
  <si>
    <t>CREA</t>
  </si>
  <si>
    <t>ELABORAÇÃO DE LAUDO TÉCNICO CONCLUSIVO</t>
  </si>
  <si>
    <t>ELABORAÇÃO DE PROJETO DE RECUPERAÇÃO ESTRUTURAL</t>
  </si>
  <si>
    <t>ALUGUEL MENSAL ANDAIME TUBULAR ATE ALTURA 12,0 METROS</t>
  </si>
  <si>
    <t xml:space="preserve">CONTROLE TECNOLÓGICO DE CONCRETO - ENSAIO DE
ESCLEROMETRIA EM 10 PONTOS COM 16 TIROS POR PONTO </t>
  </si>
  <si>
    <t>SINAPI</t>
  </si>
  <si>
    <t>SBC</t>
  </si>
  <si>
    <t>SIURB</t>
  </si>
  <si>
    <t>20-06-05</t>
  </si>
  <si>
    <t>CUSTO QUILOMETRO CHEVROLET MONTANA LS 1.4 (FLEX) ANO 2020 (S PAULO  - PIRASSUNUNGA, APROXIM 404 KM IDA/VOLTA)</t>
  </si>
  <si>
    <t xml:space="preserve">MONTAGEM E DESMONTAGEM DE ANDAIME TUBULAR TIPO TORRE (EXCLUSIVE ANDAIME E LIMPEZA). AF_11/2017 </t>
  </si>
  <si>
    <t>CUSTO QUILOMETRO CHEVROLET MONTANA LS 1.4 (FLEX) ANO 2020 (S PAULO - PIRASSUNUNGA, APROXIM 404 KM IDA/VOLTA)</t>
  </si>
  <si>
    <t>M</t>
  </si>
  <si>
    <t>16T x 10PT</t>
  </si>
  <si>
    <t>Km</t>
  </si>
  <si>
    <t>Tabela de ART</t>
  </si>
  <si>
    <t>https://www.creasp.org.br/anuidade/2023/</t>
  </si>
  <si>
    <t>TAXA ART-CREA/SP (https://www.creasp.org.br/anuidade/2023/)</t>
  </si>
  <si>
    <t>014126</t>
  </si>
  <si>
    <t xml:space="preserve">CUSTO QUILOMETRO CHEVROLET MONTANA LS 1.4 (FLEX) ANO 2020 </t>
  </si>
  <si>
    <t>COD</t>
  </si>
  <si>
    <t>DESCRICAO</t>
  </si>
  <si>
    <t>PRECO UNIT</t>
  </si>
  <si>
    <t>INDICE</t>
  </si>
  <si>
    <t>PRECO TOTAL</t>
  </si>
  <si>
    <t>008751</t>
  </si>
  <si>
    <t>COMBUSTIVEIS-GASOLINA COMUM</t>
  </si>
  <si>
    <t>030300</t>
  </si>
  <si>
    <t>LAVAGEM E LUBRIFICACAO VEICULO GRANDE (/1000)</t>
  </si>
  <si>
    <t>030311</t>
  </si>
  <si>
    <t>OLEO LUBRIFICANTE TRANSMISSAO (/1000)</t>
  </si>
  <si>
    <t>030321</t>
  </si>
  <si>
    <t>MANUTENCAO SISTEMA IGNICAO.G (/1000)</t>
  </si>
  <si>
    <t>030331</t>
  </si>
  <si>
    <t>AMORTECEDOR VEICULO GRANDE (/1000)</t>
  </si>
  <si>
    <t>030414</t>
  </si>
  <si>
    <t>SEGURO CHEVROLET MONTANA LS 1.4 (FLEX) ANO 2020 (/1000)</t>
  </si>
  <si>
    <t>030463</t>
  </si>
  <si>
    <t>CHEVROLET MONTANA LS 1.4 (FLEX) ANO 2020 (/1000)</t>
  </si>
  <si>
    <t>030614</t>
  </si>
  <si>
    <t>REPOSICAO CAPITAL CHEVROLET MONTANA LS 1.4 (FLEX) ANO 2020 (/1000)</t>
  </si>
  <si>
    <t>030714</t>
  </si>
  <si>
    <t>IPVA CHEVROLET MONTANA LS 1.4 (FLEX) ANO 2020 (/1000)</t>
  </si>
  <si>
    <t>069107</t>
  </si>
  <si>
    <t>PNEU 235x75 R16 (/1000)</t>
  </si>
  <si>
    <t>018501</t>
  </si>
  <si>
    <t>MES</t>
  </si>
  <si>
    <t>021257</t>
  </si>
  <si>
    <t>ANDAIME DIAGONAL TUBULAR 2 QUADROS 1,50m x 1,50m</t>
  </si>
  <si>
    <t>M2/MES</t>
  </si>
  <si>
    <t>021258</t>
  </si>
  <si>
    <t>ALUGUEL ANDAIME TUBULAR 2 QUADROS DIAGONAIS DE 2,0m</t>
  </si>
  <si>
    <t>021259</t>
  </si>
  <si>
    <t>ALUGUEL MENSAL 4 SAPATAS PARA ANDAIME TUBULAR</t>
  </si>
  <si>
    <t>014025</t>
  </si>
  <si>
    <t>008824</t>
  </si>
  <si>
    <t>COPIA DE PROJETOS PLOTTER A0</t>
  </si>
  <si>
    <t>SERVENTE COM ENCARGOS COMPLEMENTARES - SINAPI</t>
  </si>
  <si>
    <t>ENCADERNAÇÃO ESPIRAL ATÉ 100 FOLHAS</t>
  </si>
  <si>
    <t>CPOS</t>
  </si>
  <si>
    <t>A.02.000.070108</t>
  </si>
  <si>
    <t>VALOR UNIT. COM DESONERAÇÃO</t>
  </si>
  <si>
    <t>VALOR UNIT. SEM DESONERAÇÃO</t>
  </si>
  <si>
    <t>TOTAL COM DESONERAÇÃO</t>
  </si>
  <si>
    <t>TOTAL SEM DESONERAÇÃO</t>
  </si>
  <si>
    <t>COM DESONERAÇÃO DA FOLHA DE PAGAMENTO</t>
  </si>
  <si>
    <t>SEM DESONERAÇÃO DA FOLHA DE PAGAMENTO</t>
  </si>
  <si>
    <t>COM DESONERAÇÃO</t>
  </si>
  <si>
    <t>SEM DESONERAÇÃO</t>
  </si>
  <si>
    <t>PLANILHA DE CÁLCULO DO BDI COM DESONERAÇÃO DA FL DE PGTO</t>
  </si>
  <si>
    <t>PLANILHA DE CÁLCULO DO BDI SEM DESONERAÇÃO DA FL DE PGTO</t>
  </si>
  <si>
    <t>ADOTADO</t>
  </si>
  <si>
    <t>% BDI</t>
  </si>
  <si>
    <t>Total BDI</t>
  </si>
  <si>
    <t>Total sem BDI</t>
  </si>
  <si>
    <t>ALUGUEL MENSAL ANDAIME TUBULAR ATE ALTURA 12,0 METROS (COM ENCARGOS COMPLEMENTARES)</t>
  </si>
  <si>
    <t>COMPOSIÇÕES SBC</t>
  </si>
  <si>
    <t>VALORES COM DESONERAÇÃO DA FOLHA DE PAGAMENTO</t>
  </si>
  <si>
    <t>Data base: JANEIRO/2023
Encargos Sociais = 71,26% (Desonerado)
Encargos Sociais = 47,65% (Não desesonerado)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</si>
</sst>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0.0000"/>
    <numFmt numFmtId="165" formatCode="_(&quot;R$ &quot;* #,##0.00_);_(&quot;R$ &quot;* \(#,##0.00\);_(&quot;R$ &quot;* \-??_);_(@_)"/>
  </numFmts>
  <fonts count="36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0"/>
      <color indexed="18"/>
      <name val="Arial"/>
      <family val="2"/>
    </font>
    <font>
      <sz val="10"/>
      <color indexed="18"/>
      <name val="Arial"/>
      <family val="2"/>
    </font>
    <font>
      <sz val="12"/>
      <color indexed="18"/>
      <name val="Arial"/>
      <family val="2"/>
    </font>
    <font>
      <sz val="8"/>
      <color indexed="18"/>
      <name val="Courier"/>
      <family val="3"/>
    </font>
    <font>
      <sz val="9"/>
      <color indexed="18"/>
      <name val="Arial"/>
      <family val="2"/>
    </font>
    <font>
      <b/>
      <sz val="12"/>
      <color indexed="18"/>
      <name val="Arial"/>
      <family val="2"/>
    </font>
    <font>
      <sz val="10"/>
      <color indexed="18"/>
      <name val="Arial"/>
      <family val="2"/>
    </font>
    <font>
      <b/>
      <sz val="14"/>
      <color indexed="18"/>
      <name val="Arial"/>
      <family val="2"/>
    </font>
    <font>
      <sz val="10"/>
      <name val="Arial"/>
      <family val="2"/>
    </font>
    <font>
      <sz val="12"/>
      <color indexed="18"/>
      <name val="Arial"/>
      <family val="2"/>
    </font>
    <font>
      <sz val="14"/>
      <color indexed="18"/>
      <name val="Arial"/>
      <family val="2"/>
    </font>
    <font>
      <b/>
      <sz val="16"/>
      <color indexed="18"/>
      <name val="Arial"/>
      <family val="2"/>
    </font>
    <font>
      <sz val="16"/>
      <color indexed="18"/>
      <name val="Arial"/>
      <family val="2"/>
    </font>
    <font>
      <sz val="10"/>
      <color indexed="18"/>
      <name val="Calibri"/>
      <family val="2"/>
    </font>
    <font>
      <sz val="14"/>
      <color indexed="18"/>
      <name val="Arial"/>
      <family val="2"/>
    </font>
    <font>
      <sz val="11"/>
      <color indexed="18"/>
      <name val="Calibri"/>
      <family val="2"/>
    </font>
    <font>
      <b/>
      <sz val="11"/>
      <color indexed="18"/>
      <name val="Arial"/>
      <family val="2"/>
    </font>
    <font>
      <sz val="11"/>
      <color indexed="18"/>
      <name val="Arial"/>
      <family val="2"/>
    </font>
    <font>
      <sz val="11"/>
      <color indexed="8"/>
      <name val="Calibri"/>
      <family val="2"/>
    </font>
    <font>
      <sz val="11"/>
      <color indexed="56"/>
      <name val="Calibri"/>
      <family val="2"/>
    </font>
    <font>
      <b/>
      <u/>
      <sz val="10"/>
      <color indexed="18"/>
      <name val="Arial"/>
      <family val="2"/>
    </font>
    <font>
      <b/>
      <sz val="12"/>
      <color indexed="56"/>
      <name val="Calibri"/>
      <family val="2"/>
    </font>
    <font>
      <sz val="12"/>
      <name val="Arial"/>
      <family val="2"/>
    </font>
    <font>
      <sz val="12"/>
      <color indexed="56"/>
      <name val="Calibri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u/>
      <sz val="10"/>
      <color theme="10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sz val="11"/>
      <color rgb="FFFF0000"/>
      <name val="Arial Black"/>
      <family val="2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41"/>
      </patternFill>
    </fill>
    <fill>
      <patternFill patternType="solid">
        <fgColor indexed="9"/>
        <bgColor indexed="31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41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64"/>
      </patternFill>
    </fill>
    <fill>
      <patternFill patternType="solid">
        <fgColor rgb="FF92D050"/>
        <bgColor indexed="31"/>
      </patternFill>
    </fill>
    <fill>
      <patternFill patternType="solid">
        <fgColor rgb="FFFFC000"/>
        <bgColor indexed="31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44" fontId="2" fillId="0" borderId="0" applyFont="0" applyFill="0" applyBorder="0" applyAlignment="0" applyProtection="0"/>
    <xf numFmtId="165" fontId="22" fillId="0" borderId="0" applyFill="0" applyBorder="0" applyAlignment="0" applyProtection="0"/>
    <xf numFmtId="0" fontId="1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0" fontId="30" fillId="0" borderId="0" applyNumberFormat="0" applyFill="0" applyBorder="0" applyAlignment="0" applyProtection="0"/>
  </cellStyleXfs>
  <cellXfs count="304">
    <xf numFmtId="0" fontId="0" fillId="0" borderId="0" xfId="0"/>
    <xf numFmtId="0" fontId="5" fillId="0" borderId="0" xfId="0" applyFont="1" applyAlignment="1">
      <alignment horizontal="center" vertical="center"/>
    </xf>
    <xf numFmtId="0" fontId="16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10" fillId="2" borderId="0" xfId="0" applyFont="1" applyFill="1" applyAlignment="1">
      <alignment vertical="center"/>
    </xf>
    <xf numFmtId="0" fontId="11" fillId="3" borderId="0" xfId="0" applyFont="1" applyFill="1" applyAlignment="1">
      <alignment vertical="center" wrapText="1"/>
    </xf>
    <xf numFmtId="0" fontId="11" fillId="3" borderId="0" xfId="0" applyFont="1" applyFill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 wrapText="1"/>
    </xf>
    <xf numFmtId="43" fontId="20" fillId="0" borderId="0" xfId="5" applyFont="1" applyFill="1" applyBorder="1" applyAlignment="1">
      <alignment horizontal="center" vertical="center"/>
    </xf>
    <xf numFmtId="43" fontId="20" fillId="0" borderId="0" xfId="5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43" fontId="10" fillId="0" borderId="0" xfId="5" applyFont="1" applyAlignment="1">
      <alignment horizontal="center" vertical="center"/>
    </xf>
    <xf numFmtId="43" fontId="19" fillId="0" borderId="0" xfId="5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2" fontId="6" fillId="5" borderId="3" xfId="0" applyNumberFormat="1" applyFont="1" applyFill="1" applyBorder="1" applyAlignment="1">
      <alignment vertical="center"/>
    </xf>
    <xf numFmtId="2" fontId="6" fillId="5" borderId="4" xfId="0" applyNumberFormat="1" applyFont="1" applyFill="1" applyBorder="1" applyAlignment="1">
      <alignment horizontal="center" vertical="center"/>
    </xf>
    <xf numFmtId="2" fontId="6" fillId="5" borderId="4" xfId="0" applyNumberFormat="1" applyFont="1" applyFill="1" applyBorder="1" applyAlignment="1">
      <alignment vertical="center" wrapText="1"/>
    </xf>
    <xf numFmtId="2" fontId="6" fillId="5" borderId="4" xfId="0" applyNumberFormat="1" applyFont="1" applyFill="1" applyBorder="1" applyAlignment="1">
      <alignment vertical="center"/>
    </xf>
    <xf numFmtId="43" fontId="6" fillId="5" borderId="4" xfId="5" applyFont="1" applyFill="1" applyBorder="1" applyAlignment="1">
      <alignment vertical="center"/>
    </xf>
    <xf numFmtId="43" fontId="6" fillId="5" borderId="4" xfId="5" applyFont="1" applyFill="1" applyBorder="1" applyAlignment="1">
      <alignment horizontal="right" vertical="center"/>
    </xf>
    <xf numFmtId="43" fontId="13" fillId="6" borderId="3" xfId="5" applyFont="1" applyFill="1" applyBorder="1" applyAlignment="1">
      <alignment vertical="center"/>
    </xf>
    <xf numFmtId="0" fontId="13" fillId="6" borderId="4" xfId="0" applyFont="1" applyFill="1" applyBorder="1" applyAlignment="1">
      <alignment vertical="center"/>
    </xf>
    <xf numFmtId="43" fontId="13" fillId="6" borderId="4" xfId="5" applyFont="1" applyFill="1" applyBorder="1" applyAlignment="1">
      <alignment vertical="center"/>
    </xf>
    <xf numFmtId="43" fontId="13" fillId="6" borderId="4" xfId="5" applyFont="1" applyFill="1" applyBorder="1" applyAlignment="1">
      <alignment horizontal="right" vertical="center"/>
    </xf>
    <xf numFmtId="0" fontId="4" fillId="4" borderId="6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 wrapText="1"/>
    </xf>
    <xf numFmtId="43" fontId="4" fillId="4" borderId="6" xfId="5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/>
    </xf>
    <xf numFmtId="43" fontId="9" fillId="4" borderId="5" xfId="0" applyNumberFormat="1" applyFont="1" applyFill="1" applyBorder="1" applyAlignment="1">
      <alignment horizontal="right" vertical="center"/>
    </xf>
    <xf numFmtId="0" fontId="9" fillId="4" borderId="4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left" vertical="center" wrapText="1"/>
    </xf>
    <xf numFmtId="164" fontId="9" fillId="4" borderId="4" xfId="0" applyNumberFormat="1" applyFont="1" applyFill="1" applyBorder="1" applyAlignment="1">
      <alignment horizontal="center" vertical="center" wrapText="1"/>
    </xf>
    <xf numFmtId="2" fontId="9" fillId="4" borderId="4" xfId="0" applyNumberFormat="1" applyFont="1" applyFill="1" applyBorder="1" applyAlignment="1">
      <alignment horizontal="right" vertical="center" wrapText="1"/>
    </xf>
    <xf numFmtId="2" fontId="9" fillId="4" borderId="5" xfId="0" applyNumberFormat="1" applyFont="1" applyFill="1" applyBorder="1" applyAlignment="1">
      <alignment horizontal="right" vertical="center" wrapText="1"/>
    </xf>
    <xf numFmtId="43" fontId="9" fillId="4" borderId="4" xfId="5" applyFont="1" applyFill="1" applyBorder="1" applyAlignment="1">
      <alignment horizontal="right" vertical="center" wrapText="1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horizontal="left" vertical="center"/>
    </xf>
    <xf numFmtId="165" fontId="19" fillId="0" borderId="0" xfId="2" applyFont="1" applyFill="1" applyBorder="1" applyAlignment="1" applyProtection="1">
      <alignment horizontal="center" vertical="center"/>
    </xf>
    <xf numFmtId="10" fontId="19" fillId="0" borderId="0" xfId="0" applyNumberFormat="1" applyFont="1" applyAlignment="1">
      <alignment horizontal="center" vertical="center"/>
    </xf>
    <xf numFmtId="0" fontId="1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0" fillId="0" borderId="7" xfId="0" applyFont="1" applyBorder="1" applyAlignment="1">
      <alignment horizontal="center" vertical="center" wrapText="1"/>
    </xf>
    <xf numFmtId="4" fontId="10" fillId="7" borderId="6" xfId="0" applyNumberFormat="1" applyFont="1" applyFill="1" applyBorder="1" applyAlignment="1">
      <alignment horizontal="center" vertical="center"/>
    </xf>
    <xf numFmtId="4" fontId="10" fillId="0" borderId="7" xfId="0" applyNumberFormat="1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 wrapText="1"/>
    </xf>
    <xf numFmtId="4" fontId="10" fillId="0" borderId="8" xfId="0" applyNumberFormat="1" applyFont="1" applyBorder="1" applyAlignment="1">
      <alignment horizontal="center" vertical="center"/>
    </xf>
    <xf numFmtId="10" fontId="10" fillId="7" borderId="6" xfId="0" applyNumberFormat="1" applyFont="1" applyFill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165" fontId="21" fillId="0" borderId="1" xfId="2" applyFont="1" applyFill="1" applyBorder="1" applyAlignment="1" applyProtection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10" fontId="21" fillId="0" borderId="1" xfId="0" applyNumberFormat="1" applyFont="1" applyBorder="1" applyAlignment="1">
      <alignment horizontal="center" vertical="center"/>
    </xf>
    <xf numFmtId="0" fontId="21" fillId="0" borderId="1" xfId="0" applyFont="1" applyBorder="1" applyAlignment="1">
      <alignment vertical="center"/>
    </xf>
    <xf numFmtId="0" fontId="21" fillId="0" borderId="0" xfId="0" applyFont="1" applyAlignment="1">
      <alignment vertical="center"/>
    </xf>
    <xf numFmtId="3" fontId="21" fillId="0" borderId="6" xfId="0" applyNumberFormat="1" applyFont="1" applyBorder="1" applyAlignment="1">
      <alignment horizontal="center" vertical="center" wrapText="1"/>
    </xf>
    <xf numFmtId="0" fontId="21" fillId="0" borderId="6" xfId="0" applyFont="1" applyBorder="1" applyAlignment="1">
      <alignment horizontal="left" vertical="center" wrapText="1"/>
    </xf>
    <xf numFmtId="0" fontId="21" fillId="0" borderId="0" xfId="0" applyFont="1" applyAlignment="1">
      <alignment horizontal="left" vertical="center" wrapText="1"/>
    </xf>
    <xf numFmtId="4" fontId="21" fillId="0" borderId="6" xfId="1" applyNumberFormat="1" applyFont="1" applyFill="1" applyBorder="1" applyAlignment="1" applyProtection="1">
      <alignment horizontal="right" vertical="center" wrapText="1"/>
      <protection locked="0"/>
    </xf>
    <xf numFmtId="2" fontId="21" fillId="0" borderId="6" xfId="4" applyNumberFormat="1" applyFont="1" applyFill="1" applyBorder="1" applyAlignment="1" applyProtection="1">
      <alignment horizontal="right" vertical="center" wrapText="1"/>
      <protection locked="0"/>
    </xf>
    <xf numFmtId="2" fontId="21" fillId="0" borderId="0" xfId="4" applyNumberFormat="1" applyFont="1" applyFill="1" applyBorder="1" applyAlignment="1" applyProtection="1">
      <alignment horizontal="right" vertical="center" wrapText="1"/>
      <protection locked="0"/>
    </xf>
    <xf numFmtId="2" fontId="21" fillId="0" borderId="6" xfId="4" applyNumberFormat="1" applyFont="1" applyFill="1" applyBorder="1" applyAlignment="1">
      <alignment horizontal="right" vertical="center" wrapText="1"/>
    </xf>
    <xf numFmtId="0" fontId="21" fillId="0" borderId="0" xfId="0" applyFont="1" applyAlignment="1">
      <alignment vertical="center" wrapText="1"/>
    </xf>
    <xf numFmtId="0" fontId="18" fillId="3" borderId="0" xfId="0" applyFont="1" applyFill="1" applyAlignment="1">
      <alignment vertical="center" wrapText="1"/>
    </xf>
    <xf numFmtId="0" fontId="18" fillId="3" borderId="0" xfId="0" applyFont="1" applyFill="1" applyAlignment="1">
      <alignment horizontal="center" vertical="center" wrapText="1"/>
    </xf>
    <xf numFmtId="2" fontId="19" fillId="0" borderId="0" xfId="0" applyNumberFormat="1" applyFont="1" applyAlignment="1">
      <alignment vertical="center"/>
    </xf>
    <xf numFmtId="4" fontId="20" fillId="4" borderId="6" xfId="1" applyNumberFormat="1" applyFont="1" applyFill="1" applyBorder="1" applyAlignment="1" applyProtection="1">
      <alignment horizontal="right" vertical="center" wrapText="1"/>
    </xf>
    <xf numFmtId="2" fontId="20" fillId="0" borderId="0" xfId="4" applyNumberFormat="1" applyFont="1" applyFill="1" applyBorder="1" applyAlignment="1" applyProtection="1">
      <alignment horizontal="right" vertical="center" wrapText="1"/>
    </xf>
    <xf numFmtId="0" fontId="20" fillId="0" borderId="0" xfId="0" applyFont="1" applyAlignment="1">
      <alignment vertical="center" wrapText="1"/>
    </xf>
    <xf numFmtId="0" fontId="10" fillId="2" borderId="0" xfId="0" applyFont="1" applyFill="1" applyAlignment="1">
      <alignment horizontal="right" vertical="center"/>
    </xf>
    <xf numFmtId="0" fontId="23" fillId="0" borderId="0" xfId="3" applyFont="1" applyAlignment="1">
      <alignment wrapText="1"/>
    </xf>
    <xf numFmtId="0" fontId="23" fillId="0" borderId="0" xfId="3" applyFont="1" applyAlignment="1">
      <alignment horizontal="left" vertical="center"/>
    </xf>
    <xf numFmtId="0" fontId="23" fillId="0" borderId="0" xfId="3" applyFont="1" applyAlignment="1">
      <alignment horizontal="center" vertical="center"/>
    </xf>
    <xf numFmtId="0" fontId="24" fillId="2" borderId="0" xfId="0" applyFont="1" applyFill="1" applyAlignment="1">
      <alignment vertical="center"/>
    </xf>
    <xf numFmtId="9" fontId="21" fillId="0" borderId="6" xfId="4" applyFont="1" applyFill="1" applyBorder="1" applyAlignment="1">
      <alignment horizontal="right" vertical="center" wrapText="1"/>
    </xf>
    <xf numFmtId="9" fontId="20" fillId="4" borderId="6" xfId="4" applyFont="1" applyFill="1" applyBorder="1" applyAlignment="1">
      <alignment horizontal="right" vertical="center" wrapText="1"/>
    </xf>
    <xf numFmtId="10" fontId="20" fillId="4" borderId="6" xfId="4" applyNumberFormat="1" applyFont="1" applyFill="1" applyBorder="1" applyAlignment="1">
      <alignment horizontal="right" vertical="center" wrapText="1"/>
    </xf>
    <xf numFmtId="10" fontId="21" fillId="0" borderId="6" xfId="4" applyNumberFormat="1" applyFont="1" applyFill="1" applyBorder="1" applyAlignment="1" applyProtection="1">
      <alignment horizontal="right" vertical="center" wrapText="1"/>
      <protection locked="0"/>
    </xf>
    <xf numFmtId="9" fontId="20" fillId="4" borderId="6" xfId="4" applyFont="1" applyFill="1" applyBorder="1" applyAlignment="1" applyProtection="1">
      <alignment horizontal="right" vertical="center" wrapText="1"/>
    </xf>
    <xf numFmtId="0" fontId="27" fillId="0" borderId="6" xfId="3" applyFont="1" applyBorder="1" applyAlignment="1">
      <alignment horizontal="center" vertical="center"/>
    </xf>
    <xf numFmtId="0" fontId="27" fillId="0" borderId="6" xfId="3" applyFont="1" applyBorder="1" applyAlignment="1">
      <alignment horizontal="left" vertical="center"/>
    </xf>
    <xf numFmtId="0" fontId="27" fillId="0" borderId="6" xfId="3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6" fillId="0" borderId="2" xfId="0" applyFont="1" applyBorder="1" applyAlignment="1">
      <alignment vertical="center" wrapText="1"/>
    </xf>
    <xf numFmtId="43" fontId="6" fillId="0" borderId="2" xfId="5" applyFont="1" applyBorder="1" applyAlignment="1">
      <alignment vertical="center"/>
    </xf>
    <xf numFmtId="0" fontId="14" fillId="0" borderId="0" xfId="0" applyFont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14" fontId="10" fillId="0" borderId="6" xfId="0" quotePrefix="1" applyNumberFormat="1" applyFont="1" applyBorder="1" applyAlignment="1">
      <alignment horizontal="center" vertical="center"/>
    </xf>
    <xf numFmtId="43" fontId="5" fillId="0" borderId="6" xfId="5" applyFont="1" applyBorder="1" applyAlignment="1">
      <alignment horizontal="right" vertical="center" wrapText="1"/>
    </xf>
    <xf numFmtId="43" fontId="5" fillId="0" borderId="6" xfId="0" applyNumberFormat="1" applyFont="1" applyBorder="1" applyAlignment="1">
      <alignment horizontal="right" vertical="center"/>
    </xf>
    <xf numFmtId="0" fontId="10" fillId="0" borderId="6" xfId="0" applyFont="1" applyBorder="1" applyAlignment="1">
      <alignment horizontal="left" vertical="center" wrapText="1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 wrapText="1"/>
    </xf>
    <xf numFmtId="43" fontId="5" fillId="0" borderId="0" xfId="5" applyFont="1" applyAlignment="1">
      <alignment horizontal="right" vertical="center" wrapText="1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43" fontId="5" fillId="0" borderId="0" xfId="5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2" fontId="8" fillId="0" borderId="0" xfId="0" applyNumberFormat="1" applyFont="1" applyAlignment="1">
      <alignment horizontal="center" vertical="center" wrapText="1"/>
    </xf>
    <xf numFmtId="164" fontId="8" fillId="0" borderId="0" xfId="0" applyNumberFormat="1" applyFont="1" applyAlignment="1">
      <alignment horizontal="right" vertical="center" wrapText="1"/>
    </xf>
    <xf numFmtId="2" fontId="8" fillId="0" borderId="0" xfId="0" applyNumberFormat="1" applyFont="1" applyAlignment="1">
      <alignment horizontal="right" vertical="center" wrapText="1"/>
    </xf>
    <xf numFmtId="0" fontId="6" fillId="4" borderId="4" xfId="0" applyFont="1" applyFill="1" applyBorder="1" applyAlignment="1">
      <alignment horizontal="center" vertical="center"/>
    </xf>
    <xf numFmtId="43" fontId="6" fillId="4" borderId="4" xfId="5" applyFont="1" applyFill="1" applyBorder="1" applyAlignment="1">
      <alignment horizontal="right" vertical="center" wrapText="1"/>
    </xf>
    <xf numFmtId="0" fontId="6" fillId="0" borderId="0" xfId="0" applyFont="1" applyAlignment="1">
      <alignment horizontal="center" vertical="center"/>
    </xf>
    <xf numFmtId="0" fontId="5" fillId="0" borderId="6" xfId="0" applyFont="1" applyBorder="1" applyAlignment="1">
      <alignment horizontal="left" vertical="center" wrapText="1"/>
    </xf>
    <xf numFmtId="1" fontId="5" fillId="0" borderId="6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2" fontId="5" fillId="0" borderId="6" xfId="0" applyNumberFormat="1" applyFont="1" applyBorder="1" applyAlignment="1">
      <alignment horizontal="center" vertical="center" wrapText="1"/>
    </xf>
    <xf numFmtId="43" fontId="5" fillId="0" borderId="6" xfId="5" applyFont="1" applyFill="1" applyBorder="1" applyAlignment="1">
      <alignment horizontal="right" vertical="center" wrapText="1"/>
    </xf>
    <xf numFmtId="2" fontId="5" fillId="0" borderId="6" xfId="0" applyNumberFormat="1" applyFont="1" applyBorder="1" applyAlignment="1">
      <alignment horizontal="right" vertical="center" wrapText="1"/>
    </xf>
    <xf numFmtId="0" fontId="5" fillId="0" borderId="0" xfId="0" applyFont="1" applyAlignment="1">
      <alignment horizontal="left" vertical="center"/>
    </xf>
    <xf numFmtId="17" fontId="5" fillId="0" borderId="6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vertical="center" wrapText="1"/>
    </xf>
    <xf numFmtId="43" fontId="6" fillId="0" borderId="6" xfId="5" applyFont="1" applyBorder="1" applyAlignment="1">
      <alignment vertical="center"/>
    </xf>
    <xf numFmtId="0" fontId="11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43" fontId="5" fillId="0" borderId="0" xfId="5" applyFont="1" applyBorder="1" applyAlignment="1">
      <alignment vertical="center"/>
    </xf>
    <xf numFmtId="43" fontId="4" fillId="0" borderId="0" xfId="5" applyFont="1" applyBorder="1" applyAlignment="1">
      <alignment vertical="center"/>
    </xf>
    <xf numFmtId="0" fontId="4" fillId="0" borderId="0" xfId="0" applyFont="1" applyAlignment="1">
      <alignment vertical="center" wrapText="1"/>
    </xf>
    <xf numFmtId="0" fontId="10" fillId="0" borderId="0" xfId="0" applyFont="1" applyAlignment="1">
      <alignment horizontal="right" vertical="center"/>
    </xf>
    <xf numFmtId="17" fontId="4" fillId="0" borderId="0" xfId="0" applyNumberFormat="1" applyFont="1" applyAlignment="1">
      <alignment horizontal="center" vertical="center"/>
    </xf>
    <xf numFmtId="0" fontId="14" fillId="0" borderId="0" xfId="0" applyFont="1" applyAlignment="1">
      <alignment vertical="center"/>
    </xf>
    <xf numFmtId="0" fontId="5" fillId="0" borderId="6" xfId="0" quotePrefix="1" applyFont="1" applyBorder="1" applyAlignment="1">
      <alignment horizontal="center" vertical="center"/>
    </xf>
    <xf numFmtId="43" fontId="9" fillId="4" borderId="14" xfId="5" applyFont="1" applyFill="1" applyBorder="1" applyAlignment="1">
      <alignment horizontal="right" vertical="center" wrapText="1"/>
    </xf>
    <xf numFmtId="43" fontId="6" fillId="4" borderId="14" xfId="5" applyFont="1" applyFill="1" applyBorder="1" applyAlignment="1">
      <alignment horizontal="right" vertical="center" wrapText="1"/>
    </xf>
    <xf numFmtId="2" fontId="9" fillId="4" borderId="14" xfId="0" applyNumberFormat="1" applyFont="1" applyFill="1" applyBorder="1" applyAlignment="1">
      <alignment horizontal="right" vertical="center" wrapText="1"/>
    </xf>
    <xf numFmtId="43" fontId="4" fillId="0" borderId="0" xfId="5" applyFont="1" applyBorder="1" applyAlignment="1">
      <alignment horizontal="right" vertical="center"/>
    </xf>
    <xf numFmtId="0" fontId="29" fillId="0" borderId="17" xfId="6" applyFont="1" applyBorder="1" applyAlignment="1">
      <alignment wrapText="1"/>
    </xf>
    <xf numFmtId="2" fontId="29" fillId="0" borderId="0" xfId="6" applyNumberFormat="1" applyFont="1" applyAlignment="1">
      <alignment wrapText="1"/>
    </xf>
    <xf numFmtId="164" fontId="28" fillId="0" borderId="0" xfId="6" applyNumberFormat="1" applyFont="1" applyAlignment="1">
      <alignment wrapText="1"/>
    </xf>
    <xf numFmtId="2" fontId="29" fillId="0" borderId="18" xfId="6" applyNumberFormat="1" applyFont="1" applyBorder="1" applyAlignment="1">
      <alignment wrapText="1"/>
    </xf>
    <xf numFmtId="0" fontId="29" fillId="0" borderId="19" xfId="6" applyFont="1" applyBorder="1" applyAlignment="1">
      <alignment wrapText="1"/>
    </xf>
    <xf numFmtId="2" fontId="29" fillId="0" borderId="20" xfId="6" applyNumberFormat="1" applyFont="1" applyBorder="1" applyAlignment="1">
      <alignment wrapText="1"/>
    </xf>
    <xf numFmtId="164" fontId="29" fillId="0" borderId="20" xfId="6" applyNumberFormat="1" applyFont="1" applyBorder="1" applyAlignment="1">
      <alignment wrapText="1"/>
    </xf>
    <xf numFmtId="2" fontId="28" fillId="0" borderId="21" xfId="6" applyNumberFormat="1" applyFont="1" applyBorder="1" applyAlignment="1">
      <alignment horizontal="right" wrapText="1"/>
    </xf>
    <xf numFmtId="0" fontId="0" fillId="0" borderId="0" xfId="0" applyAlignment="1">
      <alignment vertical="center"/>
    </xf>
    <xf numFmtId="10" fontId="32" fillId="0" borderId="25" xfId="0" applyNumberFormat="1" applyFont="1" applyBorder="1" applyAlignment="1">
      <alignment horizontal="center" vertical="center"/>
    </xf>
    <xf numFmtId="10" fontId="32" fillId="0" borderId="26" xfId="0" applyNumberFormat="1" applyFont="1" applyBorder="1" applyAlignment="1">
      <alignment horizontal="center" vertical="center"/>
    </xf>
    <xf numFmtId="10" fontId="33" fillId="0" borderId="28" xfId="0" applyNumberFormat="1" applyFont="1" applyBorder="1" applyAlignment="1">
      <alignment horizontal="center" vertical="center"/>
    </xf>
    <xf numFmtId="0" fontId="25" fillId="8" borderId="31" xfId="3" applyFont="1" applyFill="1" applyBorder="1" applyAlignment="1">
      <alignment horizontal="center" vertical="center"/>
    </xf>
    <xf numFmtId="0" fontId="27" fillId="0" borderId="37" xfId="3" applyFont="1" applyBorder="1" applyAlignment="1">
      <alignment horizontal="left" vertical="center"/>
    </xf>
    <xf numFmtId="0" fontId="27" fillId="0" borderId="31" xfId="3" applyFont="1" applyBorder="1" applyAlignment="1">
      <alignment horizontal="left" vertical="center"/>
    </xf>
    <xf numFmtId="10" fontId="32" fillId="12" borderId="27" xfId="0" applyNumberFormat="1" applyFont="1" applyFill="1" applyBorder="1" applyAlignment="1">
      <alignment horizontal="center" vertical="center"/>
    </xf>
    <xf numFmtId="10" fontId="32" fillId="11" borderId="27" xfId="0" applyNumberFormat="1" applyFont="1" applyFill="1" applyBorder="1" applyAlignment="1">
      <alignment horizontal="center" vertical="center"/>
    </xf>
    <xf numFmtId="0" fontId="31" fillId="0" borderId="0" xfId="0" applyFont="1"/>
    <xf numFmtId="9" fontId="31" fillId="0" borderId="0" xfId="0" applyNumberFormat="1" applyFont="1"/>
    <xf numFmtId="9" fontId="4" fillId="0" borderId="0" xfId="5" applyNumberFormat="1" applyFont="1" applyBorder="1" applyAlignment="1">
      <alignment vertical="center"/>
    </xf>
    <xf numFmtId="2" fontId="6" fillId="0" borderId="0" xfId="0" applyNumberFormat="1" applyFont="1" applyAlignment="1">
      <alignment vertical="center"/>
    </xf>
    <xf numFmtId="2" fontId="6" fillId="0" borderId="0" xfId="0" applyNumberFormat="1" applyFont="1" applyAlignment="1">
      <alignment horizontal="center" vertical="center"/>
    </xf>
    <xf numFmtId="2" fontId="6" fillId="0" borderId="0" xfId="0" applyNumberFormat="1" applyFont="1" applyAlignment="1">
      <alignment vertical="center" wrapText="1"/>
    </xf>
    <xf numFmtId="43" fontId="6" fillId="6" borderId="4" xfId="5" applyFont="1" applyFill="1" applyBorder="1" applyAlignment="1">
      <alignment horizontal="right" vertical="center"/>
    </xf>
    <xf numFmtId="43" fontId="13" fillId="0" borderId="10" xfId="5" applyFont="1" applyFill="1" applyBorder="1" applyAlignment="1">
      <alignment vertical="center"/>
    </xf>
    <xf numFmtId="0" fontId="13" fillId="0" borderId="10" xfId="0" applyFont="1" applyBorder="1" applyAlignment="1">
      <alignment vertical="center"/>
    </xf>
    <xf numFmtId="43" fontId="6" fillId="0" borderId="10" xfId="5" applyFont="1" applyFill="1" applyBorder="1" applyAlignment="1">
      <alignment horizontal="right" vertical="center"/>
    </xf>
    <xf numFmtId="43" fontId="13" fillId="0" borderId="10" xfId="5" applyFont="1" applyFill="1" applyBorder="1" applyAlignment="1">
      <alignment horizontal="right" vertical="center"/>
    </xf>
    <xf numFmtId="9" fontId="13" fillId="6" borderId="4" xfId="4" applyFont="1" applyFill="1" applyBorder="1" applyAlignment="1">
      <alignment horizontal="right" vertical="center"/>
    </xf>
    <xf numFmtId="9" fontId="13" fillId="6" borderId="4" xfId="4" applyFont="1" applyFill="1" applyBorder="1" applyAlignment="1">
      <alignment vertical="center"/>
    </xf>
    <xf numFmtId="17" fontId="5" fillId="0" borderId="0" xfId="0" applyNumberFormat="1" applyFont="1" applyAlignment="1">
      <alignment horizontal="left" vertical="center" wrapText="1"/>
    </xf>
    <xf numFmtId="0" fontId="26" fillId="0" borderId="0" xfId="0" applyFont="1" applyAlignment="1">
      <alignment vertical="center"/>
    </xf>
    <xf numFmtId="0" fontId="34" fillId="0" borderId="0" xfId="0" applyFont="1" applyAlignment="1">
      <alignment vertical="center"/>
    </xf>
    <xf numFmtId="9" fontId="34" fillId="0" borderId="0" xfId="0" applyNumberFormat="1" applyFont="1" applyAlignment="1">
      <alignment horizontal="center" vertical="center"/>
    </xf>
    <xf numFmtId="9" fontId="34" fillId="0" borderId="0" xfId="0" applyNumberFormat="1" applyFont="1" applyAlignment="1">
      <alignment vertical="center"/>
    </xf>
    <xf numFmtId="43" fontId="21" fillId="4" borderId="45" xfId="5" applyFont="1" applyFill="1" applyBorder="1" applyAlignment="1">
      <alignment horizontal="center" vertical="center" wrapText="1"/>
    </xf>
    <xf numFmtId="43" fontId="21" fillId="4" borderId="46" xfId="5" applyFont="1" applyFill="1" applyBorder="1" applyAlignment="1">
      <alignment horizontal="center" vertical="center" wrapText="1"/>
    </xf>
    <xf numFmtId="0" fontId="11" fillId="0" borderId="47" xfId="0" applyFont="1" applyBorder="1" applyAlignment="1">
      <alignment horizontal="center" vertical="center"/>
    </xf>
    <xf numFmtId="0" fontId="11" fillId="0" borderId="49" xfId="0" applyFont="1" applyBorder="1" applyAlignment="1">
      <alignment horizontal="center" vertical="center"/>
    </xf>
    <xf numFmtId="0" fontId="11" fillId="0" borderId="49" xfId="0" applyFont="1" applyBorder="1" applyAlignment="1">
      <alignment vertical="center" wrapText="1"/>
    </xf>
    <xf numFmtId="43" fontId="11" fillId="0" borderId="49" xfId="5" applyFont="1" applyFill="1" applyBorder="1" applyAlignment="1">
      <alignment vertical="center"/>
    </xf>
    <xf numFmtId="43" fontId="11" fillId="0" borderId="50" xfId="5" applyFont="1" applyFill="1" applyBorder="1" applyAlignment="1">
      <alignment vertical="center"/>
    </xf>
    <xf numFmtId="0" fontId="6" fillId="0" borderId="51" xfId="0" applyFont="1" applyBorder="1" applyAlignment="1">
      <alignment horizontal="center" vertical="center"/>
    </xf>
    <xf numFmtId="43" fontId="6" fillId="0" borderId="52" xfId="5" applyFont="1" applyBorder="1" applyAlignment="1">
      <alignment vertical="center"/>
    </xf>
    <xf numFmtId="2" fontId="6" fillId="5" borderId="53" xfId="0" applyNumberFormat="1" applyFont="1" applyFill="1" applyBorder="1" applyAlignment="1">
      <alignment vertical="center"/>
    </xf>
    <xf numFmtId="2" fontId="6" fillId="5" borderId="54" xfId="0" applyNumberFormat="1" applyFont="1" applyFill="1" applyBorder="1" applyAlignment="1">
      <alignment horizontal="center" vertical="center"/>
    </xf>
    <xf numFmtId="2" fontId="6" fillId="5" borderId="54" xfId="0" applyNumberFormat="1" applyFont="1" applyFill="1" applyBorder="1" applyAlignment="1">
      <alignment vertical="center" wrapText="1"/>
    </xf>
    <xf numFmtId="2" fontId="6" fillId="5" borderId="54" xfId="0" applyNumberFormat="1" applyFont="1" applyFill="1" applyBorder="1" applyAlignment="1">
      <alignment vertical="center"/>
    </xf>
    <xf numFmtId="43" fontId="6" fillId="5" borderId="54" xfId="5" applyFont="1" applyFill="1" applyBorder="1" applyAlignment="1">
      <alignment vertical="center"/>
    </xf>
    <xf numFmtId="43" fontId="6" fillId="5" borderId="54" xfId="5" applyFont="1" applyFill="1" applyBorder="1" applyAlignment="1">
      <alignment horizontal="right" vertical="center"/>
    </xf>
    <xf numFmtId="43" fontId="6" fillId="5" borderId="55" xfId="5" applyFont="1" applyFill="1" applyBorder="1" applyAlignment="1">
      <alignment horizontal="right" vertical="center"/>
    </xf>
    <xf numFmtId="0" fontId="6" fillId="0" borderId="5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vertical="center" wrapText="1"/>
    </xf>
    <xf numFmtId="43" fontId="6" fillId="0" borderId="4" xfId="5" applyFont="1" applyBorder="1" applyAlignment="1">
      <alignment vertical="center"/>
    </xf>
    <xf numFmtId="0" fontId="13" fillId="0" borderId="4" xfId="0" applyFont="1" applyBorder="1" applyAlignment="1">
      <alignment vertical="center" wrapText="1"/>
    </xf>
    <xf numFmtId="0" fontId="11" fillId="0" borderId="8" xfId="0" applyFont="1" applyBorder="1" applyAlignment="1">
      <alignment horizontal="center" vertical="center"/>
    </xf>
    <xf numFmtId="0" fontId="6" fillId="0" borderId="58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8" xfId="0" applyFont="1" applyBorder="1" applyAlignment="1">
      <alignment vertical="center" wrapText="1"/>
    </xf>
    <xf numFmtId="43" fontId="6" fillId="0" borderId="8" xfId="5" applyFont="1" applyBorder="1" applyAlignment="1">
      <alignment vertical="center"/>
    </xf>
    <xf numFmtId="43" fontId="6" fillId="0" borderId="57" xfId="5" applyFont="1" applyBorder="1" applyAlignment="1">
      <alignment vertical="center"/>
    </xf>
    <xf numFmtId="43" fontId="18" fillId="0" borderId="49" xfId="5" applyFont="1" applyFill="1" applyBorder="1" applyAlignment="1">
      <alignment vertical="center"/>
    </xf>
    <xf numFmtId="43" fontId="18" fillId="0" borderId="50" xfId="5" applyFont="1" applyFill="1" applyBorder="1" applyAlignment="1">
      <alignment vertical="center"/>
    </xf>
    <xf numFmtId="0" fontId="6" fillId="0" borderId="32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6" fillId="0" borderId="37" xfId="0" applyFont="1" applyBorder="1" applyAlignment="1">
      <alignment vertical="center" wrapText="1"/>
    </xf>
    <xf numFmtId="43" fontId="6" fillId="0" borderId="37" xfId="5" applyFont="1" applyBorder="1" applyAlignment="1">
      <alignment vertical="center"/>
    </xf>
    <xf numFmtId="43" fontId="6" fillId="0" borderId="55" xfId="5" applyFont="1" applyBorder="1" applyAlignment="1">
      <alignment vertical="center"/>
    </xf>
    <xf numFmtId="0" fontId="30" fillId="0" borderId="0" xfId="7" applyAlignment="1">
      <alignment horizontal="left" vertical="center"/>
    </xf>
    <xf numFmtId="0" fontId="0" fillId="0" borderId="9" xfId="0" applyBorder="1"/>
    <xf numFmtId="0" fontId="28" fillId="0" borderId="9" xfId="6" applyFont="1" applyBorder="1" applyAlignment="1">
      <alignment wrapText="1"/>
    </xf>
    <xf numFmtId="0" fontId="29" fillId="0" borderId="9" xfId="6" applyFont="1" applyBorder="1" applyAlignment="1">
      <alignment wrapText="1"/>
    </xf>
    <xf numFmtId="0" fontId="28" fillId="0" borderId="9" xfId="6" applyFont="1" applyBorder="1" applyAlignment="1">
      <alignment vertical="center" wrapText="1"/>
    </xf>
    <xf numFmtId="0" fontId="28" fillId="0" borderId="6" xfId="6" applyFont="1" applyBorder="1" applyAlignment="1">
      <alignment wrapText="1"/>
    </xf>
    <xf numFmtId="0" fontId="29" fillId="0" borderId="6" xfId="6" applyFont="1" applyBorder="1" applyAlignment="1">
      <alignment wrapText="1"/>
    </xf>
    <xf numFmtId="0" fontId="0" fillId="0" borderId="6" xfId="0" applyBorder="1"/>
    <xf numFmtId="0" fontId="28" fillId="0" borderId="6" xfId="6" applyFont="1" applyBorder="1" applyAlignment="1">
      <alignment vertical="center" wrapText="1"/>
    </xf>
    <xf numFmtId="4" fontId="10" fillId="0" borderId="13" xfId="0" applyNumberFormat="1" applyFont="1" applyBorder="1" applyAlignment="1">
      <alignment horizontal="center" vertical="center"/>
    </xf>
    <xf numFmtId="10" fontId="10" fillId="0" borderId="13" xfId="0" applyNumberFormat="1" applyFont="1" applyBorder="1" applyAlignment="1">
      <alignment horizontal="center" vertical="center"/>
    </xf>
    <xf numFmtId="0" fontId="21" fillId="0" borderId="13" xfId="0" applyFont="1" applyBorder="1" applyAlignment="1">
      <alignment vertical="center"/>
    </xf>
    <xf numFmtId="2" fontId="21" fillId="0" borderId="13" xfId="4" applyNumberFormat="1" applyFont="1" applyFill="1" applyBorder="1" applyAlignment="1">
      <alignment horizontal="right" vertical="center" wrapText="1"/>
    </xf>
    <xf numFmtId="2" fontId="20" fillId="0" borderId="13" xfId="4" applyNumberFormat="1" applyFont="1" applyFill="1" applyBorder="1" applyAlignment="1">
      <alignment horizontal="right" vertical="center" wrapText="1"/>
    </xf>
    <xf numFmtId="0" fontId="28" fillId="0" borderId="60" xfId="6" applyFont="1" applyBorder="1" applyAlignment="1">
      <alignment wrapText="1"/>
    </xf>
    <xf numFmtId="2" fontId="28" fillId="0" borderId="8" xfId="6" applyNumberFormat="1" applyFont="1" applyBorder="1" applyAlignment="1">
      <alignment wrapText="1"/>
    </xf>
    <xf numFmtId="164" fontId="28" fillId="0" borderId="8" xfId="6" applyNumberFormat="1" applyFont="1" applyBorder="1" applyAlignment="1">
      <alignment wrapText="1"/>
    </xf>
    <xf numFmtId="2" fontId="28" fillId="0" borderId="61" xfId="6" applyNumberFormat="1" applyFont="1" applyBorder="1" applyAlignment="1">
      <alignment wrapText="1"/>
    </xf>
    <xf numFmtId="0" fontId="29" fillId="0" borderId="62" xfId="6" applyFont="1" applyBorder="1" applyAlignment="1">
      <alignment wrapText="1"/>
    </xf>
    <xf numFmtId="2" fontId="29" fillId="0" borderId="10" xfId="6" applyNumberFormat="1" applyFont="1" applyBorder="1" applyAlignment="1">
      <alignment horizontal="right" wrapText="1"/>
    </xf>
    <xf numFmtId="164" fontId="29" fillId="0" borderId="10" xfId="6" applyNumberFormat="1" applyFont="1" applyBorder="1" applyAlignment="1">
      <alignment horizontal="right" wrapText="1"/>
    </xf>
    <xf numFmtId="2" fontId="29" fillId="0" borderId="59" xfId="6" applyNumberFormat="1" applyFont="1" applyBorder="1" applyAlignment="1">
      <alignment horizontal="right" wrapText="1"/>
    </xf>
    <xf numFmtId="2" fontId="29" fillId="0" borderId="10" xfId="6" applyNumberFormat="1" applyFont="1" applyBorder="1" applyAlignment="1">
      <alignment wrapText="1"/>
    </xf>
    <xf numFmtId="164" fontId="29" fillId="0" borderId="10" xfId="6" applyNumberFormat="1" applyFont="1" applyBorder="1" applyAlignment="1">
      <alignment wrapText="1"/>
    </xf>
    <xf numFmtId="2" fontId="28" fillId="0" borderId="59" xfId="6" applyNumberFormat="1" applyFont="1" applyBorder="1" applyAlignment="1">
      <alignment horizontal="right" wrapText="1"/>
    </xf>
    <xf numFmtId="0" fontId="0" fillId="0" borderId="62" xfId="0" applyBorder="1"/>
    <xf numFmtId="0" fontId="0" fillId="0" borderId="10" xfId="0" applyBorder="1"/>
    <xf numFmtId="0" fontId="0" fillId="0" borderId="59" xfId="0" applyBorder="1"/>
    <xf numFmtId="0" fontId="29" fillId="0" borderId="62" xfId="6" applyFont="1" applyBorder="1" applyAlignment="1">
      <alignment vertical="center" wrapText="1"/>
    </xf>
    <xf numFmtId="2" fontId="29" fillId="0" borderId="10" xfId="6" applyNumberFormat="1" applyFont="1" applyBorder="1" applyAlignment="1">
      <alignment vertical="center" wrapText="1"/>
    </xf>
    <xf numFmtId="164" fontId="28" fillId="0" borderId="10" xfId="6" applyNumberFormat="1" applyFont="1" applyBorder="1" applyAlignment="1">
      <alignment vertical="center" wrapText="1"/>
    </xf>
    <xf numFmtId="2" fontId="29" fillId="0" borderId="59" xfId="6" applyNumberFormat="1" applyFont="1" applyBorder="1" applyAlignment="1">
      <alignment vertical="center" wrapText="1"/>
    </xf>
    <xf numFmtId="0" fontId="28" fillId="0" borderId="62" xfId="6" applyFont="1" applyBorder="1" applyAlignment="1">
      <alignment wrapText="1"/>
    </xf>
    <xf numFmtId="2" fontId="28" fillId="0" borderId="10" xfId="6" applyNumberFormat="1" applyFont="1" applyBorder="1" applyAlignment="1">
      <alignment wrapText="1"/>
    </xf>
    <xf numFmtId="164" fontId="28" fillId="0" borderId="10" xfId="6" applyNumberFormat="1" applyFont="1" applyBorder="1" applyAlignment="1">
      <alignment wrapText="1"/>
    </xf>
    <xf numFmtId="2" fontId="28" fillId="0" borderId="59" xfId="6" applyNumberFormat="1" applyFont="1" applyBorder="1" applyAlignment="1">
      <alignment wrapText="1"/>
    </xf>
    <xf numFmtId="2" fontId="29" fillId="0" borderId="59" xfId="6" applyNumberFormat="1" applyFont="1" applyBorder="1" applyAlignment="1">
      <alignment wrapText="1"/>
    </xf>
    <xf numFmtId="0" fontId="29" fillId="0" borderId="63" xfId="6" applyFont="1" applyBorder="1" applyAlignment="1">
      <alignment wrapText="1"/>
    </xf>
    <xf numFmtId="2" fontId="29" fillId="0" borderId="7" xfId="6" applyNumberFormat="1" applyFont="1" applyBorder="1" applyAlignment="1">
      <alignment horizontal="right" wrapText="1"/>
    </xf>
    <xf numFmtId="164" fontId="29" fillId="0" borderId="7" xfId="6" applyNumberFormat="1" applyFont="1" applyBorder="1" applyAlignment="1">
      <alignment horizontal="right" wrapText="1"/>
    </xf>
    <xf numFmtId="2" fontId="29" fillId="0" borderId="64" xfId="6" applyNumberFormat="1" applyFont="1" applyBorder="1" applyAlignment="1">
      <alignment horizontal="right" wrapText="1"/>
    </xf>
    <xf numFmtId="43" fontId="11" fillId="0" borderId="0" xfId="5" applyFont="1" applyBorder="1" applyAlignment="1">
      <alignment vertical="center"/>
    </xf>
    <xf numFmtId="43" fontId="11" fillId="6" borderId="4" xfId="5" applyFont="1" applyFill="1" applyBorder="1" applyAlignment="1">
      <alignment horizontal="right" vertical="center"/>
    </xf>
    <xf numFmtId="43" fontId="14" fillId="6" borderId="4" xfId="5" applyFont="1" applyFill="1" applyBorder="1" applyAlignment="1">
      <alignment vertical="center"/>
    </xf>
    <xf numFmtId="0" fontId="13" fillId="6" borderId="14" xfId="0" applyFont="1" applyFill="1" applyBorder="1" applyAlignment="1">
      <alignment horizontal="right" vertical="center"/>
    </xf>
    <xf numFmtId="0" fontId="13" fillId="6" borderId="15" xfId="0" applyFont="1" applyFill="1" applyBorder="1" applyAlignment="1">
      <alignment horizontal="right" vertical="center"/>
    </xf>
    <xf numFmtId="0" fontId="6" fillId="0" borderId="48" xfId="0" applyFont="1" applyBorder="1" applyAlignment="1">
      <alignment horizontal="center" vertical="center"/>
    </xf>
    <xf numFmtId="0" fontId="6" fillId="0" borderId="57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43" fontId="21" fillId="4" borderId="40" xfId="5" applyFont="1" applyFill="1" applyBorder="1" applyAlignment="1">
      <alignment horizontal="center" vertical="center"/>
    </xf>
    <xf numFmtId="43" fontId="21" fillId="4" borderId="45" xfId="5" applyFont="1" applyFill="1" applyBorder="1" applyAlignment="1">
      <alignment horizontal="center" vertical="center"/>
    </xf>
    <xf numFmtId="0" fontId="15" fillId="3" borderId="0" xfId="0" applyFont="1" applyFill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0" fontId="21" fillId="4" borderId="40" xfId="0" applyFont="1" applyFill="1" applyBorder="1" applyAlignment="1">
      <alignment horizontal="center" vertical="center"/>
    </xf>
    <xf numFmtId="0" fontId="21" fillId="4" borderId="45" xfId="0" applyFont="1" applyFill="1" applyBorder="1" applyAlignment="1">
      <alignment horizontal="center" vertical="center"/>
    </xf>
    <xf numFmtId="0" fontId="21" fillId="4" borderId="40" xfId="0" applyFont="1" applyFill="1" applyBorder="1" applyAlignment="1">
      <alignment horizontal="center" vertical="center" wrapText="1"/>
    </xf>
    <xf numFmtId="0" fontId="21" fillId="4" borderId="45" xfId="0" applyFont="1" applyFill="1" applyBorder="1" applyAlignment="1">
      <alignment horizontal="center" vertical="center" wrapText="1"/>
    </xf>
    <xf numFmtId="43" fontId="21" fillId="4" borderId="41" xfId="5" applyFont="1" applyFill="1" applyBorder="1" applyAlignment="1">
      <alignment horizontal="center" vertical="center" wrapText="1"/>
    </xf>
    <xf numFmtId="43" fontId="21" fillId="4" borderId="42" xfId="5" applyFont="1" applyFill="1" applyBorder="1" applyAlignment="1">
      <alignment horizontal="center" vertical="center" wrapText="1"/>
    </xf>
    <xf numFmtId="43" fontId="21" fillId="4" borderId="43" xfId="5" applyFont="1" applyFill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1" fillId="0" borderId="48" xfId="0" applyFont="1" applyBorder="1" applyAlignment="1">
      <alignment horizontal="center" vertical="center"/>
    </xf>
    <xf numFmtId="0" fontId="11" fillId="0" borderId="38" xfId="0" applyFont="1" applyBorder="1" applyAlignment="1">
      <alignment horizontal="center" vertical="center"/>
    </xf>
    <xf numFmtId="0" fontId="5" fillId="0" borderId="7" xfId="0" applyFont="1" applyBorder="1" applyAlignment="1">
      <alignment horizontal="left" vertical="top" wrapText="1"/>
    </xf>
    <xf numFmtId="0" fontId="17" fillId="0" borderId="0" xfId="0" applyFont="1" applyAlignment="1">
      <alignment horizontal="left" vertical="center" wrapText="1"/>
    </xf>
    <xf numFmtId="0" fontId="21" fillId="4" borderId="39" xfId="0" applyFont="1" applyFill="1" applyBorder="1" applyAlignment="1">
      <alignment horizontal="center" vertical="center"/>
    </xf>
    <xf numFmtId="0" fontId="21" fillId="4" borderId="44" xfId="0" applyFont="1" applyFill="1" applyBorder="1" applyAlignment="1">
      <alignment horizontal="center" vertical="center"/>
    </xf>
    <xf numFmtId="0" fontId="20" fillId="4" borderId="11" xfId="0" applyFont="1" applyFill="1" applyBorder="1" applyAlignment="1">
      <alignment horizontal="center" vertical="center" wrapText="1"/>
    </xf>
    <xf numFmtId="0" fontId="20" fillId="4" borderId="12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0" fillId="2" borderId="0" xfId="0" applyFont="1" applyFill="1" applyAlignment="1">
      <alignment horizontal="right" vertical="center"/>
    </xf>
    <xf numFmtId="0" fontId="10" fillId="7" borderId="6" xfId="0" applyFont="1" applyFill="1" applyBorder="1" applyAlignment="1">
      <alignment horizontal="center" vertical="center" wrapText="1"/>
    </xf>
    <xf numFmtId="165" fontId="10" fillId="7" borderId="6" xfId="2" applyFont="1" applyFill="1" applyBorder="1" applyAlignment="1" applyProtection="1">
      <alignment horizontal="center" vertical="center" wrapText="1"/>
    </xf>
    <xf numFmtId="4" fontId="10" fillId="7" borderId="6" xfId="0" applyNumberFormat="1" applyFont="1" applyFill="1" applyBorder="1" applyAlignment="1">
      <alignment horizontal="center" vertical="center"/>
    </xf>
    <xf numFmtId="0" fontId="31" fillId="0" borderId="22" xfId="0" applyFont="1" applyBorder="1" applyAlignment="1">
      <alignment horizontal="center" vertical="center"/>
    </xf>
    <xf numFmtId="0" fontId="31" fillId="0" borderId="23" xfId="0" applyFont="1" applyBorder="1" applyAlignment="1">
      <alignment horizontal="center" vertical="center"/>
    </xf>
    <xf numFmtId="0" fontId="31" fillId="0" borderId="24" xfId="0" applyFont="1" applyBorder="1" applyAlignment="1">
      <alignment horizontal="center" vertical="center"/>
    </xf>
    <xf numFmtId="0" fontId="31" fillId="0" borderId="9" xfId="0" applyFont="1" applyBorder="1" applyAlignment="1">
      <alignment horizontal="center" vertical="center"/>
    </xf>
    <xf numFmtId="0" fontId="31" fillId="0" borderId="59" xfId="0" applyFont="1" applyBorder="1" applyAlignment="1">
      <alignment horizontal="center" vertical="center"/>
    </xf>
    <xf numFmtId="0" fontId="27" fillId="0" borderId="32" xfId="3" applyFont="1" applyBorder="1" applyAlignment="1">
      <alignment horizontal="center" vertical="center"/>
    </xf>
    <xf numFmtId="0" fontId="27" fillId="0" borderId="6" xfId="3" applyFont="1" applyBorder="1" applyAlignment="1">
      <alignment horizontal="center" vertical="center"/>
    </xf>
    <xf numFmtId="0" fontId="15" fillId="9" borderId="0" xfId="0" applyFont="1" applyFill="1" applyAlignment="1">
      <alignment horizontal="center" vertical="center" wrapText="1"/>
    </xf>
    <xf numFmtId="0" fontId="25" fillId="8" borderId="29" xfId="3" applyFont="1" applyFill="1" applyBorder="1" applyAlignment="1">
      <alignment horizontal="center" vertical="center"/>
    </xf>
    <xf numFmtId="0" fontId="25" fillId="8" borderId="30" xfId="3" applyFont="1" applyFill="1" applyBorder="1" applyAlignment="1">
      <alignment horizontal="center" vertical="center"/>
    </xf>
    <xf numFmtId="0" fontId="23" fillId="0" borderId="33" xfId="3" applyFont="1" applyBorder="1" applyAlignment="1">
      <alignment horizontal="center" vertical="center" textRotation="90" wrapText="1"/>
    </xf>
    <xf numFmtId="0" fontId="23" fillId="0" borderId="34" xfId="3" applyFont="1" applyBorder="1" applyAlignment="1">
      <alignment horizontal="center" vertical="center" textRotation="90" wrapText="1"/>
    </xf>
    <xf numFmtId="0" fontId="23" fillId="0" borderId="35" xfId="3" applyFont="1" applyBorder="1" applyAlignment="1">
      <alignment horizontal="center" vertical="center" textRotation="90" wrapText="1"/>
    </xf>
    <xf numFmtId="0" fontId="27" fillId="0" borderId="36" xfId="3" applyFont="1" applyBorder="1" applyAlignment="1">
      <alignment horizontal="center" vertical="center"/>
    </xf>
    <xf numFmtId="0" fontId="27" fillId="0" borderId="37" xfId="3" applyFont="1" applyBorder="1" applyAlignment="1">
      <alignment horizontal="center" vertical="center"/>
    </xf>
    <xf numFmtId="0" fontId="15" fillId="10" borderId="0" xfId="0" applyFont="1" applyFill="1" applyAlignment="1">
      <alignment horizontal="center" vertical="center" wrapText="1"/>
    </xf>
    <xf numFmtId="0" fontId="35" fillId="0" borderId="0" xfId="0" applyFont="1" applyAlignment="1">
      <alignment vertical="center"/>
    </xf>
  </cellXfs>
  <cellStyles count="8">
    <cellStyle name="Hiperlink" xfId="7" builtinId="8"/>
    <cellStyle name="Moeda" xfId="1" builtinId="4"/>
    <cellStyle name="Moeda_Cronograma_PEX_Tipo_IV" xfId="2" xr:uid="{00000000-0005-0000-0000-000002000000}"/>
    <cellStyle name="Normal" xfId="0" builtinId="0"/>
    <cellStyle name="Normal 2" xfId="6" xr:uid="{772F93C4-7F12-490F-8DFE-D3F77A8A9F0E}"/>
    <cellStyle name="Normal_Orç 037_2009 - Ar Condicionado Salas Técnicas - PJ Sobradinho" xfId="3" xr:uid="{00000000-0005-0000-0000-000004000000}"/>
    <cellStyle name="Porcentagem" xfId="4" builtinId="5"/>
    <cellStyle name="Vírgula" xfId="5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w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w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466725</xdr:colOff>
      <xdr:row>3</xdr:row>
      <xdr:rowOff>0</xdr:rowOff>
    </xdr:from>
    <xdr:to>
      <xdr:col>1</xdr:col>
      <xdr:colOff>1504950</xdr:colOff>
      <xdr:row>3</xdr:row>
      <xdr:rowOff>0</xdr:rowOff>
    </xdr:to>
    <xdr:pic>
      <xdr:nvPicPr>
        <xdr:cNvPr id="1088" name="Picture 1406">
          <a:extLst>
            <a:ext uri="{FF2B5EF4-FFF2-40B4-BE49-F238E27FC236}">
              <a16:creationId xmlns:a16="http://schemas.microsoft.com/office/drawing/2014/main" id="{6D5A2374-D1A9-DB68-9731-31CD3742C6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609600"/>
          <a:ext cx="152400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219075</xdr:colOff>
      <xdr:row>18</xdr:row>
      <xdr:rowOff>0</xdr:rowOff>
    </xdr:from>
    <xdr:to>
      <xdr:col>10</xdr:col>
      <xdr:colOff>330993</xdr:colOff>
      <xdr:row>21</xdr:row>
      <xdr:rowOff>57150</xdr:rowOff>
    </xdr:to>
    <xdr:sp macro="" textlink="">
      <xdr:nvSpPr>
        <xdr:cNvPr id="1027" name="Text Box 3">
          <a:extLst>
            <a:ext uri="{FF2B5EF4-FFF2-40B4-BE49-F238E27FC236}">
              <a16:creationId xmlns:a16="http://schemas.microsoft.com/office/drawing/2014/main" id="{5094A3DC-5616-9DCD-6637-E144F499D7A2}"/>
            </a:ext>
          </a:extLst>
        </xdr:cNvPr>
        <xdr:cNvSpPr txBox="1">
          <a:spLocks noChangeArrowheads="1"/>
        </xdr:cNvSpPr>
      </xdr:nvSpPr>
      <xdr:spPr bwMode="auto">
        <a:xfrm>
          <a:off x="4905375" y="4352925"/>
          <a:ext cx="39338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pt-BR" sz="11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pt-BR" sz="11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180975</xdr:colOff>
      <xdr:row>72</xdr:row>
      <xdr:rowOff>28575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BB210952-0FA7-0B3A-C891-3AD29ABC0D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324975" cy="11687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466725</xdr:colOff>
      <xdr:row>3</xdr:row>
      <xdr:rowOff>0</xdr:rowOff>
    </xdr:from>
    <xdr:to>
      <xdr:col>1</xdr:col>
      <xdr:colOff>1504950</xdr:colOff>
      <xdr:row>3</xdr:row>
      <xdr:rowOff>0</xdr:rowOff>
    </xdr:to>
    <xdr:pic>
      <xdr:nvPicPr>
        <xdr:cNvPr id="2" name="Picture 1406">
          <a:extLst>
            <a:ext uri="{FF2B5EF4-FFF2-40B4-BE49-F238E27FC236}">
              <a16:creationId xmlns:a16="http://schemas.microsoft.com/office/drawing/2014/main" id="{C492BCF9-76B5-465C-8CED-4D88703221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771525"/>
          <a:ext cx="112395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18</xdr:row>
      <xdr:rowOff>0</xdr:rowOff>
    </xdr:from>
    <xdr:to>
      <xdr:col>1</xdr:col>
      <xdr:colOff>1504950</xdr:colOff>
      <xdr:row>18</xdr:row>
      <xdr:rowOff>0</xdr:rowOff>
    </xdr:to>
    <xdr:pic>
      <xdr:nvPicPr>
        <xdr:cNvPr id="3" name="Picture 1406">
          <a:extLst>
            <a:ext uri="{FF2B5EF4-FFF2-40B4-BE49-F238E27FC236}">
              <a16:creationId xmlns:a16="http://schemas.microsoft.com/office/drawing/2014/main" id="{3A89C569-F930-458B-A43D-57E5A86F43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190625"/>
          <a:ext cx="75247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creasp.org.br/anuidade/2023/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54"/>
  <sheetViews>
    <sheetView tabSelected="1" topLeftCell="A2" zoomScale="80" zoomScaleNormal="80" workbookViewId="0">
      <selection activeCell="P10" sqref="P10"/>
    </sheetView>
  </sheetViews>
  <sheetFormatPr defaultRowHeight="12.75" x14ac:dyDescent="0.2"/>
  <cols>
    <col min="1" max="1" width="11.140625" style="1" customWidth="1"/>
    <col min="2" max="2" width="16.140625" style="1" hidden="1" customWidth="1"/>
    <col min="3" max="3" width="8.7109375" style="1" hidden="1" customWidth="1"/>
    <col min="4" max="4" width="70.7109375" style="129" customWidth="1"/>
    <col min="5" max="5" width="6.5703125" style="1" bestFit="1" customWidth="1"/>
    <col min="6" max="6" width="8.7109375" style="1" bestFit="1" customWidth="1"/>
    <col min="7" max="7" width="15.28515625" style="130" customWidth="1"/>
    <col min="8" max="8" width="15.28515625" style="99" customWidth="1"/>
    <col min="9" max="9" width="15.28515625" style="130" customWidth="1"/>
    <col min="10" max="10" width="15.28515625" style="99" customWidth="1"/>
    <col min="11" max="16384" width="9.140625" style="99"/>
  </cols>
  <sheetData>
    <row r="1" spans="1:10" s="2" customFormat="1" ht="15" customHeight="1" x14ac:dyDescent="0.2">
      <c r="A1" s="262" t="s">
        <v>0</v>
      </c>
      <c r="B1" s="262"/>
      <c r="C1" s="262"/>
      <c r="D1" s="262"/>
      <c r="E1" s="262"/>
      <c r="F1" s="262"/>
      <c r="G1" s="262"/>
      <c r="H1" s="262"/>
      <c r="I1" s="262"/>
    </row>
    <row r="2" spans="1:10" s="4" customFormat="1" ht="15" customHeight="1" x14ac:dyDescent="0.2">
      <c r="A2" s="5"/>
      <c r="B2" s="3"/>
      <c r="C2" s="3"/>
      <c r="E2" s="6"/>
      <c r="F2" s="6"/>
      <c r="G2" s="5"/>
      <c r="H2" s="263"/>
      <c r="I2" s="263"/>
    </row>
    <row r="3" spans="1:10" s="4" customFormat="1" ht="15" customHeight="1" x14ac:dyDescent="0.2">
      <c r="A3" s="43" t="s">
        <v>1</v>
      </c>
      <c r="B3" s="68"/>
      <c r="C3" s="68"/>
      <c r="D3" s="68"/>
      <c r="E3" s="69"/>
      <c r="F3" s="69"/>
      <c r="G3" s="78"/>
      <c r="I3" s="78"/>
    </row>
    <row r="4" spans="1:10" s="4" customFormat="1" ht="15" customHeight="1" thickBot="1" x14ac:dyDescent="0.25">
      <c r="A4" s="43" t="s">
        <v>2</v>
      </c>
      <c r="B4" s="68"/>
      <c r="C4" s="68"/>
      <c r="D4" s="68"/>
      <c r="E4" s="69"/>
      <c r="F4" s="69"/>
    </row>
    <row r="5" spans="1:10" s="43" customFormat="1" ht="40.5" customHeight="1" x14ac:dyDescent="0.2">
      <c r="A5" s="278" t="s">
        <v>3</v>
      </c>
      <c r="B5" s="264"/>
      <c r="C5" s="264"/>
      <c r="D5" s="266" t="s">
        <v>4</v>
      </c>
      <c r="E5" s="264" t="s">
        <v>5</v>
      </c>
      <c r="F5" s="260" t="s">
        <v>6</v>
      </c>
      <c r="G5" s="268" t="s">
        <v>140</v>
      </c>
      <c r="H5" s="269"/>
      <c r="I5" s="268" t="s">
        <v>141</v>
      </c>
      <c r="J5" s="270"/>
    </row>
    <row r="6" spans="1:10" s="43" customFormat="1" ht="24.75" customHeight="1" thickBot="1" x14ac:dyDescent="0.25">
      <c r="A6" s="279"/>
      <c r="B6" s="265"/>
      <c r="C6" s="265"/>
      <c r="D6" s="267"/>
      <c r="E6" s="265"/>
      <c r="F6" s="261"/>
      <c r="G6" s="176" t="s">
        <v>7</v>
      </c>
      <c r="H6" s="176" t="s">
        <v>36</v>
      </c>
      <c r="I6" s="176" t="s">
        <v>7</v>
      </c>
      <c r="J6" s="177" t="s">
        <v>36</v>
      </c>
    </row>
    <row r="7" spans="1:10" ht="15.75" thickBot="1" x14ac:dyDescent="0.25">
      <c r="A7" s="7"/>
      <c r="B7" s="7"/>
      <c r="C7" s="7"/>
      <c r="D7" s="8"/>
      <c r="E7" s="7"/>
      <c r="F7" s="9"/>
      <c r="G7" s="10"/>
      <c r="H7" s="10"/>
      <c r="I7" s="10"/>
      <c r="J7" s="10"/>
    </row>
    <row r="8" spans="1:10" s="127" customFormat="1" ht="18" x14ac:dyDescent="0.2">
      <c r="A8" s="178">
        <v>1</v>
      </c>
      <c r="B8" s="274"/>
      <c r="C8" s="179"/>
      <c r="D8" s="180" t="s">
        <v>9</v>
      </c>
      <c r="E8" s="179"/>
      <c r="F8" s="179"/>
      <c r="G8" s="181"/>
      <c r="H8" s="181"/>
      <c r="I8" s="181"/>
      <c r="J8" s="182"/>
    </row>
    <row r="9" spans="1:10" s="128" customFormat="1" ht="15" x14ac:dyDescent="0.2">
      <c r="A9" s="183" t="s">
        <v>10</v>
      </c>
      <c r="B9" s="275"/>
      <c r="C9" s="15"/>
      <c r="D9" s="88" t="s">
        <v>11</v>
      </c>
      <c r="E9" s="15" t="s">
        <v>12</v>
      </c>
      <c r="F9" s="15">
        <v>1</v>
      </c>
      <c r="G9" s="89">
        <f>'COMPOSIÇÃO DE PREÇOS'!$I$7</f>
        <v>254.59</v>
      </c>
      <c r="H9" s="89">
        <f>TRUNC(F9*G9,2)</f>
        <v>254.59</v>
      </c>
      <c r="I9" s="89">
        <f>'COMPOSIÇÃO DE PREÇOS'!$J$7</f>
        <v>254.59</v>
      </c>
      <c r="J9" s="184">
        <f>TRUNC(F9*I9,2)</f>
        <v>254.59</v>
      </c>
    </row>
    <row r="10" spans="1:10" s="128" customFormat="1" ht="15.75" thickBot="1" x14ac:dyDescent="0.25">
      <c r="A10" s="185"/>
      <c r="B10" s="186"/>
      <c r="C10" s="186"/>
      <c r="D10" s="187"/>
      <c r="E10" s="188"/>
      <c r="F10" s="189"/>
      <c r="G10" s="190" t="s">
        <v>13</v>
      </c>
      <c r="H10" s="190">
        <f>SUM(H9:H9)</f>
        <v>254.59</v>
      </c>
      <c r="I10" s="190"/>
      <c r="J10" s="191">
        <f>SUM(J9:J9)</f>
        <v>254.59</v>
      </c>
    </row>
    <row r="11" spans="1:10" ht="13.5" thickBot="1" x14ac:dyDescent="0.25">
      <c r="H11" s="130"/>
      <c r="J11" s="130"/>
    </row>
    <row r="12" spans="1:10" s="127" customFormat="1" ht="18" x14ac:dyDescent="0.2">
      <c r="A12" s="178">
        <v>2</v>
      </c>
      <c r="B12" s="257"/>
      <c r="C12" s="179"/>
      <c r="D12" s="180" t="s">
        <v>14</v>
      </c>
      <c r="E12" s="179"/>
      <c r="F12" s="179"/>
      <c r="G12" s="181"/>
      <c r="H12" s="181"/>
      <c r="I12" s="181"/>
      <c r="J12" s="182"/>
    </row>
    <row r="13" spans="1:10" s="128" customFormat="1" ht="15" x14ac:dyDescent="0.2">
      <c r="A13" s="192" t="s">
        <v>15</v>
      </c>
      <c r="B13" s="258"/>
      <c r="C13" s="193"/>
      <c r="D13" s="194" t="s">
        <v>70</v>
      </c>
      <c r="E13" s="193" t="s">
        <v>12</v>
      </c>
      <c r="F13" s="193">
        <v>1</v>
      </c>
      <c r="G13" s="195">
        <f>'COMPOSIÇÃO DE PREÇOS'!$I$10</f>
        <v>17827.759999999998</v>
      </c>
      <c r="H13" s="195">
        <f>TRUNC(F13*G13,2)</f>
        <v>17827.759999999998</v>
      </c>
      <c r="I13" s="195">
        <f>'COMPOSIÇÃO DE PREÇOS'!$J$10</f>
        <v>19578.88</v>
      </c>
      <c r="J13" s="184">
        <f t="shared" ref="J13:J15" si="0">TRUNC(F13*I13,2)</f>
        <v>19578.88</v>
      </c>
    </row>
    <row r="14" spans="1:10" s="128" customFormat="1" ht="15" x14ac:dyDescent="0.2">
      <c r="A14" s="192" t="s">
        <v>16</v>
      </c>
      <c r="B14" s="258"/>
      <c r="C14" s="193"/>
      <c r="D14" s="194" t="s">
        <v>17</v>
      </c>
      <c r="E14" s="193" t="s">
        <v>12</v>
      </c>
      <c r="F14" s="193">
        <v>3</v>
      </c>
      <c r="G14" s="195">
        <f>'COMPOSIÇÃO DE PREÇOS'!$I$25</f>
        <v>16.8</v>
      </c>
      <c r="H14" s="195">
        <f t="shared" ref="H14:H15" si="1">TRUNC(F14*G14,2)</f>
        <v>50.4</v>
      </c>
      <c r="I14" s="195">
        <f>'COMPOSIÇÃO DE PREÇOS'!$J$25</f>
        <v>16.8</v>
      </c>
      <c r="J14" s="184">
        <f t="shared" si="0"/>
        <v>50.4</v>
      </c>
    </row>
    <row r="15" spans="1:10" s="128" customFormat="1" ht="45" x14ac:dyDescent="0.2">
      <c r="A15" s="192" t="s">
        <v>18</v>
      </c>
      <c r="B15" s="259"/>
      <c r="C15" s="193"/>
      <c r="D15" s="196" t="s">
        <v>19</v>
      </c>
      <c r="E15" s="193" t="s">
        <v>12</v>
      </c>
      <c r="F15" s="193">
        <v>2</v>
      </c>
      <c r="G15" s="195">
        <f>'COMPOSIÇÃO DE PREÇOS'!$I$28</f>
        <v>8.81</v>
      </c>
      <c r="H15" s="195">
        <f t="shared" si="1"/>
        <v>17.62</v>
      </c>
      <c r="I15" s="195">
        <f>'COMPOSIÇÃO DE PREÇOS'!$J$28</f>
        <v>8.81</v>
      </c>
      <c r="J15" s="184">
        <f t="shared" si="0"/>
        <v>17.62</v>
      </c>
    </row>
    <row r="16" spans="1:10" s="128" customFormat="1" ht="15.75" thickBot="1" x14ac:dyDescent="0.25">
      <c r="A16" s="185"/>
      <c r="B16" s="186"/>
      <c r="C16" s="186"/>
      <c r="D16" s="187"/>
      <c r="E16" s="188"/>
      <c r="F16" s="189"/>
      <c r="G16" s="190" t="s">
        <v>13</v>
      </c>
      <c r="H16" s="190">
        <f>SUM(H13:H15)</f>
        <v>17895.78</v>
      </c>
      <c r="I16" s="190"/>
      <c r="J16" s="191">
        <f>SUM(J13:J15)</f>
        <v>19646.900000000001</v>
      </c>
    </row>
    <row r="17" spans="1:12" s="87" customFormat="1" ht="15.75" thickBot="1" x14ac:dyDescent="0.25">
      <c r="A17" s="14"/>
      <c r="B17" s="14"/>
      <c r="C17" s="14"/>
      <c r="E17" s="14"/>
      <c r="F17" s="14"/>
      <c r="G17" s="131"/>
      <c r="H17" s="130"/>
      <c r="I17" s="131"/>
      <c r="J17" s="130"/>
      <c r="L17" s="128"/>
    </row>
    <row r="18" spans="1:12" s="127" customFormat="1" ht="18" x14ac:dyDescent="0.2">
      <c r="A18" s="178">
        <v>3</v>
      </c>
      <c r="B18" s="271"/>
      <c r="C18" s="179"/>
      <c r="D18" s="180" t="s">
        <v>20</v>
      </c>
      <c r="E18" s="179"/>
      <c r="F18" s="179"/>
      <c r="G18" s="181"/>
      <c r="H18" s="203"/>
      <c r="I18" s="181"/>
      <c r="J18" s="204"/>
      <c r="L18" s="128"/>
    </row>
    <row r="19" spans="1:12" s="128" customFormat="1" ht="30" x14ac:dyDescent="0.2">
      <c r="A19" s="205" t="s">
        <v>21</v>
      </c>
      <c r="B19" s="272"/>
      <c r="C19" s="124"/>
      <c r="D19" s="125" t="s">
        <v>22</v>
      </c>
      <c r="E19" s="124" t="s">
        <v>12</v>
      </c>
      <c r="F19" s="124">
        <v>1</v>
      </c>
      <c r="G19" s="126">
        <f>'COMPOSIÇÃO DE PREÇOS'!$I$19</f>
        <v>22650</v>
      </c>
      <c r="H19" s="126">
        <f t="shared" ref="H19:H21" si="2">TRUNC(F19*G19,2)</f>
        <v>22650</v>
      </c>
      <c r="I19" s="126">
        <f>'COMPOSIÇÃO DE PREÇOS'!$J$19</f>
        <v>25797.760000000002</v>
      </c>
      <c r="J19" s="184">
        <f t="shared" ref="J19:J21" si="3">TRUNC(F19*I19,2)</f>
        <v>25797.759999999998</v>
      </c>
    </row>
    <row r="20" spans="1:12" s="128" customFormat="1" ht="15" x14ac:dyDescent="0.2">
      <c r="A20" s="205" t="s">
        <v>23</v>
      </c>
      <c r="B20" s="272"/>
      <c r="C20" s="124"/>
      <c r="D20" s="125" t="s">
        <v>17</v>
      </c>
      <c r="E20" s="124" t="s">
        <v>12</v>
      </c>
      <c r="F20" s="124">
        <v>3</v>
      </c>
      <c r="G20" s="126">
        <f>'COMPOSIÇÃO DE PREÇOS'!$I$25</f>
        <v>16.8</v>
      </c>
      <c r="H20" s="126">
        <f t="shared" si="2"/>
        <v>50.4</v>
      </c>
      <c r="I20" s="126">
        <f>'COMPOSIÇÃO DE PREÇOS'!$J$25</f>
        <v>16.8</v>
      </c>
      <c r="J20" s="184">
        <f t="shared" si="3"/>
        <v>50.4</v>
      </c>
    </row>
    <row r="21" spans="1:12" s="128" customFormat="1" ht="45.75" thickBot="1" x14ac:dyDescent="0.25">
      <c r="A21" s="206" t="s">
        <v>24</v>
      </c>
      <c r="B21" s="273"/>
      <c r="C21" s="207"/>
      <c r="D21" s="208" t="s">
        <v>19</v>
      </c>
      <c r="E21" s="207" t="s">
        <v>12</v>
      </c>
      <c r="F21" s="207">
        <v>2</v>
      </c>
      <c r="G21" s="209">
        <f>'COMPOSIÇÃO DE PREÇOS'!$I$28</f>
        <v>8.81</v>
      </c>
      <c r="H21" s="209">
        <f t="shared" si="2"/>
        <v>17.62</v>
      </c>
      <c r="I21" s="209">
        <f>'COMPOSIÇÃO DE PREÇOS'!$J$28</f>
        <v>8.81</v>
      </c>
      <c r="J21" s="210">
        <f t="shared" si="3"/>
        <v>17.62</v>
      </c>
    </row>
    <row r="22" spans="1:12" s="128" customFormat="1" ht="18" x14ac:dyDescent="0.2">
      <c r="A22" s="198"/>
      <c r="B22" s="197"/>
      <c r="C22" s="199"/>
      <c r="D22" s="200"/>
      <c r="E22" s="199"/>
      <c r="F22" s="199"/>
      <c r="G22" s="201"/>
      <c r="H22" s="201"/>
      <c r="I22" s="201"/>
      <c r="J22" s="202"/>
    </row>
    <row r="23" spans="1:12" s="128" customFormat="1" ht="15" x14ac:dyDescent="0.2">
      <c r="A23" s="16"/>
      <c r="B23" s="17"/>
      <c r="C23" s="17"/>
      <c r="D23" s="18"/>
      <c r="E23" s="19"/>
      <c r="F23" s="20"/>
      <c r="G23" s="21" t="s">
        <v>13</v>
      </c>
      <c r="H23" s="21">
        <f>SUM(H19:H21)</f>
        <v>22718.02</v>
      </c>
      <c r="I23" s="21"/>
      <c r="J23" s="21">
        <f>SUM(J19:J21)</f>
        <v>25865.78</v>
      </c>
    </row>
    <row r="24" spans="1:12" s="128" customFormat="1" ht="52.5" customHeight="1" x14ac:dyDescent="0.2">
      <c r="A24" s="276" t="s">
        <v>153</v>
      </c>
      <c r="B24" s="276"/>
      <c r="C24" s="276"/>
      <c r="D24" s="276"/>
      <c r="E24" s="165"/>
      <c r="F24" s="166"/>
      <c r="G24" s="167"/>
      <c r="H24" s="168"/>
      <c r="I24" s="165"/>
      <c r="J24" s="168"/>
    </row>
    <row r="25" spans="1:12" s="128" customFormat="1" ht="15" x14ac:dyDescent="0.2">
      <c r="A25" s="122"/>
      <c r="B25" s="162"/>
      <c r="C25" s="162"/>
      <c r="D25" s="163"/>
      <c r="E25" s="22"/>
      <c r="F25" s="23"/>
      <c r="G25" s="164" t="s">
        <v>149</v>
      </c>
      <c r="H25" s="25">
        <f>H23+H16+H10</f>
        <v>40868.39</v>
      </c>
      <c r="I25" s="24"/>
      <c r="J25" s="25">
        <f>J23+J16+J10</f>
        <v>45767.27</v>
      </c>
    </row>
    <row r="26" spans="1:12" s="128" customFormat="1" ht="15" x14ac:dyDescent="0.2">
      <c r="A26" s="161"/>
      <c r="B26" s="162"/>
      <c r="C26" s="162"/>
      <c r="D26" s="163"/>
      <c r="E26" s="165"/>
      <c r="F26" s="166"/>
      <c r="G26" s="167"/>
      <c r="H26" s="168"/>
      <c r="I26" s="165"/>
      <c r="J26" s="168"/>
    </row>
    <row r="27" spans="1:12" s="87" customFormat="1" ht="15" x14ac:dyDescent="0.2">
      <c r="A27" s="14"/>
      <c r="B27" s="14"/>
      <c r="C27" s="14"/>
      <c r="D27" s="132"/>
      <c r="E27" s="22"/>
      <c r="F27" s="23"/>
      <c r="G27" s="164" t="s">
        <v>147</v>
      </c>
      <c r="H27" s="169">
        <f>'BDI CALCULADO'!$D$15</f>
        <v>0.31</v>
      </c>
      <c r="I27" s="170"/>
      <c r="J27" s="169">
        <f>'BDI CALCULADO'!$D$30</f>
        <v>0.24</v>
      </c>
    </row>
    <row r="28" spans="1:12" s="87" customFormat="1" x14ac:dyDescent="0.2">
      <c r="A28" s="14"/>
      <c r="B28" s="14"/>
      <c r="C28" s="14"/>
      <c r="D28" s="132"/>
      <c r="E28" s="14"/>
      <c r="F28" s="14"/>
      <c r="G28" s="131"/>
      <c r="H28" s="160"/>
      <c r="I28" s="131"/>
      <c r="J28" s="160"/>
    </row>
    <row r="29" spans="1:12" s="87" customFormat="1" ht="15" x14ac:dyDescent="0.2">
      <c r="A29" s="14"/>
      <c r="B29" s="14"/>
      <c r="C29" s="14"/>
      <c r="D29" s="132"/>
      <c r="E29" s="22"/>
      <c r="F29" s="23"/>
      <c r="G29" s="164" t="s">
        <v>148</v>
      </c>
      <c r="H29" s="25">
        <f>H25*H27</f>
        <v>12669.2009</v>
      </c>
      <c r="I29" s="24"/>
      <c r="J29" s="25">
        <f>J25*J27</f>
        <v>10984.144799999998</v>
      </c>
    </row>
    <row r="30" spans="1:12" s="87" customFormat="1" ht="18" x14ac:dyDescent="0.2">
      <c r="A30" s="133"/>
      <c r="B30" s="134"/>
      <c r="C30" s="1"/>
      <c r="D30" s="171"/>
      <c r="E30" s="14"/>
      <c r="F30" s="14"/>
      <c r="G30" s="140"/>
      <c r="H30" s="252"/>
      <c r="I30" s="252"/>
      <c r="J30" s="252"/>
    </row>
    <row r="31" spans="1:12" ht="18" x14ac:dyDescent="0.2">
      <c r="A31" s="122"/>
      <c r="D31" s="99"/>
      <c r="E31" s="22"/>
      <c r="F31" s="255" t="s">
        <v>25</v>
      </c>
      <c r="G31" s="256"/>
      <c r="H31" s="253">
        <f>SUM(H10+H16+H23)+H29</f>
        <v>53537.590899999996</v>
      </c>
      <c r="I31" s="254"/>
      <c r="J31" s="253">
        <f>SUM(J10+J16+J23)+J29</f>
        <v>56751.414799999999</v>
      </c>
    </row>
    <row r="32" spans="1:12" ht="30" customHeight="1" x14ac:dyDescent="0.2">
      <c r="E32" s="11"/>
      <c r="F32" s="12"/>
      <c r="G32" s="12"/>
      <c r="H32" s="13"/>
      <c r="I32" s="12"/>
      <c r="J32" s="13"/>
    </row>
    <row r="33" spans="1:4" x14ac:dyDescent="0.2">
      <c r="A33" s="277"/>
      <c r="B33" s="277"/>
      <c r="C33" s="277"/>
      <c r="D33" s="277"/>
    </row>
    <row r="34" spans="1:4" ht="41.25" customHeight="1" x14ac:dyDescent="0.2">
      <c r="A34" s="277"/>
      <c r="B34" s="277"/>
      <c r="C34" s="277"/>
      <c r="D34" s="277"/>
    </row>
    <row r="35" spans="1:4" ht="21" customHeight="1" x14ac:dyDescent="0.2">
      <c r="A35" s="133"/>
      <c r="B35" s="134"/>
      <c r="D35" s="171"/>
    </row>
    <row r="36" spans="1:4" x14ac:dyDescent="0.2">
      <c r="A36" s="122"/>
      <c r="D36" s="99"/>
    </row>
    <row r="37" spans="1:4" x14ac:dyDescent="0.2">
      <c r="D37" s="99"/>
    </row>
    <row r="38" spans="1:4" x14ac:dyDescent="0.2">
      <c r="D38" s="99"/>
    </row>
    <row r="39" spans="1:4" x14ac:dyDescent="0.2">
      <c r="D39" s="99"/>
    </row>
    <row r="40" spans="1:4" x14ac:dyDescent="0.2">
      <c r="D40" s="99"/>
    </row>
    <row r="41" spans="1:4" x14ac:dyDescent="0.2">
      <c r="D41" s="99"/>
    </row>
    <row r="42" spans="1:4" x14ac:dyDescent="0.2">
      <c r="D42" s="99"/>
    </row>
    <row r="46" spans="1:4" x14ac:dyDescent="0.2">
      <c r="D46" s="99"/>
    </row>
    <row r="47" spans="1:4" x14ac:dyDescent="0.2">
      <c r="D47" s="99"/>
    </row>
    <row r="48" spans="1:4" x14ac:dyDescent="0.2">
      <c r="D48" s="99"/>
    </row>
    <row r="54" spans="4:4" ht="18" x14ac:dyDescent="0.2">
      <c r="D54" s="135"/>
    </row>
  </sheetData>
  <mergeCells count="16">
    <mergeCell ref="A33:D34"/>
    <mergeCell ref="A5:A6"/>
    <mergeCell ref="B5:B6"/>
    <mergeCell ref="F31:G31"/>
    <mergeCell ref="B12:B15"/>
    <mergeCell ref="F5:F6"/>
    <mergeCell ref="A1:I1"/>
    <mergeCell ref="H2:I2"/>
    <mergeCell ref="C5:C6"/>
    <mergeCell ref="D5:D6"/>
    <mergeCell ref="E5:E6"/>
    <mergeCell ref="G5:H5"/>
    <mergeCell ref="I5:J5"/>
    <mergeCell ref="B18:B21"/>
    <mergeCell ref="B8:B9"/>
    <mergeCell ref="A24:D24"/>
  </mergeCells>
  <phoneticPr fontId="3" type="noConversion"/>
  <printOptions horizontalCentered="1" verticalCentered="1"/>
  <pageMargins left="1.1811023622047245" right="0.98425196850393704" top="0.59055118110236227" bottom="0.39370078740157483" header="0.39370078740157483" footer="0.19685039370078741"/>
  <pageSetup paperSize="9" scale="63" orientation="landscape" r:id="rId1"/>
  <headerFooter alignWithMargins="0">
    <oddHeader>&amp;C&amp;G</oddHeader>
    <oddFooter>&amp;RFl. &amp;P/&amp;N</oddFooter>
  </headerFooter>
  <ignoredErrors>
    <ignoredError sqref="H19:H21" formula="1"/>
  </ignoredError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20"/>
  <sheetViews>
    <sheetView zoomScale="80" workbookViewId="0">
      <selection activeCell="I24" sqref="I24"/>
    </sheetView>
  </sheetViews>
  <sheetFormatPr defaultRowHeight="15" x14ac:dyDescent="0.2"/>
  <cols>
    <col min="1" max="1" width="7.28515625" style="38" customWidth="1"/>
    <col min="2" max="2" width="41.7109375" style="39" customWidth="1"/>
    <col min="3" max="3" width="0.5703125" style="39" customWidth="1"/>
    <col min="4" max="4" width="10.7109375" style="40" customWidth="1"/>
    <col min="5" max="5" width="12.28515625" style="38" customWidth="1"/>
    <col min="6" max="6" width="0.5703125" style="38" customWidth="1"/>
    <col min="7" max="7" width="14.28515625" style="38" customWidth="1"/>
    <col min="8" max="10" width="14.28515625" style="41" customWidth="1"/>
    <col min="11" max="12" width="14.28515625" style="42" customWidth="1"/>
    <col min="13" max="13" width="7.140625" style="42" customWidth="1"/>
    <col min="14" max="14" width="14.28515625" style="42" customWidth="1"/>
    <col min="15" max="15" width="9.42578125" style="42" bestFit="1" customWidth="1"/>
    <col min="16" max="16" width="9.140625" style="42"/>
    <col min="17" max="17" width="12.7109375" style="42" bestFit="1" customWidth="1"/>
    <col min="18" max="217" width="9.140625" style="42"/>
    <col min="218" max="218" width="13.5703125" style="42" customWidth="1"/>
    <col min="219" max="219" width="0.7109375" style="42" customWidth="1"/>
    <col min="220" max="220" width="35.5703125" style="42" customWidth="1"/>
    <col min="221" max="221" width="1.85546875" style="42" customWidth="1"/>
    <col min="222" max="222" width="14.7109375" style="42" customWidth="1"/>
    <col min="223" max="223" width="11.7109375" style="42" customWidth="1"/>
    <col min="224" max="224" width="0.85546875" style="42" customWidth="1"/>
    <col min="225" max="225" width="14.7109375" style="42" customWidth="1"/>
    <col min="226" max="226" width="9.85546875" style="42" customWidth="1"/>
    <col min="227" max="227" width="0" style="42" hidden="1" customWidth="1"/>
    <col min="228" max="228" width="14.42578125" style="42" customWidth="1"/>
    <col min="229" max="229" width="9.85546875" style="42" customWidth="1"/>
    <col min="230" max="230" width="17.7109375" style="42" customWidth="1"/>
    <col min="231" max="231" width="9.85546875" style="42" customWidth="1"/>
    <col min="232" max="232" width="0" style="42" hidden="1" customWidth="1"/>
    <col min="233" max="233" width="16.42578125" style="42" customWidth="1"/>
    <col min="234" max="234" width="9.85546875" style="42" customWidth="1"/>
    <col min="235" max="235" width="0" style="42" hidden="1" customWidth="1"/>
    <col min="236" max="236" width="16.85546875" style="42" customWidth="1"/>
    <col min="237" max="237" width="10" style="42" customWidth="1"/>
    <col min="238" max="238" width="0" style="42" hidden="1" customWidth="1"/>
    <col min="239" max="239" width="17" style="42" customWidth="1"/>
    <col min="240" max="240" width="10" style="42" customWidth="1"/>
    <col min="241" max="241" width="0" style="42" hidden="1" customWidth="1"/>
    <col min="242" max="242" width="17.7109375" style="42" customWidth="1"/>
    <col min="243" max="243" width="12.85546875" style="42" customWidth="1"/>
    <col min="244" max="244" width="0" style="42" hidden="1" customWidth="1"/>
    <col min="245" max="245" width="17.7109375" style="42" customWidth="1"/>
    <col min="246" max="246" width="10" style="42" customWidth="1"/>
    <col min="247" max="247" width="0" style="42" hidden="1" customWidth="1"/>
    <col min="248" max="248" width="12" style="42" customWidth="1"/>
    <col min="249" max="16384" width="9.140625" style="42"/>
  </cols>
  <sheetData>
    <row r="1" spans="1:15" ht="20.25" x14ac:dyDescent="0.2">
      <c r="A1" s="282" t="s">
        <v>26</v>
      </c>
      <c r="B1" s="282"/>
      <c r="C1" s="282"/>
      <c r="D1" s="282"/>
      <c r="E1" s="282"/>
      <c r="F1" s="282"/>
      <c r="G1" s="282"/>
      <c r="H1" s="282"/>
      <c r="I1" s="282"/>
      <c r="J1" s="282"/>
      <c r="K1" s="282"/>
      <c r="L1" s="282"/>
      <c r="M1" s="282"/>
      <c r="N1" s="282"/>
      <c r="O1" s="282"/>
    </row>
    <row r="3" spans="1:15" s="44" customFormat="1" ht="12.75" x14ac:dyDescent="0.2">
      <c r="A3" s="43" t="s">
        <v>1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283"/>
      <c r="M3" s="283"/>
      <c r="N3" s="283"/>
      <c r="O3" s="283"/>
    </row>
    <row r="4" spans="1:15" s="44" customFormat="1" ht="12.75" x14ac:dyDescent="0.2">
      <c r="A4" s="43" t="s">
        <v>27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74"/>
      <c r="M4" s="74"/>
      <c r="N4" s="74"/>
      <c r="O4" s="74"/>
    </row>
    <row r="5" spans="1:15" s="38" customFormat="1" ht="15.75" customHeight="1" x14ac:dyDescent="0.2">
      <c r="A5" s="284" t="s">
        <v>28</v>
      </c>
      <c r="B5" s="284" t="s">
        <v>4</v>
      </c>
      <c r="C5" s="45"/>
      <c r="D5" s="285" t="s">
        <v>29</v>
      </c>
      <c r="E5" s="286" t="s">
        <v>30</v>
      </c>
      <c r="F5" s="47"/>
      <c r="G5" s="286" t="s">
        <v>31</v>
      </c>
      <c r="H5" s="286"/>
      <c r="I5" s="286" t="s">
        <v>32</v>
      </c>
      <c r="J5" s="286"/>
      <c r="K5" s="286" t="s">
        <v>33</v>
      </c>
      <c r="L5" s="286"/>
      <c r="M5" s="220"/>
      <c r="N5" s="286" t="s">
        <v>8</v>
      </c>
      <c r="O5" s="286"/>
    </row>
    <row r="6" spans="1:15" s="38" customFormat="1" ht="15.75" customHeight="1" x14ac:dyDescent="0.2">
      <c r="A6" s="284"/>
      <c r="B6" s="284"/>
      <c r="C6" s="48"/>
      <c r="D6" s="285"/>
      <c r="E6" s="286"/>
      <c r="F6" s="49"/>
      <c r="G6" s="46" t="s">
        <v>34</v>
      </c>
      <c r="H6" s="50" t="s">
        <v>35</v>
      </c>
      <c r="I6" s="46" t="s">
        <v>34</v>
      </c>
      <c r="J6" s="50" t="s">
        <v>35</v>
      </c>
      <c r="K6" s="46" t="s">
        <v>34</v>
      </c>
      <c r="L6" s="50" t="s">
        <v>35</v>
      </c>
      <c r="M6" s="221"/>
      <c r="N6" s="46" t="s">
        <v>34</v>
      </c>
      <c r="O6" s="50" t="s">
        <v>35</v>
      </c>
    </row>
    <row r="7" spans="1:15" s="59" customFormat="1" x14ac:dyDescent="0.2">
      <c r="A7" s="51"/>
      <c r="B7" s="52"/>
      <c r="C7" s="53"/>
      <c r="D7" s="54"/>
      <c r="E7" s="55"/>
      <c r="F7" s="56"/>
      <c r="G7" s="55"/>
      <c r="H7" s="57"/>
      <c r="I7" s="58"/>
      <c r="J7" s="58"/>
      <c r="K7" s="58"/>
      <c r="L7" s="58"/>
      <c r="M7" s="222"/>
      <c r="N7" s="58"/>
      <c r="O7" s="58"/>
    </row>
    <row r="8" spans="1:15" s="67" customFormat="1" ht="15.95" customHeight="1" x14ac:dyDescent="0.2">
      <c r="A8" s="60">
        <f>'PLANILHA ORÇAMENTARIA'!A8</f>
        <v>1</v>
      </c>
      <c r="B8" s="61" t="str">
        <f>'PLANILHA ORÇAMENTARIA'!D8</f>
        <v>SERVIÇOS PRELIMINARES</v>
      </c>
      <c r="C8" s="62"/>
      <c r="D8" s="63">
        <f>'PLANILHA ORÇAMENTARIA'!$H$10*(1+'BDI CALCULADO'!D15)</f>
        <v>333.5129</v>
      </c>
      <c r="E8" s="82">
        <f>(D8/$D$14)</f>
        <v>6.2295089187511419E-3</v>
      </c>
      <c r="F8" s="65"/>
      <c r="G8" s="63">
        <f>D8</f>
        <v>333.5129</v>
      </c>
      <c r="H8" s="79">
        <f>(G8/D8)</f>
        <v>1</v>
      </c>
      <c r="I8" s="63"/>
      <c r="J8" s="66"/>
      <c r="K8" s="63"/>
      <c r="L8" s="66"/>
      <c r="M8" s="223"/>
      <c r="N8" s="63">
        <f>G8+K8</f>
        <v>333.5129</v>
      </c>
      <c r="O8" s="79">
        <f>(N8/D8)</f>
        <v>1</v>
      </c>
    </row>
    <row r="9" spans="1:15" s="67" customFormat="1" ht="14.25" x14ac:dyDescent="0.2">
      <c r="A9" s="60"/>
      <c r="B9" s="61"/>
      <c r="C9" s="62"/>
      <c r="D9" s="63"/>
      <c r="E9" s="64"/>
      <c r="F9" s="65"/>
      <c r="G9" s="63"/>
      <c r="H9" s="66"/>
      <c r="I9" s="63"/>
      <c r="J9" s="66"/>
      <c r="K9" s="63"/>
      <c r="L9" s="66"/>
      <c r="M9" s="223"/>
      <c r="N9" s="63"/>
      <c r="O9" s="79"/>
    </row>
    <row r="10" spans="1:15" s="67" customFormat="1" ht="14.25" x14ac:dyDescent="0.2">
      <c r="A10" s="60">
        <f>'PLANILHA ORÇAMENTARIA'!A12</f>
        <v>2</v>
      </c>
      <c r="B10" s="61" t="str">
        <f>'PLANILHA ORÇAMENTARIA'!D12</f>
        <v>LAUDO TÉCNICO CONCLUSIVO</v>
      </c>
      <c r="C10" s="62"/>
      <c r="D10" s="63">
        <f>'PLANILHA ORÇAMENTARIA'!$H$16*(1+'BDI CALCULADO'!D15)</f>
        <v>23443.471799999999</v>
      </c>
      <c r="E10" s="82">
        <f>(D10/$D$14)</f>
        <v>0.43788805969601441</v>
      </c>
      <c r="F10" s="65"/>
      <c r="G10" s="63">
        <f>D10</f>
        <v>23443.471799999999</v>
      </c>
      <c r="H10" s="79">
        <f>(G10/D10)</f>
        <v>1</v>
      </c>
      <c r="I10" s="63"/>
      <c r="J10" s="66"/>
      <c r="K10" s="63"/>
      <c r="L10" s="66"/>
      <c r="M10" s="223"/>
      <c r="N10" s="63">
        <f>G10+K10</f>
        <v>23443.471799999999</v>
      </c>
      <c r="O10" s="79">
        <f>(N10/D10)</f>
        <v>1</v>
      </c>
    </row>
    <row r="11" spans="1:15" s="67" customFormat="1" ht="15.95" customHeight="1" x14ac:dyDescent="0.2">
      <c r="A11" s="60"/>
      <c r="B11" s="61"/>
      <c r="C11" s="62"/>
      <c r="D11" s="63"/>
      <c r="E11" s="64"/>
      <c r="F11" s="65"/>
      <c r="G11" s="63"/>
      <c r="H11" s="66"/>
      <c r="I11" s="63"/>
      <c r="J11" s="66"/>
      <c r="K11" s="63"/>
      <c r="L11" s="66"/>
      <c r="M11" s="223"/>
      <c r="N11" s="63"/>
      <c r="O11" s="79"/>
    </row>
    <row r="12" spans="1:15" s="67" customFormat="1" ht="28.5" x14ac:dyDescent="0.2">
      <c r="A12" s="60">
        <f>'PLANILHA ORÇAMENTARIA'!A18</f>
        <v>3</v>
      </c>
      <c r="B12" s="61" t="str">
        <f>'PLANILHA ORÇAMENTARIA'!D18</f>
        <v>PROJETO DE RECUPERAÇÃO ESTRUTURAL</v>
      </c>
      <c r="C12" s="62"/>
      <c r="D12" s="63">
        <f>'PLANILHA ORÇAMENTARIA'!$H$23*(1+'BDI CALCULADO'!D15)</f>
        <v>29760.606200000002</v>
      </c>
      <c r="E12" s="82">
        <f>(D12/$D$14)</f>
        <v>0.55588243138523441</v>
      </c>
      <c r="F12" s="65"/>
      <c r="G12" s="63"/>
      <c r="H12" s="66"/>
      <c r="I12" s="63">
        <f>D12*0.6</f>
        <v>17856.363720000001</v>
      </c>
      <c r="J12" s="79">
        <f>(I12/D12)</f>
        <v>0.6</v>
      </c>
      <c r="K12" s="63">
        <f>D12*0.4</f>
        <v>11904.242480000001</v>
      </c>
      <c r="L12" s="79">
        <f>(K12/D12)</f>
        <v>0.4</v>
      </c>
      <c r="M12" s="223"/>
      <c r="N12" s="63">
        <f>I12+K12</f>
        <v>29760.606200000002</v>
      </c>
      <c r="O12" s="79">
        <f>(N12/D12)</f>
        <v>1</v>
      </c>
    </row>
    <row r="13" spans="1:15" s="67" customFormat="1" ht="15.95" customHeight="1" x14ac:dyDescent="0.2">
      <c r="A13" s="60"/>
      <c r="B13" s="61"/>
      <c r="C13" s="62"/>
      <c r="D13" s="63"/>
      <c r="E13" s="64"/>
      <c r="F13" s="65"/>
      <c r="G13" s="63"/>
      <c r="H13" s="66"/>
      <c r="I13" s="63"/>
      <c r="J13" s="66"/>
      <c r="K13" s="63"/>
      <c r="L13" s="66"/>
      <c r="M13" s="223"/>
      <c r="N13" s="63"/>
      <c r="O13" s="66"/>
    </row>
    <row r="14" spans="1:15" s="73" customFormat="1" ht="37.5" customHeight="1" x14ac:dyDescent="0.2">
      <c r="A14" s="280" t="s">
        <v>36</v>
      </c>
      <c r="B14" s="281"/>
      <c r="C14" s="8"/>
      <c r="D14" s="71">
        <f>SUM(D8:D13)</f>
        <v>53537.590900000003</v>
      </c>
      <c r="E14" s="83">
        <f>SUM(E8:E13)</f>
        <v>1</v>
      </c>
      <c r="F14" s="72"/>
      <c r="G14" s="71">
        <f>SUM(G8:G13)</f>
        <v>23776.984700000001</v>
      </c>
      <c r="H14" s="81">
        <f>(G14/D14)</f>
        <v>0.44411756861476559</v>
      </c>
      <c r="I14" s="71">
        <f>SUM(I8:I13)</f>
        <v>17856.363720000001</v>
      </c>
      <c r="J14" s="81">
        <f>(I14/D14)</f>
        <v>0.33352945883114066</v>
      </c>
      <c r="K14" s="71">
        <f>SUM(K8:K13)</f>
        <v>11904.242480000001</v>
      </c>
      <c r="L14" s="81">
        <f>(K14/D14)</f>
        <v>0.22235297255409375</v>
      </c>
      <c r="M14" s="224"/>
      <c r="N14" s="71">
        <f>SUM(N8:N13)</f>
        <v>53537.590900000003</v>
      </c>
      <c r="O14" s="80">
        <f>(N14/D14)</f>
        <v>1</v>
      </c>
    </row>
    <row r="17" spans="1:19" ht="23.25" customHeight="1" x14ac:dyDescent="0.2">
      <c r="A17" s="42"/>
      <c r="B17" s="303" t="s">
        <v>152</v>
      </c>
      <c r="C17" s="42"/>
      <c r="D17" s="42"/>
      <c r="E17" s="42"/>
      <c r="F17" s="42"/>
      <c r="G17" s="42"/>
      <c r="H17" s="42"/>
      <c r="I17" s="38"/>
      <c r="J17" s="38"/>
    </row>
    <row r="18" spans="1:19" x14ac:dyDescent="0.2">
      <c r="A18" s="43"/>
      <c r="B18" s="87"/>
      <c r="C18" s="87"/>
      <c r="D18" s="87"/>
      <c r="E18" s="87"/>
      <c r="F18" s="87"/>
      <c r="G18" s="87"/>
      <c r="H18" s="87"/>
      <c r="I18" s="87"/>
      <c r="J18" s="87"/>
      <c r="K18" s="87"/>
      <c r="L18" s="43"/>
      <c r="M18" s="43"/>
      <c r="N18" s="43"/>
      <c r="O18" s="43"/>
      <c r="S18" s="70"/>
    </row>
    <row r="19" spans="1:19" x14ac:dyDescent="0.2">
      <c r="A19" s="43"/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</row>
    <row r="20" spans="1:19" x14ac:dyDescent="0.2">
      <c r="A20" s="43"/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</row>
  </sheetData>
  <mergeCells count="11">
    <mergeCell ref="A14:B14"/>
    <mergeCell ref="A1:O1"/>
    <mergeCell ref="L3:O3"/>
    <mergeCell ref="A5:A6"/>
    <mergeCell ref="B5:B6"/>
    <mergeCell ref="D5:D6"/>
    <mergeCell ref="E5:E6"/>
    <mergeCell ref="G5:H5"/>
    <mergeCell ref="K5:L5"/>
    <mergeCell ref="N5:O5"/>
    <mergeCell ref="I5:J5"/>
  </mergeCells>
  <phoneticPr fontId="3" type="noConversion"/>
  <pageMargins left="1.1811023622047245" right="0.23622047244094491" top="1.1811023622047245" bottom="0.98425196850393704" header="0.39370078740157483" footer="0.39370078740157483"/>
  <pageSetup paperSize="9" scale="70" orientation="landscape" r:id="rId1"/>
  <headerFooter alignWithMargins="0">
    <oddHeader>&amp;C&amp;G</oddHeader>
  </headerFooter>
  <ignoredErrors>
    <ignoredError sqref="D9:O9 E8:O8 D11:O11 E10:O10 E12:O12" unlockedFormula="1"/>
    <ignoredError sqref="H14:N14" formula="1"/>
  </ignoredErrors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1"/>
  <sheetViews>
    <sheetView topLeftCell="A13" zoomScale="75" zoomScaleNormal="75" workbookViewId="0">
      <selection activeCell="K36" sqref="K36"/>
    </sheetView>
  </sheetViews>
  <sheetFormatPr defaultRowHeight="12.75" x14ac:dyDescent="0.2"/>
  <cols>
    <col min="1" max="1" width="18.42578125" style="1" customWidth="1"/>
    <col min="2" max="2" width="11.5703125" style="1" customWidth="1"/>
    <col min="3" max="3" width="10.7109375" style="1" customWidth="1"/>
    <col min="4" max="4" width="61.28515625" style="100" customWidth="1"/>
    <col min="5" max="5" width="9.140625" style="1"/>
    <col min="6" max="6" width="9.28515625" style="1" bestFit="1" customWidth="1"/>
    <col min="7" max="7" width="19.140625" style="101" customWidth="1"/>
    <col min="8" max="8" width="19.140625" style="101" hidden="1" customWidth="1"/>
    <col min="9" max="9" width="19.140625" style="102" customWidth="1"/>
    <col min="10" max="10" width="19.140625" style="102" hidden="1" customWidth="1"/>
    <col min="11" max="16384" width="9.140625" style="99"/>
  </cols>
  <sheetData>
    <row r="1" spans="1:10" ht="18" x14ac:dyDescent="0.2">
      <c r="A1" s="272" t="s">
        <v>37</v>
      </c>
      <c r="B1" s="272"/>
      <c r="C1" s="272"/>
      <c r="D1" s="272"/>
      <c r="E1" s="272"/>
      <c r="F1" s="272"/>
      <c r="G1" s="272"/>
      <c r="H1" s="272"/>
      <c r="I1" s="272"/>
      <c r="J1" s="99"/>
    </row>
    <row r="2" spans="1:10" ht="18" x14ac:dyDescent="0.2">
      <c r="A2" s="90"/>
    </row>
    <row r="3" spans="1:10" s="1" customFormat="1" x14ac:dyDescent="0.2">
      <c r="A3" s="43" t="s">
        <v>1</v>
      </c>
      <c r="D3" s="103"/>
      <c r="F3" s="104"/>
      <c r="G3" s="105"/>
      <c r="H3" s="105"/>
    </row>
    <row r="4" spans="1:10" s="1" customFormat="1" x14ac:dyDescent="0.2">
      <c r="A4" s="43" t="s">
        <v>2</v>
      </c>
      <c r="D4" s="103"/>
      <c r="G4" s="105"/>
      <c r="H4" s="105"/>
    </row>
    <row r="5" spans="1:10" s="1" customFormat="1" ht="59.25" customHeight="1" x14ac:dyDescent="0.2">
      <c r="A5" s="26" t="s">
        <v>71</v>
      </c>
      <c r="B5" s="26" t="s">
        <v>72</v>
      </c>
      <c r="C5" s="26" t="s">
        <v>73</v>
      </c>
      <c r="D5" s="27" t="s">
        <v>4</v>
      </c>
      <c r="E5" s="26" t="s">
        <v>38</v>
      </c>
      <c r="F5" s="26" t="s">
        <v>39</v>
      </c>
      <c r="G5" s="28" t="s">
        <v>136</v>
      </c>
      <c r="H5" s="28" t="s">
        <v>137</v>
      </c>
      <c r="I5" s="27" t="s">
        <v>138</v>
      </c>
      <c r="J5" s="27" t="s">
        <v>139</v>
      </c>
    </row>
    <row r="6" spans="1:10" s="1" customFormat="1" x14ac:dyDescent="0.2">
      <c r="D6" s="103"/>
      <c r="G6" s="105"/>
      <c r="H6" s="105"/>
    </row>
    <row r="7" spans="1:10" s="106" customFormat="1" ht="15.75" x14ac:dyDescent="0.2">
      <c r="A7" s="91"/>
      <c r="B7" s="30"/>
      <c r="C7" s="30"/>
      <c r="D7" s="33" t="s">
        <v>40</v>
      </c>
      <c r="E7" s="30" t="s">
        <v>38</v>
      </c>
      <c r="F7" s="30"/>
      <c r="G7" s="37"/>
      <c r="H7" s="137"/>
      <c r="I7" s="31">
        <f>SUM(I8)</f>
        <v>254.59</v>
      </c>
      <c r="J7" s="31">
        <f>SUM(J8)</f>
        <v>254.59</v>
      </c>
    </row>
    <row r="8" spans="1:10" s="1" customFormat="1" ht="30" customHeight="1" x14ac:dyDescent="0.2">
      <c r="A8" s="93" t="s">
        <v>74</v>
      </c>
      <c r="B8" s="93" t="s">
        <v>75</v>
      </c>
      <c r="C8" s="94">
        <v>2023</v>
      </c>
      <c r="D8" s="98" t="s">
        <v>92</v>
      </c>
      <c r="E8" s="94" t="s">
        <v>38</v>
      </c>
      <c r="F8" s="94">
        <v>1</v>
      </c>
      <c r="G8" s="96">
        <v>254.59</v>
      </c>
      <c r="H8" s="96">
        <v>254.59</v>
      </c>
      <c r="I8" s="97">
        <f>SUM(TRUNC(F8*G8,2))</f>
        <v>254.59</v>
      </c>
      <c r="J8" s="97">
        <f>ROUND(F8*H8,2)</f>
        <v>254.59</v>
      </c>
    </row>
    <row r="9" spans="1:10" s="1" customFormat="1" x14ac:dyDescent="0.2">
      <c r="A9" s="92"/>
      <c r="C9" s="107"/>
      <c r="D9" s="108"/>
      <c r="E9" s="107"/>
      <c r="F9" s="109"/>
      <c r="G9" s="110"/>
      <c r="H9" s="110"/>
      <c r="I9" s="111"/>
      <c r="J9" s="111"/>
    </row>
    <row r="10" spans="1:10" s="114" customFormat="1" ht="15.75" x14ac:dyDescent="0.2">
      <c r="A10" s="29"/>
      <c r="B10" s="30"/>
      <c r="C10" s="30"/>
      <c r="D10" s="33" t="s">
        <v>76</v>
      </c>
      <c r="E10" s="30" t="s">
        <v>38</v>
      </c>
      <c r="F10" s="112"/>
      <c r="G10" s="113"/>
      <c r="H10" s="138"/>
      <c r="I10" s="31">
        <f>SUM(I11:I17)</f>
        <v>17827.759999999998</v>
      </c>
      <c r="J10" s="31">
        <f>SUM(J11:J17)</f>
        <v>19578.88</v>
      </c>
    </row>
    <row r="11" spans="1:10" s="1" customFormat="1" ht="25.5" x14ac:dyDescent="0.2">
      <c r="A11" s="93">
        <v>101373</v>
      </c>
      <c r="B11" s="93" t="s">
        <v>80</v>
      </c>
      <c r="C11" s="123">
        <v>44927</v>
      </c>
      <c r="D11" s="115" t="s">
        <v>41</v>
      </c>
      <c r="E11" s="94" t="s">
        <v>42</v>
      </c>
      <c r="F11" s="94">
        <v>56</v>
      </c>
      <c r="G11" s="96">
        <v>150.12</v>
      </c>
      <c r="H11" s="96">
        <v>173.84</v>
      </c>
      <c r="I11" s="97">
        <f>SUM(TRUNC(F11*G11,2))</f>
        <v>8406.7199999999993</v>
      </c>
      <c r="J11" s="97">
        <f t="shared" ref="J11:J17" si="0">ROUND(F11*H11,2)</f>
        <v>9735.0400000000009</v>
      </c>
    </row>
    <row r="12" spans="1:10" s="1" customFormat="1" ht="25.5" x14ac:dyDescent="0.2">
      <c r="A12" s="93">
        <v>88255</v>
      </c>
      <c r="B12" s="93" t="s">
        <v>80</v>
      </c>
      <c r="C12" s="123">
        <v>44927</v>
      </c>
      <c r="D12" s="115" t="s">
        <v>43</v>
      </c>
      <c r="E12" s="94" t="s">
        <v>42</v>
      </c>
      <c r="F12" s="116">
        <v>32</v>
      </c>
      <c r="G12" s="96">
        <v>37.57</v>
      </c>
      <c r="H12" s="96">
        <v>43.28</v>
      </c>
      <c r="I12" s="97">
        <f>SUM(TRUNC(F12*G12,2))</f>
        <v>1202.24</v>
      </c>
      <c r="J12" s="97">
        <f t="shared" si="0"/>
        <v>1384.96</v>
      </c>
    </row>
    <row r="13" spans="1:10" s="1" customFormat="1" ht="25.5" x14ac:dyDescent="0.2">
      <c r="A13" s="93">
        <v>14126</v>
      </c>
      <c r="B13" s="93" t="s">
        <v>81</v>
      </c>
      <c r="C13" s="94"/>
      <c r="D13" s="98" t="s">
        <v>84</v>
      </c>
      <c r="E13" s="93" t="s">
        <v>89</v>
      </c>
      <c r="F13" s="116">
        <v>1212</v>
      </c>
      <c r="G13" s="96">
        <f>SBC!$F$14</f>
        <v>2.04</v>
      </c>
      <c r="H13" s="96">
        <v>2.04</v>
      </c>
      <c r="I13" s="97">
        <f t="shared" ref="I13:I17" si="1">SUM(TRUNC(F13*G13,2))</f>
        <v>2472.48</v>
      </c>
      <c r="J13" s="97">
        <f t="shared" si="0"/>
        <v>2472.48</v>
      </c>
    </row>
    <row r="14" spans="1:10" s="1" customFormat="1" x14ac:dyDescent="0.2">
      <c r="A14" s="93">
        <v>90775</v>
      </c>
      <c r="B14" s="93" t="s">
        <v>80</v>
      </c>
      <c r="C14" s="123">
        <v>44927</v>
      </c>
      <c r="D14" s="115" t="s">
        <v>44</v>
      </c>
      <c r="E14" s="94" t="s">
        <v>42</v>
      </c>
      <c r="F14" s="94">
        <v>16</v>
      </c>
      <c r="G14" s="96">
        <v>41.6</v>
      </c>
      <c r="H14" s="96">
        <v>47.94</v>
      </c>
      <c r="I14" s="97">
        <f t="shared" si="1"/>
        <v>665.6</v>
      </c>
      <c r="J14" s="97">
        <f t="shared" si="0"/>
        <v>767.04</v>
      </c>
    </row>
    <row r="15" spans="1:10" s="1" customFormat="1" ht="25.5" x14ac:dyDescent="0.2">
      <c r="A15" s="93">
        <v>18501</v>
      </c>
      <c r="B15" s="94" t="s">
        <v>81</v>
      </c>
      <c r="C15" s="94"/>
      <c r="D15" s="98" t="s">
        <v>78</v>
      </c>
      <c r="E15" s="94" t="s">
        <v>42</v>
      </c>
      <c r="F15" s="94">
        <v>1</v>
      </c>
      <c r="G15" s="96">
        <f>SBC!$F$23</f>
        <v>546.52</v>
      </c>
      <c r="H15" s="96">
        <f>SBC!$J$23</f>
        <v>579.55999999999995</v>
      </c>
      <c r="I15" s="97">
        <f t="shared" si="1"/>
        <v>546.52</v>
      </c>
      <c r="J15" s="97">
        <f t="shared" si="0"/>
        <v>579.55999999999995</v>
      </c>
    </row>
    <row r="16" spans="1:10" s="1" customFormat="1" ht="25.5" x14ac:dyDescent="0.2">
      <c r="A16" s="93">
        <v>97064</v>
      </c>
      <c r="B16" s="94" t="s">
        <v>80</v>
      </c>
      <c r="C16" s="123">
        <v>44927</v>
      </c>
      <c r="D16" s="115" t="s">
        <v>85</v>
      </c>
      <c r="E16" s="93" t="s">
        <v>87</v>
      </c>
      <c r="F16" s="94">
        <v>48</v>
      </c>
      <c r="G16" s="96">
        <v>19.63</v>
      </c>
      <c r="H16" s="96">
        <v>21.83</v>
      </c>
      <c r="I16" s="97">
        <f t="shared" si="1"/>
        <v>942.24</v>
      </c>
      <c r="J16" s="97">
        <f t="shared" si="0"/>
        <v>1047.8399999999999</v>
      </c>
    </row>
    <row r="17" spans="1:10" s="1" customFormat="1" ht="25.5" x14ac:dyDescent="0.2">
      <c r="A17" s="95" t="s">
        <v>83</v>
      </c>
      <c r="B17" s="94" t="s">
        <v>82</v>
      </c>
      <c r="C17" s="123">
        <v>44743</v>
      </c>
      <c r="D17" s="115" t="s">
        <v>79</v>
      </c>
      <c r="E17" s="93" t="s">
        <v>88</v>
      </c>
      <c r="F17" s="94">
        <v>2</v>
      </c>
      <c r="G17" s="96">
        <v>1795.98</v>
      </c>
      <c r="H17" s="96">
        <v>1795.98</v>
      </c>
      <c r="I17" s="97">
        <f t="shared" si="1"/>
        <v>3591.96</v>
      </c>
      <c r="J17" s="97">
        <f t="shared" si="0"/>
        <v>3591.96</v>
      </c>
    </row>
    <row r="18" spans="1:10" s="1" customFormat="1" x14ac:dyDescent="0.2">
      <c r="D18" s="100"/>
      <c r="G18" s="101"/>
      <c r="H18" s="101"/>
      <c r="I18" s="102"/>
      <c r="J18" s="102"/>
    </row>
    <row r="19" spans="1:10" s="117" customFormat="1" ht="31.5" x14ac:dyDescent="0.2">
      <c r="A19" s="29"/>
      <c r="B19" s="30"/>
      <c r="C19" s="30"/>
      <c r="D19" s="33" t="s">
        <v>77</v>
      </c>
      <c r="E19" s="30" t="s">
        <v>38</v>
      </c>
      <c r="F19" s="30"/>
      <c r="G19" s="37"/>
      <c r="H19" s="137"/>
      <c r="I19" s="31">
        <f>SUM(I20:I23)</f>
        <v>22650</v>
      </c>
      <c r="J19" s="31">
        <f>SUM(J20:J23)</f>
        <v>25797.760000000002</v>
      </c>
    </row>
    <row r="20" spans="1:10" s="1" customFormat="1" ht="25.5" x14ac:dyDescent="0.2">
      <c r="A20" s="93">
        <v>101373</v>
      </c>
      <c r="B20" s="93" t="s">
        <v>80</v>
      </c>
      <c r="C20" s="123">
        <v>44927</v>
      </c>
      <c r="D20" s="115" t="s">
        <v>41</v>
      </c>
      <c r="E20" s="94" t="s">
        <v>42</v>
      </c>
      <c r="F20" s="94">
        <v>88</v>
      </c>
      <c r="G20" s="96">
        <v>150.12</v>
      </c>
      <c r="H20" s="96">
        <v>173.84</v>
      </c>
      <c r="I20" s="97">
        <f>SUM(TRUNC(F20*G20,2))</f>
        <v>13210.56</v>
      </c>
      <c r="J20" s="97">
        <f t="shared" ref="J20:J23" si="2">ROUND(F20*H20,2)</f>
        <v>15297.92</v>
      </c>
    </row>
    <row r="21" spans="1:10" s="1" customFormat="1" ht="25.5" x14ac:dyDescent="0.2">
      <c r="A21" s="93">
        <v>88255</v>
      </c>
      <c r="B21" s="93" t="s">
        <v>80</v>
      </c>
      <c r="C21" s="123">
        <v>44927</v>
      </c>
      <c r="D21" s="115" t="s">
        <v>43</v>
      </c>
      <c r="E21" s="94" t="s">
        <v>42</v>
      </c>
      <c r="F21" s="116">
        <v>88</v>
      </c>
      <c r="G21" s="96">
        <v>37.57</v>
      </c>
      <c r="H21" s="96">
        <v>43.28</v>
      </c>
      <c r="I21" s="97">
        <f>SUM(TRUNC(F21*G21,2))</f>
        <v>3306.16</v>
      </c>
      <c r="J21" s="97">
        <f t="shared" si="2"/>
        <v>3808.64</v>
      </c>
    </row>
    <row r="22" spans="1:10" s="1" customFormat="1" ht="25.5" x14ac:dyDescent="0.2">
      <c r="A22" s="93">
        <v>14126</v>
      </c>
      <c r="B22" s="93" t="s">
        <v>81</v>
      </c>
      <c r="C22" s="123">
        <v>44927</v>
      </c>
      <c r="D22" s="98" t="s">
        <v>86</v>
      </c>
      <c r="E22" s="93" t="s">
        <v>89</v>
      </c>
      <c r="F22" s="116">
        <v>1212</v>
      </c>
      <c r="G22" s="96">
        <f>SBC!$F$14</f>
        <v>2.04</v>
      </c>
      <c r="H22" s="96">
        <v>2.04</v>
      </c>
      <c r="I22" s="97">
        <f>SUM(TRUNC(F22*G22,2))</f>
        <v>2472.48</v>
      </c>
      <c r="J22" s="97">
        <f t="shared" si="2"/>
        <v>2472.48</v>
      </c>
    </row>
    <row r="23" spans="1:10" s="1" customFormat="1" x14ac:dyDescent="0.2">
      <c r="A23" s="93">
        <v>90775</v>
      </c>
      <c r="B23" s="93" t="s">
        <v>80</v>
      </c>
      <c r="C23" s="123">
        <v>44927</v>
      </c>
      <c r="D23" s="98" t="s">
        <v>44</v>
      </c>
      <c r="E23" s="94" t="s">
        <v>42</v>
      </c>
      <c r="F23" s="94">
        <v>88</v>
      </c>
      <c r="G23" s="96">
        <v>41.6</v>
      </c>
      <c r="H23" s="96">
        <v>47.94</v>
      </c>
      <c r="I23" s="97">
        <f>SUM(TRUNC(F23*G23,2))</f>
        <v>3660.8</v>
      </c>
      <c r="J23" s="97">
        <f t="shared" si="2"/>
        <v>4218.72</v>
      </c>
    </row>
    <row r="24" spans="1:10" s="1" customFormat="1" x14ac:dyDescent="0.2">
      <c r="D24" s="100"/>
      <c r="G24" s="101"/>
      <c r="H24" s="101"/>
      <c r="I24" s="102"/>
      <c r="J24" s="102"/>
    </row>
    <row r="25" spans="1:10" s="117" customFormat="1" ht="31.5" x14ac:dyDescent="0.2">
      <c r="A25" s="29"/>
      <c r="B25" s="32"/>
      <c r="C25" s="32"/>
      <c r="D25" s="33" t="s">
        <v>45</v>
      </c>
      <c r="E25" s="32" t="s">
        <v>46</v>
      </c>
      <c r="F25" s="34"/>
      <c r="G25" s="35"/>
      <c r="H25" s="139"/>
      <c r="I25" s="36">
        <f>SUM(I26)</f>
        <v>16.8</v>
      </c>
      <c r="J25" s="31">
        <f>SUM(J26)</f>
        <v>16.8</v>
      </c>
    </row>
    <row r="26" spans="1:10" s="1" customFormat="1" x14ac:dyDescent="0.2">
      <c r="A26" s="93">
        <v>14025</v>
      </c>
      <c r="B26" s="93" t="s">
        <v>81</v>
      </c>
      <c r="C26" s="123">
        <v>44927</v>
      </c>
      <c r="D26" s="115" t="s">
        <v>47</v>
      </c>
      <c r="E26" s="118" t="s">
        <v>38</v>
      </c>
      <c r="F26" s="119">
        <v>1</v>
      </c>
      <c r="G26" s="120">
        <f>SBC!$F$28</f>
        <v>16.8</v>
      </c>
      <c r="H26" s="120">
        <v>16.8</v>
      </c>
      <c r="I26" s="121">
        <f>F26*G26</f>
        <v>16.8</v>
      </c>
      <c r="J26" s="97">
        <f>ROUND(F26*H26,2)</f>
        <v>16.8</v>
      </c>
    </row>
    <row r="27" spans="1:10" s="1" customFormat="1" x14ac:dyDescent="0.2">
      <c r="D27" s="100"/>
      <c r="G27" s="101"/>
      <c r="H27" s="101"/>
      <c r="I27" s="102"/>
      <c r="J27" s="102"/>
    </row>
    <row r="28" spans="1:10" s="117" customFormat="1" ht="31.5" x14ac:dyDescent="0.2">
      <c r="A28" s="29"/>
      <c r="B28" s="30"/>
      <c r="C28" s="30"/>
      <c r="D28" s="33" t="s">
        <v>48</v>
      </c>
      <c r="E28" s="30" t="s">
        <v>38</v>
      </c>
      <c r="F28" s="30"/>
      <c r="G28" s="37"/>
      <c r="H28" s="137"/>
      <c r="I28" s="31">
        <f>SUM(I29)</f>
        <v>8.81</v>
      </c>
      <c r="J28" s="31">
        <f>SUM(J29)</f>
        <v>8.81</v>
      </c>
    </row>
    <row r="29" spans="1:10" s="1" customFormat="1" x14ac:dyDescent="0.2">
      <c r="A29" s="136" t="s">
        <v>135</v>
      </c>
      <c r="B29" s="94" t="s">
        <v>134</v>
      </c>
      <c r="C29" s="123">
        <v>44866</v>
      </c>
      <c r="D29" s="115" t="s">
        <v>133</v>
      </c>
      <c r="E29" s="94" t="s">
        <v>38</v>
      </c>
      <c r="F29" s="94">
        <v>1</v>
      </c>
      <c r="G29" s="96">
        <v>8.81</v>
      </c>
      <c r="H29" s="96">
        <v>8.81</v>
      </c>
      <c r="I29" s="97">
        <f>F29*G29</f>
        <v>8.81</v>
      </c>
      <c r="J29" s="97">
        <f>ROUND(F29*H29,2)</f>
        <v>8.81</v>
      </c>
    </row>
    <row r="30" spans="1:10" s="1" customFormat="1" x14ac:dyDescent="0.2">
      <c r="D30" s="103"/>
      <c r="G30" s="101"/>
      <c r="H30" s="101"/>
      <c r="I30" s="102"/>
      <c r="J30" s="102"/>
    </row>
    <row r="31" spans="1:10" x14ac:dyDescent="0.2">
      <c r="A31" s="11" t="s">
        <v>90</v>
      </c>
      <c r="B31" s="211" t="s">
        <v>91</v>
      </c>
    </row>
  </sheetData>
  <mergeCells count="1">
    <mergeCell ref="A1:I1"/>
  </mergeCells>
  <phoneticPr fontId="3" type="noConversion"/>
  <hyperlinks>
    <hyperlink ref="B31" r:id="rId1" xr:uid="{F0AEABA6-56ED-4ACF-A3C8-D6157D0C89BB}"/>
  </hyperlinks>
  <printOptions horizontalCentered="1" verticalCentered="1"/>
  <pageMargins left="0.59055118110236227" right="0.62992125984251968" top="0.59055118110236227" bottom="0.39370078740157483" header="0.39370078740157483" footer="0.19685039370078741"/>
  <pageSetup paperSize="9" scale="59" orientation="landscape" r:id="rId2"/>
  <headerFooter alignWithMargins="0">
    <oddHeader>&amp;C&amp;G</oddHeader>
    <oddFooter>&amp;RFl. &amp;P/&amp;N</oddFooter>
  </headerFooter>
  <ignoredErrors>
    <ignoredError sqref="A17" twoDigitTextYear="1"/>
  </ignoredErrors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020019-A0B8-4CAD-87A9-00848B2AAB20}">
  <sheetPr>
    <pageSetUpPr fitToPage="1"/>
  </sheetPr>
  <dimension ref="A1:J28"/>
  <sheetViews>
    <sheetView topLeftCell="A4" workbookViewId="0">
      <selection activeCell="D11" sqref="D11"/>
    </sheetView>
  </sheetViews>
  <sheetFormatPr defaultRowHeight="12.75" x14ac:dyDescent="0.2"/>
  <cols>
    <col min="2" max="2" width="86.7109375" customWidth="1"/>
  </cols>
  <sheetData>
    <row r="1" spans="1:10" ht="33" customHeight="1" thickBot="1" x14ac:dyDescent="0.25">
      <c r="A1" s="290" t="s">
        <v>151</v>
      </c>
      <c r="B1" s="291"/>
      <c r="C1" s="287" t="s">
        <v>142</v>
      </c>
      <c r="D1" s="288"/>
      <c r="E1" s="288"/>
      <c r="F1" s="289"/>
      <c r="G1" s="287" t="s">
        <v>143</v>
      </c>
      <c r="H1" s="288"/>
      <c r="I1" s="288"/>
      <c r="J1" s="289"/>
    </row>
    <row r="2" spans="1:10" x14ac:dyDescent="0.2">
      <c r="A2" s="216" t="s">
        <v>93</v>
      </c>
      <c r="B2" s="213" t="s">
        <v>94</v>
      </c>
      <c r="C2" s="141"/>
      <c r="D2" s="142"/>
      <c r="E2" s="143" t="s">
        <v>38</v>
      </c>
      <c r="F2" s="144"/>
      <c r="G2" s="141"/>
      <c r="H2" s="142"/>
      <c r="I2" s="143" t="s">
        <v>38</v>
      </c>
      <c r="J2" s="144"/>
    </row>
    <row r="3" spans="1:10" ht="24" x14ac:dyDescent="0.2">
      <c r="A3" s="216" t="s">
        <v>95</v>
      </c>
      <c r="B3" s="213" t="s">
        <v>96</v>
      </c>
      <c r="C3" s="225" t="s">
        <v>46</v>
      </c>
      <c r="D3" s="226" t="s">
        <v>97</v>
      </c>
      <c r="E3" s="227" t="s">
        <v>98</v>
      </c>
      <c r="F3" s="228" t="s">
        <v>99</v>
      </c>
      <c r="G3" s="225" t="s">
        <v>46</v>
      </c>
      <c r="H3" s="226" t="s">
        <v>97</v>
      </c>
      <c r="I3" s="227" t="s">
        <v>98</v>
      </c>
      <c r="J3" s="228" t="s">
        <v>99</v>
      </c>
    </row>
    <row r="4" spans="1:10" x14ac:dyDescent="0.2">
      <c r="A4" s="217" t="s">
        <v>100</v>
      </c>
      <c r="B4" s="214" t="s">
        <v>101</v>
      </c>
      <c r="C4" s="229" t="s">
        <v>68</v>
      </c>
      <c r="D4" s="230">
        <v>6.59</v>
      </c>
      <c r="E4" s="231">
        <v>0.14499999999999999</v>
      </c>
      <c r="F4" s="232">
        <v>0.96</v>
      </c>
      <c r="G4" s="229" t="s">
        <v>68</v>
      </c>
      <c r="H4" s="230">
        <v>6.59</v>
      </c>
      <c r="I4" s="231">
        <v>0.14499999999999999</v>
      </c>
      <c r="J4" s="232">
        <v>0.96</v>
      </c>
    </row>
    <row r="5" spans="1:10" x14ac:dyDescent="0.2">
      <c r="A5" s="217" t="s">
        <v>102</v>
      </c>
      <c r="B5" s="214" t="s">
        <v>103</v>
      </c>
      <c r="C5" s="229" t="s">
        <v>42</v>
      </c>
      <c r="D5" s="230">
        <v>0.25</v>
      </c>
      <c r="E5" s="231">
        <v>0.2</v>
      </c>
      <c r="F5" s="232">
        <v>0.05</v>
      </c>
      <c r="G5" s="229" t="s">
        <v>42</v>
      </c>
      <c r="H5" s="230">
        <v>0.25</v>
      </c>
      <c r="I5" s="231">
        <v>0.2</v>
      </c>
      <c r="J5" s="232">
        <v>0.05</v>
      </c>
    </row>
    <row r="6" spans="1:10" x14ac:dyDescent="0.2">
      <c r="A6" s="217" t="s">
        <v>104</v>
      </c>
      <c r="B6" s="214" t="s">
        <v>105</v>
      </c>
      <c r="C6" s="229" t="s">
        <v>68</v>
      </c>
      <c r="D6" s="230">
        <v>0.03</v>
      </c>
      <c r="E6" s="231">
        <v>0.1</v>
      </c>
      <c r="F6" s="232">
        <v>0</v>
      </c>
      <c r="G6" s="229" t="s">
        <v>68</v>
      </c>
      <c r="H6" s="230">
        <v>0.03</v>
      </c>
      <c r="I6" s="231">
        <v>0.1</v>
      </c>
      <c r="J6" s="232">
        <v>0</v>
      </c>
    </row>
    <row r="7" spans="1:10" x14ac:dyDescent="0.2">
      <c r="A7" s="217" t="s">
        <v>106</v>
      </c>
      <c r="B7" s="214" t="s">
        <v>107</v>
      </c>
      <c r="C7" s="229" t="s">
        <v>38</v>
      </c>
      <c r="D7" s="230">
        <v>0.74</v>
      </c>
      <c r="E7" s="231">
        <v>0.1</v>
      </c>
      <c r="F7" s="232">
        <v>7.0000000000000007E-2</v>
      </c>
      <c r="G7" s="229" t="s">
        <v>38</v>
      </c>
      <c r="H7" s="230">
        <v>0.74</v>
      </c>
      <c r="I7" s="231">
        <v>0.1</v>
      </c>
      <c r="J7" s="232">
        <v>7.0000000000000007E-2</v>
      </c>
    </row>
    <row r="8" spans="1:10" x14ac:dyDescent="0.2">
      <c r="A8" s="217" t="s">
        <v>108</v>
      </c>
      <c r="B8" s="214" t="s">
        <v>109</v>
      </c>
      <c r="C8" s="229" t="s">
        <v>38</v>
      </c>
      <c r="D8" s="230">
        <v>1.45</v>
      </c>
      <c r="E8" s="231">
        <v>0.08</v>
      </c>
      <c r="F8" s="232">
        <v>0.12</v>
      </c>
      <c r="G8" s="229" t="s">
        <v>38</v>
      </c>
      <c r="H8" s="230">
        <v>1.45</v>
      </c>
      <c r="I8" s="231">
        <v>0.08</v>
      </c>
      <c r="J8" s="232">
        <v>0.12</v>
      </c>
    </row>
    <row r="9" spans="1:10" x14ac:dyDescent="0.2">
      <c r="A9" s="217" t="s">
        <v>110</v>
      </c>
      <c r="B9" s="214" t="s">
        <v>111</v>
      </c>
      <c r="C9" s="229" t="s">
        <v>38</v>
      </c>
      <c r="D9" s="230">
        <v>3.9</v>
      </c>
      <c r="E9" s="231">
        <v>4.0000000000000001E-3</v>
      </c>
      <c r="F9" s="232">
        <v>0.02</v>
      </c>
      <c r="G9" s="229" t="s">
        <v>38</v>
      </c>
      <c r="H9" s="230">
        <v>3.9</v>
      </c>
      <c r="I9" s="231">
        <v>4.0000000000000001E-3</v>
      </c>
      <c r="J9" s="232">
        <v>0.02</v>
      </c>
    </row>
    <row r="10" spans="1:10" x14ac:dyDescent="0.2">
      <c r="A10" s="217" t="s">
        <v>112</v>
      </c>
      <c r="B10" s="214" t="s">
        <v>113</v>
      </c>
      <c r="C10" s="229" t="s">
        <v>38</v>
      </c>
      <c r="D10" s="230">
        <v>61.25</v>
      </c>
      <c r="E10" s="231">
        <v>0.01</v>
      </c>
      <c r="F10" s="232">
        <v>0.61</v>
      </c>
      <c r="G10" s="229" t="s">
        <v>38</v>
      </c>
      <c r="H10" s="230">
        <v>61.25</v>
      </c>
      <c r="I10" s="231">
        <v>0.01</v>
      </c>
      <c r="J10" s="232">
        <v>0.61</v>
      </c>
    </row>
    <row r="11" spans="1:10" x14ac:dyDescent="0.2">
      <c r="A11" s="217" t="s">
        <v>114</v>
      </c>
      <c r="B11" s="214" t="s">
        <v>115</v>
      </c>
      <c r="C11" s="229" t="s">
        <v>38</v>
      </c>
      <c r="D11" s="230">
        <v>12.13</v>
      </c>
      <c r="E11" s="231">
        <v>1E-3</v>
      </c>
      <c r="F11" s="232">
        <v>0.01</v>
      </c>
      <c r="G11" s="229" t="s">
        <v>38</v>
      </c>
      <c r="H11" s="230">
        <v>12.13</v>
      </c>
      <c r="I11" s="231">
        <v>1E-3</v>
      </c>
      <c r="J11" s="232">
        <v>0.01</v>
      </c>
    </row>
    <row r="12" spans="1:10" x14ac:dyDescent="0.2">
      <c r="A12" s="217" t="s">
        <v>116</v>
      </c>
      <c r="B12" s="214" t="s">
        <v>117</v>
      </c>
      <c r="C12" s="229" t="s">
        <v>38</v>
      </c>
      <c r="D12" s="230">
        <v>2.3199999999999998</v>
      </c>
      <c r="E12" s="231">
        <v>4.9000000000000002E-2</v>
      </c>
      <c r="F12" s="232">
        <v>0.11</v>
      </c>
      <c r="G12" s="229" t="s">
        <v>38</v>
      </c>
      <c r="H12" s="230">
        <v>2.3199999999999998</v>
      </c>
      <c r="I12" s="231">
        <v>4.9000000000000002E-2</v>
      </c>
      <c r="J12" s="232">
        <v>0.11</v>
      </c>
    </row>
    <row r="13" spans="1:10" x14ac:dyDescent="0.2">
      <c r="A13" s="217" t="s">
        <v>118</v>
      </c>
      <c r="B13" s="214" t="s">
        <v>119</v>
      </c>
      <c r="C13" s="229" t="s">
        <v>38</v>
      </c>
      <c r="D13" s="230">
        <v>0.68</v>
      </c>
      <c r="E13" s="231">
        <v>0.125</v>
      </c>
      <c r="F13" s="232">
        <v>0.09</v>
      </c>
      <c r="G13" s="229" t="s">
        <v>38</v>
      </c>
      <c r="H13" s="230">
        <v>0.68</v>
      </c>
      <c r="I13" s="231">
        <v>0.125</v>
      </c>
      <c r="J13" s="232">
        <v>0.09</v>
      </c>
    </row>
    <row r="14" spans="1:10" x14ac:dyDescent="0.2">
      <c r="A14" s="217"/>
      <c r="B14" s="213" t="s">
        <v>8</v>
      </c>
      <c r="C14" s="229"/>
      <c r="D14" s="233"/>
      <c r="E14" s="234"/>
      <c r="F14" s="235">
        <v>2.04</v>
      </c>
      <c r="G14" s="229"/>
      <c r="H14" s="233"/>
      <c r="I14" s="234"/>
      <c r="J14" s="235">
        <v>2.04</v>
      </c>
    </row>
    <row r="15" spans="1:10" x14ac:dyDescent="0.2">
      <c r="A15" s="218"/>
      <c r="B15" s="212"/>
      <c r="C15" s="236"/>
      <c r="D15" s="237"/>
      <c r="E15" s="237"/>
      <c r="F15" s="238"/>
      <c r="G15" s="236"/>
      <c r="H15" s="237"/>
      <c r="I15" s="237"/>
      <c r="J15" s="238"/>
    </row>
    <row r="16" spans="1:10" s="149" customFormat="1" ht="24" x14ac:dyDescent="0.2">
      <c r="A16" s="219" t="s">
        <v>120</v>
      </c>
      <c r="B16" s="215" t="s">
        <v>150</v>
      </c>
      <c r="C16" s="239"/>
      <c r="D16" s="240"/>
      <c r="E16" s="241" t="s">
        <v>121</v>
      </c>
      <c r="F16" s="242"/>
      <c r="G16" s="239"/>
      <c r="H16" s="240"/>
      <c r="I16" s="241" t="s">
        <v>121</v>
      </c>
      <c r="J16" s="242"/>
    </row>
    <row r="17" spans="1:10" ht="24" x14ac:dyDescent="0.2">
      <c r="A17" s="216" t="s">
        <v>95</v>
      </c>
      <c r="B17" s="213" t="s">
        <v>96</v>
      </c>
      <c r="C17" s="243" t="s">
        <v>46</v>
      </c>
      <c r="D17" s="244" t="s">
        <v>97</v>
      </c>
      <c r="E17" s="245" t="s">
        <v>98</v>
      </c>
      <c r="F17" s="246" t="s">
        <v>99</v>
      </c>
      <c r="G17" s="243" t="s">
        <v>46</v>
      </c>
      <c r="H17" s="244" t="s">
        <v>97</v>
      </c>
      <c r="I17" s="245" t="s">
        <v>98</v>
      </c>
      <c r="J17" s="246" t="s">
        <v>99</v>
      </c>
    </row>
    <row r="18" spans="1:10" x14ac:dyDescent="0.2">
      <c r="A18" s="217" t="s">
        <v>122</v>
      </c>
      <c r="B18" s="214" t="s">
        <v>123</v>
      </c>
      <c r="C18" s="229" t="s">
        <v>124</v>
      </c>
      <c r="D18" s="230">
        <v>18</v>
      </c>
      <c r="E18" s="231">
        <v>8</v>
      </c>
      <c r="F18" s="232">
        <f t="shared" ref="F18:F21" si="0">SUM(TRUNC(D18*E18,2))</f>
        <v>144</v>
      </c>
      <c r="G18" s="229" t="s">
        <v>124</v>
      </c>
      <c r="H18" s="230">
        <v>18</v>
      </c>
      <c r="I18" s="231">
        <v>8</v>
      </c>
      <c r="J18" s="232">
        <f t="shared" ref="J18:J21" si="1">SUM(TRUNC(H18*I18,2))</f>
        <v>144</v>
      </c>
    </row>
    <row r="19" spans="1:10" x14ac:dyDescent="0.2">
      <c r="A19" s="217" t="s">
        <v>125</v>
      </c>
      <c r="B19" s="214" t="s">
        <v>126</v>
      </c>
      <c r="C19" s="229" t="s">
        <v>121</v>
      </c>
      <c r="D19" s="230">
        <v>12.12</v>
      </c>
      <c r="E19" s="231">
        <v>8</v>
      </c>
      <c r="F19" s="232">
        <f t="shared" si="0"/>
        <v>96.96</v>
      </c>
      <c r="G19" s="229" t="s">
        <v>121</v>
      </c>
      <c r="H19" s="230">
        <v>12.12</v>
      </c>
      <c r="I19" s="231">
        <v>8</v>
      </c>
      <c r="J19" s="232">
        <f t="shared" si="1"/>
        <v>96.96</v>
      </c>
    </row>
    <row r="20" spans="1:10" x14ac:dyDescent="0.2">
      <c r="A20" s="217" t="s">
        <v>127</v>
      </c>
      <c r="B20" s="214" t="s">
        <v>128</v>
      </c>
      <c r="C20" s="229" t="s">
        <v>121</v>
      </c>
      <c r="D20" s="230">
        <v>3.12</v>
      </c>
      <c r="E20" s="231">
        <v>1</v>
      </c>
      <c r="F20" s="232">
        <f t="shared" si="0"/>
        <v>3.12</v>
      </c>
      <c r="G20" s="229" t="s">
        <v>121</v>
      </c>
      <c r="H20" s="230">
        <v>3.12</v>
      </c>
      <c r="I20" s="231">
        <v>1</v>
      </c>
      <c r="J20" s="232">
        <f t="shared" si="1"/>
        <v>3.12</v>
      </c>
    </row>
    <row r="21" spans="1:10" x14ac:dyDescent="0.2">
      <c r="A21" s="217">
        <v>88316</v>
      </c>
      <c r="B21" s="214" t="s">
        <v>132</v>
      </c>
      <c r="C21" s="229" t="s">
        <v>42</v>
      </c>
      <c r="D21" s="230">
        <v>23.71</v>
      </c>
      <c r="E21" s="231">
        <v>12.756</v>
      </c>
      <c r="F21" s="232">
        <f t="shared" si="0"/>
        <v>302.44</v>
      </c>
      <c r="G21" s="229" t="s">
        <v>42</v>
      </c>
      <c r="H21" s="230">
        <v>26.3</v>
      </c>
      <c r="I21" s="231">
        <v>12.756</v>
      </c>
      <c r="J21" s="232">
        <f t="shared" si="1"/>
        <v>335.48</v>
      </c>
    </row>
    <row r="22" spans="1:10" x14ac:dyDescent="0.2">
      <c r="A22" s="217"/>
      <c r="B22" s="214"/>
      <c r="C22" s="229"/>
      <c r="D22" s="230"/>
      <c r="E22" s="231"/>
      <c r="F22" s="232"/>
      <c r="G22" s="229"/>
      <c r="H22" s="230"/>
      <c r="I22" s="231"/>
      <c r="J22" s="232"/>
    </row>
    <row r="23" spans="1:10" x14ac:dyDescent="0.2">
      <c r="A23" s="217"/>
      <c r="B23" s="213" t="s">
        <v>8</v>
      </c>
      <c r="C23" s="229"/>
      <c r="D23" s="233"/>
      <c r="E23" s="234"/>
      <c r="F23" s="235">
        <f>SUM(F18:F21)</f>
        <v>546.52</v>
      </c>
      <c r="G23" s="229"/>
      <c r="H23" s="233"/>
      <c r="I23" s="234"/>
      <c r="J23" s="235">
        <f>SUM(J18:J21)</f>
        <v>579.55999999999995</v>
      </c>
    </row>
    <row r="24" spans="1:10" x14ac:dyDescent="0.2">
      <c r="A24" s="218"/>
      <c r="B24" s="212"/>
      <c r="C24" s="236"/>
      <c r="D24" s="237"/>
      <c r="E24" s="237"/>
      <c r="F24" s="238"/>
      <c r="G24" s="236"/>
      <c r="H24" s="237"/>
      <c r="I24" s="237"/>
      <c r="J24" s="238"/>
    </row>
    <row r="25" spans="1:10" x14ac:dyDescent="0.2">
      <c r="A25" s="216" t="s">
        <v>129</v>
      </c>
      <c r="B25" s="213" t="s">
        <v>45</v>
      </c>
      <c r="C25" s="229"/>
      <c r="D25" s="233"/>
      <c r="E25" s="245" t="s">
        <v>38</v>
      </c>
      <c r="F25" s="247"/>
      <c r="G25" s="229"/>
      <c r="H25" s="233"/>
      <c r="I25" s="245" t="s">
        <v>38</v>
      </c>
      <c r="J25" s="247"/>
    </row>
    <row r="26" spans="1:10" ht="24" x14ac:dyDescent="0.2">
      <c r="A26" s="216" t="s">
        <v>95</v>
      </c>
      <c r="B26" s="213" t="s">
        <v>96</v>
      </c>
      <c r="C26" s="243" t="s">
        <v>46</v>
      </c>
      <c r="D26" s="244" t="s">
        <v>97</v>
      </c>
      <c r="E26" s="245" t="s">
        <v>98</v>
      </c>
      <c r="F26" s="246" t="s">
        <v>99</v>
      </c>
      <c r="G26" s="243" t="s">
        <v>46</v>
      </c>
      <c r="H26" s="244" t="s">
        <v>97</v>
      </c>
      <c r="I26" s="245" t="s">
        <v>98</v>
      </c>
      <c r="J26" s="246" t="s">
        <v>99</v>
      </c>
    </row>
    <row r="27" spans="1:10" x14ac:dyDescent="0.2">
      <c r="A27" s="217" t="s">
        <v>130</v>
      </c>
      <c r="B27" s="214" t="s">
        <v>131</v>
      </c>
      <c r="C27" s="248" t="s">
        <v>38</v>
      </c>
      <c r="D27" s="249">
        <v>16.8</v>
      </c>
      <c r="E27" s="250">
        <v>1</v>
      </c>
      <c r="F27" s="251">
        <v>16.8</v>
      </c>
      <c r="G27" s="248" t="s">
        <v>38</v>
      </c>
      <c r="H27" s="249">
        <v>16.8</v>
      </c>
      <c r="I27" s="250">
        <v>1</v>
      </c>
      <c r="J27" s="251">
        <v>16.8</v>
      </c>
    </row>
    <row r="28" spans="1:10" ht="13.5" thickBot="1" x14ac:dyDescent="0.25">
      <c r="A28" s="217"/>
      <c r="B28" s="213" t="s">
        <v>8</v>
      </c>
      <c r="C28" s="145"/>
      <c r="D28" s="146"/>
      <c r="E28" s="147"/>
      <c r="F28" s="148">
        <v>16.8</v>
      </c>
      <c r="G28" s="145"/>
      <c r="H28" s="146"/>
      <c r="I28" s="147"/>
      <c r="J28" s="148">
        <v>16.8</v>
      </c>
    </row>
  </sheetData>
  <mergeCells count="3">
    <mergeCell ref="C1:F1"/>
    <mergeCell ref="G1:J1"/>
    <mergeCell ref="A1:B1"/>
  </mergeCells>
  <printOptions horizontalCentered="1" verticalCentered="1"/>
  <pageMargins left="0.51181102362204722" right="0.51181102362204722" top="0.78740157480314965" bottom="0.78740157480314965" header="0.31496062992125984" footer="0.31496062992125984"/>
  <pageSetup scale="7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F7546D-7B56-4FD4-8EF6-1DD679FF7323}">
  <sheetPr>
    <pageSetUpPr fitToPage="1"/>
  </sheetPr>
  <dimension ref="A1"/>
  <sheetViews>
    <sheetView topLeftCell="A37" workbookViewId="0">
      <selection activeCell="S11" sqref="S11"/>
    </sheetView>
  </sheetViews>
  <sheetFormatPr defaultRowHeight="12.75" x14ac:dyDescent="0.2"/>
  <sheetData/>
  <printOptions horizontalCentered="1" verticalCentered="1"/>
  <pageMargins left="0.51181102362204722" right="0.51181102362204722" top="0.78740157480314965" bottom="0.78740157480314965" header="0.31496062992125984" footer="0.31496062992125984"/>
  <pageSetup scale="66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C22A95-357E-43F4-B2B1-DE796BE5B84A}">
  <sheetPr>
    <pageSetUpPr fitToPage="1"/>
  </sheetPr>
  <dimension ref="A2:F30"/>
  <sheetViews>
    <sheetView workbookViewId="0">
      <selection activeCell="E33" sqref="E33"/>
    </sheetView>
  </sheetViews>
  <sheetFormatPr defaultRowHeight="12.75" x14ac:dyDescent="0.2"/>
  <cols>
    <col min="3" max="3" width="28.5703125" customWidth="1"/>
    <col min="4" max="4" width="13.85546875" customWidth="1"/>
    <col min="5" max="5" width="12.42578125" customWidth="1"/>
  </cols>
  <sheetData>
    <row r="2" spans="1:6" ht="40.5" customHeight="1" x14ac:dyDescent="0.2">
      <c r="A2" s="294" t="s">
        <v>144</v>
      </c>
      <c r="B2" s="294"/>
      <c r="C2" s="294"/>
      <c r="D2" s="294"/>
    </row>
    <row r="3" spans="1:6" ht="15.75" thickBot="1" x14ac:dyDescent="0.3">
      <c r="A3" s="43" t="s">
        <v>1</v>
      </c>
      <c r="B3" s="75"/>
      <c r="C3" s="76"/>
      <c r="D3" s="77"/>
    </row>
    <row r="4" spans="1:6" ht="15.75" x14ac:dyDescent="0.2">
      <c r="A4" s="295" t="s">
        <v>49</v>
      </c>
      <c r="B4" s="296"/>
      <c r="C4" s="296"/>
      <c r="D4" s="153" t="s">
        <v>50</v>
      </c>
    </row>
    <row r="5" spans="1:6" ht="15.75" x14ac:dyDescent="0.2">
      <c r="A5" s="292" t="s">
        <v>51</v>
      </c>
      <c r="B5" s="293"/>
      <c r="C5" s="85" t="s">
        <v>52</v>
      </c>
      <c r="D5" s="150">
        <v>4.9000000000000002E-2</v>
      </c>
    </row>
    <row r="6" spans="1:6" ht="15.75" x14ac:dyDescent="0.2">
      <c r="A6" s="292" t="s">
        <v>53</v>
      </c>
      <c r="B6" s="293"/>
      <c r="C6" s="85" t="s">
        <v>54</v>
      </c>
      <c r="D6" s="151">
        <v>1.2999999999999999E-2</v>
      </c>
    </row>
    <row r="7" spans="1:6" ht="15.75" x14ac:dyDescent="0.2">
      <c r="A7" s="292" t="s">
        <v>55</v>
      </c>
      <c r="B7" s="293"/>
      <c r="C7" s="85" t="s">
        <v>56</v>
      </c>
      <c r="D7" s="151">
        <v>9.9000000000000008E-3</v>
      </c>
    </row>
    <row r="8" spans="1:6" ht="15.75" x14ac:dyDescent="0.2">
      <c r="A8" s="292" t="s">
        <v>57</v>
      </c>
      <c r="B8" s="293"/>
      <c r="C8" s="85" t="s">
        <v>58</v>
      </c>
      <c r="D8" s="151">
        <v>1.37E-2</v>
      </c>
    </row>
    <row r="9" spans="1:6" ht="15.75" x14ac:dyDescent="0.2">
      <c r="A9" s="297" t="s">
        <v>59</v>
      </c>
      <c r="B9" s="84" t="s">
        <v>60</v>
      </c>
      <c r="C9" s="85" t="s">
        <v>61</v>
      </c>
      <c r="D9" s="151">
        <v>8.1900000000000001E-2</v>
      </c>
    </row>
    <row r="10" spans="1:6" ht="15.75" x14ac:dyDescent="0.2">
      <c r="A10" s="298"/>
      <c r="B10" s="86" t="s">
        <v>62</v>
      </c>
      <c r="C10" s="85" t="s">
        <v>63</v>
      </c>
      <c r="D10" s="151">
        <v>0.03</v>
      </c>
    </row>
    <row r="11" spans="1:6" ht="15.75" x14ac:dyDescent="0.2">
      <c r="A11" s="298"/>
      <c r="B11" s="86" t="s">
        <v>64</v>
      </c>
      <c r="C11" s="85" t="s">
        <v>65</v>
      </c>
      <c r="D11" s="151">
        <v>6.4999999999999997E-3</v>
      </c>
    </row>
    <row r="12" spans="1:6" ht="15.75" x14ac:dyDescent="0.2">
      <c r="A12" s="299"/>
      <c r="B12" s="86" t="s">
        <v>66</v>
      </c>
      <c r="C12" s="85" t="s">
        <v>67</v>
      </c>
      <c r="D12" s="151">
        <v>1.4999999999999999E-2</v>
      </c>
    </row>
    <row r="13" spans="1:6" ht="16.5" thickBot="1" x14ac:dyDescent="0.25">
      <c r="A13" s="300" t="s">
        <v>68</v>
      </c>
      <c r="B13" s="301"/>
      <c r="C13" s="154" t="s">
        <v>69</v>
      </c>
      <c r="D13" s="157">
        <v>4.4999999999999998E-2</v>
      </c>
    </row>
    <row r="14" spans="1:6" ht="16.5" thickBot="1" x14ac:dyDescent="0.25">
      <c r="C14" s="155" t="s">
        <v>8</v>
      </c>
      <c r="D14" s="152">
        <f>((1+D5+D6+D7)*(1+D8)*(1+D9))/((1-(D10+D11+D12+D13)))-1</f>
        <v>0.30113596453458769</v>
      </c>
      <c r="E14" s="158"/>
      <c r="F14" s="159"/>
    </row>
    <row r="15" spans="1:6" s="172" customFormat="1" ht="24.75" customHeight="1" x14ac:dyDescent="0.2">
      <c r="C15" s="173" t="s">
        <v>146</v>
      </c>
      <c r="D15" s="174">
        <v>0.31</v>
      </c>
      <c r="E15" s="173"/>
      <c r="F15" s="175"/>
    </row>
    <row r="17" spans="1:6" ht="41.25" customHeight="1" x14ac:dyDescent="0.2">
      <c r="A17" s="302" t="s">
        <v>145</v>
      </c>
      <c r="B17" s="302"/>
      <c r="C17" s="302"/>
      <c r="D17" s="302"/>
    </row>
    <row r="18" spans="1:6" ht="15.75" thickBot="1" x14ac:dyDescent="0.3">
      <c r="A18" s="43" t="s">
        <v>1</v>
      </c>
      <c r="B18" s="75"/>
      <c r="C18" s="76"/>
      <c r="D18" s="77"/>
    </row>
    <row r="19" spans="1:6" ht="15.75" x14ac:dyDescent="0.2">
      <c r="A19" s="295" t="s">
        <v>49</v>
      </c>
      <c r="B19" s="296"/>
      <c r="C19" s="296"/>
      <c r="D19" s="153" t="s">
        <v>50</v>
      </c>
    </row>
    <row r="20" spans="1:6" ht="15.75" x14ac:dyDescent="0.2">
      <c r="A20" s="292" t="s">
        <v>51</v>
      </c>
      <c r="B20" s="293"/>
      <c r="C20" s="85" t="s">
        <v>52</v>
      </c>
      <c r="D20" s="150">
        <v>4.9000000000000002E-2</v>
      </c>
    </row>
    <row r="21" spans="1:6" ht="15.75" x14ac:dyDescent="0.2">
      <c r="A21" s="292" t="s">
        <v>53</v>
      </c>
      <c r="B21" s="293"/>
      <c r="C21" s="85" t="s">
        <v>54</v>
      </c>
      <c r="D21" s="151">
        <v>1.2999999999999999E-2</v>
      </c>
    </row>
    <row r="22" spans="1:6" ht="15.75" x14ac:dyDescent="0.2">
      <c r="A22" s="292" t="s">
        <v>55</v>
      </c>
      <c r="B22" s="293"/>
      <c r="C22" s="85" t="s">
        <v>56</v>
      </c>
      <c r="D22" s="151">
        <v>9.9000000000000008E-3</v>
      </c>
    </row>
    <row r="23" spans="1:6" ht="15.75" x14ac:dyDescent="0.2">
      <c r="A23" s="292" t="s">
        <v>57</v>
      </c>
      <c r="B23" s="293"/>
      <c r="C23" s="85" t="s">
        <v>58</v>
      </c>
      <c r="D23" s="151">
        <v>1.37E-2</v>
      </c>
    </row>
    <row r="24" spans="1:6" ht="15.75" x14ac:dyDescent="0.2">
      <c r="A24" s="297" t="s">
        <v>59</v>
      </c>
      <c r="B24" s="84" t="s">
        <v>60</v>
      </c>
      <c r="C24" s="85" t="s">
        <v>61</v>
      </c>
      <c r="D24" s="151">
        <v>8.1900000000000001E-2</v>
      </c>
    </row>
    <row r="25" spans="1:6" ht="15.75" x14ac:dyDescent="0.2">
      <c r="A25" s="298"/>
      <c r="B25" s="86" t="s">
        <v>62</v>
      </c>
      <c r="C25" s="85" t="s">
        <v>63</v>
      </c>
      <c r="D25" s="151">
        <v>0.03</v>
      </c>
    </row>
    <row r="26" spans="1:6" ht="15.75" x14ac:dyDescent="0.2">
      <c r="A26" s="298"/>
      <c r="B26" s="86" t="s">
        <v>64</v>
      </c>
      <c r="C26" s="85" t="s">
        <v>65</v>
      </c>
      <c r="D26" s="151">
        <v>6.4999999999999997E-3</v>
      </c>
    </row>
    <row r="27" spans="1:6" ht="15.75" x14ac:dyDescent="0.2">
      <c r="A27" s="299"/>
      <c r="B27" s="86" t="s">
        <v>66</v>
      </c>
      <c r="C27" s="85" t="s">
        <v>67</v>
      </c>
      <c r="D27" s="151">
        <v>1.4999999999999999E-2</v>
      </c>
    </row>
    <row r="28" spans="1:6" ht="16.5" thickBot="1" x14ac:dyDescent="0.25">
      <c r="A28" s="300" t="s">
        <v>68</v>
      </c>
      <c r="B28" s="301"/>
      <c r="C28" s="154" t="s">
        <v>69</v>
      </c>
      <c r="D28" s="156">
        <v>0</v>
      </c>
    </row>
    <row r="29" spans="1:6" ht="16.5" thickBot="1" x14ac:dyDescent="0.25">
      <c r="C29" s="155" t="s">
        <v>8</v>
      </c>
      <c r="D29" s="152">
        <f>((1+D20+D21+D22)*(1+D23)*(1+D24))/((1-(D25+D26+D27+D28)))-1</f>
        <v>0.23940573954348965</v>
      </c>
      <c r="E29" s="158"/>
    </row>
    <row r="30" spans="1:6" s="172" customFormat="1" ht="24.75" customHeight="1" x14ac:dyDescent="0.2">
      <c r="C30" s="173" t="s">
        <v>146</v>
      </c>
      <c r="D30" s="174">
        <v>0.24</v>
      </c>
      <c r="E30" s="173"/>
      <c r="F30" s="175"/>
    </row>
  </sheetData>
  <mergeCells count="16">
    <mergeCell ref="A22:B22"/>
    <mergeCell ref="A23:B23"/>
    <mergeCell ref="A24:A27"/>
    <mergeCell ref="A28:B28"/>
    <mergeCell ref="A9:A12"/>
    <mergeCell ref="A13:B13"/>
    <mergeCell ref="A17:D17"/>
    <mergeCell ref="A19:C19"/>
    <mergeCell ref="A20:B20"/>
    <mergeCell ref="A21:B21"/>
    <mergeCell ref="A8:B8"/>
    <mergeCell ref="A2:D2"/>
    <mergeCell ref="A4:C4"/>
    <mergeCell ref="A5:B5"/>
    <mergeCell ref="A6:B6"/>
    <mergeCell ref="A7:B7"/>
  </mergeCells>
  <printOptions horizontalCentered="1" verticalCentered="1"/>
  <pageMargins left="0.51181102362204722" right="0.51181102362204722" top="0.78740157480314965" bottom="0.78740157480314965" header="0.31496062992125984" footer="0.31496062992125984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2</vt:i4>
      </vt:variant>
    </vt:vector>
  </HeadingPairs>
  <TitlesOfParts>
    <vt:vector size="8" baseType="lpstr">
      <vt:lpstr>PLANILHA ORÇAMENTARIA</vt:lpstr>
      <vt:lpstr>CRONOGRAMA</vt:lpstr>
      <vt:lpstr>COMPOSIÇÃO DE PREÇOS</vt:lpstr>
      <vt:lpstr>SBC</vt:lpstr>
      <vt:lpstr>ENCARGOS SOCIAIS</vt:lpstr>
      <vt:lpstr>BDI CALCULADO</vt:lpstr>
      <vt:lpstr>'COMPOSIÇÃO DE PREÇOS'!Titulos_de_impressao</vt:lpstr>
      <vt:lpstr>'PLANILHA ORÇAMENTARIA'!Titulos_de_impressao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juraci.pereira</dc:creator>
  <cp:keywords/>
  <dc:description/>
  <cp:lastModifiedBy>at</cp:lastModifiedBy>
  <cp:revision/>
  <cp:lastPrinted>2023-02-21T20:55:50Z</cp:lastPrinted>
  <dcterms:created xsi:type="dcterms:W3CDTF">2017-11-10T11:51:05Z</dcterms:created>
  <dcterms:modified xsi:type="dcterms:W3CDTF">2023-06-21T17:41:55Z</dcterms:modified>
  <cp:category/>
  <cp:contentStatus/>
</cp:coreProperties>
</file>