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" sheetId="1" state="visible" r:id="rId2"/>
    <sheet name="ANP" sheetId="2" state="visible" r:id="rId3"/>
    <sheet name="BEL" sheetId="3" state="visible" r:id="rId4"/>
    <sheet name="BAV" sheetId="4" state="visible" r:id="rId5"/>
    <sheet name="CGD" sheetId="5" state="visible" r:id="rId6"/>
    <sheet name="CBA" sheetId="6" state="visible" r:id="rId7"/>
    <sheet name="DF" sheetId="7" state="visible" r:id="rId8"/>
    <sheet name="DOU" sheetId="8" state="visible" r:id="rId9"/>
    <sheet name="GOI" sheetId="9" state="visible" r:id="rId10"/>
    <sheet name="MCP" sheetId="10" state="visible" r:id="rId11"/>
    <sheet name="MAN" sheetId="11" state="visible" r:id="rId12"/>
    <sheet name="MAR" sheetId="12" state="visible" r:id="rId13"/>
    <sheet name="PLM" sheetId="13" state="visible" r:id="rId14"/>
    <sheet name="PTV" sheetId="14" state="visible" r:id="rId15"/>
    <sheet name="RBC" sheetId="15" state="visible" r:id="rId16"/>
    <sheet name="SRT" sheetId="16" state="visible" r:id="rId17"/>
    <sheet name="SIN" sheetId="17" state="visible" r:id="rId18"/>
  </sheets>
  <externalReferences>
    <externalReference r:id="rId19"/>
  </externalReferences>
  <definedNames>
    <definedName function="false" hidden="false" localSheetId="1" name="_xlnm.Print_Area" vbProcedure="false">ANP!$A$1:$G$30</definedName>
    <definedName function="false" hidden="false" localSheetId="3" name="_xlnm.Print_Area" vbProcedure="false">BAV!$A$1:$G$29</definedName>
    <definedName function="false" hidden="false" localSheetId="2" name="_xlnm.Print_Area" vbProcedure="false">BEL!$A$1:$G$28</definedName>
    <definedName function="false" hidden="false" localSheetId="5" name="_xlnm.Print_Area" vbProcedure="false">CBA!$A$1:$G$30</definedName>
    <definedName function="false" hidden="false" localSheetId="4" name="_xlnm.Print_Area" vbProcedure="false">CGD!$A$1:$G$35</definedName>
    <definedName function="false" hidden="false" localSheetId="6" name="_xlnm.Print_Area" vbProcedure="false">DF!$A$1:$G$33</definedName>
    <definedName function="false" hidden="false" localSheetId="7" name="_xlnm.Print_Area" vbProcedure="false">DOU!$A$1:$G$33</definedName>
    <definedName function="false" hidden="false" localSheetId="8" name="_xlnm.Print_Area" vbProcedure="false">GOI!$A$1:$G$35</definedName>
    <definedName function="false" hidden="false" localSheetId="10" name="_xlnm.Print_Area" vbProcedure="false">MAN!$A$1:$G$35</definedName>
    <definedName function="false" hidden="false" localSheetId="11" name="_xlnm.Print_Area" vbProcedure="false">MAR!$A$1:$G$28</definedName>
    <definedName function="false" hidden="false" localSheetId="9" name="_xlnm.Print_Area" vbProcedure="false">MCP!$A$1:$G$27</definedName>
    <definedName function="false" hidden="false" localSheetId="12" name="_xlnm.Print_Area" vbProcedure="false">PLM!$A$1:$G$30</definedName>
    <definedName function="false" hidden="false" localSheetId="13" name="_xlnm.Print_Area" vbProcedure="false">PTV!$A$1:$G$31</definedName>
    <definedName function="false" hidden="false" localSheetId="14" name="_xlnm.Print_Area" vbProcedure="false">RBC!$A$1:$G$29</definedName>
    <definedName function="false" hidden="false" localSheetId="0" name="_xlnm.Print_Area" vbProcedure="false">Resumo!$A$1:$AL$50</definedName>
    <definedName function="false" hidden="false" localSheetId="16" name="_xlnm.Print_Area" vbProcedure="false">SIN!$A$1:$G$29</definedName>
    <definedName function="false" hidden="false" localSheetId="15" name="_xlnm.Print_Area" vbProcedure="false">SRT!$A$1:$G$28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9" authorId="0">
      <text>
        <r>
          <rPr>
            <sz val="10"/>
            <rFont val="Arial"/>
            <family val="2"/>
            <charset val="1"/>
          </rPr>
          <t xml:space="preserve">DF, GO, TO, parte do MT</t>
        </r>
      </text>
    </comment>
    <comment ref="B58" authorId="0">
      <text>
        <r>
          <rPr>
            <sz val="10"/>
            <rFont val="Arial"/>
            <family val="2"/>
            <charset val="1"/>
          </rPr>
          <t xml:space="preserve">Equipamento com baixa disponibilidade no mercado</t>
        </r>
      </text>
    </comment>
    <comment ref="B59" authorId="0">
      <text>
        <r>
          <rPr>
            <sz val="10"/>
            <rFont val="Arial"/>
            <family val="2"/>
            <charset val="1"/>
          </rPr>
          <t xml:space="preserve">Equipamento com baixa disponibilidade no mercado</t>
        </r>
      </text>
    </comment>
    <comment ref="B60" authorId="0">
      <text>
        <r>
          <rPr>
            <sz val="10"/>
            <rFont val="Arial"/>
            <family val="2"/>
            <charset val="1"/>
          </rPr>
          <t xml:space="preserve">Equipamento com baixa disponibilidade no mercado</t>
        </r>
      </text>
    </comment>
    <comment ref="B64" authorId="0">
      <text>
        <r>
          <rPr>
            <sz val="10"/>
            <rFont val="Arial"/>
            <family val="2"/>
            <charset val="1"/>
          </rPr>
          <t xml:space="preserve">Equipamento sem disponibilidade no mercado</t>
        </r>
      </text>
    </comment>
  </commentList>
</comments>
</file>

<file path=xl/sharedStrings.xml><?xml version="1.0" encoding="utf-8"?>
<sst xmlns="http://schemas.openxmlformats.org/spreadsheetml/2006/main" count="1172" uniqueCount="188">
  <si>
    <t xml:space="preserve">SRNCO</t>
  </si>
  <si>
    <t xml:space="preserve">Quantitativos</t>
  </si>
  <si>
    <t xml:space="preserve">Total geral</t>
  </si>
  <si>
    <t xml:space="preserve">CATMAT</t>
  </si>
  <si>
    <t xml:space="preserve">Tipo</t>
  </si>
  <si>
    <t xml:space="preserve">Capacidade
(BTU)</t>
  </si>
  <si>
    <t xml:space="preserve">Descrição complementar</t>
  </si>
  <si>
    <t xml:space="preserve">Subtotal Ata</t>
  </si>
  <si>
    <t xml:space="preserve">Preço unitário médio</t>
  </si>
  <si>
    <t xml:space="preserve">Instalado</t>
  </si>
  <si>
    <t xml:space="preserve">GEX Anápolis
(ANP)</t>
  </si>
  <si>
    <t xml:space="preserve">GEX Belém
(BEL)</t>
  </si>
  <si>
    <t xml:space="preserve">GEX Boa
Vista (BAV)</t>
  </si>
  <si>
    <t xml:space="preserve">GEX Campo
Grande (CGD)</t>
  </si>
  <si>
    <t xml:space="preserve">GEX Cuiabá
(CBA)</t>
  </si>
  <si>
    <t xml:space="preserve">GEX Distrito
Federal (DF)</t>
  </si>
  <si>
    <t xml:space="preserve">GEX Dourados 
(DOU)</t>
  </si>
  <si>
    <t xml:space="preserve">GEX Goiânia
(GOI)</t>
  </si>
  <si>
    <t xml:space="preserve">GEX Macapá
(MCP)</t>
  </si>
  <si>
    <t xml:space="preserve">GEX Manaus
/ Tefé (MAN)</t>
  </si>
  <si>
    <t xml:space="preserve">GEX Marabá
(MAR)</t>
  </si>
  <si>
    <t xml:space="preserve">GEX Palmas
(PLM)</t>
  </si>
  <si>
    <t xml:space="preserve">GEX Porto
Velho (PTV)</t>
  </si>
  <si>
    <t xml:space="preserve">GEX Rio
Branco (RBC)</t>
  </si>
  <si>
    <t xml:space="preserve">GEX Santarém
(SRT)</t>
  </si>
  <si>
    <t xml:space="preserve">GEX Sinop
(SIN)</t>
  </si>
  <si>
    <t xml:space="preserve">AR CONDICIONADO DE JANELA</t>
  </si>
  <si>
    <t xml:space="preserve">ACJ</t>
  </si>
  <si>
    <t xml:space="preserve">modelo tipo Janela, com 7.500 BTU’s;  Ciclo: Frio; Fluido refrigerante ecológico; Voltagem: 220V, Variação de velocidade de  ventilação; Tecnologia on/off; Renovação de ar; Classificação “A” do INMETRO (ENCE).</t>
  </si>
  <si>
    <t xml:space="preserve">modelo tipo Janela, com 12.000 BTU’s; Ciclo: Frio; Fluido refrigerante ecológico; Voltagem: 220V, Variação de velocidade de  ventilação; Tecnologia on/off; Renovação de ar; Classificação “A” do INMETRO (ENCE).</t>
  </si>
  <si>
    <t xml:space="preserve">SPLIT HI-WALL</t>
  </si>
  <si>
    <t xml:space="preserve">SPLIT HW INV</t>
  </si>
  <si>
    <t xml:space="preserve">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</si>
  <si>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SPLIT HW</t>
  </si>
  <si>
    <t xml:space="preserve">modelo tipo Split Hi Wall;  Capacidade: 12.000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</si>
  <si>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</si>
  <si>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 modelo tipo Split Hi Wall;  Capacidade: 18.000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</si>
  <si>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</si>
  <si>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modelo tipo Split Hi Wall;  Capacidade: 24.000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</si>
  <si>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</si>
  <si>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</si>
  <si>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SPLIT PISO-TETO</t>
  </si>
  <si>
    <t xml:space="preserve">SPLIT PT</t>
  </si>
  <si>
    <t xml:space="preserve">modelo tipo Split Piso Teto;  Capacidade: 36.000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</si>
  <si>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SPLIT PT INV</t>
  </si>
  <si>
    <t xml:space="preserve">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</si>
  <si>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</si>
  <si>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</si>
  <si>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SPLIT CASSETE</t>
  </si>
  <si>
    <t xml:space="preserve">SPLIT K7</t>
  </si>
  <si>
    <t xml:space="preserve">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t>
  </si>
  <si>
    <t xml:space="preserve">SPLIT K7 INV</t>
  </si>
  <si>
    <t xml:space="preserve">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t>
  </si>
  <si>
    <t xml:space="preserve">modelo tipo Split Cassete  Capacidade: 48.000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</t>
  </si>
  <si>
    <t xml:space="preserve">modelo tipo Split Cassete  Capacidade: 60.000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55Db;</t>
  </si>
  <si>
    <t xml:space="preserve">PORTÁTIL</t>
  </si>
  <si>
    <t xml:space="preserve">127 V</t>
  </si>
  <si>
    <t xml:space="preserve">modelo tipo Split Portátil;  Capacidade: 12.000 BTU’s; Ciclo: somente frio; Fluido refrigerante ecológico;  Voltagem: 127V; Controle remoto sem fio;  Min 3 velocidades para ventilação; Classificação “A” do INMETRO (ENCE);  Ruído máximo: 55Db</t>
  </si>
  <si>
    <t xml:space="preserve">220V</t>
  </si>
  <si>
    <t xml:space="preserve">modelo tipo Split Portátil;  Capacidade: 12.000 BTU’s; Ciclo: somente frio; Fluido refrigerante ecológico;  Voltagem: 220V; Controle remoto sem fio;  Min 3 velocidades para ventilação; Classificação “A” do INMETRO (ENCE);  Ruído máximo: 55Db</t>
  </si>
  <si>
    <t xml:space="preserve">Subtotal</t>
  </si>
  <si>
    <t xml:space="preserve">Quantitativo</t>
  </si>
  <si>
    <t xml:space="preserve">Aquisições</t>
  </si>
  <si>
    <t xml:space="preserve">Custo</t>
  </si>
  <si>
    <t xml:space="preserve">Porcentagem do instalado</t>
  </si>
  <si>
    <t xml:space="preserve">Quant Total
MO
Mecânico</t>
  </si>
  <si>
    <t xml:space="preserve">$ Total
MO
Mecânico</t>
  </si>
  <si>
    <t xml:space="preserve">Quant Total
MO
Ajudante</t>
  </si>
  <si>
    <t xml:space="preserve">$ Total
MO
Ajudante</t>
  </si>
  <si>
    <t xml:space="preserve">Instalações</t>
  </si>
  <si>
    <t xml:space="preserve">$ Total</t>
  </si>
  <si>
    <t xml:space="preserve">$ S/BDI</t>
  </si>
  <si>
    <t xml:space="preserve">$insumo</t>
  </si>
  <si>
    <t xml:space="preserve">Q insumo</t>
  </si>
  <si>
    <t xml:space="preserve">Documento</t>
  </si>
  <si>
    <t xml:space="preserve">RT</t>
  </si>
  <si>
    <t xml:space="preserve">DOCUMENTO DE RESPONSABILIDADE TÉCNICA (TRT/ART)</t>
  </si>
  <si>
    <t xml:space="preserve">Instalação</t>
  </si>
  <si>
    <t xml:space="preserve">HW</t>
  </si>
  <si>
    <t xml:space="preserve">INSTALAÇÃO DE AR CONDICIONADO, TIPO SPLIT HI-WALL</t>
  </si>
  <si>
    <t xml:space="preserve">PT / K7</t>
  </si>
  <si>
    <t xml:space="preserve">INSTALAÇÃO DE AR CONDICIONADO, TIPO SPLIT PISO-TETO OU CASSETE</t>
  </si>
  <si>
    <t xml:space="preserve">Tubo Cobre</t>
  </si>
  <si>
    <t xml:space="preserve">¼”</t>
  </si>
  <si>
    <t xml:space="preserve">TUBO EM COBRE FLEXÍVEL, DN 1/4”, COM ISOLAMENTO, INSTALADO EM RAMAL DE ALIMENTAÇÃO DE AR CONDICIONADO COM CONDENSADORA INDIVIDUAL FORNECIMENTO E INSTALAÇÃO. </t>
  </si>
  <si>
    <t xml:space="preserve">3/8”</t>
  </si>
  <si>
    <t xml:space="preserve">TUBO EM COBRE FLEXÍVEL, DN 3/8", COM ISOLAMENTO, INSTALADO EM RAMAL DE ALIMENTAÇÃO DE AR CONDICIONADO COM CONDENSADORA INDIVIDUAL - FORNECIMENTO E INSTALAÇÃO.</t>
  </si>
  <si>
    <t xml:space="preserve">½”</t>
  </si>
  <si>
    <t xml:space="preserve">TUBO EM COBRE FLEXÍVEL, DN 1/2", COM ISOLAMENTO, INSTALADO EM RAMAL DE ALIMENTAÇÃO DE AR CONDICIONADO COM CONDENSADORA INDIVIDUAL - FORNECIMENTO E INSTALAÇÃO. </t>
  </si>
  <si>
    <t xml:space="preserve">5/8”</t>
  </si>
  <si>
    <t xml:space="preserve">TUBO EM COBRE FLEXÍVEL, DN 5/8", COM ISOLAMENTO, INSTALADO EM RAMAL DE ALIMENTAÇÃO DE AR CONDICIONADO COM CONDENSADORA INDIVIDUAL – FORNECIMENTO E INSTALAÇÃO. </t>
  </si>
  <si>
    <t xml:space="preserve">¾</t>
  </si>
  <si>
    <t xml:space="preserve">TUBO EM COBRE FLEXÍVEL, DN 3/4", COM ISOLAMENTO, INSTALADO EM RAMAL DE ALIMENTAÇÃO DE AR CONDICIONADO COM CONDENSADORA INDIVIDUAL – FORNECIMENTO E INSTALAÇÃO. </t>
  </si>
  <si>
    <t xml:space="preserve">7/8”</t>
  </si>
  <si>
    <t xml:space="preserve">TUBO EM COBRE FLEXÍVEL, DN 7/8", COM ISOLAMENTO, INSTALADO EM RAMAL DE ALIMENTAÇÃO DE AR CONDICIONADO COM CONDENSADORA INDIVIDUAL – FORNECIMENTO E INSTALAÇÃO. </t>
  </si>
  <si>
    <t xml:space="preserve">Cabo PP</t>
  </si>
  <si>
    <t xml:space="preserve">CABO DE COBRE FLEXÍVEL DE 4 X 1,5 MM², ISOLAMENTO 0,6/1KV - ISOLAÇÃO HEPR 90°C – FORNECIMENTO E INSTALAÇÃO.</t>
  </si>
  <si>
    <t xml:space="preserve">CABO DE COBRE FLEXÍVEL DE 4 X 2,5 MM², ISOLAMENTO 0,6/1KV - ISOLAÇÃO HEPR 90°C – FORNECIMENTO E INSTALAÇÃO.</t>
  </si>
  <si>
    <t xml:space="preserve">Gás</t>
  </si>
  <si>
    <r>
      <rPr>
        <sz val="10"/>
        <rFont val="Arial"/>
        <family val="2"/>
        <charset val="1"/>
      </rPr>
      <t xml:space="preserve">410</t>
    </r>
    <r>
      <rPr>
        <vertAlign val="superscript"/>
        <sz val="10"/>
        <rFont val="Arial"/>
        <family val="2"/>
        <charset val="1"/>
      </rPr>
      <t xml:space="preserve">a</t>
    </r>
  </si>
  <si>
    <t xml:space="preserve">CARGA DA INSTALAÇÃO COM GÁS REFRIGERANTE R-410a</t>
  </si>
  <si>
    <t xml:space="preserve">CARGA DA INSTALAÇÃO COM GÁS REFRIGERANTE R-32</t>
  </si>
  <si>
    <t xml:space="preserve">Bomba</t>
  </si>
  <si>
    <t xml:space="preserve">Dreno</t>
  </si>
  <si>
    <t xml:space="preserve">BOMBA DE DRENO PARA AR CONDICIONADO VAZÃO MÍNIMA 12 L/H</t>
  </si>
  <si>
    <t xml:space="preserve">Furo</t>
  </si>
  <si>
    <t xml:space="preserve">FURO MANUAL EM ALVENARIA, PARA INSTALAÇÕES HIDRÁULICAS, DIÂMETROS MAIORES QUE 40 MM E MENORES OU IGUAIS A 75 MM. AF_09/2023</t>
  </si>
  <si>
    <t xml:space="preserve">SELF</t>
  </si>
  <si>
    <t xml:space="preserve">Quant</t>
  </si>
  <si>
    <t xml:space="preserve">TR</t>
  </si>
  <si>
    <t xml:space="preserve">modelo tipo Janela, com 10.000 BTU’s; Ciclo: Frio; Fluido refrigerante ecológico; Voltagem: 220V, Variação de velocidade de  ventilação; Tecnologia on/off; Renovação de ar; Classificação “A” do INMETRO (ENCE).</t>
  </si>
  <si>
    <t xml:space="preserve">ACJ </t>
  </si>
  <si>
    <t xml:space="preserve">modelo tipo Janela, com 18.000 BTU’  s; Ciclo: Frio; Fluido refrigerante ecológico; Voltagem: 220V, Variação de velocidade de  ventilação; Tecnologia on/off; Renovação de ar; Classificação “A” do INMETRO (ENCE).</t>
  </si>
  <si>
    <t xml:space="preserve">modelo tipo Janela, com 21.000 BTU’  s; Ciclo: Frio; Fluido refrigerante ecológico; Voltagem: 220V, Variação de velocidade de  ventilação; Tecnologia on/off; Renovação de ar; Classificação “A” do INMETRO (ENCE).</t>
  </si>
  <si>
    <t xml:space="preserve">modelo tipo Janela, com  27.000 / 30.000 BTU’s; Ciclo: Frio; Fluido refrigerante ecológico; Voltagem: 220V,  Variação de velocidade de ventilação; Tecnologia on/off; Renovação de ar; Classificação  “A” do INMETRO (ENCE).</t>
  </si>
  <si>
    <t xml:space="preserve">modelo tipo Split Hi Wall;  Capacidade: 9.000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</si>
  <si>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modelo tipo Split Hi Wall;  Capacidade: 30.000 BTU’s; Ciclo: somente frio; Fluido refrigerante ecológico;  Voltagem: 220V; Controle remoto sem fio; Deflexão de ar para cima e para baixo automático, e deflexão de ar para a direita e para esquerda manual; Tecnologia on  /off;  Min 3 velocidades para ventilação; Classificação “A” do INMETRO (ENCE);  Ruído máximo: 55Db</t>
  </si>
  <si>
    <t xml:space="preserve">modelo tipo Split Piso Teto;  Capacidade: 48.000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</si>
  <si>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modelo tipo Split Cassete  Capacidade: 18.000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55Db;</t>
  </si>
  <si>
    <t xml:space="preserve">LOCAL DE ENTREGA: GERENCIA EXECUTIVA ANÁPOLIS -  GO</t>
  </si>
  <si>
    <t xml:space="preserve">GRUPO 1</t>
  </si>
  <si>
    <t xml:space="preserve">ITEM</t>
  </si>
  <si>
    <t xml:space="preserve">DESCRIÇÃO/ESPECIFICAÇÃO</t>
  </si>
  <si>
    <t xml:space="preserve">UNIDADE</t>
  </si>
  <si>
    <t xml:space="preserve">QDE</t>
  </si>
  <si>
    <t xml:space="preserve">Valor Unitário Estimado</t>
  </si>
  <si>
    <t xml:space="preserve">Valor Total Estimado</t>
  </si>
  <si>
    <t xml:space="preserve">un</t>
  </si>
  <si>
    <t xml:space="preserve">Desonerado</t>
  </si>
  <si>
    <t xml:space="preserve">Subtotal Aquisição</t>
  </si>
  <si>
    <t xml:space="preserve">Valor</t>
  </si>
  <si>
    <t xml:space="preserve">Quant 
MO
Mecânico</t>
  </si>
  <si>
    <t xml:space="preserve">$ MO
Mecânico</t>
  </si>
  <si>
    <t xml:space="preserve">Quant 
MO
Ajudante</t>
  </si>
  <si>
    <t xml:space="preserve">$ MO
Ajudante</t>
  </si>
  <si>
    <t xml:space="preserve">Preço
Insumo
 Mais
 Relevante</t>
  </si>
  <si>
    <t xml:space="preserve"> Valor Total
 Estimado
 Insumo</t>
  </si>
  <si>
    <t xml:space="preserve">Quant
Insumo
 Mais
 Relevante</t>
  </si>
  <si>
    <t xml:space="preserve">Quant Total
 Estimado
 Insumo</t>
  </si>
  <si>
    <t xml:space="preserve">GRUPO 2</t>
  </si>
  <si>
    <t xml:space="preserve">m</t>
  </si>
  <si>
    <t xml:space="preserve">kg</t>
  </si>
  <si>
    <t xml:space="preserve">Subtotal Instalação</t>
  </si>
  <si>
    <t xml:space="preserve">LOCAL DE ENTREGA: GERENCIA EXECUTIVA BELÉM – PA</t>
  </si>
  <si>
    <t xml:space="preserve">GRUPO 3</t>
  </si>
  <si>
    <t xml:space="preserve">GRUPO 4</t>
  </si>
  <si>
    <t xml:space="preserve">LOCAL DE ENTREGA: GERENCIA EXECUTIVA BOA VISTA – RR</t>
  </si>
  <si>
    <t xml:space="preserve">GRUPO 5</t>
  </si>
  <si>
    <t xml:space="preserve">GRUPO 6</t>
  </si>
  <si>
    <t xml:space="preserve">LOCAL DE ENTREGA: GERENCIA EXECUTIVA CAMPO GRANDE – MS</t>
  </si>
  <si>
    <t xml:space="preserve">GRUPO 7</t>
  </si>
  <si>
    <t xml:space="preserve">GRUPO 8</t>
  </si>
  <si>
    <t xml:space="preserve">LOCAL DE ENTREGA: GERENCIA EXECUTIVA CUIABÁ – MT</t>
  </si>
  <si>
    <t xml:space="preserve">GRUPO 9</t>
  </si>
  <si>
    <t xml:space="preserve">GRUPO 10</t>
  </si>
  <si>
    <t xml:space="preserve">LOCAL DE ENTREGA: GERENCIA EXECUTIVA DISTRITO FEDERAL</t>
  </si>
  <si>
    <t xml:space="preserve">GRUPO 11</t>
  </si>
  <si>
    <t xml:space="preserve">GRUPO 12</t>
  </si>
  <si>
    <t xml:space="preserve">LOCAL DE ENTREGA: GERENCIA EXECUTIVA DOURADOS – MS</t>
  </si>
  <si>
    <t xml:space="preserve">GRUPO 13</t>
  </si>
  <si>
    <t xml:space="preserve">GRUPO 14</t>
  </si>
  <si>
    <t xml:space="preserve">LOCAL DE ENTREGA: GERENCIA EXECUTIVA GOIÂNIA – GO</t>
  </si>
  <si>
    <t xml:space="preserve">GRUPO 15</t>
  </si>
  <si>
    <t xml:space="preserve">GRUPO 16</t>
  </si>
  <si>
    <t xml:space="preserve">LOCAL DE ENTREGA: GERENCIA EXECUTIVA MACAPÁ – AP</t>
  </si>
  <si>
    <t xml:space="preserve">GRUPO 17</t>
  </si>
  <si>
    <t xml:space="preserve">GRUPO 18</t>
  </si>
  <si>
    <t xml:space="preserve">LOCAL DE ENTREGA: GERENCIA EXECUTIVA MANAUS – AM</t>
  </si>
  <si>
    <t xml:space="preserve">GRUPO 19</t>
  </si>
  <si>
    <t xml:space="preserve">GRUPO 20</t>
  </si>
  <si>
    <t xml:space="preserve">LOCAL DE ENTREGA: GERENCIA EXECUTIVA MARABÁ – PA</t>
  </si>
  <si>
    <t xml:space="preserve">GRUPO 21</t>
  </si>
  <si>
    <t xml:space="preserve">GRUPO 22</t>
  </si>
  <si>
    <t xml:space="preserve">LOCAL DE ENTREGA: GERENCIA EXECUTIVA PALMAS – TO</t>
  </si>
  <si>
    <t xml:space="preserve">GRUPO 23</t>
  </si>
  <si>
    <t xml:space="preserve">GRUPO 24</t>
  </si>
  <si>
    <t xml:space="preserve">LOCAL DE ENTREGA: GERENCIA EXECUTIVA PORTO VELHO – RO</t>
  </si>
  <si>
    <t xml:space="preserve">GRUPO 25</t>
  </si>
  <si>
    <t xml:space="preserve">GRUPO 26</t>
  </si>
  <si>
    <t xml:space="preserve">LOCAL DE ENTREGA: GERENCIA EXECUTIVA RIO BRANCO – AC</t>
  </si>
  <si>
    <t xml:space="preserve">GRUPO 27</t>
  </si>
  <si>
    <t xml:space="preserve">GRUPO 28</t>
  </si>
  <si>
    <t xml:space="preserve">LOCAL DE ENTREGA: GERENCIA EXECUTIVA SANTARÉM – PA</t>
  </si>
  <si>
    <t xml:space="preserve">GRUPO 29</t>
  </si>
  <si>
    <t xml:space="preserve">GRUPO 30</t>
  </si>
  <si>
    <t xml:space="preserve">LOCAL DE ENTREGA: GERENCIA EXECUTIVA SINOP – MS</t>
  </si>
  <si>
    <t xml:space="preserve">GRUPO 31</t>
  </si>
  <si>
    <t xml:space="preserve">GRUPO 32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</si>
</sst>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R$-416]\ #,##0.00;[RED]\-[$R$-416]\ #,##0.00"/>
    <numFmt numFmtId="166" formatCode="#,##0.00"/>
    <numFmt numFmtId="167" formatCode="#,##0"/>
    <numFmt numFmtId="168" formatCode="0%"/>
    <numFmt numFmtId="169" formatCode="General"/>
    <numFmt numFmtId="170" formatCode="0.0"/>
    <numFmt numFmtId="171" formatCode="#,##0.0"/>
    <numFmt numFmtId="172" formatCode="&quot; R$ &quot;* #,##0.00\ ;&quot;-R$ &quot;* #,##0.00\ ;&quot; R$ &quot;* \-#\ ;@\ 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.5"/>
      <name val="Liberation Sans Narrow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FreeSans"/>
      <family val="2"/>
      <charset val="1"/>
    </font>
    <font>
      <b val="true"/>
      <sz val="10"/>
      <color rgb="FF000000"/>
      <name val="FreeSans"/>
      <family val="2"/>
      <charset val="1"/>
    </font>
    <font>
      <sz val="10"/>
      <color rgb="FF000000"/>
      <name val="Liberation Sans Narrow"/>
      <family val="2"/>
      <charset val="1"/>
    </font>
    <font>
      <vertAlign val="superscript"/>
      <sz val="1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DD7EE"/>
        <bgColor rgb="FFB4C7DC"/>
      </patternFill>
    </fill>
    <fill>
      <patternFill patternType="solid">
        <fgColor rgb="FFFFDBB6"/>
        <bgColor rgb="FFDDE8CB"/>
      </patternFill>
    </fill>
    <fill>
      <patternFill patternType="solid">
        <fgColor rgb="FFFFFFD7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  <fill>
      <patternFill patternType="solid">
        <fgColor rgb="FFB4C7DC"/>
        <bgColor rgb="FFBDD7EE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D7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18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10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1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3" fillId="0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3" fillId="0" borderId="9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6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true">
      <alignment horizontal="center" vertical="center" textRotation="90" wrapText="true" indent="0" shrinkToFit="false" readingOrder="1"/>
      <protection locked="true" hidden="false"/>
    </xf>
    <xf numFmtId="172" fontId="1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7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1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9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9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  <color rgb="FF996600"/>
      </font>
      <fill>
        <patternFill>
          <bgColor rgb="FFFF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D7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DDE8CB"/>
      <rgbColor rgb="FFFFFF99"/>
      <rgbColor rgb="FFD9D9D9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externalLink" Target="externalLinks/externalLink1.xml"/><Relationship Id="rId2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%20Pr&#243;prias%20instala&#231;&#227;o.od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DI"/>
      <sheetName val="CPU"/>
      <sheetName val="ANP"/>
      <sheetName val="BEL"/>
      <sheetName val="BAV"/>
      <sheetName val="CGD"/>
      <sheetName val="CBA"/>
      <sheetName val="DF"/>
      <sheetName val="DOU"/>
      <sheetName val="GOI"/>
      <sheetName val="MCP"/>
      <sheetName val="MAN"/>
      <sheetName val="MAR"/>
      <sheetName val="PLM"/>
      <sheetName val="PTV"/>
      <sheetName val="RBC"/>
      <sheetName val="SRT"/>
      <sheetName val="SIN"/>
      <sheetName val="ABC"/>
    </sheetNames>
    <sheetDataSet>
      <sheetData sheetId="0">
        <row r="19">
          <cell r="C19">
            <v>0.05</v>
          </cell>
          <cell r="D19">
            <v>0.05</v>
          </cell>
        </row>
      </sheetData>
      <sheetData sheetId="1"/>
      <sheetData sheetId="2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72.69</v>
          </cell>
          <cell r="Q19">
            <v>0.2059</v>
          </cell>
        </row>
        <row r="20">
          <cell r="H20">
            <v>247.89466</v>
          </cell>
        </row>
        <row r="20">
          <cell r="J20">
            <v>244.08838</v>
          </cell>
        </row>
        <row r="20">
          <cell r="L20">
            <v>2.523</v>
          </cell>
          <cell r="M20">
            <v>76.52</v>
          </cell>
          <cell r="N20">
            <v>2.523</v>
          </cell>
          <cell r="O20">
            <v>55.6</v>
          </cell>
          <cell r="P20">
            <v>40.54</v>
          </cell>
          <cell r="Q20">
            <v>2</v>
          </cell>
        </row>
        <row r="21">
          <cell r="H21">
            <v>779.62574</v>
          </cell>
        </row>
        <row r="21">
          <cell r="J21">
            <v>791.87398</v>
          </cell>
        </row>
        <row r="21">
          <cell r="L21">
            <v>4.5749</v>
          </cell>
          <cell r="M21">
            <v>138.75</v>
          </cell>
          <cell r="N21">
            <v>4.5749</v>
          </cell>
          <cell r="O21">
            <v>100.83</v>
          </cell>
          <cell r="P21">
            <v>272.88</v>
          </cell>
          <cell r="Q21">
            <v>1.5166</v>
          </cell>
        </row>
        <row r="22">
          <cell r="H22">
            <v>27.81135</v>
          </cell>
        </row>
        <row r="22">
          <cell r="J22">
            <v>28.93392</v>
          </cell>
        </row>
        <row r="22">
          <cell r="L22">
            <v>0.052</v>
          </cell>
          <cell r="M22">
            <v>1.57</v>
          </cell>
          <cell r="N22">
            <v>0.052</v>
          </cell>
          <cell r="O22">
            <v>1.14</v>
          </cell>
          <cell r="P22">
            <v>18.74</v>
          </cell>
          <cell r="Q22">
            <v>1.0211</v>
          </cell>
        </row>
        <row r="23">
          <cell r="H23">
            <v>40.824</v>
          </cell>
        </row>
        <row r="23">
          <cell r="J23">
            <v>42.58296</v>
          </cell>
        </row>
        <row r="23">
          <cell r="L23">
            <v>0.057</v>
          </cell>
          <cell r="M23">
            <v>1.72</v>
          </cell>
          <cell r="N23">
            <v>0.057</v>
          </cell>
          <cell r="O23">
            <v>1.25</v>
          </cell>
          <cell r="P23">
            <v>28.84</v>
          </cell>
          <cell r="Q23">
            <v>1.0211</v>
          </cell>
        </row>
        <row r="24">
          <cell r="H24">
            <v>53.61795</v>
          </cell>
        </row>
        <row r="24">
          <cell r="J24">
            <v>56.00196</v>
          </cell>
        </row>
        <row r="24">
          <cell r="L24">
            <v>0.061</v>
          </cell>
          <cell r="M24">
            <v>1.85</v>
          </cell>
          <cell r="N24">
            <v>0.061</v>
          </cell>
          <cell r="O24">
            <v>1.34</v>
          </cell>
          <cell r="P24">
            <v>39.11</v>
          </cell>
          <cell r="Q24">
            <v>1.0211</v>
          </cell>
        </row>
        <row r="25">
          <cell r="H25">
            <v>65.9988</v>
          </cell>
        </row>
        <row r="25">
          <cell r="J25">
            <v>68.99922</v>
          </cell>
        </row>
        <row r="25">
          <cell r="L25">
            <v>0.064</v>
          </cell>
          <cell r="M25">
            <v>1.94</v>
          </cell>
          <cell r="N25">
            <v>0.064</v>
          </cell>
          <cell r="O25">
            <v>1.41</v>
          </cell>
          <cell r="P25">
            <v>48.65</v>
          </cell>
          <cell r="Q25">
            <v>1.0211</v>
          </cell>
        </row>
        <row r="26">
          <cell r="H26">
            <v>78.42825</v>
          </cell>
        </row>
        <row r="26">
          <cell r="J26">
            <v>82.07316</v>
          </cell>
        </row>
        <row r="26">
          <cell r="L26">
            <v>0.064</v>
          </cell>
          <cell r="M26">
            <v>1.94</v>
          </cell>
          <cell r="N26">
            <v>0.064</v>
          </cell>
          <cell r="O26">
            <v>1.41</v>
          </cell>
          <cell r="P26">
            <v>58.84</v>
          </cell>
          <cell r="Q26">
            <v>1.0211</v>
          </cell>
        </row>
        <row r="27">
          <cell r="H27">
            <v>111.7557</v>
          </cell>
        </row>
        <row r="27">
          <cell r="J27">
            <v>117.1287</v>
          </cell>
        </row>
        <row r="27">
          <cell r="L27">
            <v>0.064</v>
          </cell>
          <cell r="M27">
            <v>1.94</v>
          </cell>
          <cell r="N27">
            <v>0.064</v>
          </cell>
          <cell r="O27">
            <v>1.41</v>
          </cell>
          <cell r="P27">
            <v>84.5</v>
          </cell>
          <cell r="Q27">
            <v>1.0211</v>
          </cell>
        </row>
        <row r="28">
          <cell r="H28">
            <v>22.23644</v>
          </cell>
        </row>
        <row r="28">
          <cell r="J28">
            <v>22.34668</v>
          </cell>
        </row>
        <row r="28">
          <cell r="L28">
            <v>0.2154</v>
          </cell>
          <cell r="M28">
            <v>6.53</v>
          </cell>
          <cell r="N28">
            <v>0.0667</v>
          </cell>
          <cell r="O28">
            <v>1.47</v>
          </cell>
          <cell r="P28">
            <v>7.23</v>
          </cell>
          <cell r="Q28">
            <v>1.19</v>
          </cell>
        </row>
        <row r="29">
          <cell r="H29">
            <v>29.12696</v>
          </cell>
        </row>
        <row r="29">
          <cell r="J29">
            <v>29.5921</v>
          </cell>
        </row>
        <row r="29">
          <cell r="L29">
            <v>0.2154</v>
          </cell>
          <cell r="M29">
            <v>6.53</v>
          </cell>
          <cell r="N29">
            <v>0.0667</v>
          </cell>
          <cell r="O29">
            <v>1.47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6.53</v>
          </cell>
          <cell r="N30">
            <v>0.0667</v>
          </cell>
          <cell r="O30">
            <v>1.47</v>
          </cell>
          <cell r="P30">
            <v>41.81</v>
          </cell>
          <cell r="Q30">
            <v>1</v>
          </cell>
        </row>
        <row r="31">
          <cell r="H31">
            <v>159.3594</v>
          </cell>
        </row>
        <row r="31">
          <cell r="J31">
            <v>167.62248</v>
          </cell>
        </row>
        <row r="31">
          <cell r="L31">
            <v>0.2154</v>
          </cell>
          <cell r="M31">
            <v>6.53</v>
          </cell>
          <cell r="N31">
            <v>0.0667</v>
          </cell>
          <cell r="O31">
            <v>1.47</v>
          </cell>
          <cell r="P31">
            <v>131.16</v>
          </cell>
          <cell r="Q31">
            <v>1</v>
          </cell>
        </row>
        <row r="33">
          <cell r="H33">
            <v>52.04488</v>
          </cell>
        </row>
        <row r="33">
          <cell r="J33">
            <v>49.27151</v>
          </cell>
        </row>
        <row r="33">
          <cell r="L33">
            <v>1.16</v>
          </cell>
          <cell r="M33">
            <v>34.2292</v>
          </cell>
          <cell r="N33">
            <v>0.32</v>
          </cell>
          <cell r="O33">
            <v>7.0108</v>
          </cell>
        </row>
      </sheetData>
      <sheetData sheetId="3"/>
      <sheetData sheetId="4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73.76</v>
          </cell>
          <cell r="Q19">
            <v>0.2059</v>
          </cell>
        </row>
        <row r="20">
          <cell r="H20">
            <v>239.45188</v>
          </cell>
        </row>
        <row r="20">
          <cell r="J20">
            <v>234.83919</v>
          </cell>
        </row>
        <row r="20">
          <cell r="L20">
            <v>2.523</v>
          </cell>
          <cell r="M20">
            <v>74.98</v>
          </cell>
          <cell r="N20">
            <v>2.523</v>
          </cell>
          <cell r="O20">
            <v>53.99</v>
          </cell>
          <cell r="P20">
            <v>40.54</v>
          </cell>
          <cell r="Q20">
            <v>2</v>
          </cell>
        </row>
        <row r="21">
          <cell r="H21">
            <v>774.22438</v>
          </cell>
        </row>
        <row r="21">
          <cell r="J21">
            <v>785.29206</v>
          </cell>
        </row>
        <row r="21">
          <cell r="L21">
            <v>4.5749</v>
          </cell>
          <cell r="M21">
            <v>135.96</v>
          </cell>
          <cell r="N21">
            <v>4.5749</v>
          </cell>
          <cell r="O21">
            <v>97.9</v>
          </cell>
          <cell r="P21">
            <v>276.43</v>
          </cell>
          <cell r="Q21">
            <v>1.5166</v>
          </cell>
        </row>
        <row r="22">
          <cell r="H22">
            <v>28.431</v>
          </cell>
        </row>
        <row r="22">
          <cell r="J22">
            <v>29.57292</v>
          </cell>
        </row>
        <row r="22">
          <cell r="L22">
            <v>0.052</v>
          </cell>
          <cell r="M22">
            <v>1.54</v>
          </cell>
          <cell r="N22">
            <v>0.052</v>
          </cell>
          <cell r="O22">
            <v>1.11</v>
          </cell>
          <cell r="P22">
            <v>18.74</v>
          </cell>
          <cell r="Q22">
            <v>1.0211</v>
          </cell>
        </row>
        <row r="23">
          <cell r="H23">
            <v>41.58945</v>
          </cell>
        </row>
        <row r="23">
          <cell r="J23">
            <v>43.37532</v>
          </cell>
        </row>
        <row r="23">
          <cell r="L23">
            <v>0.057</v>
          </cell>
          <cell r="M23">
            <v>1.69</v>
          </cell>
          <cell r="N23">
            <v>0.057</v>
          </cell>
          <cell r="O23">
            <v>1.21</v>
          </cell>
          <cell r="P23">
            <v>28.84</v>
          </cell>
          <cell r="Q23">
            <v>1.0211</v>
          </cell>
        </row>
        <row r="24">
          <cell r="H24">
            <v>54.39555</v>
          </cell>
        </row>
        <row r="24">
          <cell r="J24">
            <v>56.81988</v>
          </cell>
        </row>
        <row r="24">
          <cell r="L24">
            <v>0.061</v>
          </cell>
          <cell r="M24">
            <v>1.81</v>
          </cell>
          <cell r="N24">
            <v>0.061</v>
          </cell>
          <cell r="O24">
            <v>1.3</v>
          </cell>
          <cell r="P24">
            <v>39.11</v>
          </cell>
          <cell r="Q24">
            <v>1.0211</v>
          </cell>
        </row>
        <row r="25">
          <cell r="H25">
            <v>65.88945</v>
          </cell>
        </row>
        <row r="25">
          <cell r="J25">
            <v>68.89698</v>
          </cell>
        </row>
        <row r="25">
          <cell r="L25">
            <v>0.064</v>
          </cell>
          <cell r="M25">
            <v>1.9</v>
          </cell>
          <cell r="N25">
            <v>0.064</v>
          </cell>
          <cell r="O25">
            <v>1.36</v>
          </cell>
          <cell r="P25">
            <v>48.65</v>
          </cell>
          <cell r="Q25">
            <v>1.0211</v>
          </cell>
        </row>
        <row r="27">
          <cell r="H27">
            <v>111.64635</v>
          </cell>
        </row>
        <row r="27">
          <cell r="J27">
            <v>117.02646</v>
          </cell>
        </row>
        <row r="27">
          <cell r="L27">
            <v>0.064</v>
          </cell>
          <cell r="M27">
            <v>1.9</v>
          </cell>
          <cell r="N27">
            <v>0.064</v>
          </cell>
          <cell r="O27">
            <v>1.36</v>
          </cell>
          <cell r="P27">
            <v>84.5</v>
          </cell>
          <cell r="Q27">
            <v>1.0211</v>
          </cell>
        </row>
        <row r="28">
          <cell r="H28">
            <v>25.3662</v>
          </cell>
        </row>
        <row r="28">
          <cell r="J28">
            <v>25.6111</v>
          </cell>
        </row>
        <row r="28">
          <cell r="L28">
            <v>0.2154</v>
          </cell>
          <cell r="M28">
            <v>6.4</v>
          </cell>
          <cell r="N28">
            <v>0.0667</v>
          </cell>
          <cell r="O28">
            <v>1.42</v>
          </cell>
          <cell r="P28">
            <v>7.23</v>
          </cell>
          <cell r="Q28">
            <v>1.19</v>
          </cell>
        </row>
        <row r="29">
          <cell r="H29">
            <v>32.25672</v>
          </cell>
        </row>
        <row r="29">
          <cell r="J29">
            <v>32.85652</v>
          </cell>
        </row>
        <row r="29">
          <cell r="L29">
            <v>0.2154</v>
          </cell>
          <cell r="M29">
            <v>6.4</v>
          </cell>
          <cell r="N29">
            <v>0.0667</v>
          </cell>
          <cell r="O29">
            <v>1.42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6.4</v>
          </cell>
          <cell r="N30">
            <v>0.0667</v>
          </cell>
          <cell r="O30">
            <v>1.42</v>
          </cell>
          <cell r="P30">
            <v>41.81</v>
          </cell>
          <cell r="Q30">
            <v>1</v>
          </cell>
        </row>
        <row r="31">
          <cell r="H31">
            <v>160.4529</v>
          </cell>
        </row>
        <row r="31">
          <cell r="J31">
            <v>168.77268</v>
          </cell>
        </row>
        <row r="31">
          <cell r="L31">
            <v>0.2154</v>
          </cell>
          <cell r="M31">
            <v>6.4</v>
          </cell>
          <cell r="N31">
            <v>0.0667</v>
          </cell>
          <cell r="O31">
            <v>1.42</v>
          </cell>
          <cell r="P31">
            <v>132.06</v>
          </cell>
          <cell r="Q31">
            <v>1</v>
          </cell>
        </row>
        <row r="32">
          <cell r="H32">
            <v>522.17055</v>
          </cell>
        </row>
        <row r="32">
          <cell r="J32">
            <v>549.24606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429.77</v>
          </cell>
          <cell r="Q32">
            <v>1</v>
          </cell>
        </row>
        <row r="33">
          <cell r="H33">
            <v>52.91566</v>
          </cell>
        </row>
        <row r="33">
          <cell r="J33">
            <v>49.73596</v>
          </cell>
        </row>
        <row r="33">
          <cell r="L33">
            <v>1.16</v>
          </cell>
          <cell r="M33">
            <v>34.8019</v>
          </cell>
          <cell r="N33">
            <v>0.32</v>
          </cell>
          <cell r="O33">
            <v>7.1281</v>
          </cell>
        </row>
      </sheetData>
      <sheetData sheetId="5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73.54</v>
          </cell>
          <cell r="Q19">
            <v>0.2059</v>
          </cell>
        </row>
        <row r="20">
          <cell r="H20">
            <v>243.16216</v>
          </cell>
        </row>
        <row r="20">
          <cell r="J20">
            <v>239.97468</v>
          </cell>
        </row>
        <row r="20">
          <cell r="L20">
            <v>2.523</v>
          </cell>
          <cell r="M20">
            <v>66.83</v>
          </cell>
          <cell r="N20">
            <v>2.523</v>
          </cell>
          <cell r="O20">
            <v>55.02</v>
          </cell>
          <cell r="P20">
            <v>44.02</v>
          </cell>
          <cell r="Q20">
            <v>2</v>
          </cell>
        </row>
        <row r="21">
          <cell r="H21">
            <v>766.6019</v>
          </cell>
        </row>
        <row r="21">
          <cell r="J21">
            <v>779.05516</v>
          </cell>
        </row>
        <row r="21">
          <cell r="L21">
            <v>4.5749</v>
          </cell>
          <cell r="M21">
            <v>121.18</v>
          </cell>
          <cell r="N21">
            <v>4.5749</v>
          </cell>
          <cell r="O21">
            <v>99.77</v>
          </cell>
          <cell r="P21">
            <v>275.44</v>
          </cell>
          <cell r="Q21">
            <v>1.5166</v>
          </cell>
        </row>
        <row r="22">
          <cell r="H22">
            <v>27.3375</v>
          </cell>
        </row>
        <row r="22">
          <cell r="J22">
            <v>28.4355</v>
          </cell>
        </row>
        <row r="22">
          <cell r="L22">
            <v>0.052</v>
          </cell>
          <cell r="M22">
            <v>1.37</v>
          </cell>
          <cell r="N22">
            <v>0.052</v>
          </cell>
          <cell r="O22">
            <v>1.13</v>
          </cell>
          <cell r="P22">
            <v>18.74</v>
          </cell>
          <cell r="Q22">
            <v>1.0211</v>
          </cell>
        </row>
        <row r="23">
          <cell r="H23">
            <v>40.2651</v>
          </cell>
        </row>
        <row r="23">
          <cell r="J23">
            <v>42.00786</v>
          </cell>
        </row>
        <row r="23">
          <cell r="L23">
            <v>0.057</v>
          </cell>
          <cell r="M23">
            <v>1.5</v>
          </cell>
          <cell r="N23">
            <v>0.057</v>
          </cell>
          <cell r="O23">
            <v>1.24</v>
          </cell>
          <cell r="P23">
            <v>28.84</v>
          </cell>
          <cell r="Q23">
            <v>1.0211</v>
          </cell>
        </row>
        <row r="24">
          <cell r="H24">
            <v>53.03475</v>
          </cell>
        </row>
        <row r="24">
          <cell r="J24">
            <v>55.41408</v>
          </cell>
        </row>
        <row r="24">
          <cell r="L24">
            <v>0.061</v>
          </cell>
          <cell r="M24">
            <v>1.61</v>
          </cell>
          <cell r="N24">
            <v>0.061</v>
          </cell>
          <cell r="O24">
            <v>1.33</v>
          </cell>
          <cell r="P24">
            <v>39.11</v>
          </cell>
          <cell r="Q24">
            <v>1.0211</v>
          </cell>
        </row>
        <row r="25">
          <cell r="H25">
            <v>65.67075</v>
          </cell>
        </row>
        <row r="25">
          <cell r="J25">
            <v>68.6925</v>
          </cell>
        </row>
        <row r="25">
          <cell r="L25">
            <v>0.064</v>
          </cell>
          <cell r="M25">
            <v>1.69</v>
          </cell>
          <cell r="N25">
            <v>0.064</v>
          </cell>
          <cell r="O25">
            <v>1.39</v>
          </cell>
          <cell r="P25">
            <v>48.65</v>
          </cell>
          <cell r="Q25">
            <v>1.0211</v>
          </cell>
        </row>
        <row r="26">
          <cell r="H26">
            <v>77.7357</v>
          </cell>
        </row>
        <row r="26">
          <cell r="J26">
            <v>81.38304</v>
          </cell>
        </row>
        <row r="26">
          <cell r="L26">
            <v>0.064</v>
          </cell>
          <cell r="M26">
            <v>1.69</v>
          </cell>
          <cell r="N26">
            <v>0.064</v>
          </cell>
          <cell r="O26">
            <v>1.39</v>
          </cell>
          <cell r="P26">
            <v>58.84</v>
          </cell>
          <cell r="Q26">
            <v>1.0211</v>
          </cell>
        </row>
        <row r="27">
          <cell r="H27">
            <v>111.42765</v>
          </cell>
        </row>
        <row r="27">
          <cell r="J27">
            <v>116.82198</v>
          </cell>
        </row>
        <row r="27">
          <cell r="L27">
            <v>0.064</v>
          </cell>
          <cell r="M27">
            <v>1.69</v>
          </cell>
          <cell r="N27">
            <v>0.064</v>
          </cell>
          <cell r="O27">
            <v>1.39</v>
          </cell>
          <cell r="P27">
            <v>84.5</v>
          </cell>
          <cell r="Q27">
            <v>1.0211</v>
          </cell>
        </row>
        <row r="28">
          <cell r="H28">
            <v>26.33794</v>
          </cell>
        </row>
        <row r="28">
          <cell r="J28">
            <v>26.75232</v>
          </cell>
        </row>
        <row r="28">
          <cell r="L28">
            <v>0.2154</v>
          </cell>
          <cell r="M28">
            <v>5.7</v>
          </cell>
          <cell r="N28">
            <v>0.0667</v>
          </cell>
          <cell r="O28">
            <v>1.45</v>
          </cell>
          <cell r="P28">
            <v>7.23</v>
          </cell>
          <cell r="Q28">
            <v>1.19</v>
          </cell>
        </row>
        <row r="29">
          <cell r="H29">
            <v>33.22846</v>
          </cell>
        </row>
        <row r="29">
          <cell r="J29">
            <v>33.99774</v>
          </cell>
        </row>
        <row r="29">
          <cell r="L29">
            <v>0.2154</v>
          </cell>
          <cell r="M29">
            <v>5.7</v>
          </cell>
          <cell r="N29">
            <v>0.0667</v>
          </cell>
          <cell r="O29">
            <v>1.45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5.7</v>
          </cell>
          <cell r="N30">
            <v>0.0667</v>
          </cell>
          <cell r="O30">
            <v>1.45</v>
          </cell>
          <cell r="P30">
            <v>41.81</v>
          </cell>
          <cell r="Q30">
            <v>1</v>
          </cell>
        </row>
        <row r="31">
          <cell r="H31">
            <v>161.94735</v>
          </cell>
        </row>
        <row r="31">
          <cell r="J31">
            <v>170.34462</v>
          </cell>
        </row>
        <row r="31">
          <cell r="L31">
            <v>0.2154</v>
          </cell>
          <cell r="M31">
            <v>5.7</v>
          </cell>
          <cell r="N31">
            <v>0.0667</v>
          </cell>
          <cell r="O31">
            <v>1.45</v>
          </cell>
          <cell r="P31">
            <v>133.29</v>
          </cell>
          <cell r="Q31">
            <v>1</v>
          </cell>
        </row>
        <row r="32">
          <cell r="H32">
            <v>513.4104</v>
          </cell>
        </row>
        <row r="32">
          <cell r="J32">
            <v>540.03168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422.56</v>
          </cell>
          <cell r="Q32">
            <v>1</v>
          </cell>
        </row>
        <row r="33">
          <cell r="H33">
            <v>45.77274</v>
          </cell>
        </row>
        <row r="33">
          <cell r="J33">
            <v>43.27347</v>
          </cell>
        </row>
        <row r="33">
          <cell r="L33">
            <v>1.16</v>
          </cell>
          <cell r="M33">
            <v>30.1041</v>
          </cell>
          <cell r="N33">
            <v>0.32</v>
          </cell>
          <cell r="O33">
            <v>6.1659</v>
          </cell>
        </row>
      </sheetData>
      <sheetData sheetId="6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72.03</v>
          </cell>
          <cell r="Q19">
            <v>0.2059</v>
          </cell>
        </row>
        <row r="20">
          <cell r="H20">
            <v>241.53418</v>
          </cell>
        </row>
        <row r="20">
          <cell r="J20">
            <v>237.02874</v>
          </cell>
        </row>
        <row r="20">
          <cell r="L20">
            <v>2.523</v>
          </cell>
          <cell r="M20">
            <v>70.21</v>
          </cell>
          <cell r="N20">
            <v>2.523</v>
          </cell>
          <cell r="O20">
            <v>53.51</v>
          </cell>
          <cell r="P20">
            <v>40.54</v>
          </cell>
          <cell r="Q20">
            <v>2</v>
          </cell>
        </row>
        <row r="21">
          <cell r="H21">
            <v>755.15556</v>
          </cell>
        </row>
        <row r="21">
          <cell r="J21">
            <v>765.24109</v>
          </cell>
        </row>
        <row r="21">
          <cell r="L21">
            <v>4.5749</v>
          </cell>
          <cell r="M21">
            <v>127.31</v>
          </cell>
          <cell r="N21">
            <v>4.5749</v>
          </cell>
          <cell r="O21">
            <v>97.03</v>
          </cell>
          <cell r="P21">
            <v>265.67</v>
          </cell>
          <cell r="Q21">
            <v>1.5166</v>
          </cell>
        </row>
        <row r="22">
          <cell r="H22">
            <v>27.95715</v>
          </cell>
        </row>
        <row r="22">
          <cell r="J22">
            <v>29.0745</v>
          </cell>
        </row>
        <row r="22">
          <cell r="L22">
            <v>0.052</v>
          </cell>
          <cell r="M22">
            <v>1.44</v>
          </cell>
          <cell r="N22">
            <v>0.052</v>
          </cell>
          <cell r="O22">
            <v>1.1</v>
          </cell>
          <cell r="P22">
            <v>18.74</v>
          </cell>
          <cell r="Q22">
            <v>1.0211</v>
          </cell>
        </row>
        <row r="23">
          <cell r="H23">
            <v>41.0184</v>
          </cell>
        </row>
        <row r="23">
          <cell r="J23">
            <v>42.77466</v>
          </cell>
        </row>
        <row r="23">
          <cell r="L23">
            <v>0.057</v>
          </cell>
          <cell r="M23">
            <v>1.58</v>
          </cell>
          <cell r="N23">
            <v>0.057</v>
          </cell>
          <cell r="O23">
            <v>1.2</v>
          </cell>
          <cell r="P23">
            <v>28.84</v>
          </cell>
          <cell r="Q23">
            <v>1.0211</v>
          </cell>
        </row>
        <row r="24">
          <cell r="H24">
            <v>53.8002</v>
          </cell>
        </row>
        <row r="24">
          <cell r="J24">
            <v>56.19366</v>
          </cell>
        </row>
        <row r="24">
          <cell r="L24">
            <v>0.061</v>
          </cell>
          <cell r="M24">
            <v>1.69</v>
          </cell>
          <cell r="N24">
            <v>0.061</v>
          </cell>
          <cell r="O24">
            <v>1.29</v>
          </cell>
          <cell r="P24">
            <v>39.11</v>
          </cell>
          <cell r="Q24">
            <v>1.0211</v>
          </cell>
        </row>
        <row r="25">
          <cell r="H25">
            <v>65.7315</v>
          </cell>
        </row>
        <row r="25">
          <cell r="J25">
            <v>68.73084</v>
          </cell>
        </row>
        <row r="25">
          <cell r="L25">
            <v>0.064</v>
          </cell>
          <cell r="M25">
            <v>1.78</v>
          </cell>
          <cell r="N25">
            <v>0.064</v>
          </cell>
          <cell r="O25">
            <v>1.35</v>
          </cell>
          <cell r="P25">
            <v>48.65</v>
          </cell>
          <cell r="Q25">
            <v>1.0211</v>
          </cell>
        </row>
        <row r="26">
          <cell r="H26">
            <v>78.71985</v>
          </cell>
        </row>
        <row r="26">
          <cell r="J26">
            <v>82.39266</v>
          </cell>
        </row>
        <row r="26">
          <cell r="L26">
            <v>0.064</v>
          </cell>
          <cell r="M26">
            <v>1.78</v>
          </cell>
          <cell r="N26">
            <v>0.064</v>
          </cell>
          <cell r="O26">
            <v>1.35</v>
          </cell>
          <cell r="P26">
            <v>58.84</v>
          </cell>
          <cell r="Q26">
            <v>1.0211</v>
          </cell>
        </row>
        <row r="27">
          <cell r="H27">
            <v>111.4884</v>
          </cell>
        </row>
        <row r="27">
          <cell r="J27">
            <v>116.86032</v>
          </cell>
        </row>
        <row r="27">
          <cell r="L27">
            <v>0.064</v>
          </cell>
          <cell r="M27">
            <v>1.78</v>
          </cell>
          <cell r="N27">
            <v>0.064</v>
          </cell>
          <cell r="O27">
            <v>1.35</v>
          </cell>
          <cell r="P27">
            <v>84.5</v>
          </cell>
          <cell r="Q27">
            <v>1.0211</v>
          </cell>
        </row>
        <row r="28">
          <cell r="H28">
            <v>24.19254</v>
          </cell>
        </row>
        <row r="28">
          <cell r="J28">
            <v>24.40353</v>
          </cell>
        </row>
        <row r="28">
          <cell r="L28">
            <v>0.2154</v>
          </cell>
          <cell r="M28">
            <v>5.99</v>
          </cell>
          <cell r="N28">
            <v>0.0667</v>
          </cell>
          <cell r="O28">
            <v>1.41</v>
          </cell>
          <cell r="P28">
            <v>7.23</v>
          </cell>
          <cell r="Q28">
            <v>1.19</v>
          </cell>
        </row>
        <row r="29">
          <cell r="H29">
            <v>31.08306</v>
          </cell>
        </row>
        <row r="29">
          <cell r="J29">
            <v>31.64895</v>
          </cell>
        </row>
        <row r="29">
          <cell r="L29">
            <v>0.2154</v>
          </cell>
          <cell r="M29">
            <v>5.99</v>
          </cell>
          <cell r="N29">
            <v>0.0667</v>
          </cell>
          <cell r="O29">
            <v>1.41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5.99</v>
          </cell>
          <cell r="N30">
            <v>0.0667</v>
          </cell>
          <cell r="O30">
            <v>1.41</v>
          </cell>
          <cell r="P30">
            <v>41.81</v>
          </cell>
          <cell r="Q30">
            <v>1</v>
          </cell>
        </row>
        <row r="31">
          <cell r="H31">
            <v>159.78465</v>
          </cell>
        </row>
        <row r="31">
          <cell r="J31">
            <v>168.06978</v>
          </cell>
        </row>
        <row r="31">
          <cell r="L31">
            <v>0.2154</v>
          </cell>
          <cell r="M31">
            <v>5.99</v>
          </cell>
          <cell r="N31">
            <v>0.0667</v>
          </cell>
          <cell r="O31">
            <v>1.41</v>
          </cell>
          <cell r="P31">
            <v>131.51</v>
          </cell>
          <cell r="Q31">
            <v>1</v>
          </cell>
        </row>
        <row r="33">
          <cell r="H33">
            <v>46.1892</v>
          </cell>
        </row>
        <row r="33">
          <cell r="J33">
            <v>43.3929</v>
          </cell>
        </row>
        <row r="33">
          <cell r="L33">
            <v>1.16</v>
          </cell>
          <cell r="M33">
            <v>30.378</v>
          </cell>
          <cell r="N33">
            <v>0.32</v>
          </cell>
          <cell r="O33">
            <v>6.222</v>
          </cell>
        </row>
      </sheetData>
      <sheetData sheetId="7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71.74</v>
          </cell>
          <cell r="Q19">
            <v>0.2059</v>
          </cell>
        </row>
        <row r="20">
          <cell r="H20">
            <v>263.1901</v>
          </cell>
        </row>
        <row r="20">
          <cell r="J20">
            <v>258.71192</v>
          </cell>
        </row>
        <row r="20">
          <cell r="L20">
            <v>2.523</v>
          </cell>
          <cell r="M20">
            <v>82.72</v>
          </cell>
          <cell r="N20">
            <v>2.523</v>
          </cell>
          <cell r="O20">
            <v>60.62</v>
          </cell>
          <cell r="P20">
            <v>40.54</v>
          </cell>
          <cell r="Q20">
            <v>2</v>
          </cell>
        </row>
        <row r="21">
          <cell r="H21">
            <v>801.79908</v>
          </cell>
        </row>
        <row r="21">
          <cell r="J21">
            <v>808.85958</v>
          </cell>
        </row>
        <row r="21">
          <cell r="L21">
            <v>4.5749</v>
          </cell>
          <cell r="M21">
            <v>150.01</v>
          </cell>
          <cell r="N21">
            <v>4.5749</v>
          </cell>
          <cell r="O21">
            <v>109.93</v>
          </cell>
          <cell r="P21">
            <v>266.9</v>
          </cell>
          <cell r="Q21">
            <v>1.5166</v>
          </cell>
        </row>
        <row r="22">
          <cell r="H22">
            <v>29.5002</v>
          </cell>
        </row>
        <row r="22">
          <cell r="J22">
            <v>30.672</v>
          </cell>
        </row>
        <row r="22">
          <cell r="L22">
            <v>0.052</v>
          </cell>
          <cell r="M22">
            <v>1.7</v>
          </cell>
          <cell r="N22">
            <v>0.052</v>
          </cell>
          <cell r="O22">
            <v>1.24</v>
          </cell>
          <cell r="P22">
            <v>18.82</v>
          </cell>
          <cell r="Q22">
            <v>1.0211</v>
          </cell>
        </row>
        <row r="23">
          <cell r="H23">
            <v>42.8895</v>
          </cell>
        </row>
        <row r="23">
          <cell r="J23">
            <v>44.73</v>
          </cell>
        </row>
        <row r="23">
          <cell r="L23">
            <v>0.057</v>
          </cell>
          <cell r="M23">
            <v>1.86</v>
          </cell>
          <cell r="N23">
            <v>0.057</v>
          </cell>
          <cell r="O23">
            <v>1.36</v>
          </cell>
          <cell r="P23">
            <v>28.96</v>
          </cell>
          <cell r="Q23">
            <v>1.0211</v>
          </cell>
        </row>
        <row r="24">
          <cell r="H24">
            <v>55.8171</v>
          </cell>
        </row>
        <row r="24">
          <cell r="J24">
            <v>58.28958</v>
          </cell>
        </row>
        <row r="24">
          <cell r="L24">
            <v>0.061</v>
          </cell>
          <cell r="M24">
            <v>2</v>
          </cell>
          <cell r="N24">
            <v>0.061</v>
          </cell>
          <cell r="O24">
            <v>1.46</v>
          </cell>
          <cell r="P24">
            <v>39.29</v>
          </cell>
          <cell r="Q24">
            <v>1.0211</v>
          </cell>
        </row>
        <row r="25">
          <cell r="H25">
            <v>66.6063</v>
          </cell>
        </row>
        <row r="25">
          <cell r="J25">
            <v>69.62544</v>
          </cell>
        </row>
        <row r="25">
          <cell r="L25">
            <v>0.064</v>
          </cell>
          <cell r="M25">
            <v>2.09</v>
          </cell>
          <cell r="N25">
            <v>0.064</v>
          </cell>
          <cell r="O25">
            <v>1.53</v>
          </cell>
          <cell r="P25">
            <v>48.88</v>
          </cell>
          <cell r="Q25">
            <v>1.0211</v>
          </cell>
        </row>
        <row r="26">
          <cell r="H26">
            <v>81.22275</v>
          </cell>
        </row>
        <row r="26">
          <cell r="J26">
            <v>84.99978</v>
          </cell>
        </row>
        <row r="26">
          <cell r="L26">
            <v>0.064</v>
          </cell>
          <cell r="M26">
            <v>2.09</v>
          </cell>
          <cell r="N26">
            <v>0.064</v>
          </cell>
          <cell r="O26">
            <v>1.53</v>
          </cell>
          <cell r="P26">
            <v>59.11</v>
          </cell>
          <cell r="Q26">
            <v>1.0211</v>
          </cell>
        </row>
        <row r="27">
          <cell r="H27">
            <v>112.08375</v>
          </cell>
        </row>
        <row r="27">
          <cell r="J27">
            <v>117.46098</v>
          </cell>
        </row>
        <row r="27">
          <cell r="L27">
            <v>0.064</v>
          </cell>
          <cell r="M27">
            <v>2.09</v>
          </cell>
          <cell r="N27">
            <v>0.064</v>
          </cell>
          <cell r="O27">
            <v>1.53</v>
          </cell>
          <cell r="P27">
            <v>84.5</v>
          </cell>
          <cell r="Q27">
            <v>1.0211</v>
          </cell>
        </row>
        <row r="28">
          <cell r="H28">
            <v>25.16428</v>
          </cell>
        </row>
        <row r="28">
          <cell r="J28">
            <v>25.33243</v>
          </cell>
        </row>
        <row r="28">
          <cell r="L28">
            <v>0.2154</v>
          </cell>
          <cell r="M28">
            <v>7.06</v>
          </cell>
          <cell r="N28">
            <v>0.0667</v>
          </cell>
          <cell r="O28">
            <v>1.6</v>
          </cell>
          <cell r="P28">
            <v>7.23</v>
          </cell>
          <cell r="Q28">
            <v>1.19</v>
          </cell>
        </row>
        <row r="29">
          <cell r="H29">
            <v>32.0548</v>
          </cell>
        </row>
        <row r="29">
          <cell r="J29">
            <v>32.57785</v>
          </cell>
        </row>
        <row r="29">
          <cell r="L29">
            <v>0.2154</v>
          </cell>
          <cell r="M29">
            <v>7.06</v>
          </cell>
          <cell r="N29">
            <v>0.0667</v>
          </cell>
          <cell r="O29">
            <v>1.6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7.06</v>
          </cell>
          <cell r="N30">
            <v>0.0667</v>
          </cell>
          <cell r="O30">
            <v>1.6</v>
          </cell>
          <cell r="P30">
            <v>41.81</v>
          </cell>
          <cell r="Q30">
            <v>1</v>
          </cell>
        </row>
        <row r="31">
          <cell r="H31">
            <v>161.29125</v>
          </cell>
        </row>
        <row r="31">
          <cell r="J31">
            <v>169.6545</v>
          </cell>
        </row>
        <row r="31">
          <cell r="L31">
            <v>0.2154</v>
          </cell>
          <cell r="M31">
            <v>7.06</v>
          </cell>
          <cell r="N31">
            <v>0.0667</v>
          </cell>
          <cell r="O31">
            <v>1.6</v>
          </cell>
          <cell r="P31">
            <v>132.75</v>
          </cell>
          <cell r="Q31">
            <v>1</v>
          </cell>
        </row>
        <row r="32">
          <cell r="H32">
            <v>514.1151</v>
          </cell>
        </row>
        <row r="32">
          <cell r="J32">
            <v>540.77292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423.14</v>
          </cell>
          <cell r="Q32">
            <v>1</v>
          </cell>
        </row>
        <row r="33">
          <cell r="H33">
            <v>48.97822</v>
          </cell>
        </row>
        <row r="33">
          <cell r="J33">
            <v>57.11408</v>
          </cell>
        </row>
        <row r="33">
          <cell r="L33">
            <v>1.16</v>
          </cell>
          <cell r="M33">
            <v>32.2123</v>
          </cell>
          <cell r="N33">
            <v>0.32</v>
          </cell>
          <cell r="O33">
            <v>6.5977</v>
          </cell>
        </row>
      </sheetData>
      <sheetData sheetId="8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73.54</v>
          </cell>
          <cell r="Q19">
            <v>0.2059</v>
          </cell>
        </row>
        <row r="20">
          <cell r="H20">
            <v>243.16216</v>
          </cell>
        </row>
        <row r="20">
          <cell r="J20">
            <v>239.97468</v>
          </cell>
        </row>
        <row r="20">
          <cell r="L20">
            <v>2.523</v>
          </cell>
          <cell r="M20">
            <v>66.83</v>
          </cell>
          <cell r="N20">
            <v>2.523</v>
          </cell>
          <cell r="O20">
            <v>55.02</v>
          </cell>
          <cell r="P20">
            <v>44.02</v>
          </cell>
          <cell r="Q20">
            <v>2</v>
          </cell>
        </row>
        <row r="21">
          <cell r="H21">
            <v>766.6019</v>
          </cell>
        </row>
        <row r="21">
          <cell r="J21">
            <v>779.05516</v>
          </cell>
        </row>
        <row r="21">
          <cell r="L21">
            <v>4.5749</v>
          </cell>
          <cell r="M21">
            <v>121.18</v>
          </cell>
          <cell r="N21">
            <v>4.5749</v>
          </cell>
          <cell r="O21">
            <v>99.77</v>
          </cell>
          <cell r="P21">
            <v>275.44</v>
          </cell>
          <cell r="Q21">
            <v>1.5166</v>
          </cell>
        </row>
        <row r="22">
          <cell r="H22">
            <v>27.3375</v>
          </cell>
        </row>
        <row r="22">
          <cell r="J22">
            <v>28.4355</v>
          </cell>
        </row>
        <row r="22">
          <cell r="L22">
            <v>0.052</v>
          </cell>
          <cell r="M22">
            <v>1.37</v>
          </cell>
          <cell r="N22">
            <v>0.052</v>
          </cell>
          <cell r="O22">
            <v>1.13</v>
          </cell>
          <cell r="P22">
            <v>18.74</v>
          </cell>
          <cell r="Q22">
            <v>1.0211</v>
          </cell>
        </row>
        <row r="23">
          <cell r="H23">
            <v>40.2651</v>
          </cell>
        </row>
        <row r="23">
          <cell r="J23">
            <v>42.00786</v>
          </cell>
        </row>
        <row r="23">
          <cell r="L23">
            <v>0.057</v>
          </cell>
          <cell r="M23">
            <v>1.5</v>
          </cell>
          <cell r="N23">
            <v>0.057</v>
          </cell>
          <cell r="O23">
            <v>1.24</v>
          </cell>
          <cell r="P23">
            <v>28.84</v>
          </cell>
          <cell r="Q23">
            <v>1.0211</v>
          </cell>
        </row>
        <row r="24">
          <cell r="H24">
            <v>53.03475</v>
          </cell>
        </row>
        <row r="24">
          <cell r="J24">
            <v>55.41408</v>
          </cell>
        </row>
        <row r="24">
          <cell r="L24">
            <v>0.061</v>
          </cell>
          <cell r="M24">
            <v>1.61</v>
          </cell>
          <cell r="N24">
            <v>0.061</v>
          </cell>
          <cell r="O24">
            <v>1.33</v>
          </cell>
          <cell r="P24">
            <v>39.11</v>
          </cell>
          <cell r="Q24">
            <v>1.0211</v>
          </cell>
        </row>
        <row r="25">
          <cell r="H25">
            <v>65.67075</v>
          </cell>
        </row>
        <row r="25">
          <cell r="J25">
            <v>68.6925</v>
          </cell>
        </row>
        <row r="25">
          <cell r="L25">
            <v>0.064</v>
          </cell>
          <cell r="M25">
            <v>1.69</v>
          </cell>
          <cell r="N25">
            <v>0.064</v>
          </cell>
          <cell r="O25">
            <v>1.39</v>
          </cell>
          <cell r="P25">
            <v>48.65</v>
          </cell>
          <cell r="Q25">
            <v>1.0211</v>
          </cell>
        </row>
        <row r="26">
          <cell r="H26">
            <v>77.7357</v>
          </cell>
        </row>
        <row r="26">
          <cell r="J26">
            <v>81.38304</v>
          </cell>
        </row>
        <row r="26">
          <cell r="L26">
            <v>0.064</v>
          </cell>
          <cell r="M26">
            <v>1.69</v>
          </cell>
          <cell r="N26">
            <v>0.064</v>
          </cell>
          <cell r="O26">
            <v>1.39</v>
          </cell>
          <cell r="P26">
            <v>58.84</v>
          </cell>
          <cell r="Q26">
            <v>1.0211</v>
          </cell>
        </row>
        <row r="27">
          <cell r="H27">
            <v>111.42765</v>
          </cell>
        </row>
        <row r="27">
          <cell r="J27">
            <v>116.82198</v>
          </cell>
        </row>
        <row r="27">
          <cell r="L27">
            <v>0.064</v>
          </cell>
          <cell r="M27">
            <v>1.69</v>
          </cell>
          <cell r="N27">
            <v>0.064</v>
          </cell>
          <cell r="O27">
            <v>1.39</v>
          </cell>
          <cell r="P27">
            <v>84.5</v>
          </cell>
          <cell r="Q27">
            <v>1.0211</v>
          </cell>
        </row>
        <row r="28">
          <cell r="H28">
            <v>26.33794</v>
          </cell>
        </row>
        <row r="28">
          <cell r="J28">
            <v>26.75232</v>
          </cell>
        </row>
        <row r="28">
          <cell r="L28">
            <v>0.2154</v>
          </cell>
          <cell r="M28">
            <v>5.7</v>
          </cell>
          <cell r="N28">
            <v>0.0667</v>
          </cell>
          <cell r="O28">
            <v>1.45</v>
          </cell>
          <cell r="P28">
            <v>7.23</v>
          </cell>
          <cell r="Q28">
            <v>1.19</v>
          </cell>
        </row>
        <row r="29">
          <cell r="H29">
            <v>33.22846</v>
          </cell>
        </row>
        <row r="29">
          <cell r="J29">
            <v>33.99774</v>
          </cell>
        </row>
        <row r="29">
          <cell r="L29">
            <v>0.2154</v>
          </cell>
          <cell r="M29">
            <v>5.7</v>
          </cell>
          <cell r="N29">
            <v>0.0667</v>
          </cell>
          <cell r="O29">
            <v>1.45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5.7</v>
          </cell>
          <cell r="N30">
            <v>0.0667</v>
          </cell>
          <cell r="O30">
            <v>1.45</v>
          </cell>
          <cell r="P30">
            <v>41.81</v>
          </cell>
          <cell r="Q30">
            <v>1</v>
          </cell>
        </row>
        <row r="31">
          <cell r="H31">
            <v>163.76985</v>
          </cell>
        </row>
        <row r="31">
          <cell r="J31">
            <v>172.26162</v>
          </cell>
        </row>
        <row r="31">
          <cell r="L31">
            <v>0.2154</v>
          </cell>
          <cell r="M31">
            <v>5.7</v>
          </cell>
          <cell r="N31">
            <v>0.0667</v>
          </cell>
          <cell r="O31">
            <v>1.45</v>
          </cell>
          <cell r="P31">
            <v>134.79</v>
          </cell>
          <cell r="Q31">
            <v>1</v>
          </cell>
        </row>
        <row r="33">
          <cell r="H33">
            <v>45.77274</v>
          </cell>
        </row>
        <row r="33">
          <cell r="J33">
            <v>43.27347</v>
          </cell>
        </row>
        <row r="33">
          <cell r="L33">
            <v>1.16</v>
          </cell>
          <cell r="M33">
            <v>30.1041</v>
          </cell>
          <cell r="N33">
            <v>0.32</v>
          </cell>
          <cell r="O33">
            <v>6.1659</v>
          </cell>
        </row>
      </sheetData>
      <sheetData sheetId="9"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72.69</v>
          </cell>
          <cell r="Q19">
            <v>0.2059</v>
          </cell>
        </row>
        <row r="20">
          <cell r="H20">
            <v>247.89466</v>
          </cell>
        </row>
        <row r="20">
          <cell r="J20">
            <v>244.08838</v>
          </cell>
        </row>
        <row r="20">
          <cell r="L20">
            <v>2.523</v>
          </cell>
          <cell r="M20">
            <v>76.52</v>
          </cell>
          <cell r="N20">
            <v>2.523</v>
          </cell>
          <cell r="O20">
            <v>55.6</v>
          </cell>
          <cell r="P20">
            <v>40.54</v>
          </cell>
          <cell r="Q20">
            <v>2</v>
          </cell>
        </row>
        <row r="21">
          <cell r="H21">
            <v>779.62574</v>
          </cell>
        </row>
        <row r="21">
          <cell r="J21">
            <v>791.87398</v>
          </cell>
        </row>
        <row r="21">
          <cell r="L21">
            <v>4.5749</v>
          </cell>
          <cell r="M21">
            <v>138.75</v>
          </cell>
          <cell r="N21">
            <v>4.5749</v>
          </cell>
          <cell r="O21">
            <v>100.83</v>
          </cell>
          <cell r="P21">
            <v>272.88</v>
          </cell>
          <cell r="Q21">
            <v>1.5166</v>
          </cell>
        </row>
        <row r="22">
          <cell r="H22">
            <v>27.81135</v>
          </cell>
        </row>
        <row r="22">
          <cell r="J22">
            <v>28.93392</v>
          </cell>
        </row>
        <row r="22">
          <cell r="L22">
            <v>0.052</v>
          </cell>
          <cell r="M22">
            <v>1.57</v>
          </cell>
          <cell r="N22">
            <v>0.052</v>
          </cell>
          <cell r="O22">
            <v>1.14</v>
          </cell>
          <cell r="P22">
            <v>18.74</v>
          </cell>
          <cell r="Q22">
            <v>1.0211</v>
          </cell>
        </row>
        <row r="23">
          <cell r="H23">
            <v>40.824</v>
          </cell>
        </row>
        <row r="23">
          <cell r="J23">
            <v>42.58296</v>
          </cell>
        </row>
        <row r="23">
          <cell r="L23">
            <v>0.057</v>
          </cell>
          <cell r="M23">
            <v>1.72</v>
          </cell>
          <cell r="N23">
            <v>0.057</v>
          </cell>
          <cell r="O23">
            <v>1.25</v>
          </cell>
          <cell r="P23">
            <v>28.84</v>
          </cell>
          <cell r="Q23">
            <v>1.0211</v>
          </cell>
        </row>
        <row r="24">
          <cell r="H24">
            <v>53.61795</v>
          </cell>
        </row>
        <row r="24">
          <cell r="J24">
            <v>56.00196</v>
          </cell>
        </row>
        <row r="24">
          <cell r="L24">
            <v>0.061</v>
          </cell>
          <cell r="M24">
            <v>1.85</v>
          </cell>
          <cell r="N24">
            <v>0.061</v>
          </cell>
          <cell r="O24">
            <v>1.34</v>
          </cell>
          <cell r="P24">
            <v>39.11</v>
          </cell>
          <cell r="Q24">
            <v>1.0211</v>
          </cell>
        </row>
        <row r="25">
          <cell r="H25">
            <v>65.9988</v>
          </cell>
        </row>
        <row r="25">
          <cell r="J25">
            <v>68.99922</v>
          </cell>
        </row>
        <row r="25">
          <cell r="L25">
            <v>0.064</v>
          </cell>
          <cell r="M25">
            <v>1.94</v>
          </cell>
          <cell r="N25">
            <v>0.064</v>
          </cell>
          <cell r="O25">
            <v>1.41</v>
          </cell>
          <cell r="P25">
            <v>48.65</v>
          </cell>
          <cell r="Q25">
            <v>1.0211</v>
          </cell>
        </row>
        <row r="26">
          <cell r="H26">
            <v>78.42825</v>
          </cell>
        </row>
        <row r="26">
          <cell r="J26">
            <v>82.07316</v>
          </cell>
        </row>
        <row r="26">
          <cell r="L26">
            <v>0.064</v>
          </cell>
          <cell r="M26">
            <v>1.94</v>
          </cell>
          <cell r="N26">
            <v>0.064</v>
          </cell>
          <cell r="O26">
            <v>1.41</v>
          </cell>
          <cell r="P26">
            <v>58.84</v>
          </cell>
          <cell r="Q26">
            <v>1.0211</v>
          </cell>
        </row>
        <row r="27">
          <cell r="H27">
            <v>111.7557</v>
          </cell>
        </row>
        <row r="27">
          <cell r="J27">
            <v>117.1287</v>
          </cell>
        </row>
        <row r="27">
          <cell r="L27">
            <v>0.064</v>
          </cell>
          <cell r="M27">
            <v>1.94</v>
          </cell>
          <cell r="N27">
            <v>0.064</v>
          </cell>
          <cell r="O27">
            <v>1.41</v>
          </cell>
          <cell r="P27">
            <v>84.5</v>
          </cell>
          <cell r="Q27">
            <v>1.0211</v>
          </cell>
        </row>
        <row r="28">
          <cell r="H28">
            <v>22.23644</v>
          </cell>
        </row>
        <row r="28">
          <cell r="J28">
            <v>22.34668</v>
          </cell>
        </row>
        <row r="28">
          <cell r="L28">
            <v>0.2154</v>
          </cell>
          <cell r="M28">
            <v>6.53</v>
          </cell>
          <cell r="N28">
            <v>0.0667</v>
          </cell>
          <cell r="O28">
            <v>1.47</v>
          </cell>
          <cell r="P28">
            <v>7.23</v>
          </cell>
          <cell r="Q28">
            <v>1.19</v>
          </cell>
        </row>
        <row r="29">
          <cell r="H29">
            <v>29.12696</v>
          </cell>
        </row>
        <row r="29">
          <cell r="J29">
            <v>29.5921</v>
          </cell>
        </row>
        <row r="29">
          <cell r="L29">
            <v>0.2154</v>
          </cell>
          <cell r="M29">
            <v>6.53</v>
          </cell>
          <cell r="N29">
            <v>0.0667</v>
          </cell>
          <cell r="O29">
            <v>1.47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6.53</v>
          </cell>
          <cell r="N30">
            <v>0.0667</v>
          </cell>
          <cell r="O30">
            <v>1.47</v>
          </cell>
          <cell r="P30">
            <v>41.81</v>
          </cell>
          <cell r="Q30">
            <v>1</v>
          </cell>
        </row>
        <row r="31">
          <cell r="H31">
            <v>161.58285</v>
          </cell>
        </row>
        <row r="31">
          <cell r="J31">
            <v>169.96122</v>
          </cell>
        </row>
        <row r="31">
          <cell r="L31">
            <v>0.2154</v>
          </cell>
          <cell r="M31">
            <v>6.53</v>
          </cell>
          <cell r="N31">
            <v>0.0667</v>
          </cell>
          <cell r="O31">
            <v>1.47</v>
          </cell>
          <cell r="P31">
            <v>132.99</v>
          </cell>
          <cell r="Q31">
            <v>1</v>
          </cell>
        </row>
        <row r="32">
          <cell r="H32">
            <v>513.9693</v>
          </cell>
        </row>
        <row r="32">
          <cell r="J32">
            <v>540.61956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423.02</v>
          </cell>
          <cell r="Q32">
            <v>1</v>
          </cell>
        </row>
        <row r="33">
          <cell r="H33">
            <v>52.04488</v>
          </cell>
        </row>
        <row r="33">
          <cell r="J33">
            <v>49.27151</v>
          </cell>
        </row>
        <row r="33">
          <cell r="L33">
            <v>1.16</v>
          </cell>
          <cell r="M33">
            <v>34.2292</v>
          </cell>
          <cell r="N33">
            <v>0.32</v>
          </cell>
          <cell r="O33">
            <v>7.0108</v>
          </cell>
        </row>
      </sheetData>
      <sheetData sheetId="10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71.46</v>
          </cell>
          <cell r="Q19">
            <v>0.2059</v>
          </cell>
        </row>
        <row r="20">
          <cell r="H20">
            <v>228.24532</v>
          </cell>
        </row>
        <row r="20">
          <cell r="J20">
            <v>223.0687</v>
          </cell>
        </row>
        <row r="20">
          <cell r="L20">
            <v>2.523</v>
          </cell>
          <cell r="M20">
            <v>62.64</v>
          </cell>
          <cell r="N20">
            <v>2.523</v>
          </cell>
          <cell r="O20">
            <v>50.05</v>
          </cell>
          <cell r="P20">
            <v>40.54</v>
          </cell>
          <cell r="Q20">
            <v>2</v>
          </cell>
        </row>
        <row r="21">
          <cell r="H21">
            <v>725.95288</v>
          </cell>
        </row>
        <row r="21">
          <cell r="J21">
            <v>735.09165</v>
          </cell>
        </row>
        <row r="21">
          <cell r="L21">
            <v>4.5749</v>
          </cell>
          <cell r="M21">
            <v>113.59</v>
          </cell>
          <cell r="N21">
            <v>4.5749</v>
          </cell>
          <cell r="O21">
            <v>90.76</v>
          </cell>
          <cell r="P21">
            <v>263.61</v>
          </cell>
          <cell r="Q21">
            <v>1.5166</v>
          </cell>
        </row>
        <row r="22">
          <cell r="H22">
            <v>28.7712</v>
          </cell>
        </row>
        <row r="22">
          <cell r="J22">
            <v>29.91798</v>
          </cell>
        </row>
        <row r="22">
          <cell r="L22">
            <v>0.052</v>
          </cell>
          <cell r="M22">
            <v>1.29</v>
          </cell>
          <cell r="N22">
            <v>0.052</v>
          </cell>
          <cell r="O22">
            <v>1.03</v>
          </cell>
          <cell r="P22">
            <v>18.74</v>
          </cell>
          <cell r="Q22">
            <v>1.0211</v>
          </cell>
        </row>
        <row r="23">
          <cell r="H23">
            <v>42.0633</v>
          </cell>
        </row>
        <row r="23">
          <cell r="J23">
            <v>43.87374</v>
          </cell>
        </row>
        <row r="23">
          <cell r="L23">
            <v>0.057</v>
          </cell>
          <cell r="M23">
            <v>1.41</v>
          </cell>
          <cell r="N23">
            <v>0.057</v>
          </cell>
          <cell r="O23">
            <v>1.13</v>
          </cell>
          <cell r="P23">
            <v>28.84</v>
          </cell>
          <cell r="Q23">
            <v>1.0211</v>
          </cell>
        </row>
        <row r="24">
          <cell r="H24">
            <v>54.8451</v>
          </cell>
        </row>
        <row r="24">
          <cell r="J24">
            <v>57.27996</v>
          </cell>
        </row>
        <row r="24">
          <cell r="L24">
            <v>0.061</v>
          </cell>
          <cell r="M24">
            <v>1.51</v>
          </cell>
          <cell r="N24">
            <v>0.061</v>
          </cell>
          <cell r="O24">
            <v>1.21</v>
          </cell>
          <cell r="P24">
            <v>39.11</v>
          </cell>
          <cell r="Q24">
            <v>1.0211</v>
          </cell>
        </row>
        <row r="25">
          <cell r="H25">
            <v>65.37915</v>
          </cell>
        </row>
        <row r="25">
          <cell r="J25">
            <v>68.36022</v>
          </cell>
        </row>
        <row r="25">
          <cell r="L25">
            <v>0.064</v>
          </cell>
          <cell r="M25">
            <v>1.58</v>
          </cell>
          <cell r="N25">
            <v>0.064</v>
          </cell>
          <cell r="O25">
            <v>1.26</v>
          </cell>
          <cell r="P25">
            <v>48.65</v>
          </cell>
          <cell r="Q25">
            <v>1.0211</v>
          </cell>
        </row>
        <row r="26">
          <cell r="H26">
            <v>80.12925</v>
          </cell>
        </row>
        <row r="26">
          <cell r="J26">
            <v>83.87514</v>
          </cell>
        </row>
        <row r="26">
          <cell r="L26">
            <v>0.064</v>
          </cell>
          <cell r="M26">
            <v>1.58</v>
          </cell>
          <cell r="N26">
            <v>0.064</v>
          </cell>
          <cell r="O26">
            <v>1.26</v>
          </cell>
          <cell r="P26">
            <v>58.84</v>
          </cell>
          <cell r="Q26">
            <v>1.0211</v>
          </cell>
        </row>
        <row r="27">
          <cell r="H27">
            <v>111.13605</v>
          </cell>
        </row>
        <row r="27">
          <cell r="J27">
            <v>116.4897</v>
          </cell>
        </row>
        <row r="27">
          <cell r="L27">
            <v>0.064</v>
          </cell>
          <cell r="M27">
            <v>1.58</v>
          </cell>
          <cell r="N27">
            <v>0.064</v>
          </cell>
          <cell r="O27">
            <v>1.26</v>
          </cell>
          <cell r="P27">
            <v>84.5</v>
          </cell>
          <cell r="Q27">
            <v>1.0211</v>
          </cell>
        </row>
        <row r="28">
          <cell r="H28">
            <v>25.59336</v>
          </cell>
        </row>
        <row r="28">
          <cell r="J28">
            <v>25.90304</v>
          </cell>
        </row>
        <row r="28">
          <cell r="L28">
            <v>0.2154</v>
          </cell>
          <cell r="M28">
            <v>5.34</v>
          </cell>
          <cell r="N28">
            <v>0.0667</v>
          </cell>
          <cell r="O28">
            <v>1.32</v>
          </cell>
          <cell r="P28">
            <v>7.23</v>
          </cell>
          <cell r="Q28">
            <v>1.19</v>
          </cell>
        </row>
        <row r="29">
          <cell r="H29">
            <v>32.48388</v>
          </cell>
        </row>
        <row r="29">
          <cell r="J29">
            <v>33.14846</v>
          </cell>
        </row>
        <row r="29">
          <cell r="L29">
            <v>0.2154</v>
          </cell>
          <cell r="M29">
            <v>5.34</v>
          </cell>
          <cell r="N29">
            <v>0.0667</v>
          </cell>
          <cell r="O29">
            <v>1.32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5.34</v>
          </cell>
          <cell r="N30">
            <v>0.0667</v>
          </cell>
          <cell r="O30">
            <v>1.32</v>
          </cell>
          <cell r="P30">
            <v>41.81</v>
          </cell>
          <cell r="Q30">
            <v>1</v>
          </cell>
        </row>
        <row r="31">
          <cell r="H31">
            <v>162.99225</v>
          </cell>
        </row>
        <row r="31">
          <cell r="J31">
            <v>171.4437</v>
          </cell>
        </row>
        <row r="31">
          <cell r="L31">
            <v>0.2154</v>
          </cell>
          <cell r="M31">
            <v>5.34</v>
          </cell>
          <cell r="N31">
            <v>0.0667</v>
          </cell>
          <cell r="O31">
            <v>1.32</v>
          </cell>
          <cell r="P31">
            <v>134.15</v>
          </cell>
          <cell r="Q31">
            <v>1</v>
          </cell>
        </row>
        <row r="33">
          <cell r="H33">
            <v>44.47288</v>
          </cell>
        </row>
        <row r="33">
          <cell r="J33">
            <v>41.21662</v>
          </cell>
        </row>
        <row r="33">
          <cell r="L33">
            <v>1.16</v>
          </cell>
          <cell r="M33">
            <v>29.2492</v>
          </cell>
          <cell r="N33">
            <v>0.32</v>
          </cell>
          <cell r="O33">
            <v>5.9908</v>
          </cell>
        </row>
      </sheetData>
      <sheetData sheetId="11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74.95</v>
          </cell>
          <cell r="Q19">
            <v>0.2059</v>
          </cell>
        </row>
        <row r="20">
          <cell r="H20">
            <v>264.86856</v>
          </cell>
        </row>
        <row r="20">
          <cell r="J20">
            <v>260.19816</v>
          </cell>
        </row>
        <row r="20">
          <cell r="L20">
            <v>2.523</v>
          </cell>
          <cell r="M20">
            <v>84.36</v>
          </cell>
          <cell r="N20">
            <v>2.523</v>
          </cell>
          <cell r="O20">
            <v>60.35</v>
          </cell>
          <cell r="P20">
            <v>40.54</v>
          </cell>
          <cell r="Q20">
            <v>2</v>
          </cell>
        </row>
        <row r="21">
          <cell r="H21">
            <v>831.88516</v>
          </cell>
        </row>
        <row r="21">
          <cell r="J21">
            <v>843.4412</v>
          </cell>
        </row>
        <row r="21">
          <cell r="L21">
            <v>4.5749</v>
          </cell>
          <cell r="M21">
            <v>152.98</v>
          </cell>
          <cell r="N21">
            <v>4.5749</v>
          </cell>
          <cell r="O21">
            <v>109.43</v>
          </cell>
          <cell r="P21">
            <v>287.98</v>
          </cell>
          <cell r="Q21">
            <v>1.5166</v>
          </cell>
        </row>
        <row r="22">
          <cell r="H22">
            <v>27.90855</v>
          </cell>
        </row>
        <row r="22">
          <cell r="J22">
            <v>28.99782</v>
          </cell>
        </row>
        <row r="22">
          <cell r="L22">
            <v>0.052</v>
          </cell>
          <cell r="M22">
            <v>1.73</v>
          </cell>
          <cell r="N22">
            <v>0.052</v>
          </cell>
          <cell r="O22">
            <v>1.24</v>
          </cell>
          <cell r="P22">
            <v>18.74</v>
          </cell>
          <cell r="Q22">
            <v>1.0211</v>
          </cell>
        </row>
        <row r="23">
          <cell r="H23">
            <v>40.8969</v>
          </cell>
        </row>
        <row r="23">
          <cell r="J23">
            <v>42.6213</v>
          </cell>
        </row>
        <row r="23">
          <cell r="L23">
            <v>0.057</v>
          </cell>
          <cell r="M23">
            <v>1.9</v>
          </cell>
          <cell r="N23">
            <v>0.057</v>
          </cell>
          <cell r="O23">
            <v>1.36</v>
          </cell>
          <cell r="P23">
            <v>28.84</v>
          </cell>
          <cell r="Q23">
            <v>1.0211</v>
          </cell>
        </row>
        <row r="24">
          <cell r="H24">
            <v>53.69085</v>
          </cell>
        </row>
        <row r="24">
          <cell r="J24">
            <v>56.06586</v>
          </cell>
        </row>
        <row r="24">
          <cell r="L24">
            <v>0.061</v>
          </cell>
          <cell r="M24">
            <v>2.03</v>
          </cell>
          <cell r="N24">
            <v>0.061</v>
          </cell>
          <cell r="O24">
            <v>1.45</v>
          </cell>
          <cell r="P24">
            <v>39.11</v>
          </cell>
          <cell r="Q24">
            <v>1.0211</v>
          </cell>
        </row>
        <row r="25">
          <cell r="H25">
            <v>66.3876</v>
          </cell>
        </row>
        <row r="25">
          <cell r="J25">
            <v>69.36984</v>
          </cell>
        </row>
        <row r="25">
          <cell r="L25">
            <v>0.064</v>
          </cell>
          <cell r="M25">
            <v>2.14</v>
          </cell>
          <cell r="N25">
            <v>0.064</v>
          </cell>
          <cell r="O25">
            <v>1.53</v>
          </cell>
          <cell r="P25">
            <v>48.65</v>
          </cell>
          <cell r="Q25">
            <v>1.0211</v>
          </cell>
        </row>
        <row r="26">
          <cell r="H26">
            <v>78.45255</v>
          </cell>
        </row>
        <row r="26">
          <cell r="J26">
            <v>82.06038</v>
          </cell>
        </row>
        <row r="26">
          <cell r="L26">
            <v>0.064</v>
          </cell>
          <cell r="M26">
            <v>2.14</v>
          </cell>
          <cell r="N26">
            <v>0.064</v>
          </cell>
          <cell r="O26">
            <v>1.53</v>
          </cell>
          <cell r="P26">
            <v>58.84</v>
          </cell>
          <cell r="Q26">
            <v>1.0211</v>
          </cell>
        </row>
        <row r="27">
          <cell r="H27">
            <v>112.1445</v>
          </cell>
        </row>
        <row r="27">
          <cell r="J27">
            <v>117.49932</v>
          </cell>
        </row>
        <row r="27">
          <cell r="L27">
            <v>0.064</v>
          </cell>
          <cell r="M27">
            <v>2.14</v>
          </cell>
          <cell r="N27">
            <v>0.064</v>
          </cell>
          <cell r="O27">
            <v>1.53</v>
          </cell>
          <cell r="P27">
            <v>84.5</v>
          </cell>
          <cell r="Q27">
            <v>1.0211</v>
          </cell>
        </row>
        <row r="28">
          <cell r="H28">
            <v>28.81146</v>
          </cell>
        </row>
        <row r="28">
          <cell r="J28">
            <v>29.14092</v>
          </cell>
        </row>
        <row r="28">
          <cell r="L28">
            <v>0.2154</v>
          </cell>
          <cell r="M28">
            <v>7.2</v>
          </cell>
          <cell r="N28">
            <v>0.0667</v>
          </cell>
          <cell r="O28">
            <v>1.59</v>
          </cell>
          <cell r="P28">
            <v>7.23</v>
          </cell>
          <cell r="Q28">
            <v>1.19</v>
          </cell>
        </row>
        <row r="29">
          <cell r="H29">
            <v>35.70198</v>
          </cell>
        </row>
        <row r="29">
          <cell r="J29">
            <v>36.38634</v>
          </cell>
        </row>
        <row r="29">
          <cell r="L29">
            <v>0.2154</v>
          </cell>
          <cell r="M29">
            <v>7.2</v>
          </cell>
          <cell r="N29">
            <v>0.0667</v>
          </cell>
          <cell r="O29">
            <v>1.59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7.2</v>
          </cell>
          <cell r="N30">
            <v>0.0667</v>
          </cell>
          <cell r="O30">
            <v>1.59</v>
          </cell>
          <cell r="P30">
            <v>41.81</v>
          </cell>
          <cell r="Q30">
            <v>1</v>
          </cell>
        </row>
        <row r="31">
          <cell r="H31">
            <v>162.5184</v>
          </cell>
        </row>
        <row r="31">
          <cell r="J31">
            <v>170.94528</v>
          </cell>
        </row>
        <row r="31">
          <cell r="L31">
            <v>0.2154</v>
          </cell>
          <cell r="M31">
            <v>7.2</v>
          </cell>
          <cell r="N31">
            <v>0.0667</v>
          </cell>
          <cell r="O31">
            <v>1.59</v>
          </cell>
          <cell r="P31">
            <v>133.76</v>
          </cell>
          <cell r="Q31">
            <v>1</v>
          </cell>
        </row>
        <row r="33">
          <cell r="H33">
            <v>50.1645</v>
          </cell>
        </row>
        <row r="33">
          <cell r="J33">
            <v>47.73219</v>
          </cell>
        </row>
        <row r="33">
          <cell r="L33">
            <v>1.16</v>
          </cell>
          <cell r="M33">
            <v>32.9925</v>
          </cell>
          <cell r="N33">
            <v>0.32</v>
          </cell>
          <cell r="O33">
            <v>6.7575</v>
          </cell>
        </row>
      </sheetData>
      <sheetData sheetId="12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73.25</v>
          </cell>
          <cell r="Q19">
            <v>0.2059</v>
          </cell>
        </row>
        <row r="20">
          <cell r="H20">
            <v>245.61044</v>
          </cell>
        </row>
        <row r="20">
          <cell r="J20">
            <v>243.53104</v>
          </cell>
        </row>
        <row r="20">
          <cell r="L20">
            <v>2.523</v>
          </cell>
          <cell r="M20">
            <v>67.21</v>
          </cell>
          <cell r="N20">
            <v>2.523</v>
          </cell>
          <cell r="O20">
            <v>57.01</v>
          </cell>
          <cell r="P20">
            <v>40.54</v>
          </cell>
          <cell r="Q20">
            <v>2</v>
          </cell>
        </row>
        <row r="21">
          <cell r="H21">
            <v>755.42058</v>
          </cell>
        </row>
        <row r="21">
          <cell r="J21">
            <v>771.27894</v>
          </cell>
        </row>
        <row r="21">
          <cell r="L21">
            <v>4.5749</v>
          </cell>
          <cell r="M21">
            <v>121.87</v>
          </cell>
          <cell r="N21">
            <v>4.5749</v>
          </cell>
          <cell r="O21">
            <v>103.39</v>
          </cell>
          <cell r="P21">
            <v>271.3</v>
          </cell>
          <cell r="Q21">
            <v>1.5166</v>
          </cell>
        </row>
        <row r="22">
          <cell r="H22">
            <v>28.88055</v>
          </cell>
        </row>
        <row r="22">
          <cell r="J22">
            <v>30.08412</v>
          </cell>
        </row>
        <row r="22">
          <cell r="L22">
            <v>0.052</v>
          </cell>
          <cell r="M22">
            <v>1.38</v>
          </cell>
          <cell r="N22">
            <v>0.052</v>
          </cell>
          <cell r="O22">
            <v>1.17</v>
          </cell>
          <cell r="P22">
            <v>18.74</v>
          </cell>
          <cell r="Q22">
            <v>1.0211</v>
          </cell>
        </row>
        <row r="23">
          <cell r="H23">
            <v>42.1605</v>
          </cell>
        </row>
        <row r="23">
          <cell r="J23">
            <v>44.0271</v>
          </cell>
        </row>
        <row r="23">
          <cell r="L23">
            <v>0.057</v>
          </cell>
          <cell r="M23">
            <v>1.51</v>
          </cell>
          <cell r="N23">
            <v>0.057</v>
          </cell>
          <cell r="O23">
            <v>1.28</v>
          </cell>
          <cell r="P23">
            <v>28.84</v>
          </cell>
          <cell r="Q23">
            <v>1.0211</v>
          </cell>
        </row>
        <row r="24">
          <cell r="H24">
            <v>54.9666</v>
          </cell>
        </row>
        <row r="24">
          <cell r="J24">
            <v>57.47166</v>
          </cell>
        </row>
        <row r="24">
          <cell r="L24">
            <v>0.061</v>
          </cell>
          <cell r="M24">
            <v>1.62</v>
          </cell>
          <cell r="N24">
            <v>0.061</v>
          </cell>
          <cell r="O24">
            <v>1.37</v>
          </cell>
          <cell r="P24">
            <v>39.11</v>
          </cell>
          <cell r="Q24">
            <v>1.0211</v>
          </cell>
        </row>
        <row r="25">
          <cell r="H25">
            <v>65.74365</v>
          </cell>
        </row>
        <row r="25">
          <cell r="J25">
            <v>68.79474</v>
          </cell>
        </row>
        <row r="25">
          <cell r="L25">
            <v>0.064</v>
          </cell>
          <cell r="M25">
            <v>1.7</v>
          </cell>
          <cell r="N25">
            <v>0.064</v>
          </cell>
          <cell r="O25">
            <v>1.44</v>
          </cell>
          <cell r="P25">
            <v>48.65</v>
          </cell>
          <cell r="Q25">
            <v>1.0211</v>
          </cell>
        </row>
        <row r="26">
          <cell r="H26">
            <v>80.22645</v>
          </cell>
        </row>
        <row r="26">
          <cell r="J26">
            <v>84.0285</v>
          </cell>
        </row>
        <row r="26">
          <cell r="L26">
            <v>0.064</v>
          </cell>
          <cell r="M26">
            <v>1.7</v>
          </cell>
          <cell r="N26">
            <v>0.064</v>
          </cell>
          <cell r="O26">
            <v>1.44</v>
          </cell>
          <cell r="P26">
            <v>58.84</v>
          </cell>
          <cell r="Q26">
            <v>1.0211</v>
          </cell>
        </row>
        <row r="27">
          <cell r="H27">
            <v>111.50055</v>
          </cell>
        </row>
        <row r="27">
          <cell r="J27">
            <v>116.92422</v>
          </cell>
        </row>
        <row r="27">
          <cell r="L27">
            <v>0.064</v>
          </cell>
          <cell r="M27">
            <v>1.7</v>
          </cell>
          <cell r="N27">
            <v>0.064</v>
          </cell>
          <cell r="O27">
            <v>1.44</v>
          </cell>
          <cell r="P27">
            <v>84.5</v>
          </cell>
          <cell r="Q27">
            <v>1.0211</v>
          </cell>
        </row>
        <row r="28">
          <cell r="H28">
            <v>23.87704</v>
          </cell>
        </row>
        <row r="28">
          <cell r="J28">
            <v>24.24429</v>
          </cell>
        </row>
        <row r="28">
          <cell r="L28">
            <v>0.2154</v>
          </cell>
          <cell r="M28">
            <v>5.73</v>
          </cell>
          <cell r="N28">
            <v>0.0667</v>
          </cell>
          <cell r="O28">
            <v>1.5</v>
          </cell>
          <cell r="P28">
            <v>7.23</v>
          </cell>
          <cell r="Q28">
            <v>1.19</v>
          </cell>
        </row>
        <row r="29">
          <cell r="H29">
            <v>30.76756</v>
          </cell>
        </row>
        <row r="29">
          <cell r="J29">
            <v>31.48971</v>
          </cell>
        </row>
        <row r="29">
          <cell r="L29">
            <v>0.2154</v>
          </cell>
          <cell r="M29">
            <v>5.73</v>
          </cell>
          <cell r="N29">
            <v>0.0667</v>
          </cell>
          <cell r="O29">
            <v>1.5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5.73</v>
          </cell>
          <cell r="N30">
            <v>0.0667</v>
          </cell>
          <cell r="O30">
            <v>1.5</v>
          </cell>
          <cell r="P30">
            <v>41.81</v>
          </cell>
          <cell r="Q30">
            <v>1</v>
          </cell>
        </row>
        <row r="31">
          <cell r="H31">
            <v>161.46135</v>
          </cell>
        </row>
        <row r="31">
          <cell r="J31">
            <v>169.83342</v>
          </cell>
        </row>
        <row r="31">
          <cell r="L31">
            <v>0.2154</v>
          </cell>
          <cell r="M31">
            <v>5.73</v>
          </cell>
          <cell r="N31">
            <v>0.0667</v>
          </cell>
          <cell r="O31">
            <v>1.5</v>
          </cell>
          <cell r="P31">
            <v>132.89</v>
          </cell>
          <cell r="Q31">
            <v>1</v>
          </cell>
        </row>
        <row r="33">
          <cell r="H33">
            <v>47.88028</v>
          </cell>
        </row>
        <row r="33">
          <cell r="J33">
            <v>45.60899</v>
          </cell>
        </row>
        <row r="33">
          <cell r="L33">
            <v>1.16</v>
          </cell>
          <cell r="M33">
            <v>31.4902</v>
          </cell>
          <cell r="N33">
            <v>0.32</v>
          </cell>
          <cell r="O33">
            <v>6.4498</v>
          </cell>
        </row>
      </sheetData>
      <sheetData sheetId="13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72.45</v>
          </cell>
          <cell r="Q19">
            <v>0.2059</v>
          </cell>
        </row>
        <row r="20">
          <cell r="H20">
            <v>245.79974</v>
          </cell>
        </row>
        <row r="20">
          <cell r="J20">
            <v>242.23058</v>
          </cell>
        </row>
        <row r="20">
          <cell r="L20">
            <v>2.523</v>
          </cell>
          <cell r="M20">
            <v>74.2</v>
          </cell>
          <cell r="N20">
            <v>2.523</v>
          </cell>
          <cell r="O20">
            <v>53.68</v>
          </cell>
          <cell r="P20">
            <v>40.54</v>
          </cell>
          <cell r="Q20">
            <v>2</v>
          </cell>
        </row>
        <row r="21">
          <cell r="H21">
            <v>769.87048</v>
          </cell>
        </row>
        <row r="21">
          <cell r="J21">
            <v>781.66935</v>
          </cell>
        </row>
        <row r="21">
          <cell r="L21">
            <v>4.5749</v>
          </cell>
          <cell r="M21">
            <v>134.54</v>
          </cell>
          <cell r="N21">
            <v>4.5749</v>
          </cell>
          <cell r="O21">
            <v>97.35</v>
          </cell>
          <cell r="P21">
            <v>269.54</v>
          </cell>
          <cell r="Q21">
            <v>1.5166</v>
          </cell>
        </row>
        <row r="22">
          <cell r="H22">
            <v>28.8927</v>
          </cell>
        </row>
        <row r="22">
          <cell r="J22">
            <v>30.07134</v>
          </cell>
        </row>
        <row r="22">
          <cell r="L22">
            <v>0.052</v>
          </cell>
          <cell r="M22">
            <v>1.52</v>
          </cell>
          <cell r="N22">
            <v>0.052</v>
          </cell>
          <cell r="O22">
            <v>1.1</v>
          </cell>
          <cell r="P22">
            <v>18.74</v>
          </cell>
          <cell r="Q22">
            <v>1.0211</v>
          </cell>
        </row>
        <row r="23">
          <cell r="H23">
            <v>42.17265</v>
          </cell>
        </row>
        <row r="23">
          <cell r="J23">
            <v>44.00154</v>
          </cell>
        </row>
        <row r="23">
          <cell r="L23">
            <v>0.057</v>
          </cell>
          <cell r="M23">
            <v>1.67</v>
          </cell>
          <cell r="N23">
            <v>0.057</v>
          </cell>
          <cell r="O23">
            <v>1.21</v>
          </cell>
          <cell r="P23">
            <v>28.84</v>
          </cell>
          <cell r="Q23">
            <v>1.0211</v>
          </cell>
        </row>
        <row r="24">
          <cell r="H24">
            <v>54.97875</v>
          </cell>
        </row>
        <row r="24">
          <cell r="J24">
            <v>57.45888</v>
          </cell>
        </row>
        <row r="24">
          <cell r="L24">
            <v>0.061</v>
          </cell>
          <cell r="M24">
            <v>1.79</v>
          </cell>
          <cell r="N24">
            <v>0.061</v>
          </cell>
          <cell r="O24">
            <v>1.29</v>
          </cell>
          <cell r="P24">
            <v>39.11</v>
          </cell>
          <cell r="Q24">
            <v>1.0211</v>
          </cell>
        </row>
        <row r="25">
          <cell r="H25">
            <v>65.86515</v>
          </cell>
        </row>
        <row r="25">
          <cell r="J25">
            <v>68.87142</v>
          </cell>
        </row>
        <row r="25">
          <cell r="L25">
            <v>0.064</v>
          </cell>
          <cell r="M25">
            <v>1.88</v>
          </cell>
          <cell r="N25">
            <v>0.064</v>
          </cell>
          <cell r="O25">
            <v>1.36</v>
          </cell>
          <cell r="P25">
            <v>48.65</v>
          </cell>
          <cell r="Q25">
            <v>1.0211</v>
          </cell>
        </row>
        <row r="26">
          <cell r="H26">
            <v>80.22645</v>
          </cell>
        </row>
        <row r="26">
          <cell r="J26">
            <v>83.97738</v>
          </cell>
        </row>
        <row r="26">
          <cell r="L26">
            <v>0.064</v>
          </cell>
          <cell r="M26">
            <v>1.88</v>
          </cell>
          <cell r="N26">
            <v>0.064</v>
          </cell>
          <cell r="O26">
            <v>1.36</v>
          </cell>
          <cell r="P26">
            <v>58.84</v>
          </cell>
          <cell r="Q26">
            <v>1.0211</v>
          </cell>
        </row>
        <row r="27">
          <cell r="H27">
            <v>111.62205</v>
          </cell>
        </row>
        <row r="27">
          <cell r="J27">
            <v>117.0009</v>
          </cell>
        </row>
        <row r="27">
          <cell r="L27">
            <v>0.064</v>
          </cell>
          <cell r="M27">
            <v>1.88</v>
          </cell>
          <cell r="N27">
            <v>0.064</v>
          </cell>
          <cell r="O27">
            <v>1.36</v>
          </cell>
          <cell r="P27">
            <v>84.5</v>
          </cell>
          <cell r="Q27">
            <v>1.0211</v>
          </cell>
        </row>
        <row r="28">
          <cell r="H28">
            <v>24.62162</v>
          </cell>
        </row>
        <row r="28">
          <cell r="J28">
            <v>24.89452</v>
          </cell>
        </row>
        <row r="28">
          <cell r="L28">
            <v>0.2154</v>
          </cell>
          <cell r="M28">
            <v>6.33</v>
          </cell>
          <cell r="N28">
            <v>0.0667</v>
          </cell>
          <cell r="O28">
            <v>1.41</v>
          </cell>
          <cell r="P28">
            <v>7.23</v>
          </cell>
          <cell r="Q28">
            <v>1.19</v>
          </cell>
        </row>
        <row r="29">
          <cell r="H29">
            <v>31.51214</v>
          </cell>
        </row>
        <row r="29">
          <cell r="J29">
            <v>32.13994</v>
          </cell>
        </row>
        <row r="29">
          <cell r="L29">
            <v>0.2154</v>
          </cell>
          <cell r="M29">
            <v>6.33</v>
          </cell>
          <cell r="N29">
            <v>0.0667</v>
          </cell>
          <cell r="O29">
            <v>1.41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6.33</v>
          </cell>
          <cell r="N30">
            <v>0.0667</v>
          </cell>
          <cell r="O30">
            <v>1.41</v>
          </cell>
          <cell r="P30">
            <v>41.81</v>
          </cell>
          <cell r="Q30">
            <v>1</v>
          </cell>
        </row>
        <row r="31">
          <cell r="H31">
            <v>160.97535</v>
          </cell>
        </row>
        <row r="31">
          <cell r="J31">
            <v>169.32222</v>
          </cell>
        </row>
        <row r="31">
          <cell r="L31">
            <v>0.2154</v>
          </cell>
          <cell r="M31">
            <v>6.33</v>
          </cell>
          <cell r="N31">
            <v>0.0667</v>
          </cell>
          <cell r="O31">
            <v>1.41</v>
          </cell>
          <cell r="P31">
            <v>132.49</v>
          </cell>
          <cell r="Q31">
            <v>1</v>
          </cell>
        </row>
        <row r="32">
          <cell r="H32">
            <v>513.44685</v>
          </cell>
        </row>
        <row r="32">
          <cell r="J32">
            <v>540.07002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422.59</v>
          </cell>
          <cell r="Q32">
            <v>1</v>
          </cell>
        </row>
        <row r="33">
          <cell r="H33">
            <v>51.40126</v>
          </cell>
        </row>
        <row r="33">
          <cell r="J33">
            <v>48.58147</v>
          </cell>
        </row>
        <row r="33">
          <cell r="L33">
            <v>1.16</v>
          </cell>
          <cell r="M33">
            <v>33.8059</v>
          </cell>
          <cell r="N33">
            <v>0.32</v>
          </cell>
          <cell r="O33">
            <v>6.9241</v>
          </cell>
        </row>
      </sheetData>
      <sheetData sheetId="14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74.19</v>
          </cell>
          <cell r="Q19">
            <v>0.2059</v>
          </cell>
        </row>
        <row r="20">
          <cell r="H20">
            <v>291.7113</v>
          </cell>
        </row>
        <row r="20">
          <cell r="J20">
            <v>287.99881</v>
          </cell>
        </row>
        <row r="20">
          <cell r="L20">
            <v>2.523</v>
          </cell>
          <cell r="M20">
            <v>76.69</v>
          </cell>
          <cell r="N20">
            <v>2.523</v>
          </cell>
          <cell r="O20">
            <v>67.43</v>
          </cell>
          <cell r="P20">
            <v>63.24</v>
          </cell>
          <cell r="Q20">
            <v>2</v>
          </cell>
        </row>
        <row r="21">
          <cell r="H21">
            <v>810.7088</v>
          </cell>
        </row>
        <row r="21">
          <cell r="J21">
            <v>820.37794</v>
          </cell>
        </row>
        <row r="21">
          <cell r="L21">
            <v>4.5749</v>
          </cell>
          <cell r="M21">
            <v>139.07</v>
          </cell>
          <cell r="N21">
            <v>4.5749</v>
          </cell>
          <cell r="O21">
            <v>122.28</v>
          </cell>
          <cell r="P21">
            <v>273.86</v>
          </cell>
          <cell r="Q21">
            <v>1.5166</v>
          </cell>
        </row>
        <row r="22">
          <cell r="H22">
            <v>30.9096</v>
          </cell>
        </row>
        <row r="22">
          <cell r="J22">
            <v>32.1417</v>
          </cell>
        </row>
        <row r="22">
          <cell r="L22">
            <v>0.052</v>
          </cell>
          <cell r="M22">
            <v>1.58</v>
          </cell>
          <cell r="N22">
            <v>0.052</v>
          </cell>
          <cell r="O22">
            <v>1.38</v>
          </cell>
          <cell r="P22">
            <v>18.74</v>
          </cell>
          <cell r="Q22">
            <v>1.0211</v>
          </cell>
        </row>
        <row r="23">
          <cell r="H23">
            <v>44.6148</v>
          </cell>
        </row>
        <row r="23">
          <cell r="J23">
            <v>46.50642</v>
          </cell>
        </row>
        <row r="23">
          <cell r="L23">
            <v>0.057</v>
          </cell>
          <cell r="M23">
            <v>1.73</v>
          </cell>
          <cell r="N23">
            <v>0.057</v>
          </cell>
          <cell r="O23">
            <v>1.52</v>
          </cell>
          <cell r="P23">
            <v>28.84</v>
          </cell>
          <cell r="Q23">
            <v>1.0211</v>
          </cell>
        </row>
        <row r="24">
          <cell r="H24">
            <v>57.4938</v>
          </cell>
        </row>
        <row r="24">
          <cell r="J24">
            <v>60.02766</v>
          </cell>
        </row>
        <row r="24">
          <cell r="L24">
            <v>0.061</v>
          </cell>
          <cell r="M24">
            <v>1.85</v>
          </cell>
          <cell r="N24">
            <v>0.061</v>
          </cell>
          <cell r="O24">
            <v>1.63</v>
          </cell>
          <cell r="P24">
            <v>39.11</v>
          </cell>
          <cell r="Q24">
            <v>1.0211</v>
          </cell>
        </row>
        <row r="25">
          <cell r="H25">
            <v>66.3633</v>
          </cell>
        </row>
        <row r="25">
          <cell r="J25">
            <v>69.34428</v>
          </cell>
        </row>
        <row r="25">
          <cell r="L25">
            <v>0.064</v>
          </cell>
          <cell r="M25">
            <v>1.94</v>
          </cell>
          <cell r="N25">
            <v>0.064</v>
          </cell>
          <cell r="O25">
            <v>1.71</v>
          </cell>
          <cell r="P25">
            <v>48.65</v>
          </cell>
          <cell r="Q25">
            <v>1.0211</v>
          </cell>
        </row>
        <row r="26">
          <cell r="H26">
            <v>83.349</v>
          </cell>
        </row>
        <row r="26">
          <cell r="J26">
            <v>87.21072</v>
          </cell>
        </row>
        <row r="26">
          <cell r="L26">
            <v>0.064</v>
          </cell>
          <cell r="M26">
            <v>1.94</v>
          </cell>
          <cell r="N26">
            <v>0.064</v>
          </cell>
          <cell r="O26">
            <v>1.71</v>
          </cell>
          <cell r="P26">
            <v>58.84</v>
          </cell>
          <cell r="Q26">
            <v>1.0211</v>
          </cell>
        </row>
        <row r="27">
          <cell r="H27">
            <v>112.1202</v>
          </cell>
        </row>
        <row r="27">
          <cell r="J27">
            <v>117.47376</v>
          </cell>
        </row>
        <row r="27">
          <cell r="L27">
            <v>0.064</v>
          </cell>
          <cell r="M27">
            <v>1.94</v>
          </cell>
          <cell r="N27">
            <v>0.064</v>
          </cell>
          <cell r="O27">
            <v>1.71</v>
          </cell>
          <cell r="P27">
            <v>84.5</v>
          </cell>
          <cell r="Q27">
            <v>1.0211</v>
          </cell>
        </row>
        <row r="28">
          <cell r="H28">
            <v>27.33492</v>
          </cell>
        </row>
        <row r="28">
          <cell r="J28">
            <v>27.65468</v>
          </cell>
        </row>
        <row r="28">
          <cell r="L28">
            <v>0.2154</v>
          </cell>
          <cell r="M28">
            <v>6.54</v>
          </cell>
          <cell r="N28">
            <v>0.0667</v>
          </cell>
          <cell r="O28">
            <v>1.78</v>
          </cell>
          <cell r="P28">
            <v>7.23</v>
          </cell>
          <cell r="Q28">
            <v>1.19</v>
          </cell>
        </row>
        <row r="29">
          <cell r="H29">
            <v>34.22544</v>
          </cell>
        </row>
        <row r="29">
          <cell r="J29">
            <v>34.9001</v>
          </cell>
        </row>
        <row r="29">
          <cell r="L29">
            <v>0.2154</v>
          </cell>
          <cell r="M29">
            <v>6.54</v>
          </cell>
          <cell r="N29">
            <v>0.0667</v>
          </cell>
          <cell r="O29">
            <v>1.78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6.54</v>
          </cell>
          <cell r="N30">
            <v>0.0667</v>
          </cell>
          <cell r="O30">
            <v>1.78</v>
          </cell>
          <cell r="P30">
            <v>41.81</v>
          </cell>
          <cell r="Q30">
            <v>1</v>
          </cell>
        </row>
        <row r="31">
          <cell r="H31">
            <v>161.595</v>
          </cell>
        </row>
        <row r="31">
          <cell r="J31">
            <v>169.974</v>
          </cell>
        </row>
        <row r="31">
          <cell r="L31">
            <v>0.2154</v>
          </cell>
          <cell r="M31">
            <v>6.54</v>
          </cell>
          <cell r="N31">
            <v>0.0667</v>
          </cell>
          <cell r="O31">
            <v>1.78</v>
          </cell>
          <cell r="P31">
            <v>133</v>
          </cell>
          <cell r="Q31">
            <v>1</v>
          </cell>
        </row>
        <row r="32">
          <cell r="H32">
            <v>513.44685</v>
          </cell>
        </row>
        <row r="32">
          <cell r="J32">
            <v>540.07002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422.59</v>
          </cell>
          <cell r="Q32">
            <v>1</v>
          </cell>
        </row>
        <row r="33">
          <cell r="H33">
            <v>52.41086</v>
          </cell>
        </row>
        <row r="33">
          <cell r="J33">
            <v>49.58999</v>
          </cell>
        </row>
        <row r="33">
          <cell r="L33">
            <v>1.16</v>
          </cell>
          <cell r="M33">
            <v>34.4699</v>
          </cell>
          <cell r="N33">
            <v>0.32</v>
          </cell>
          <cell r="O33">
            <v>7.0601</v>
          </cell>
        </row>
      </sheetData>
      <sheetData sheetId="15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73.97</v>
          </cell>
          <cell r="Q19">
            <v>0.2059</v>
          </cell>
        </row>
        <row r="20">
          <cell r="H20">
            <v>253.29602</v>
          </cell>
        </row>
        <row r="20">
          <cell r="J20">
            <v>248.50729</v>
          </cell>
        </row>
        <row r="20">
          <cell r="L20">
            <v>2.523</v>
          </cell>
          <cell r="M20">
            <v>76.09</v>
          </cell>
          <cell r="N20">
            <v>2.523</v>
          </cell>
          <cell r="O20">
            <v>58.55</v>
          </cell>
          <cell r="P20">
            <v>40.54</v>
          </cell>
          <cell r="Q20">
            <v>2</v>
          </cell>
        </row>
        <row r="21">
          <cell r="H21">
            <v>794.63092</v>
          </cell>
        </row>
        <row r="21">
          <cell r="J21">
            <v>805.11744</v>
          </cell>
        </row>
        <row r="21">
          <cell r="L21">
            <v>4.5749</v>
          </cell>
          <cell r="M21">
            <v>137.97</v>
          </cell>
          <cell r="N21">
            <v>4.5749</v>
          </cell>
          <cell r="O21">
            <v>106.18</v>
          </cell>
          <cell r="P21">
            <v>276.8</v>
          </cell>
          <cell r="Q21">
            <v>1.5166</v>
          </cell>
        </row>
        <row r="22">
          <cell r="H22">
            <v>28.3581</v>
          </cell>
        </row>
        <row r="22">
          <cell r="J22">
            <v>29.48346</v>
          </cell>
        </row>
        <row r="22">
          <cell r="L22">
            <v>0.052</v>
          </cell>
          <cell r="M22">
            <v>1.56</v>
          </cell>
          <cell r="N22">
            <v>0.052</v>
          </cell>
          <cell r="O22">
            <v>1.2</v>
          </cell>
          <cell r="P22">
            <v>18.74</v>
          </cell>
          <cell r="Q22">
            <v>1.0211</v>
          </cell>
        </row>
        <row r="23">
          <cell r="H23">
            <v>41.49225</v>
          </cell>
        </row>
        <row r="23">
          <cell r="J23">
            <v>43.2603</v>
          </cell>
        </row>
        <row r="23">
          <cell r="L23">
            <v>0.057</v>
          </cell>
          <cell r="M23">
            <v>1.71</v>
          </cell>
          <cell r="N23">
            <v>0.057</v>
          </cell>
          <cell r="O23">
            <v>1.32</v>
          </cell>
          <cell r="P23">
            <v>28.84</v>
          </cell>
          <cell r="Q23">
            <v>1.0211</v>
          </cell>
        </row>
        <row r="24">
          <cell r="H24">
            <v>54.2862</v>
          </cell>
        </row>
        <row r="24">
          <cell r="J24">
            <v>56.69208</v>
          </cell>
        </row>
        <row r="24">
          <cell r="L24">
            <v>0.061</v>
          </cell>
          <cell r="M24">
            <v>1.83</v>
          </cell>
          <cell r="N24">
            <v>0.061</v>
          </cell>
          <cell r="O24">
            <v>1.41</v>
          </cell>
          <cell r="P24">
            <v>39.11</v>
          </cell>
          <cell r="Q24">
            <v>1.0211</v>
          </cell>
        </row>
        <row r="25">
          <cell r="H25">
            <v>66.0717</v>
          </cell>
        </row>
        <row r="25">
          <cell r="J25">
            <v>69.05034</v>
          </cell>
        </row>
        <row r="25">
          <cell r="L25">
            <v>0.064</v>
          </cell>
          <cell r="M25">
            <v>1.93</v>
          </cell>
          <cell r="N25">
            <v>0.064</v>
          </cell>
          <cell r="O25">
            <v>1.48</v>
          </cell>
          <cell r="P25">
            <v>48.65</v>
          </cell>
          <cell r="Q25">
            <v>1.0211</v>
          </cell>
        </row>
        <row r="26">
          <cell r="H26">
            <v>79.2909</v>
          </cell>
        </row>
        <row r="26">
          <cell r="J26">
            <v>82.95498</v>
          </cell>
        </row>
        <row r="26">
          <cell r="L26">
            <v>0.064</v>
          </cell>
          <cell r="M26">
            <v>1.93</v>
          </cell>
          <cell r="N26">
            <v>0.064</v>
          </cell>
          <cell r="O26">
            <v>1.48</v>
          </cell>
          <cell r="P26">
            <v>58.84</v>
          </cell>
          <cell r="Q26">
            <v>1.0211</v>
          </cell>
        </row>
        <row r="27">
          <cell r="H27">
            <v>111.8286</v>
          </cell>
        </row>
        <row r="27">
          <cell r="J27">
            <v>117.17982</v>
          </cell>
        </row>
        <row r="27">
          <cell r="L27">
            <v>0.064</v>
          </cell>
          <cell r="M27">
            <v>1.93</v>
          </cell>
          <cell r="N27">
            <v>0.064</v>
          </cell>
          <cell r="O27">
            <v>1.48</v>
          </cell>
          <cell r="P27">
            <v>84.5</v>
          </cell>
          <cell r="Q27">
            <v>1.0211</v>
          </cell>
        </row>
        <row r="28">
          <cell r="H28">
            <v>26.08554</v>
          </cell>
        </row>
        <row r="28">
          <cell r="J28">
            <v>26.35422</v>
          </cell>
        </row>
        <row r="28">
          <cell r="L28">
            <v>0.2154</v>
          </cell>
          <cell r="M28">
            <v>6.49</v>
          </cell>
          <cell r="N28">
            <v>0.0667</v>
          </cell>
          <cell r="O28">
            <v>1.54</v>
          </cell>
          <cell r="P28">
            <v>7.23</v>
          </cell>
          <cell r="Q28">
            <v>1.19</v>
          </cell>
        </row>
        <row r="29">
          <cell r="H29">
            <v>32.97606</v>
          </cell>
        </row>
        <row r="29">
          <cell r="J29">
            <v>33.59964</v>
          </cell>
        </row>
        <row r="29">
          <cell r="L29">
            <v>0.2154</v>
          </cell>
          <cell r="M29">
            <v>6.49</v>
          </cell>
          <cell r="N29">
            <v>0.0667</v>
          </cell>
          <cell r="O29">
            <v>1.54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6.49</v>
          </cell>
          <cell r="N30">
            <v>0.0667</v>
          </cell>
          <cell r="O30">
            <v>1.54</v>
          </cell>
          <cell r="P30">
            <v>41.81</v>
          </cell>
          <cell r="Q30">
            <v>1</v>
          </cell>
        </row>
        <row r="31">
          <cell r="H31">
            <v>163.5633</v>
          </cell>
        </row>
        <row r="31">
          <cell r="J31">
            <v>172.04436</v>
          </cell>
        </row>
        <row r="31">
          <cell r="L31">
            <v>0.2154</v>
          </cell>
          <cell r="M31">
            <v>6.49</v>
          </cell>
          <cell r="N31">
            <v>0.0667</v>
          </cell>
          <cell r="O31">
            <v>1.54</v>
          </cell>
          <cell r="P31">
            <v>134.62</v>
          </cell>
          <cell r="Q31">
            <v>1</v>
          </cell>
        </row>
        <row r="33">
          <cell r="H33">
            <v>51.43912</v>
          </cell>
        </row>
        <row r="33">
          <cell r="J33">
            <v>48.44877</v>
          </cell>
        </row>
        <row r="33">
          <cell r="L33">
            <v>1.16</v>
          </cell>
          <cell r="M33">
            <v>33.8308</v>
          </cell>
          <cell r="N33">
            <v>0.32</v>
          </cell>
          <cell r="O33">
            <v>6.9292</v>
          </cell>
        </row>
      </sheetData>
      <sheetData sheetId="16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73.25</v>
          </cell>
          <cell r="Q19">
            <v>0.2059</v>
          </cell>
        </row>
        <row r="20">
          <cell r="H20">
            <v>245.61044</v>
          </cell>
        </row>
        <row r="20">
          <cell r="J20">
            <v>243.53104</v>
          </cell>
        </row>
        <row r="20">
          <cell r="L20">
            <v>2.523</v>
          </cell>
          <cell r="M20">
            <v>67.21</v>
          </cell>
          <cell r="N20">
            <v>2.523</v>
          </cell>
          <cell r="O20">
            <v>57.01</v>
          </cell>
          <cell r="P20">
            <v>40.54</v>
          </cell>
          <cell r="Q20">
            <v>2</v>
          </cell>
        </row>
        <row r="21">
          <cell r="H21">
            <v>755.42058</v>
          </cell>
        </row>
        <row r="21">
          <cell r="J21">
            <v>771.27894</v>
          </cell>
        </row>
        <row r="21">
          <cell r="L21">
            <v>4.5749</v>
          </cell>
          <cell r="M21">
            <v>121.87</v>
          </cell>
          <cell r="N21">
            <v>4.5749</v>
          </cell>
          <cell r="O21">
            <v>103.39</v>
          </cell>
          <cell r="P21">
            <v>271.3</v>
          </cell>
          <cell r="Q21">
            <v>1.5166</v>
          </cell>
        </row>
        <row r="22">
          <cell r="H22">
            <v>28.88055</v>
          </cell>
        </row>
        <row r="22">
          <cell r="J22">
            <v>30.08412</v>
          </cell>
        </row>
        <row r="22">
          <cell r="L22">
            <v>0.052</v>
          </cell>
          <cell r="M22">
            <v>1.38</v>
          </cell>
          <cell r="N22">
            <v>0.052</v>
          </cell>
          <cell r="O22">
            <v>1.17</v>
          </cell>
          <cell r="P22">
            <v>18.74</v>
          </cell>
          <cell r="Q22">
            <v>1.0211</v>
          </cell>
        </row>
        <row r="23">
          <cell r="H23">
            <v>42.1605</v>
          </cell>
        </row>
        <row r="23">
          <cell r="J23">
            <v>44.0271</v>
          </cell>
        </row>
        <row r="23">
          <cell r="L23">
            <v>0.057</v>
          </cell>
          <cell r="M23">
            <v>1.51</v>
          </cell>
          <cell r="N23">
            <v>0.057</v>
          </cell>
          <cell r="O23">
            <v>1.28</v>
          </cell>
          <cell r="P23">
            <v>28.84</v>
          </cell>
          <cell r="Q23">
            <v>1.0211</v>
          </cell>
        </row>
        <row r="24">
          <cell r="H24">
            <v>54.9666</v>
          </cell>
        </row>
        <row r="24">
          <cell r="J24">
            <v>57.47166</v>
          </cell>
        </row>
        <row r="24">
          <cell r="L24">
            <v>0.061</v>
          </cell>
          <cell r="M24">
            <v>1.62</v>
          </cell>
          <cell r="N24">
            <v>0.061</v>
          </cell>
          <cell r="O24">
            <v>1.37</v>
          </cell>
          <cell r="P24">
            <v>39.11</v>
          </cell>
          <cell r="Q24">
            <v>1.0211</v>
          </cell>
        </row>
        <row r="25">
          <cell r="H25">
            <v>65.74365</v>
          </cell>
        </row>
        <row r="25">
          <cell r="J25">
            <v>68.79474</v>
          </cell>
        </row>
        <row r="25">
          <cell r="L25">
            <v>0.064</v>
          </cell>
          <cell r="M25">
            <v>1.7</v>
          </cell>
          <cell r="N25">
            <v>0.064</v>
          </cell>
          <cell r="O25">
            <v>1.44</v>
          </cell>
          <cell r="P25">
            <v>48.65</v>
          </cell>
          <cell r="Q25">
            <v>1.0211</v>
          </cell>
        </row>
        <row r="26">
          <cell r="H26">
            <v>80.22645</v>
          </cell>
        </row>
        <row r="26">
          <cell r="J26">
            <v>84.0285</v>
          </cell>
        </row>
        <row r="26">
          <cell r="L26">
            <v>0.064</v>
          </cell>
          <cell r="M26">
            <v>1.7</v>
          </cell>
          <cell r="N26">
            <v>0.064</v>
          </cell>
          <cell r="O26">
            <v>1.44</v>
          </cell>
          <cell r="P26">
            <v>58.84</v>
          </cell>
          <cell r="Q26">
            <v>1.0211</v>
          </cell>
        </row>
        <row r="27">
          <cell r="H27">
            <v>111.50055</v>
          </cell>
        </row>
        <row r="27">
          <cell r="J27">
            <v>116.92422</v>
          </cell>
        </row>
        <row r="27">
          <cell r="L27">
            <v>0.064</v>
          </cell>
          <cell r="M27">
            <v>1.7</v>
          </cell>
          <cell r="N27">
            <v>0.064</v>
          </cell>
          <cell r="O27">
            <v>1.44</v>
          </cell>
          <cell r="P27">
            <v>84.5</v>
          </cell>
          <cell r="Q27">
            <v>1.0211</v>
          </cell>
        </row>
        <row r="28">
          <cell r="H28">
            <v>23.87704</v>
          </cell>
        </row>
        <row r="28">
          <cell r="J28">
            <v>24.24429</v>
          </cell>
        </row>
        <row r="28">
          <cell r="L28">
            <v>0.2154</v>
          </cell>
          <cell r="M28">
            <v>5.73</v>
          </cell>
          <cell r="N28">
            <v>0.0667</v>
          </cell>
          <cell r="O28">
            <v>1.5</v>
          </cell>
          <cell r="P28">
            <v>7.23</v>
          </cell>
          <cell r="Q28">
            <v>1.19</v>
          </cell>
        </row>
        <row r="29">
          <cell r="H29">
            <v>30.76756</v>
          </cell>
        </row>
        <row r="29">
          <cell r="J29">
            <v>31.48971</v>
          </cell>
        </row>
        <row r="29">
          <cell r="L29">
            <v>0.2154</v>
          </cell>
          <cell r="M29">
            <v>5.73</v>
          </cell>
          <cell r="N29">
            <v>0.0667</v>
          </cell>
          <cell r="O29">
            <v>1.5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5.73</v>
          </cell>
          <cell r="N30">
            <v>0.0667</v>
          </cell>
          <cell r="O30">
            <v>1.5</v>
          </cell>
          <cell r="P30">
            <v>41.81</v>
          </cell>
          <cell r="Q30">
            <v>1</v>
          </cell>
        </row>
        <row r="31">
          <cell r="H31">
            <v>162.40905</v>
          </cell>
        </row>
        <row r="31">
          <cell r="J31">
            <v>170.83026</v>
          </cell>
        </row>
        <row r="31">
          <cell r="L31">
            <v>0.2154</v>
          </cell>
          <cell r="M31">
            <v>5.73</v>
          </cell>
          <cell r="N31">
            <v>0.0667</v>
          </cell>
          <cell r="O31">
            <v>1.5</v>
          </cell>
          <cell r="P31">
            <v>133.67</v>
          </cell>
          <cell r="Q31">
            <v>1</v>
          </cell>
        </row>
        <row r="33">
          <cell r="H33">
            <v>47.88028</v>
          </cell>
        </row>
        <row r="33">
          <cell r="J33">
            <v>45.60899</v>
          </cell>
        </row>
        <row r="33">
          <cell r="L33">
            <v>1.16</v>
          </cell>
          <cell r="M33">
            <v>31.4902</v>
          </cell>
          <cell r="N33">
            <v>0.32</v>
          </cell>
          <cell r="O33">
            <v>6.4498</v>
          </cell>
        </row>
      </sheetData>
      <sheetData sheetId="17">
        <row r="19">
          <cell r="H19">
            <v>78.96334</v>
          </cell>
        </row>
        <row r="19">
          <cell r="J19">
            <v>83.03039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72.03</v>
          </cell>
          <cell r="Q19">
            <v>0.2059</v>
          </cell>
        </row>
        <row r="20">
          <cell r="H20">
            <v>241.53418</v>
          </cell>
        </row>
        <row r="20">
          <cell r="J20">
            <v>237.02874</v>
          </cell>
        </row>
        <row r="20">
          <cell r="L20">
            <v>2.523</v>
          </cell>
          <cell r="M20">
            <v>70.21</v>
          </cell>
          <cell r="N20">
            <v>2.523</v>
          </cell>
          <cell r="O20">
            <v>53.51</v>
          </cell>
          <cell r="P20">
            <v>40.54</v>
          </cell>
          <cell r="Q20">
            <v>2</v>
          </cell>
        </row>
        <row r="21">
          <cell r="H21">
            <v>755.15556</v>
          </cell>
        </row>
        <row r="21">
          <cell r="J21">
            <v>765.24109</v>
          </cell>
        </row>
        <row r="21">
          <cell r="L21">
            <v>4.5749</v>
          </cell>
          <cell r="M21">
            <v>127.31</v>
          </cell>
          <cell r="N21">
            <v>4.5749</v>
          </cell>
          <cell r="O21">
            <v>97.03</v>
          </cell>
          <cell r="P21">
            <v>265.67</v>
          </cell>
          <cell r="Q21">
            <v>1.5166</v>
          </cell>
        </row>
        <row r="22">
          <cell r="H22">
            <v>27.95715</v>
          </cell>
        </row>
        <row r="22">
          <cell r="J22">
            <v>29.0745</v>
          </cell>
        </row>
        <row r="22">
          <cell r="L22">
            <v>0.052</v>
          </cell>
          <cell r="M22">
            <v>1.44</v>
          </cell>
          <cell r="N22">
            <v>0.052</v>
          </cell>
          <cell r="O22">
            <v>1.1</v>
          </cell>
          <cell r="P22">
            <v>18.74</v>
          </cell>
          <cell r="Q22">
            <v>1.0211</v>
          </cell>
        </row>
        <row r="23">
          <cell r="H23">
            <v>41.0184</v>
          </cell>
        </row>
        <row r="23">
          <cell r="J23">
            <v>42.77466</v>
          </cell>
        </row>
        <row r="23">
          <cell r="L23">
            <v>0.057</v>
          </cell>
          <cell r="M23">
            <v>1.58</v>
          </cell>
          <cell r="N23">
            <v>0.057</v>
          </cell>
          <cell r="O23">
            <v>1.2</v>
          </cell>
          <cell r="P23">
            <v>28.84</v>
          </cell>
          <cell r="Q23">
            <v>1.0211</v>
          </cell>
        </row>
        <row r="24">
          <cell r="H24">
            <v>53.8002</v>
          </cell>
        </row>
        <row r="24">
          <cell r="J24">
            <v>56.19366</v>
          </cell>
        </row>
        <row r="24">
          <cell r="L24">
            <v>0.061</v>
          </cell>
          <cell r="M24">
            <v>1.69</v>
          </cell>
          <cell r="N24">
            <v>0.061</v>
          </cell>
          <cell r="O24">
            <v>1.29</v>
          </cell>
          <cell r="P24">
            <v>39.11</v>
          </cell>
          <cell r="Q24">
            <v>1.0211</v>
          </cell>
        </row>
        <row r="25">
          <cell r="H25">
            <v>65.7315</v>
          </cell>
        </row>
        <row r="25">
          <cell r="J25">
            <v>68.73084</v>
          </cell>
        </row>
        <row r="25">
          <cell r="L25">
            <v>0.064</v>
          </cell>
          <cell r="M25">
            <v>1.78</v>
          </cell>
          <cell r="N25">
            <v>0.064</v>
          </cell>
          <cell r="O25">
            <v>1.35</v>
          </cell>
          <cell r="P25">
            <v>48.65</v>
          </cell>
          <cell r="Q25">
            <v>1.0211</v>
          </cell>
        </row>
        <row r="26">
          <cell r="H26">
            <v>78.71985</v>
          </cell>
        </row>
        <row r="26">
          <cell r="J26">
            <v>82.39266</v>
          </cell>
        </row>
        <row r="26">
          <cell r="L26">
            <v>0.064</v>
          </cell>
          <cell r="M26">
            <v>1.78</v>
          </cell>
          <cell r="N26">
            <v>0.064</v>
          </cell>
          <cell r="O26">
            <v>1.35</v>
          </cell>
          <cell r="P26">
            <v>58.84</v>
          </cell>
          <cell r="Q26">
            <v>1.0211</v>
          </cell>
        </row>
        <row r="27">
          <cell r="H27">
            <v>111.4884</v>
          </cell>
        </row>
        <row r="27">
          <cell r="J27">
            <v>116.86032</v>
          </cell>
        </row>
        <row r="27">
          <cell r="L27">
            <v>0.064</v>
          </cell>
          <cell r="M27">
            <v>1.78</v>
          </cell>
          <cell r="N27">
            <v>0.064</v>
          </cell>
          <cell r="O27">
            <v>1.35</v>
          </cell>
          <cell r="P27">
            <v>84.5</v>
          </cell>
          <cell r="Q27">
            <v>1.0211</v>
          </cell>
        </row>
        <row r="28">
          <cell r="H28">
            <v>24.19254</v>
          </cell>
        </row>
        <row r="28">
          <cell r="J28">
            <v>24.40353</v>
          </cell>
        </row>
        <row r="28">
          <cell r="L28">
            <v>0.2154</v>
          </cell>
          <cell r="M28">
            <v>5.99</v>
          </cell>
          <cell r="N28">
            <v>0.0667</v>
          </cell>
          <cell r="O28">
            <v>1.41</v>
          </cell>
          <cell r="P28">
            <v>7.23</v>
          </cell>
          <cell r="Q28">
            <v>1.19</v>
          </cell>
        </row>
        <row r="29">
          <cell r="H29">
            <v>31.08306</v>
          </cell>
        </row>
        <row r="29">
          <cell r="J29">
            <v>31.64895</v>
          </cell>
        </row>
        <row r="29">
          <cell r="L29">
            <v>0.2154</v>
          </cell>
          <cell r="M29">
            <v>5.99</v>
          </cell>
          <cell r="N29">
            <v>0.0667</v>
          </cell>
          <cell r="O29">
            <v>1.41</v>
          </cell>
          <cell r="P29">
            <v>12.69</v>
          </cell>
          <cell r="Q29">
            <v>1.2434</v>
          </cell>
        </row>
        <row r="30">
          <cell r="H30">
            <v>50.79915</v>
          </cell>
        </row>
        <row r="30">
          <cell r="J30">
            <v>53.43318</v>
          </cell>
        </row>
        <row r="30">
          <cell r="L30">
            <v>0.2154</v>
          </cell>
          <cell r="M30">
            <v>5.99</v>
          </cell>
          <cell r="N30">
            <v>0.0667</v>
          </cell>
          <cell r="O30">
            <v>1.41</v>
          </cell>
          <cell r="P30">
            <v>41.81</v>
          </cell>
          <cell r="Q30">
            <v>1</v>
          </cell>
        </row>
        <row r="31">
          <cell r="H31">
            <v>162.2268</v>
          </cell>
        </row>
        <row r="31">
          <cell r="J31">
            <v>170.63856</v>
          </cell>
        </row>
        <row r="31">
          <cell r="L31">
            <v>0.2154</v>
          </cell>
          <cell r="M31">
            <v>5.99</v>
          </cell>
          <cell r="N31">
            <v>0.0667</v>
          </cell>
          <cell r="O31">
            <v>1.41</v>
          </cell>
          <cell r="P31">
            <v>133.52</v>
          </cell>
          <cell r="Q31">
            <v>1</v>
          </cell>
        </row>
        <row r="33">
          <cell r="H33">
            <v>46.1892</v>
          </cell>
        </row>
        <row r="33">
          <cell r="J33">
            <v>43.3929</v>
          </cell>
        </row>
        <row r="33">
          <cell r="L33">
            <v>1.16</v>
          </cell>
          <cell r="M33">
            <v>30.378</v>
          </cell>
          <cell r="N33">
            <v>0.32</v>
          </cell>
          <cell r="O33">
            <v>6.222</v>
          </cell>
        </row>
      </sheetData>
      <sheetData sheetId="1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T6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W8" activeCellId="0" sqref="AW8"/>
    </sheetView>
  </sheetViews>
  <sheetFormatPr defaultColWidth="8.75" defaultRowHeight="12.8" zeroHeight="false" outlineLevelRow="0" outlineLevelCol="0"/>
  <cols>
    <col collapsed="false" customWidth="true" hidden="false" outlineLevel="0" max="1" min="1" style="1" width="10.73"/>
    <col collapsed="false" customWidth="true" hidden="false" outlineLevel="0" max="2" min="2" style="2" width="13.06"/>
    <col collapsed="false" customWidth="true" hidden="false" outlineLevel="0" max="3" min="3" style="2" width="10.99"/>
    <col collapsed="false" customWidth="true" hidden="true" outlineLevel="0" max="4" min="4" style="2" width="63.97"/>
    <col collapsed="false" customWidth="true" hidden="false" outlineLevel="0" max="5" min="5" style="2" width="7.22"/>
    <col collapsed="false" customWidth="true" hidden="false" outlineLevel="0" max="6" min="6" style="2" width="11.94"/>
    <col collapsed="false" customWidth="true" hidden="true" outlineLevel="0" max="7" min="7" style="2" width="5.16"/>
    <col collapsed="false" customWidth="true" hidden="false" outlineLevel="0" max="8" min="8" style="2" width="5.11"/>
    <col collapsed="false" customWidth="true" hidden="true" outlineLevel="0" max="9" min="9" style="2" width="5.16"/>
    <col collapsed="false" customWidth="true" hidden="false" outlineLevel="0" max="10" min="10" style="2" width="5.16"/>
    <col collapsed="false" customWidth="true" hidden="true" outlineLevel="0" max="11" min="11" style="2" width="5.16"/>
    <col collapsed="false" customWidth="true" hidden="false" outlineLevel="0" max="12" min="12" style="2" width="5.16"/>
    <col collapsed="false" customWidth="true" hidden="true" outlineLevel="0" max="13" min="13" style="2" width="5.16"/>
    <col collapsed="false" customWidth="true" hidden="false" outlineLevel="0" max="14" min="14" style="2" width="5.16"/>
    <col collapsed="false" customWidth="true" hidden="true" outlineLevel="0" max="15" min="15" style="2" width="5.16"/>
    <col collapsed="false" customWidth="true" hidden="false" outlineLevel="0" max="16" min="16" style="2" width="5.16"/>
    <col collapsed="false" customWidth="true" hidden="true" outlineLevel="0" max="17" min="17" style="2" width="5.16"/>
    <col collapsed="false" customWidth="true" hidden="false" outlineLevel="0" max="18" min="18" style="2" width="5.16"/>
    <col collapsed="false" customWidth="true" hidden="true" outlineLevel="0" max="19" min="19" style="2" width="5.16"/>
    <col collapsed="false" customWidth="true" hidden="false" outlineLevel="0" max="20" min="20" style="2" width="5.16"/>
    <col collapsed="false" customWidth="true" hidden="true" outlineLevel="0" max="21" min="21" style="2" width="5.16"/>
    <col collapsed="false" customWidth="true" hidden="false" outlineLevel="0" max="22" min="22" style="2" width="5.16"/>
    <col collapsed="false" customWidth="true" hidden="true" outlineLevel="0" max="23" min="23" style="2" width="5.16"/>
    <col collapsed="false" customWidth="true" hidden="false" outlineLevel="0" max="24" min="24" style="2" width="5.16"/>
    <col collapsed="false" customWidth="true" hidden="true" outlineLevel="0" max="25" min="25" style="2" width="5.16"/>
    <col collapsed="false" customWidth="true" hidden="false" outlineLevel="0" max="26" min="26" style="2" width="5.16"/>
    <col collapsed="false" customWidth="true" hidden="true" outlineLevel="0" max="27" min="27" style="2" width="5.16"/>
    <col collapsed="false" customWidth="true" hidden="false" outlineLevel="0" max="28" min="28" style="2" width="5.16"/>
    <col collapsed="false" customWidth="true" hidden="true" outlineLevel="0" max="29" min="29" style="2" width="5.16"/>
    <col collapsed="false" customWidth="true" hidden="false" outlineLevel="0" max="30" min="30" style="2" width="5.16"/>
    <col collapsed="false" customWidth="true" hidden="true" outlineLevel="0" max="31" min="31" style="2" width="5.16"/>
    <col collapsed="false" customWidth="true" hidden="false" outlineLevel="0" max="32" min="32" style="2" width="5.16"/>
    <col collapsed="false" customWidth="true" hidden="true" outlineLevel="0" max="33" min="33" style="2" width="5.16"/>
    <col collapsed="false" customWidth="true" hidden="false" outlineLevel="0" max="34" min="34" style="2" width="5.16"/>
    <col collapsed="false" customWidth="true" hidden="true" outlineLevel="0" max="35" min="35" style="2" width="5.16"/>
    <col collapsed="false" customWidth="true" hidden="false" outlineLevel="0" max="36" min="36" style="2" width="5.16"/>
    <col collapsed="false" customWidth="true" hidden="true" outlineLevel="0" max="37" min="37" style="2" width="5.16"/>
    <col collapsed="false" customWidth="true" hidden="false" outlineLevel="0" max="38" min="38" style="2" width="5.16"/>
    <col collapsed="false" customWidth="true" hidden="true" outlineLevel="0" max="39" min="39" style="2" width="12.64"/>
    <col collapsed="false" customWidth="true" hidden="true" outlineLevel="0" max="41" min="40" style="2" width="11.26"/>
    <col collapsed="false" customWidth="true" hidden="true" outlineLevel="0" max="43" min="42" style="2" width="10.29"/>
    <col collapsed="false" customWidth="true" hidden="true" outlineLevel="0" max="44" min="44" style="2" width="9.87"/>
    <col collapsed="false" customWidth="true" hidden="true" outlineLevel="0" max="45" min="45" style="2" width="10.29"/>
    <col collapsed="false" customWidth="false" hidden="true" outlineLevel="0" max="46" min="46" style="2" width="8.74"/>
  </cols>
  <sheetData>
    <row r="1" customFormat="false" ht="70.8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5" t="s">
        <v>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="2" customFormat="true" ht="17.15" hidden="true" customHeight="true" outlineLevel="0" collapsed="false">
      <c r="A2" s="6" t="s">
        <v>2</v>
      </c>
      <c r="B2" s="7" t="n">
        <f aca="false">G2+I2+K2+M2+O2+Q2+S2+U2+W2+Y2+AA2+AC2+AE2+AG2+AI2+AJ2+AK2</f>
        <v>8468455.53546</v>
      </c>
      <c r="C2" s="7"/>
      <c r="D2" s="8"/>
      <c r="E2" s="8"/>
      <c r="F2" s="8"/>
      <c r="G2" s="9" t="n">
        <f aca="false">G32+G53</f>
        <v>444377.087615</v>
      </c>
      <c r="H2" s="9"/>
      <c r="I2" s="9" t="n">
        <f aca="false">I32+I53</f>
        <v>1040817.13056</v>
      </c>
      <c r="J2" s="9"/>
      <c r="K2" s="9" t="n">
        <f aca="false">K32+K53</f>
        <v>174277.240295</v>
      </c>
      <c r="L2" s="9"/>
      <c r="M2" s="9" t="n">
        <f aca="false">M32+M53</f>
        <v>517997.25223</v>
      </c>
      <c r="N2" s="9"/>
      <c r="O2" s="9" t="n">
        <f aca="false">O32+O53</f>
        <v>688759.87082</v>
      </c>
      <c r="P2" s="9"/>
      <c r="Q2" s="9" t="n">
        <f aca="false">Q32+Q53</f>
        <v>883465.433245</v>
      </c>
      <c r="R2" s="9"/>
      <c r="S2" s="9" t="n">
        <f aca="false">S32+S53</f>
        <v>358348.235805</v>
      </c>
      <c r="T2" s="9"/>
      <c r="U2" s="9" t="n">
        <f aca="false">U32+U53</f>
        <v>1010062.87516</v>
      </c>
      <c r="V2" s="9"/>
      <c r="W2" s="9" t="n">
        <f aca="false">W32+W53</f>
        <v>244176.371065</v>
      </c>
      <c r="X2" s="9"/>
      <c r="Y2" s="9" t="n">
        <f aca="false">Y32+Y53</f>
        <v>830269.631065</v>
      </c>
      <c r="Z2" s="9"/>
      <c r="AA2" s="9" t="n">
        <f aca="false">AA32+AA53</f>
        <v>496682.217995</v>
      </c>
      <c r="AB2" s="9"/>
      <c r="AC2" s="9" t="n">
        <f aca="false">AC32+AC53</f>
        <v>262316.29493</v>
      </c>
      <c r="AD2" s="9"/>
      <c r="AE2" s="9" t="n">
        <f aca="false">AE32+AE53</f>
        <v>687206.44139</v>
      </c>
      <c r="AF2" s="9"/>
      <c r="AG2" s="9" t="n">
        <f aca="false">AG32+AG53</f>
        <v>196748.231255</v>
      </c>
      <c r="AH2" s="9"/>
      <c r="AI2" s="9" t="n">
        <f aca="false">AI32+AI53</f>
        <v>253591.27091</v>
      </c>
      <c r="AJ2" s="9"/>
      <c r="AK2" s="10" t="n">
        <f aca="false">AK32+AK53</f>
        <v>379359.95112</v>
      </c>
      <c r="AL2" s="10"/>
    </row>
    <row r="3" customFormat="false" ht="79.5" hidden="false" customHeight="true" outlineLevel="0" collapsed="false">
      <c r="A3" s="11" t="s">
        <v>3</v>
      </c>
      <c r="B3" s="11" t="s">
        <v>4</v>
      </c>
      <c r="C3" s="12" t="s">
        <v>5</v>
      </c>
      <c r="D3" s="12" t="s">
        <v>6</v>
      </c>
      <c r="E3" s="13" t="s">
        <v>7</v>
      </c>
      <c r="F3" s="14" t="s">
        <v>8</v>
      </c>
      <c r="G3" s="15" t="s">
        <v>9</v>
      </c>
      <c r="H3" s="16" t="s">
        <v>10</v>
      </c>
      <c r="I3" s="16"/>
      <c r="J3" s="16" t="s">
        <v>11</v>
      </c>
      <c r="K3" s="16"/>
      <c r="L3" s="16" t="s">
        <v>12</v>
      </c>
      <c r="M3" s="16"/>
      <c r="N3" s="16" t="s">
        <v>13</v>
      </c>
      <c r="O3" s="16"/>
      <c r="P3" s="16" t="s">
        <v>14</v>
      </c>
      <c r="Q3" s="16"/>
      <c r="R3" s="16" t="s">
        <v>15</v>
      </c>
      <c r="S3" s="16"/>
      <c r="T3" s="16" t="s">
        <v>16</v>
      </c>
      <c r="U3" s="16"/>
      <c r="V3" s="16" t="s">
        <v>17</v>
      </c>
      <c r="W3" s="16"/>
      <c r="X3" s="16" t="s">
        <v>18</v>
      </c>
      <c r="Y3" s="16"/>
      <c r="Z3" s="16" t="s">
        <v>19</v>
      </c>
      <c r="AA3" s="16"/>
      <c r="AB3" s="16" t="s">
        <v>20</v>
      </c>
      <c r="AC3" s="16"/>
      <c r="AD3" s="16" t="s">
        <v>21</v>
      </c>
      <c r="AE3" s="16"/>
      <c r="AF3" s="16" t="s">
        <v>22</v>
      </c>
      <c r="AG3" s="16"/>
      <c r="AH3" s="16" t="s">
        <v>23</v>
      </c>
      <c r="AI3" s="16"/>
      <c r="AJ3" s="17" t="s">
        <v>24</v>
      </c>
      <c r="AK3" s="17"/>
      <c r="AL3" s="18" t="s">
        <v>25</v>
      </c>
    </row>
    <row r="4" customFormat="false" ht="12.8" hidden="false" customHeight="false" outlineLevel="0" collapsed="false">
      <c r="A4" s="19"/>
      <c r="B4" s="20" t="s">
        <v>26</v>
      </c>
      <c r="C4" s="21"/>
      <c r="D4" s="21"/>
      <c r="E4" s="22"/>
      <c r="F4" s="21"/>
      <c r="G4" s="23"/>
      <c r="H4" s="21"/>
      <c r="I4" s="23"/>
      <c r="J4" s="21"/>
      <c r="K4" s="23"/>
      <c r="L4" s="21"/>
      <c r="M4" s="23"/>
      <c r="N4" s="21"/>
      <c r="O4" s="23"/>
      <c r="P4" s="21"/>
      <c r="Q4" s="23"/>
      <c r="R4" s="21"/>
      <c r="S4" s="23"/>
      <c r="T4" s="21"/>
      <c r="U4" s="23"/>
      <c r="V4" s="21"/>
      <c r="W4" s="23"/>
      <c r="X4" s="21"/>
      <c r="Y4" s="23"/>
      <c r="Z4" s="21"/>
      <c r="AA4" s="23"/>
      <c r="AB4" s="21"/>
      <c r="AC4" s="23"/>
      <c r="AD4" s="21"/>
      <c r="AE4" s="23"/>
      <c r="AF4" s="21"/>
      <c r="AG4" s="23"/>
      <c r="AH4" s="21"/>
      <c r="AI4" s="23"/>
      <c r="AJ4" s="24"/>
      <c r="AK4" s="23"/>
      <c r="AL4" s="25"/>
    </row>
    <row r="5" customFormat="false" ht="12.8" hidden="false" customHeight="false" outlineLevel="0" collapsed="false">
      <c r="A5" s="26" t="n">
        <v>286162</v>
      </c>
      <c r="B5" s="27" t="s">
        <v>27</v>
      </c>
      <c r="C5" s="28" t="n">
        <v>7500</v>
      </c>
      <c r="D5" s="29" t="s">
        <v>28</v>
      </c>
      <c r="E5" s="28" t="n">
        <f aca="false">H5+J5+L5+N5+P5+R5+T5+V5+X5+Z5+AB5+AD5+AF5+AH5+AJ5+AL5</f>
        <v>47</v>
      </c>
      <c r="F5" s="30" t="n">
        <v>1766.58</v>
      </c>
      <c r="G5" s="31" t="n">
        <v>3</v>
      </c>
      <c r="H5" s="32" t="n">
        <v>3</v>
      </c>
      <c r="I5" s="31"/>
      <c r="J5" s="32" t="n">
        <v>0</v>
      </c>
      <c r="K5" s="31" t="n">
        <v>1</v>
      </c>
      <c r="L5" s="32" t="n">
        <v>1</v>
      </c>
      <c r="M5" s="31" t="n">
        <v>3</v>
      </c>
      <c r="N5" s="32" t="n">
        <v>2</v>
      </c>
      <c r="O5" s="31" t="n">
        <v>2</v>
      </c>
      <c r="P5" s="32" t="n">
        <v>10</v>
      </c>
      <c r="Q5" s="31" t="n">
        <v>8</v>
      </c>
      <c r="R5" s="32" t="n">
        <v>10</v>
      </c>
      <c r="S5" s="33" t="n">
        <v>1</v>
      </c>
      <c r="T5" s="32" t="n">
        <v>4</v>
      </c>
      <c r="U5" s="33" t="n">
        <v>2</v>
      </c>
      <c r="V5" s="32" t="n">
        <v>10</v>
      </c>
      <c r="W5" s="31"/>
      <c r="X5" s="32" t="n">
        <v>0</v>
      </c>
      <c r="Y5" s="31" t="n">
        <v>1</v>
      </c>
      <c r="Z5" s="32" t="n">
        <v>4</v>
      </c>
      <c r="AA5" s="31"/>
      <c r="AB5" s="32" t="n">
        <v>0</v>
      </c>
      <c r="AC5" s="31"/>
      <c r="AD5" s="32" t="n">
        <v>0</v>
      </c>
      <c r="AE5" s="31"/>
      <c r="AF5" s="32" t="n">
        <v>0</v>
      </c>
      <c r="AG5" s="31"/>
      <c r="AH5" s="32" t="n">
        <v>2</v>
      </c>
      <c r="AI5" s="31"/>
      <c r="AJ5" s="34" t="n">
        <v>0</v>
      </c>
      <c r="AK5" s="31" t="n">
        <v>3</v>
      </c>
      <c r="AL5" s="34" t="n">
        <v>1</v>
      </c>
    </row>
    <row r="6" customFormat="false" ht="12.8" hidden="false" customHeight="false" outlineLevel="0" collapsed="false">
      <c r="A6" s="26" t="n">
        <v>393681</v>
      </c>
      <c r="B6" s="27" t="s">
        <v>27</v>
      </c>
      <c r="C6" s="28" t="n">
        <v>12000</v>
      </c>
      <c r="D6" s="29" t="s">
        <v>29</v>
      </c>
      <c r="E6" s="28" t="n">
        <f aca="false">H6+J6+L6+N6+P6+R6+T6+V6+X6+Z6+AB6+AD6+AF6+AH6+AJ6+AL6</f>
        <v>121</v>
      </c>
      <c r="F6" s="30" t="n">
        <v>2440</v>
      </c>
      <c r="G6" s="31" t="n">
        <v>27</v>
      </c>
      <c r="H6" s="32" t="n">
        <v>6</v>
      </c>
      <c r="I6" s="31"/>
      <c r="J6" s="32" t="n">
        <v>0</v>
      </c>
      <c r="K6" s="31"/>
      <c r="L6" s="32" t="n">
        <v>1</v>
      </c>
      <c r="M6" s="31"/>
      <c r="N6" s="32" t="n">
        <v>5</v>
      </c>
      <c r="O6" s="31" t="n">
        <v>5</v>
      </c>
      <c r="P6" s="32" t="n">
        <v>22</v>
      </c>
      <c r="Q6" s="31"/>
      <c r="R6" s="32" t="n">
        <v>21</v>
      </c>
      <c r="S6" s="33" t="n">
        <v>2</v>
      </c>
      <c r="T6" s="32" t="n">
        <v>11</v>
      </c>
      <c r="U6" s="33" t="n">
        <v>75</v>
      </c>
      <c r="V6" s="32" t="n">
        <v>33</v>
      </c>
      <c r="W6" s="31"/>
      <c r="X6" s="32" t="n">
        <v>0</v>
      </c>
      <c r="Y6" s="31" t="n">
        <v>6</v>
      </c>
      <c r="Z6" s="32" t="n">
        <v>10</v>
      </c>
      <c r="AA6" s="31"/>
      <c r="AB6" s="32" t="n">
        <v>0</v>
      </c>
      <c r="AC6" s="31"/>
      <c r="AD6" s="32" t="n">
        <v>0</v>
      </c>
      <c r="AE6" s="31"/>
      <c r="AF6" s="32" t="n">
        <v>0</v>
      </c>
      <c r="AG6" s="31" t="n">
        <v>34</v>
      </c>
      <c r="AH6" s="32" t="n">
        <v>12</v>
      </c>
      <c r="AI6" s="31"/>
      <c r="AJ6" s="34" t="n">
        <v>0</v>
      </c>
      <c r="AK6" s="31"/>
      <c r="AL6" s="34"/>
    </row>
    <row r="7" s="41" customFormat="true" ht="12.8" hidden="false" customHeight="false" outlineLevel="0" collapsed="false">
      <c r="A7" s="19"/>
      <c r="B7" s="20" t="s">
        <v>30</v>
      </c>
      <c r="C7" s="35"/>
      <c r="D7" s="36"/>
      <c r="E7" s="37"/>
      <c r="F7" s="38"/>
      <c r="G7" s="39"/>
      <c r="H7" s="35"/>
      <c r="I7" s="39"/>
      <c r="J7" s="35"/>
      <c r="K7" s="39"/>
      <c r="L7" s="35"/>
      <c r="M7" s="39"/>
      <c r="N7" s="35"/>
      <c r="O7" s="39"/>
      <c r="P7" s="35"/>
      <c r="Q7" s="39"/>
      <c r="R7" s="35"/>
      <c r="S7" s="39"/>
      <c r="T7" s="35"/>
      <c r="U7" s="39"/>
      <c r="V7" s="35"/>
      <c r="W7" s="39"/>
      <c r="X7" s="35"/>
      <c r="Y7" s="39"/>
      <c r="Z7" s="35"/>
      <c r="AA7" s="39"/>
      <c r="AB7" s="35"/>
      <c r="AC7" s="39"/>
      <c r="AD7" s="35"/>
      <c r="AE7" s="39"/>
      <c r="AF7" s="35"/>
      <c r="AG7" s="39"/>
      <c r="AH7" s="35"/>
      <c r="AI7" s="39"/>
      <c r="AJ7" s="40"/>
      <c r="AK7" s="39"/>
      <c r="AL7" s="37"/>
    </row>
    <row r="8" s="42" customFormat="true" ht="12.8" hidden="false" customHeight="false" outlineLevel="0" collapsed="false">
      <c r="A8" s="26" t="n">
        <v>458194</v>
      </c>
      <c r="B8" s="27" t="s">
        <v>31</v>
      </c>
      <c r="C8" s="28" t="n">
        <v>9000</v>
      </c>
      <c r="D8" s="29" t="s">
        <v>32</v>
      </c>
      <c r="E8" s="28" t="n">
        <f aca="false">H8+J8+L8+N8+P8+R8+T8+V8+X8+Z8+AB8+AD8+AF8+AH8+AJ8+AL8</f>
        <v>162</v>
      </c>
      <c r="F8" s="30" t="n">
        <v>1900</v>
      </c>
      <c r="G8" s="31" t="n">
        <v>23</v>
      </c>
      <c r="H8" s="32" t="n">
        <v>8</v>
      </c>
      <c r="I8" s="31" t="n">
        <v>85</v>
      </c>
      <c r="J8" s="32" t="n">
        <v>29</v>
      </c>
      <c r="K8" s="31" t="n">
        <v>17</v>
      </c>
      <c r="L8" s="32" t="n">
        <v>0</v>
      </c>
      <c r="M8" s="31" t="n">
        <v>35</v>
      </c>
      <c r="N8" s="32" t="n">
        <v>14</v>
      </c>
      <c r="O8" s="31" t="n">
        <v>12</v>
      </c>
      <c r="P8" s="32" t="n">
        <v>3</v>
      </c>
      <c r="Q8" s="31" t="n">
        <v>22</v>
      </c>
      <c r="R8" s="32" t="n">
        <v>4</v>
      </c>
      <c r="S8" s="33" t="n">
        <v>53</v>
      </c>
      <c r="T8" s="32" t="n">
        <v>11</v>
      </c>
      <c r="U8" s="31" t="n">
        <v>93</v>
      </c>
      <c r="V8" s="32" t="n">
        <v>32</v>
      </c>
      <c r="W8" s="31" t="n">
        <v>19</v>
      </c>
      <c r="X8" s="32" t="n">
        <v>7</v>
      </c>
      <c r="Y8" s="31" t="n">
        <v>3</v>
      </c>
      <c r="Z8" s="32" t="n">
        <v>2</v>
      </c>
      <c r="AA8" s="31" t="n">
        <v>53</v>
      </c>
      <c r="AB8" s="32" t="n">
        <v>19</v>
      </c>
      <c r="AC8" s="31" t="n">
        <v>16</v>
      </c>
      <c r="AD8" s="32" t="n">
        <v>2</v>
      </c>
      <c r="AE8" s="31" t="n">
        <v>45</v>
      </c>
      <c r="AF8" s="32" t="n">
        <v>16</v>
      </c>
      <c r="AG8" s="31" t="n">
        <v>11</v>
      </c>
      <c r="AH8" s="32" t="n">
        <v>4</v>
      </c>
      <c r="AI8" s="31" t="n">
        <v>32</v>
      </c>
      <c r="AJ8" s="34" t="n">
        <v>11</v>
      </c>
      <c r="AK8" s="31" t="n">
        <v>1</v>
      </c>
      <c r="AL8" s="34"/>
    </row>
    <row r="9" customFormat="false" ht="12.8" hidden="false" customHeight="false" outlineLevel="0" collapsed="false">
      <c r="A9" s="26" t="n">
        <v>355742</v>
      </c>
      <c r="B9" s="27" t="s">
        <v>33</v>
      </c>
      <c r="C9" s="28" t="n">
        <v>12000</v>
      </c>
      <c r="D9" s="29" t="s">
        <v>34</v>
      </c>
      <c r="E9" s="28" t="n">
        <f aca="false">H9+J9+L9+N9+P9+R9+T9+V9+X9+Z9+AB9+AD9+AF9+AH9+AJ9+AL9</f>
        <v>10</v>
      </c>
      <c r="F9" s="30" t="n">
        <v>1978.69</v>
      </c>
      <c r="G9" s="31"/>
      <c r="H9" s="32"/>
      <c r="I9" s="31"/>
      <c r="J9" s="32"/>
      <c r="K9" s="31"/>
      <c r="L9" s="32"/>
      <c r="M9" s="31"/>
      <c r="N9" s="32"/>
      <c r="O9" s="31"/>
      <c r="P9" s="32"/>
      <c r="Q9" s="31"/>
      <c r="R9" s="32"/>
      <c r="S9" s="33"/>
      <c r="T9" s="32"/>
      <c r="U9" s="31"/>
      <c r="V9" s="32"/>
      <c r="W9" s="31"/>
      <c r="X9" s="32"/>
      <c r="Y9" s="31"/>
      <c r="Z9" s="32" t="n">
        <v>10</v>
      </c>
      <c r="AA9" s="31"/>
      <c r="AB9" s="32"/>
      <c r="AC9" s="31"/>
      <c r="AD9" s="32"/>
      <c r="AE9" s="31"/>
      <c r="AF9" s="32"/>
      <c r="AG9" s="31"/>
      <c r="AH9" s="32"/>
      <c r="AI9" s="31"/>
      <c r="AJ9" s="34"/>
      <c r="AK9" s="31"/>
      <c r="AL9" s="34"/>
    </row>
    <row r="10" customFormat="false" ht="12.8" hidden="false" customHeight="false" outlineLevel="0" collapsed="false">
      <c r="A10" s="26" t="n">
        <v>440744</v>
      </c>
      <c r="B10" s="27" t="s">
        <v>31</v>
      </c>
      <c r="C10" s="28" t="n">
        <v>12000</v>
      </c>
      <c r="D10" s="29" t="s">
        <v>35</v>
      </c>
      <c r="E10" s="28" t="n">
        <f aca="false">H10+J10+L10+N10+P10+R10+T10+V10+X10+Z10+AB10+AD10+AF10+AH10+AJ10+AL10</f>
        <v>222</v>
      </c>
      <c r="F10" s="30" t="n">
        <v>2064.5</v>
      </c>
      <c r="G10" s="31" t="n">
        <v>67</v>
      </c>
      <c r="H10" s="32" t="n">
        <v>23</v>
      </c>
      <c r="I10" s="31" t="n">
        <v>74</v>
      </c>
      <c r="J10" s="32" t="n">
        <v>26</v>
      </c>
      <c r="K10" s="31" t="n">
        <v>16</v>
      </c>
      <c r="L10" s="32" t="n">
        <v>3</v>
      </c>
      <c r="M10" s="31" t="n">
        <v>29</v>
      </c>
      <c r="N10" s="32" t="n">
        <v>11</v>
      </c>
      <c r="O10" s="31" t="n">
        <v>32</v>
      </c>
      <c r="P10" s="32" t="n">
        <v>12</v>
      </c>
      <c r="Q10" s="31" t="n">
        <v>83</v>
      </c>
      <c r="R10" s="32" t="n">
        <v>33</v>
      </c>
      <c r="S10" s="33" t="n">
        <v>16</v>
      </c>
      <c r="T10" s="32" t="n">
        <v>10</v>
      </c>
      <c r="U10" s="31" t="n">
        <v>70</v>
      </c>
      <c r="V10" s="32" t="n">
        <v>28</v>
      </c>
      <c r="W10" s="31" t="n">
        <v>52</v>
      </c>
      <c r="X10" s="32" t="n">
        <v>18</v>
      </c>
      <c r="Y10" s="31" t="n">
        <v>61</v>
      </c>
      <c r="Z10" s="32" t="n">
        <v>10</v>
      </c>
      <c r="AA10" s="31" t="n">
        <v>32</v>
      </c>
      <c r="AB10" s="32" t="n">
        <v>11</v>
      </c>
      <c r="AC10" s="31" t="n">
        <v>31</v>
      </c>
      <c r="AD10" s="32" t="n">
        <v>5</v>
      </c>
      <c r="AE10" s="31" t="n">
        <v>68</v>
      </c>
      <c r="AF10" s="32" t="n">
        <v>20</v>
      </c>
      <c r="AG10" s="31"/>
      <c r="AH10" s="32" t="n">
        <v>2</v>
      </c>
      <c r="AI10" s="31" t="n">
        <v>10</v>
      </c>
      <c r="AJ10" s="34" t="n">
        <v>2</v>
      </c>
      <c r="AK10" s="31" t="n">
        <v>24</v>
      </c>
      <c r="AL10" s="34" t="n">
        <v>8</v>
      </c>
    </row>
    <row r="11" customFormat="false" ht="12.8" hidden="false" customHeight="false" outlineLevel="0" collapsed="false">
      <c r="A11" s="26" t="n">
        <v>355744</v>
      </c>
      <c r="B11" s="27" t="s">
        <v>33</v>
      </c>
      <c r="C11" s="28" t="n">
        <v>18000</v>
      </c>
      <c r="D11" s="29" t="s">
        <v>36</v>
      </c>
      <c r="E11" s="28" t="n">
        <f aca="false">H11+J11+L11+N11+P11+R11+T11+V11+X11+Z11+AB11+AD11+AF11+AH11+AJ11+AL11</f>
        <v>19</v>
      </c>
      <c r="F11" s="30" t="n">
        <v>2970</v>
      </c>
      <c r="G11" s="31"/>
      <c r="H11" s="32"/>
      <c r="I11" s="31"/>
      <c r="J11" s="32"/>
      <c r="K11" s="31"/>
      <c r="L11" s="32"/>
      <c r="M11" s="31"/>
      <c r="N11" s="32"/>
      <c r="O11" s="31"/>
      <c r="P11" s="32"/>
      <c r="Q11" s="31"/>
      <c r="R11" s="32"/>
      <c r="S11" s="33"/>
      <c r="T11" s="32"/>
      <c r="U11" s="31"/>
      <c r="V11" s="32"/>
      <c r="W11" s="31"/>
      <c r="X11" s="32"/>
      <c r="Y11" s="31"/>
      <c r="Z11" s="32" t="n">
        <v>19</v>
      </c>
      <c r="AA11" s="31"/>
      <c r="AB11" s="32"/>
      <c r="AC11" s="31"/>
      <c r="AD11" s="32"/>
      <c r="AE11" s="31"/>
      <c r="AF11" s="32"/>
      <c r="AG11" s="31"/>
      <c r="AH11" s="32"/>
      <c r="AI11" s="31"/>
      <c r="AJ11" s="34"/>
      <c r="AK11" s="31"/>
      <c r="AL11" s="34"/>
    </row>
    <row r="12" customFormat="false" ht="12.8" hidden="false" customHeight="false" outlineLevel="0" collapsed="false">
      <c r="A12" s="26" t="n">
        <v>458191</v>
      </c>
      <c r="B12" s="27" t="s">
        <v>31</v>
      </c>
      <c r="C12" s="28" t="n">
        <v>18000</v>
      </c>
      <c r="D12" s="29" t="s">
        <v>37</v>
      </c>
      <c r="E12" s="28" t="n">
        <f aca="false">H12+J12+L12+N12+P12+R12+T12+V12+X12+Z12+AB12+AD12+AF12+AH12+AJ12+AL12</f>
        <v>390</v>
      </c>
      <c r="F12" s="30" t="n">
        <v>3015.05</v>
      </c>
      <c r="G12" s="31" t="n">
        <v>37</v>
      </c>
      <c r="H12" s="32" t="n">
        <v>19</v>
      </c>
      <c r="I12" s="31" t="n">
        <v>245</v>
      </c>
      <c r="J12" s="32" t="n">
        <v>84</v>
      </c>
      <c r="K12" s="31" t="n">
        <v>6</v>
      </c>
      <c r="L12" s="32" t="n">
        <v>7</v>
      </c>
      <c r="M12" s="31" t="n">
        <v>13</v>
      </c>
      <c r="N12" s="32" t="n">
        <v>14</v>
      </c>
      <c r="O12" s="31" t="n">
        <v>8</v>
      </c>
      <c r="P12" s="32" t="n">
        <v>15</v>
      </c>
      <c r="Q12" s="31" t="n">
        <v>133</v>
      </c>
      <c r="R12" s="32" t="n">
        <v>70</v>
      </c>
      <c r="S12" s="33" t="n">
        <v>78</v>
      </c>
      <c r="T12" s="32" t="n">
        <v>34</v>
      </c>
      <c r="U12" s="31" t="n">
        <v>52</v>
      </c>
      <c r="V12" s="32" t="n">
        <v>35</v>
      </c>
      <c r="W12" s="31" t="n">
        <v>19</v>
      </c>
      <c r="X12" s="32" t="n">
        <v>7</v>
      </c>
      <c r="Y12" s="31" t="n">
        <v>111</v>
      </c>
      <c r="Z12" s="32" t="n">
        <v>19</v>
      </c>
      <c r="AA12" s="31" t="n">
        <v>66</v>
      </c>
      <c r="AB12" s="32" t="n">
        <v>23</v>
      </c>
      <c r="AC12" s="31" t="n">
        <v>33</v>
      </c>
      <c r="AD12" s="32" t="n">
        <v>18</v>
      </c>
      <c r="AE12" s="31" t="n">
        <v>19</v>
      </c>
      <c r="AF12" s="32" t="n">
        <v>7</v>
      </c>
      <c r="AG12" s="31" t="n">
        <v>24</v>
      </c>
      <c r="AH12" s="32" t="n">
        <v>10</v>
      </c>
      <c r="AI12" s="31" t="n">
        <v>27</v>
      </c>
      <c r="AJ12" s="34" t="n">
        <v>10</v>
      </c>
      <c r="AK12" s="31" t="n">
        <v>21</v>
      </c>
      <c r="AL12" s="34" t="n">
        <v>18</v>
      </c>
    </row>
    <row r="13" customFormat="false" ht="12.8" hidden="false" customHeight="false" outlineLevel="0" collapsed="false">
      <c r="A13" s="26" t="n">
        <v>355741</v>
      </c>
      <c r="B13" s="27" t="s">
        <v>33</v>
      </c>
      <c r="C13" s="28" t="n">
        <v>24000</v>
      </c>
      <c r="D13" s="29" t="s">
        <v>38</v>
      </c>
      <c r="E13" s="28" t="n">
        <f aca="false">H13+J13+L13+N13+P13+R13+T13+V13+X13+Z13+AB13+AD13+AF13+AH13+AJ13+AL13</f>
        <v>10</v>
      </c>
      <c r="F13" s="30" t="n">
        <v>3697</v>
      </c>
      <c r="G13" s="31"/>
      <c r="H13" s="32"/>
      <c r="I13" s="31"/>
      <c r="J13" s="32"/>
      <c r="K13" s="31"/>
      <c r="L13" s="32"/>
      <c r="M13" s="31"/>
      <c r="N13" s="32"/>
      <c r="O13" s="31"/>
      <c r="P13" s="32"/>
      <c r="Q13" s="31"/>
      <c r="R13" s="32"/>
      <c r="S13" s="33"/>
      <c r="T13" s="32"/>
      <c r="U13" s="31"/>
      <c r="V13" s="32"/>
      <c r="W13" s="31"/>
      <c r="X13" s="32"/>
      <c r="Y13" s="31"/>
      <c r="Z13" s="32" t="n">
        <v>10</v>
      </c>
      <c r="AA13" s="31"/>
      <c r="AB13" s="32"/>
      <c r="AC13" s="31"/>
      <c r="AD13" s="32"/>
      <c r="AE13" s="31"/>
      <c r="AF13" s="32"/>
      <c r="AG13" s="31"/>
      <c r="AH13" s="32"/>
      <c r="AI13" s="31"/>
      <c r="AJ13" s="34"/>
      <c r="AK13" s="31"/>
      <c r="AL13" s="34"/>
    </row>
    <row r="14" customFormat="false" ht="12.8" hidden="false" customHeight="false" outlineLevel="0" collapsed="false">
      <c r="A14" s="26" t="n">
        <v>440747</v>
      </c>
      <c r="B14" s="27" t="s">
        <v>31</v>
      </c>
      <c r="C14" s="28" t="n">
        <v>24000</v>
      </c>
      <c r="D14" s="29" t="s">
        <v>39</v>
      </c>
      <c r="E14" s="28" t="n">
        <f aca="false">H14+J14+L14+N14+P14+R14+T14+V14+X14+Z14+AB14+AD14+AF14+AH14+AJ14+AL14</f>
        <v>124</v>
      </c>
      <c r="F14" s="30" t="n">
        <v>3844.65</v>
      </c>
      <c r="G14" s="31" t="n">
        <v>34</v>
      </c>
      <c r="H14" s="32" t="n">
        <v>12</v>
      </c>
      <c r="I14" s="31" t="n">
        <v>32</v>
      </c>
      <c r="J14" s="32" t="n">
        <v>11</v>
      </c>
      <c r="K14" s="31" t="n">
        <v>16</v>
      </c>
      <c r="L14" s="32" t="n">
        <v>3</v>
      </c>
      <c r="M14" s="31" t="n">
        <v>4</v>
      </c>
      <c r="N14" s="32" t="n">
        <v>2</v>
      </c>
      <c r="O14" s="31" t="n">
        <v>2</v>
      </c>
      <c r="P14" s="32" t="n">
        <v>14</v>
      </c>
      <c r="Q14" s="31" t="n">
        <v>47</v>
      </c>
      <c r="R14" s="32" t="n">
        <v>20</v>
      </c>
      <c r="S14" s="33" t="n">
        <v>2</v>
      </c>
      <c r="T14" s="32" t="n">
        <v>1</v>
      </c>
      <c r="U14" s="31" t="n">
        <v>20</v>
      </c>
      <c r="V14" s="32" t="n">
        <v>15</v>
      </c>
      <c r="W14" s="31" t="n">
        <v>13</v>
      </c>
      <c r="X14" s="32" t="n">
        <v>4</v>
      </c>
      <c r="Y14" s="31" t="n">
        <v>56</v>
      </c>
      <c r="Z14" s="32" t="n">
        <v>10</v>
      </c>
      <c r="AA14" s="31" t="n">
        <v>17</v>
      </c>
      <c r="AB14" s="32" t="n">
        <v>6</v>
      </c>
      <c r="AC14" s="31" t="n">
        <v>17</v>
      </c>
      <c r="AD14" s="32" t="n">
        <v>6</v>
      </c>
      <c r="AE14" s="31" t="n">
        <v>25</v>
      </c>
      <c r="AF14" s="32" t="n">
        <v>7</v>
      </c>
      <c r="AG14" s="31" t="n">
        <v>11</v>
      </c>
      <c r="AH14" s="32" t="n">
        <v>4</v>
      </c>
      <c r="AI14" s="31" t="n">
        <v>6</v>
      </c>
      <c r="AJ14" s="34" t="n">
        <v>2</v>
      </c>
      <c r="AK14" s="31" t="n">
        <v>2</v>
      </c>
      <c r="AL14" s="34" t="n">
        <v>7</v>
      </c>
    </row>
    <row r="15" s="42" customFormat="true" ht="12.8" hidden="false" customHeight="false" outlineLevel="0" collapsed="false">
      <c r="A15" s="26" t="n">
        <v>463213</v>
      </c>
      <c r="B15" s="27" t="s">
        <v>31</v>
      </c>
      <c r="C15" s="28" t="n">
        <v>30000</v>
      </c>
      <c r="D15" s="29" t="s">
        <v>40</v>
      </c>
      <c r="E15" s="28" t="n">
        <f aca="false">H15+J15+L15+N15+P15+R15+T15+V15+X15+Z15+AB15+AD15+AF15+AH15+AJ15+AL15</f>
        <v>64</v>
      </c>
      <c r="F15" s="30" t="n">
        <v>5198.4</v>
      </c>
      <c r="G15" s="31" t="n">
        <v>2</v>
      </c>
      <c r="H15" s="32" t="n">
        <v>1</v>
      </c>
      <c r="I15" s="31" t="n">
        <v>23</v>
      </c>
      <c r="J15" s="32" t="n">
        <v>8</v>
      </c>
      <c r="K15" s="31" t="n">
        <v>7</v>
      </c>
      <c r="L15" s="32" t="n">
        <v>3</v>
      </c>
      <c r="M15" s="31" t="n">
        <v>5</v>
      </c>
      <c r="N15" s="32" t="n">
        <v>2</v>
      </c>
      <c r="O15" s="31" t="n">
        <v>14</v>
      </c>
      <c r="P15" s="32" t="n">
        <v>13</v>
      </c>
      <c r="Q15" s="31" t="n">
        <v>9</v>
      </c>
      <c r="R15" s="32" t="n">
        <v>5</v>
      </c>
      <c r="S15" s="33" t="n">
        <v>2</v>
      </c>
      <c r="T15" s="32" t="n">
        <v>2</v>
      </c>
      <c r="U15" s="31" t="n">
        <v>9</v>
      </c>
      <c r="V15" s="32" t="n">
        <v>5</v>
      </c>
      <c r="W15" s="31" t="n">
        <v>8</v>
      </c>
      <c r="X15" s="32" t="n">
        <v>3</v>
      </c>
      <c r="Y15" s="31" t="n">
        <v>15</v>
      </c>
      <c r="Z15" s="32" t="n">
        <v>7</v>
      </c>
      <c r="AA15" s="31" t="n">
        <v>12</v>
      </c>
      <c r="AB15" s="32" t="n">
        <v>5</v>
      </c>
      <c r="AC15" s="31"/>
      <c r="AD15" s="32" t="n">
        <v>0</v>
      </c>
      <c r="AE15" s="31" t="n">
        <v>8</v>
      </c>
      <c r="AF15" s="32" t="n">
        <v>3</v>
      </c>
      <c r="AG15" s="31"/>
      <c r="AH15" s="32" t="n">
        <v>0</v>
      </c>
      <c r="AI15" s="31" t="n">
        <v>8</v>
      </c>
      <c r="AJ15" s="34" t="n">
        <v>3</v>
      </c>
      <c r="AK15" s="31" t="n">
        <v>4</v>
      </c>
      <c r="AL15" s="34" t="n">
        <v>4</v>
      </c>
    </row>
    <row r="16" customFormat="false" ht="12.8" hidden="false" customHeight="false" outlineLevel="0" collapsed="false">
      <c r="A16" s="19"/>
      <c r="B16" s="20" t="s">
        <v>41</v>
      </c>
      <c r="C16" s="35"/>
      <c r="D16" s="36"/>
      <c r="E16" s="37"/>
      <c r="F16" s="38"/>
      <c r="G16" s="39"/>
      <c r="H16" s="35"/>
      <c r="I16" s="39"/>
      <c r="J16" s="35"/>
      <c r="K16" s="39"/>
      <c r="L16" s="35"/>
      <c r="M16" s="39"/>
      <c r="N16" s="35"/>
      <c r="O16" s="39"/>
      <c r="P16" s="35"/>
      <c r="Q16" s="39"/>
      <c r="R16" s="35"/>
      <c r="S16" s="39"/>
      <c r="T16" s="35"/>
      <c r="U16" s="39"/>
      <c r="V16" s="35"/>
      <c r="W16" s="39"/>
      <c r="X16" s="35"/>
      <c r="Y16" s="39"/>
      <c r="Z16" s="35"/>
      <c r="AA16" s="39"/>
      <c r="AB16" s="35"/>
      <c r="AC16" s="39"/>
      <c r="AD16" s="35"/>
      <c r="AE16" s="39"/>
      <c r="AF16" s="35"/>
      <c r="AG16" s="39"/>
      <c r="AH16" s="35"/>
      <c r="AI16" s="39"/>
      <c r="AJ16" s="40"/>
      <c r="AK16" s="39"/>
      <c r="AL16" s="37"/>
    </row>
    <row r="17" customFormat="false" ht="12.8" hidden="false" customHeight="false" outlineLevel="0" collapsed="false">
      <c r="A17" s="26" t="n">
        <v>398564</v>
      </c>
      <c r="B17" s="27" t="s">
        <v>42</v>
      </c>
      <c r="C17" s="28" t="n">
        <v>36000</v>
      </c>
      <c r="D17" s="29" t="s">
        <v>43</v>
      </c>
      <c r="E17" s="28" t="n">
        <f aca="false">H17+J17+L17+N17+P17+R17+T17+V17+X17+Z17+AB17+AD17+AF17+AH17+AJ17+AL17</f>
        <v>6</v>
      </c>
      <c r="F17" s="30" t="n">
        <v>7490</v>
      </c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3"/>
      <c r="T17" s="32"/>
      <c r="U17" s="31"/>
      <c r="V17" s="32"/>
      <c r="W17" s="31"/>
      <c r="X17" s="32"/>
      <c r="Y17" s="31"/>
      <c r="Z17" s="32" t="n">
        <v>6</v>
      </c>
      <c r="AA17" s="31"/>
      <c r="AB17" s="32"/>
      <c r="AC17" s="31"/>
      <c r="AD17" s="32"/>
      <c r="AE17" s="31"/>
      <c r="AF17" s="32"/>
      <c r="AG17" s="31"/>
      <c r="AH17" s="32"/>
      <c r="AI17" s="31"/>
      <c r="AJ17" s="34"/>
      <c r="AK17" s="31"/>
      <c r="AL17" s="34"/>
    </row>
    <row r="18" s="42" customFormat="true" ht="12.8" hidden="false" customHeight="false" outlineLevel="0" collapsed="false">
      <c r="A18" s="26" t="n">
        <v>448818</v>
      </c>
      <c r="B18" s="27" t="s">
        <v>44</v>
      </c>
      <c r="C18" s="28" t="n">
        <v>36000</v>
      </c>
      <c r="D18" s="29" t="s">
        <v>45</v>
      </c>
      <c r="E18" s="28" t="n">
        <f aca="false">H18+J18+L18+N18+P18+R18+T18+V18+X18+Z18+AB18+AD18+AF18+AH18+AJ18+AL18</f>
        <v>132</v>
      </c>
      <c r="F18" s="30" t="n">
        <v>7799.49</v>
      </c>
      <c r="G18" s="31" t="n">
        <v>25</v>
      </c>
      <c r="H18" s="32" t="n">
        <v>9</v>
      </c>
      <c r="I18" s="31" t="n">
        <v>28</v>
      </c>
      <c r="J18" s="32" t="n">
        <v>10</v>
      </c>
      <c r="K18" s="31"/>
      <c r="L18" s="32" t="n">
        <v>0</v>
      </c>
      <c r="M18" s="31" t="n">
        <v>28</v>
      </c>
      <c r="N18" s="32" t="n">
        <v>11</v>
      </c>
      <c r="O18" s="31" t="n">
        <v>34</v>
      </c>
      <c r="P18" s="32" t="n">
        <v>20</v>
      </c>
      <c r="Q18" s="31" t="n">
        <v>21</v>
      </c>
      <c r="R18" s="32" t="n">
        <v>10</v>
      </c>
      <c r="S18" s="33" t="n">
        <v>20</v>
      </c>
      <c r="T18" s="32" t="n">
        <v>2</v>
      </c>
      <c r="U18" s="31" t="n">
        <v>28</v>
      </c>
      <c r="V18" s="32" t="n">
        <v>12</v>
      </c>
      <c r="W18" s="31" t="n">
        <v>10</v>
      </c>
      <c r="X18" s="32" t="n">
        <v>0</v>
      </c>
      <c r="Y18" s="31" t="n">
        <v>32</v>
      </c>
      <c r="Z18" s="32" t="n">
        <v>5</v>
      </c>
      <c r="AA18" s="31" t="n">
        <v>25</v>
      </c>
      <c r="AB18" s="32" t="n">
        <v>9</v>
      </c>
      <c r="AC18" s="31" t="n">
        <v>13</v>
      </c>
      <c r="AD18" s="32" t="n">
        <v>4</v>
      </c>
      <c r="AE18" s="31" t="n">
        <v>62</v>
      </c>
      <c r="AF18" s="32" t="n">
        <v>18</v>
      </c>
      <c r="AG18" s="31" t="n">
        <v>4</v>
      </c>
      <c r="AH18" s="32" t="n">
        <v>2</v>
      </c>
      <c r="AI18" s="31" t="n">
        <v>6</v>
      </c>
      <c r="AJ18" s="34" t="n">
        <v>2</v>
      </c>
      <c r="AK18" s="31" t="n">
        <v>32</v>
      </c>
      <c r="AL18" s="34" t="n">
        <v>18</v>
      </c>
    </row>
    <row r="19" s="42" customFormat="true" ht="12.8" hidden="false" customHeight="false" outlineLevel="0" collapsed="false">
      <c r="A19" s="26" t="n">
        <v>607317</v>
      </c>
      <c r="B19" s="27" t="s">
        <v>44</v>
      </c>
      <c r="C19" s="28" t="n">
        <v>48000</v>
      </c>
      <c r="D19" s="29" t="s">
        <v>46</v>
      </c>
      <c r="E19" s="28" t="n">
        <f aca="false">H19+J19+L19+N19+P19+R19+T19+V19+X19+Z19+AB19+AD19+AF19+AH19+AJ19+AL19</f>
        <v>57</v>
      </c>
      <c r="F19" s="30" t="n">
        <v>9144.5</v>
      </c>
      <c r="G19" s="31" t="n">
        <v>17</v>
      </c>
      <c r="H19" s="32" t="n">
        <v>6</v>
      </c>
      <c r="I19" s="31" t="n">
        <v>14</v>
      </c>
      <c r="J19" s="32" t="n">
        <v>5</v>
      </c>
      <c r="K19" s="31" t="n">
        <v>4</v>
      </c>
      <c r="L19" s="32" t="n">
        <v>3</v>
      </c>
      <c r="M19" s="31" t="n">
        <v>2</v>
      </c>
      <c r="N19" s="32" t="n">
        <v>1</v>
      </c>
      <c r="O19" s="31" t="n">
        <v>16</v>
      </c>
      <c r="P19" s="32" t="n">
        <v>7</v>
      </c>
      <c r="Q19" s="31" t="n">
        <v>4</v>
      </c>
      <c r="R19" s="32" t="n">
        <v>1</v>
      </c>
      <c r="S19" s="33" t="n">
        <v>13</v>
      </c>
      <c r="T19" s="32" t="n">
        <v>3</v>
      </c>
      <c r="U19" s="31" t="n">
        <v>15</v>
      </c>
      <c r="V19" s="32" t="n">
        <v>8</v>
      </c>
      <c r="W19" s="31" t="n">
        <v>2</v>
      </c>
      <c r="X19" s="32" t="n">
        <v>1</v>
      </c>
      <c r="Y19" s="31" t="n">
        <v>6</v>
      </c>
      <c r="Z19" s="32" t="n">
        <v>3</v>
      </c>
      <c r="AA19" s="31" t="n">
        <v>6</v>
      </c>
      <c r="AB19" s="32" t="n">
        <v>3</v>
      </c>
      <c r="AC19" s="31" t="n">
        <v>2</v>
      </c>
      <c r="AD19" s="32" t="n">
        <v>1</v>
      </c>
      <c r="AE19" s="31" t="n">
        <v>16</v>
      </c>
      <c r="AF19" s="32" t="n">
        <v>6</v>
      </c>
      <c r="AG19" s="31" t="n">
        <v>3</v>
      </c>
      <c r="AH19" s="32" t="n">
        <v>2</v>
      </c>
      <c r="AI19" s="31" t="n">
        <v>11</v>
      </c>
      <c r="AJ19" s="34" t="n">
        <v>4</v>
      </c>
      <c r="AK19" s="31" t="n">
        <v>7</v>
      </c>
      <c r="AL19" s="34" t="n">
        <v>3</v>
      </c>
    </row>
    <row r="20" customFormat="false" ht="12.8" hidden="false" customHeight="false" outlineLevel="0" collapsed="false">
      <c r="A20" s="26" t="n">
        <v>398485</v>
      </c>
      <c r="B20" s="27" t="s">
        <v>42</v>
      </c>
      <c r="C20" s="28" t="n">
        <v>60000</v>
      </c>
      <c r="D20" s="29" t="s">
        <v>47</v>
      </c>
      <c r="E20" s="28" t="n">
        <f aca="false">H20+J20+L20+N20+P20+R20+T20+V20+X20+Z20+AB20+AD20+AF20+AH20+AJ20+AL20</f>
        <v>14</v>
      </c>
      <c r="F20" s="30" t="n">
        <v>9990.41</v>
      </c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  <c r="S20" s="33"/>
      <c r="T20" s="32"/>
      <c r="U20" s="31"/>
      <c r="V20" s="32"/>
      <c r="W20" s="31"/>
      <c r="X20" s="32"/>
      <c r="Y20" s="31"/>
      <c r="Z20" s="32" t="n">
        <v>14</v>
      </c>
      <c r="AA20" s="31"/>
      <c r="AB20" s="32"/>
      <c r="AC20" s="31"/>
      <c r="AD20" s="32"/>
      <c r="AE20" s="31"/>
      <c r="AF20" s="32"/>
      <c r="AG20" s="31"/>
      <c r="AH20" s="32"/>
      <c r="AI20" s="31"/>
      <c r="AJ20" s="34"/>
      <c r="AK20" s="31"/>
      <c r="AL20" s="34"/>
    </row>
    <row r="21" customFormat="false" ht="12.8" hidden="false" customHeight="false" outlineLevel="0" collapsed="false">
      <c r="A21" s="26" t="n">
        <v>450747</v>
      </c>
      <c r="B21" s="27" t="s">
        <v>44</v>
      </c>
      <c r="C21" s="28" t="n">
        <v>60000</v>
      </c>
      <c r="D21" s="29" t="s">
        <v>47</v>
      </c>
      <c r="E21" s="28" t="n">
        <f aca="false">H21+J21+L21+N21+P21+R21+T21+V21+X21+Z21+AB21+AD21+AF21+AH21+AJ21+AL21</f>
        <v>144</v>
      </c>
      <c r="F21" s="30" t="n">
        <v>10470</v>
      </c>
      <c r="G21" s="31" t="n">
        <v>12</v>
      </c>
      <c r="H21" s="32" t="n">
        <v>6</v>
      </c>
      <c r="I21" s="31" t="n">
        <v>61</v>
      </c>
      <c r="J21" s="32" t="n">
        <f aca="false">21+10</f>
        <v>31</v>
      </c>
      <c r="K21" s="31" t="n">
        <v>8</v>
      </c>
      <c r="L21" s="32" t="n">
        <v>5</v>
      </c>
      <c r="M21" s="31" t="n">
        <v>19</v>
      </c>
      <c r="N21" s="32" t="n">
        <v>7</v>
      </c>
      <c r="O21" s="31" t="n">
        <v>12</v>
      </c>
      <c r="P21" s="32" t="n">
        <v>8</v>
      </c>
      <c r="Q21" s="31" t="n">
        <v>5</v>
      </c>
      <c r="R21" s="32" t="n">
        <v>3</v>
      </c>
      <c r="S21" s="33" t="n">
        <v>5</v>
      </c>
      <c r="T21" s="32" t="n">
        <v>2</v>
      </c>
      <c r="U21" s="31" t="n">
        <v>13</v>
      </c>
      <c r="V21" s="32" t="n">
        <v>8</v>
      </c>
      <c r="W21" s="31" t="n">
        <v>18</v>
      </c>
      <c r="X21" s="32" t="n">
        <v>9</v>
      </c>
      <c r="Y21" s="31" t="n">
        <v>73</v>
      </c>
      <c r="Z21" s="32" t="n">
        <v>14</v>
      </c>
      <c r="AA21" s="31" t="n">
        <v>24</v>
      </c>
      <c r="AB21" s="32" t="n">
        <f aca="false">9+5</f>
        <v>14</v>
      </c>
      <c r="AC21" s="31" t="n">
        <v>10</v>
      </c>
      <c r="AD21" s="32" t="n">
        <v>3</v>
      </c>
      <c r="AE21" s="31" t="n">
        <v>59</v>
      </c>
      <c r="AF21" s="32" t="n">
        <v>20</v>
      </c>
      <c r="AG21" s="31" t="n">
        <v>11</v>
      </c>
      <c r="AH21" s="32" t="n">
        <v>4</v>
      </c>
      <c r="AI21" s="31" t="n">
        <v>14</v>
      </c>
      <c r="AJ21" s="34" t="n">
        <f aca="false">3+5</f>
        <v>8</v>
      </c>
      <c r="AK21" s="31" t="n">
        <v>3</v>
      </c>
      <c r="AL21" s="34" t="n">
        <v>2</v>
      </c>
    </row>
    <row r="22" customFormat="false" ht="13.8" hidden="false" customHeight="false" outlineLevel="0" collapsed="false">
      <c r="A22" s="19"/>
      <c r="B22" s="20" t="s">
        <v>48</v>
      </c>
      <c r="C22" s="43"/>
      <c r="D22" s="44"/>
      <c r="E22" s="45"/>
      <c r="F22" s="46"/>
      <c r="G22" s="47"/>
      <c r="H22" s="43"/>
      <c r="I22" s="47"/>
      <c r="J22" s="43"/>
      <c r="K22" s="47"/>
      <c r="L22" s="43"/>
      <c r="M22" s="47"/>
      <c r="N22" s="43"/>
      <c r="O22" s="47"/>
      <c r="P22" s="43"/>
      <c r="Q22" s="47"/>
      <c r="R22" s="43"/>
      <c r="S22" s="47"/>
      <c r="T22" s="43"/>
      <c r="U22" s="47"/>
      <c r="V22" s="43"/>
      <c r="W22" s="47"/>
      <c r="X22" s="43"/>
      <c r="Y22" s="47"/>
      <c r="Z22" s="43"/>
      <c r="AA22" s="47"/>
      <c r="AB22" s="43"/>
      <c r="AC22" s="47"/>
      <c r="AD22" s="43"/>
      <c r="AE22" s="47"/>
      <c r="AF22" s="43"/>
      <c r="AG22" s="47"/>
      <c r="AH22" s="43"/>
      <c r="AI22" s="47"/>
      <c r="AJ22" s="48"/>
      <c r="AK22" s="47"/>
      <c r="AL22" s="45"/>
    </row>
    <row r="23" s="42" customFormat="true" ht="12.8" hidden="false" customHeight="false" outlineLevel="0" collapsed="false">
      <c r="A23" s="26" t="n">
        <v>293215</v>
      </c>
      <c r="B23" s="27" t="s">
        <v>49</v>
      </c>
      <c r="C23" s="28" t="n">
        <v>24000</v>
      </c>
      <c r="D23" s="29" t="s">
        <v>50</v>
      </c>
      <c r="E23" s="28" t="n">
        <f aca="false">H23+J23+L23+N23+P23+R23+T23+V23+X23+Z23+AB23+AD23+AF23+AH23+AJ23+AL23</f>
        <v>45</v>
      </c>
      <c r="F23" s="30" t="n">
        <v>5546.99</v>
      </c>
      <c r="G23" s="31"/>
      <c r="H23" s="32" t="n">
        <v>0</v>
      </c>
      <c r="I23" s="31"/>
      <c r="J23" s="32" t="n">
        <v>0</v>
      </c>
      <c r="K23" s="31" t="n">
        <v>1</v>
      </c>
      <c r="L23" s="32" t="n">
        <v>1</v>
      </c>
      <c r="M23" s="31" t="n">
        <v>16</v>
      </c>
      <c r="N23" s="32" t="n">
        <v>6</v>
      </c>
      <c r="O23" s="31"/>
      <c r="P23" s="32" t="n">
        <v>0</v>
      </c>
      <c r="Q23" s="31" t="n">
        <v>58</v>
      </c>
      <c r="R23" s="32" t="n">
        <v>20</v>
      </c>
      <c r="S23" s="33" t="n">
        <v>2</v>
      </c>
      <c r="T23" s="32" t="n">
        <v>1</v>
      </c>
      <c r="U23" s="31" t="n">
        <v>24</v>
      </c>
      <c r="V23" s="32" t="n">
        <v>9</v>
      </c>
      <c r="W23" s="31"/>
      <c r="X23" s="32" t="n">
        <v>0</v>
      </c>
      <c r="Y23" s="31"/>
      <c r="Z23" s="32" t="n">
        <v>0</v>
      </c>
      <c r="AA23" s="31"/>
      <c r="AB23" s="32" t="n">
        <v>0</v>
      </c>
      <c r="AC23" s="31" t="n">
        <v>3</v>
      </c>
      <c r="AD23" s="32" t="n">
        <v>2</v>
      </c>
      <c r="AE23" s="31" t="n">
        <v>18</v>
      </c>
      <c r="AF23" s="32" t="n">
        <v>6</v>
      </c>
      <c r="AG23" s="31"/>
      <c r="AH23" s="32" t="n">
        <v>0</v>
      </c>
      <c r="AI23" s="31"/>
      <c r="AJ23" s="34" t="n">
        <v>0</v>
      </c>
      <c r="AK23" s="31"/>
      <c r="AL23" s="34"/>
    </row>
    <row r="24" customFormat="false" ht="12.8" hidden="false" customHeight="false" outlineLevel="0" collapsed="false">
      <c r="A24" s="26" t="n">
        <v>458221</v>
      </c>
      <c r="B24" s="27" t="s">
        <v>51</v>
      </c>
      <c r="C24" s="28" t="n">
        <v>36000</v>
      </c>
      <c r="D24" s="29" t="s">
        <v>52</v>
      </c>
      <c r="E24" s="28" t="n">
        <f aca="false">H24+J24+L24+N24+P24+R24+T24+V24+X24+Z24+AB24+AD24+AF24+AH24+AJ24+AL24</f>
        <v>25</v>
      </c>
      <c r="F24" s="30" t="n">
        <v>8547</v>
      </c>
      <c r="G24" s="31"/>
      <c r="H24" s="32" t="n">
        <v>0</v>
      </c>
      <c r="I24" s="31"/>
      <c r="J24" s="32" t="n">
        <v>0</v>
      </c>
      <c r="K24" s="31"/>
      <c r="L24" s="32" t="n">
        <v>0</v>
      </c>
      <c r="M24" s="31" t="n">
        <v>13</v>
      </c>
      <c r="N24" s="32" t="n">
        <v>6</v>
      </c>
      <c r="O24" s="31"/>
      <c r="P24" s="32" t="n">
        <v>0</v>
      </c>
      <c r="Q24" s="31" t="n">
        <v>7</v>
      </c>
      <c r="R24" s="32" t="n">
        <v>3</v>
      </c>
      <c r="S24" s="33" t="n">
        <v>4</v>
      </c>
      <c r="T24" s="32" t="n">
        <v>2</v>
      </c>
      <c r="U24" s="31" t="n">
        <v>24</v>
      </c>
      <c r="V24" s="32" t="n">
        <v>9</v>
      </c>
      <c r="W24" s="31"/>
      <c r="X24" s="32" t="n">
        <v>0</v>
      </c>
      <c r="Y24" s="31"/>
      <c r="Z24" s="32" t="n">
        <v>0</v>
      </c>
      <c r="AA24" s="31"/>
      <c r="AB24" s="32" t="n">
        <v>0</v>
      </c>
      <c r="AC24" s="31" t="n">
        <v>10</v>
      </c>
      <c r="AD24" s="32" t="n">
        <v>4</v>
      </c>
      <c r="AE24" s="31" t="n">
        <v>5</v>
      </c>
      <c r="AF24" s="32" t="n">
        <v>1</v>
      </c>
      <c r="AG24" s="31"/>
      <c r="AH24" s="32" t="n">
        <v>0</v>
      </c>
      <c r="AI24" s="31"/>
      <c r="AJ24" s="34" t="n">
        <v>0</v>
      </c>
      <c r="AK24" s="31" t="n">
        <v>1</v>
      </c>
      <c r="AL24" s="34"/>
    </row>
    <row r="25" customFormat="false" ht="12.8" hidden="false" customHeight="false" outlineLevel="0" collapsed="false">
      <c r="A25" s="26" t="n">
        <v>293530</v>
      </c>
      <c r="B25" s="27" t="s">
        <v>49</v>
      </c>
      <c r="C25" s="28" t="n">
        <v>48000</v>
      </c>
      <c r="D25" s="29" t="s">
        <v>53</v>
      </c>
      <c r="E25" s="28" t="n">
        <f aca="false">H25+J25+L25+N25+P25+R25+T25+V25+X25+Z25+AB25+AD25+AF25+AH25+AJ25+AL25</f>
        <v>4</v>
      </c>
      <c r="F25" s="30" t="n">
        <v>13000</v>
      </c>
      <c r="G25" s="31"/>
      <c r="H25" s="32" t="n">
        <v>0</v>
      </c>
      <c r="I25" s="31"/>
      <c r="J25" s="32" t="n">
        <v>0</v>
      </c>
      <c r="K25" s="31"/>
      <c r="L25" s="32" t="n">
        <v>0</v>
      </c>
      <c r="M25" s="31" t="n">
        <v>2</v>
      </c>
      <c r="N25" s="32" t="n">
        <v>1</v>
      </c>
      <c r="O25" s="31"/>
      <c r="P25" s="32" t="n">
        <v>0</v>
      </c>
      <c r="Q25" s="31"/>
      <c r="R25" s="32" t="n">
        <v>0</v>
      </c>
      <c r="S25" s="33" t="n">
        <v>4</v>
      </c>
      <c r="T25" s="32" t="n">
        <v>2</v>
      </c>
      <c r="U25" s="31" t="n">
        <v>2</v>
      </c>
      <c r="V25" s="32" t="n">
        <v>1</v>
      </c>
      <c r="W25" s="31"/>
      <c r="X25" s="32" t="n">
        <v>0</v>
      </c>
      <c r="Y25" s="31"/>
      <c r="Z25" s="32" t="n">
        <v>0</v>
      </c>
      <c r="AA25" s="31"/>
      <c r="AB25" s="32" t="n">
        <v>0</v>
      </c>
      <c r="AC25" s="31"/>
      <c r="AD25" s="32" t="n">
        <v>0</v>
      </c>
      <c r="AE25" s="31"/>
      <c r="AF25" s="32" t="n">
        <v>0</v>
      </c>
      <c r="AG25" s="31"/>
      <c r="AH25" s="32" t="n">
        <v>0</v>
      </c>
      <c r="AI25" s="31"/>
      <c r="AJ25" s="34" t="n">
        <v>0</v>
      </c>
      <c r="AK25" s="31"/>
      <c r="AL25" s="34"/>
    </row>
    <row r="26" customFormat="false" ht="12.8" hidden="false" customHeight="false" outlineLevel="0" collapsed="false">
      <c r="A26" s="26" t="n">
        <v>239608</v>
      </c>
      <c r="B26" s="27" t="s">
        <v>49</v>
      </c>
      <c r="C26" s="28" t="n">
        <v>60000</v>
      </c>
      <c r="D26" s="29" t="s">
        <v>54</v>
      </c>
      <c r="E26" s="28" t="n">
        <f aca="false">H26+J26+L26+N26+P26+R26+T26+V26+X26+Z26+AB26+AD26+AF26+AH26+AJ26+AL26</f>
        <v>5</v>
      </c>
      <c r="F26" s="30" t="n">
        <v>11858.2</v>
      </c>
      <c r="G26" s="31"/>
      <c r="H26" s="32" t="n">
        <v>0</v>
      </c>
      <c r="I26" s="31"/>
      <c r="J26" s="32" t="n">
        <v>0</v>
      </c>
      <c r="K26" s="31"/>
      <c r="L26" s="32" t="n">
        <v>0</v>
      </c>
      <c r="M26" s="31" t="n">
        <v>5</v>
      </c>
      <c r="N26" s="32" t="n">
        <v>2</v>
      </c>
      <c r="O26" s="31"/>
      <c r="P26" s="32" t="n">
        <v>0</v>
      </c>
      <c r="Q26" s="31"/>
      <c r="R26" s="32" t="n">
        <v>0</v>
      </c>
      <c r="S26" s="33"/>
      <c r="T26" s="32" t="n">
        <v>0</v>
      </c>
      <c r="U26" s="31" t="n">
        <v>6</v>
      </c>
      <c r="V26" s="32" t="n">
        <v>3</v>
      </c>
      <c r="W26" s="31"/>
      <c r="X26" s="32" t="n">
        <v>0</v>
      </c>
      <c r="Y26" s="31"/>
      <c r="Z26" s="32" t="n">
        <v>0</v>
      </c>
      <c r="AA26" s="31"/>
      <c r="AB26" s="32"/>
      <c r="AC26" s="31"/>
      <c r="AD26" s="32" t="n">
        <v>0</v>
      </c>
      <c r="AE26" s="31"/>
      <c r="AF26" s="32" t="n">
        <v>0</v>
      </c>
      <c r="AG26" s="31"/>
      <c r="AH26" s="32" t="n">
        <v>0</v>
      </c>
      <c r="AI26" s="31"/>
      <c r="AJ26" s="34"/>
      <c r="AK26" s="31"/>
      <c r="AL26" s="34"/>
    </row>
    <row r="27" customFormat="false" ht="12.8" hidden="false" customHeight="false" outlineLevel="0" collapsed="false">
      <c r="A27" s="19"/>
      <c r="B27" s="20" t="s">
        <v>55</v>
      </c>
      <c r="C27" s="49"/>
      <c r="D27" s="50"/>
      <c r="E27" s="51"/>
      <c r="F27" s="52"/>
      <c r="G27" s="53"/>
      <c r="H27" s="49"/>
      <c r="I27" s="53"/>
      <c r="J27" s="49"/>
      <c r="K27" s="53"/>
      <c r="L27" s="49"/>
      <c r="M27" s="53"/>
      <c r="N27" s="49"/>
      <c r="O27" s="53"/>
      <c r="P27" s="49"/>
      <c r="Q27" s="53"/>
      <c r="R27" s="49"/>
      <c r="S27" s="53"/>
      <c r="T27" s="49"/>
      <c r="U27" s="53"/>
      <c r="V27" s="49"/>
      <c r="W27" s="53"/>
      <c r="X27" s="49"/>
      <c r="Y27" s="53"/>
      <c r="Z27" s="49"/>
      <c r="AA27" s="53"/>
      <c r="AB27" s="49"/>
      <c r="AC27" s="53"/>
      <c r="AD27" s="49"/>
      <c r="AE27" s="53"/>
      <c r="AF27" s="49"/>
      <c r="AG27" s="53"/>
      <c r="AH27" s="49"/>
      <c r="AI27" s="53"/>
      <c r="AJ27" s="54"/>
      <c r="AK27" s="53"/>
      <c r="AL27" s="51"/>
    </row>
    <row r="28" s="55" customFormat="true" ht="12.8" hidden="false" customHeight="false" outlineLevel="0" collapsed="false">
      <c r="A28" s="26" t="n">
        <v>407629</v>
      </c>
      <c r="B28" s="27" t="s">
        <v>56</v>
      </c>
      <c r="C28" s="28" t="n">
        <v>12000</v>
      </c>
      <c r="D28" s="29" t="s">
        <v>57</v>
      </c>
      <c r="E28" s="28" t="n">
        <f aca="false">H28+J28+L28+N28+P28+R28+T28+V28+X28+Z28+AB28+AD28+AF28+AH28+AJ28+AL28</f>
        <v>98</v>
      </c>
      <c r="F28" s="30" t="n">
        <v>2484</v>
      </c>
      <c r="G28" s="31"/>
      <c r="H28" s="32" t="n">
        <v>0</v>
      </c>
      <c r="I28" s="31"/>
      <c r="J28" s="32" t="n">
        <v>16</v>
      </c>
      <c r="K28" s="31"/>
      <c r="L28" s="32" t="n">
        <v>3</v>
      </c>
      <c r="M28" s="31"/>
      <c r="N28" s="32" t="n">
        <v>10</v>
      </c>
      <c r="O28" s="31"/>
      <c r="P28" s="32" t="n">
        <v>10</v>
      </c>
      <c r="Q28" s="31"/>
      <c r="R28" s="32" t="n">
        <v>0</v>
      </c>
      <c r="S28" s="31"/>
      <c r="T28" s="32" t="n">
        <v>7</v>
      </c>
      <c r="U28" s="31"/>
      <c r="V28" s="32" t="n">
        <v>0</v>
      </c>
      <c r="W28" s="31"/>
      <c r="X28" s="32" t="n">
        <v>4</v>
      </c>
      <c r="Y28" s="31"/>
      <c r="Z28" s="32" t="n">
        <v>18</v>
      </c>
      <c r="AA28" s="31"/>
      <c r="AB28" s="32" t="n">
        <v>6</v>
      </c>
      <c r="AC28" s="31"/>
      <c r="AD28" s="32" t="n">
        <v>0</v>
      </c>
      <c r="AE28" s="31"/>
      <c r="AF28" s="32" t="n">
        <v>12</v>
      </c>
      <c r="AG28" s="31"/>
      <c r="AH28" s="32" t="n">
        <v>4</v>
      </c>
      <c r="AI28" s="31"/>
      <c r="AJ28" s="34" t="n">
        <v>4</v>
      </c>
      <c r="AK28" s="31"/>
      <c r="AL28" s="34" t="n">
        <v>4</v>
      </c>
    </row>
    <row r="29" customFormat="false" ht="12.8" hidden="false" customHeight="false" outlineLevel="0" collapsed="false">
      <c r="A29" s="26" t="n">
        <v>451539</v>
      </c>
      <c r="B29" s="27" t="s">
        <v>58</v>
      </c>
      <c r="C29" s="28" t="n">
        <v>12000</v>
      </c>
      <c r="D29" s="29" t="s">
        <v>59</v>
      </c>
      <c r="E29" s="28" t="n">
        <f aca="false">H29+J29+L29+N29+P29+R29+T29+V29+X29+Z29+AB29+AD29+AF29+AH29+AJ29+AL29</f>
        <v>38</v>
      </c>
      <c r="F29" s="30" t="n">
        <v>2710.5</v>
      </c>
      <c r="G29" s="31"/>
      <c r="H29" s="32" t="n">
        <v>4</v>
      </c>
      <c r="I29" s="31"/>
      <c r="J29" s="32" t="n">
        <v>0</v>
      </c>
      <c r="K29" s="31"/>
      <c r="L29" s="32" t="n">
        <v>0</v>
      </c>
      <c r="M29" s="31"/>
      <c r="N29" s="32" t="n">
        <v>0</v>
      </c>
      <c r="O29" s="31"/>
      <c r="P29" s="32" t="n">
        <v>0</v>
      </c>
      <c r="Q29" s="31"/>
      <c r="R29" s="32" t="n">
        <v>13</v>
      </c>
      <c r="S29" s="31"/>
      <c r="T29" s="32" t="n">
        <v>0</v>
      </c>
      <c r="U29" s="31"/>
      <c r="V29" s="32" t="n">
        <v>13</v>
      </c>
      <c r="W29" s="31"/>
      <c r="X29" s="32" t="n">
        <v>0</v>
      </c>
      <c r="Y29" s="31"/>
      <c r="Z29" s="32" t="n">
        <v>0</v>
      </c>
      <c r="AA29" s="31"/>
      <c r="AB29" s="32" t="n">
        <v>0</v>
      </c>
      <c r="AC29" s="31"/>
      <c r="AD29" s="32" t="n">
        <v>7</v>
      </c>
      <c r="AE29" s="31"/>
      <c r="AF29" s="32" t="n">
        <v>0</v>
      </c>
      <c r="AG29" s="31"/>
      <c r="AH29" s="32" t="n">
        <v>0</v>
      </c>
      <c r="AI29" s="31"/>
      <c r="AJ29" s="34" t="n">
        <v>0</v>
      </c>
      <c r="AK29" s="31"/>
      <c r="AL29" s="34" t="n">
        <v>1</v>
      </c>
    </row>
    <row r="30" customFormat="false" ht="12.8" hidden="true" customHeight="false" outlineLevel="0" collapsed="false">
      <c r="A30" s="56"/>
      <c r="D30" s="57"/>
      <c r="F30" s="58"/>
      <c r="G30" s="59"/>
      <c r="I30" s="59"/>
      <c r="K30" s="59"/>
      <c r="M30" s="59"/>
      <c r="O30" s="59"/>
      <c r="Q30" s="59"/>
      <c r="S30" s="59"/>
      <c r="U30" s="59"/>
      <c r="W30" s="59"/>
      <c r="Y30" s="59"/>
      <c r="AA30" s="59"/>
      <c r="AC30" s="59"/>
      <c r="AE30" s="59"/>
      <c r="AG30" s="59"/>
      <c r="AI30" s="59"/>
      <c r="AJ30" s="60"/>
      <c r="AK30" s="59"/>
      <c r="AL30" s="61"/>
    </row>
    <row r="31" customFormat="false" ht="13.8" hidden="true" customHeight="false" outlineLevel="0" collapsed="false">
      <c r="A31" s="62" t="s">
        <v>60</v>
      </c>
      <c r="B31" s="62" t="s">
        <v>61</v>
      </c>
      <c r="C31" s="62" t="s">
        <v>62</v>
      </c>
      <c r="D31" s="63"/>
      <c r="E31" s="64" t="n">
        <f aca="false">SUM(E5:E29)</f>
        <v>1737</v>
      </c>
      <c r="F31" s="65" t="n">
        <f aca="false">H31+J31+L31+N31+P31+R31+T31+V31+X31+Z31+AB31+AD31+AF31+AH31+AJ31+AL31</f>
        <v>1737</v>
      </c>
      <c r="G31" s="66" t="n">
        <f aca="false">SUM(G5:G29)+SUM(G57:G64)</f>
        <v>290</v>
      </c>
      <c r="H31" s="66" t="n">
        <f aca="false">SUM(H5:H29)</f>
        <v>97</v>
      </c>
      <c r="I31" s="66" t="n">
        <f aca="false">SUM(I5:I29)+SUM(I57:I64)</f>
        <v>563</v>
      </c>
      <c r="J31" s="66" t="n">
        <f aca="false">SUM(J5:J29)</f>
        <v>220</v>
      </c>
      <c r="K31" s="66" t="n">
        <f aca="false">SUM(K5:K29)+SUM(K57:K64)</f>
        <v>90</v>
      </c>
      <c r="L31" s="66" t="n">
        <f aca="false">SUM(L5:L29)</f>
        <v>30</v>
      </c>
      <c r="M31" s="66" t="n">
        <f aca="false">SUM(M5:M29)+SUM(M57:M64)</f>
        <v>244</v>
      </c>
      <c r="N31" s="66" t="n">
        <f aca="false">SUM(N5:N29)</f>
        <v>94</v>
      </c>
      <c r="O31" s="66" t="n">
        <f aca="false">SUM(O5:O29)+SUM(O57:O64)</f>
        <v>386</v>
      </c>
      <c r="P31" s="66" t="n">
        <f aca="false">SUM(P5:P29)</f>
        <v>134</v>
      </c>
      <c r="Q31" s="66" t="n">
        <f aca="false">SUM(Q5:Q29)+SUM(Q57:Q64)</f>
        <v>561</v>
      </c>
      <c r="R31" s="66" t="n">
        <f aca="false">SUM(R5:R29)</f>
        <v>213</v>
      </c>
      <c r="S31" s="66" t="n">
        <f aca="false">SUM(S5:S29)+SUM(S57:S64)</f>
        <v>283</v>
      </c>
      <c r="T31" s="66" t="n">
        <f aca="false">SUM(T5:T29)</f>
        <v>92</v>
      </c>
      <c r="U31" s="66" t="n">
        <f aca="false">SUM(U5:U29)+SUM(U57:U64)</f>
        <v>563</v>
      </c>
      <c r="V31" s="66" t="n">
        <f aca="false">SUM(V5:V29)</f>
        <v>221</v>
      </c>
      <c r="W31" s="66" t="n">
        <f aca="false">SUM(W5:W29)+SUM(W57:W64)</f>
        <v>149</v>
      </c>
      <c r="X31" s="66" t="n">
        <f aca="false">SUM(X5:X29)</f>
        <v>53</v>
      </c>
      <c r="Y31" s="66" t="n">
        <f aca="false">SUM(Y5:Y29)+SUM(Y57:Y64)</f>
        <v>393</v>
      </c>
      <c r="Z31" s="66" t="n">
        <f aca="false">SUM(Z5:Z29)</f>
        <v>161</v>
      </c>
      <c r="AA31" s="66" t="n">
        <f aca="false">SUM(AA5:AA29)+SUM(AA57:AA64)</f>
        <v>238</v>
      </c>
      <c r="AB31" s="66" t="n">
        <f aca="false">SUM(AB5:AB29)</f>
        <v>96</v>
      </c>
      <c r="AC31" s="66" t="n">
        <f aca="false">SUM(AC5:AC29)+SUM(AC57:AC64)</f>
        <v>160</v>
      </c>
      <c r="AD31" s="66" t="n">
        <f aca="false">SUM(AD5:AD29)</f>
        <v>52</v>
      </c>
      <c r="AE31" s="66" t="n">
        <f aca="false">SUM(AE5:AE29)+SUM(AE57:AE64)</f>
        <v>326</v>
      </c>
      <c r="AF31" s="66" t="n">
        <f aca="false">SUM(AF5:AF29)</f>
        <v>116</v>
      </c>
      <c r="AG31" s="66" t="n">
        <f aca="false">SUM(AG5:AG29)+SUM(AG57:AG64)</f>
        <v>148</v>
      </c>
      <c r="AH31" s="66" t="n">
        <f aca="false">SUM(AH5:AH29)</f>
        <v>46</v>
      </c>
      <c r="AI31" s="66" t="n">
        <f aca="false">SUM(AI5:AI29)+SUM(AI57:AI64)</f>
        <v>114</v>
      </c>
      <c r="AJ31" s="66" t="n">
        <f aca="false">SUM(AJ5:AJ29)</f>
        <v>46</v>
      </c>
      <c r="AK31" s="66" t="n">
        <f aca="false">SUM(AK5:AK29)+SUM(AK57:AK64)</f>
        <v>186</v>
      </c>
      <c r="AL31" s="67" t="n">
        <f aca="false">SUM(AL5:AL29)</f>
        <v>66</v>
      </c>
    </row>
    <row r="32" customFormat="false" ht="13.8" hidden="true" customHeight="false" outlineLevel="0" collapsed="false">
      <c r="A32" s="62" t="s">
        <v>60</v>
      </c>
      <c r="B32" s="62" t="s">
        <v>63</v>
      </c>
      <c r="C32" s="68"/>
      <c r="D32" s="68"/>
      <c r="E32" s="68" t="n">
        <f aca="false">G32+I32+K32+M32+O32+Q32+S32+U32+W32+Y32+AA32+AC32+AE32+AG32+AI32+AJ32+AK32</f>
        <v>7407145.33</v>
      </c>
      <c r="F32" s="68"/>
      <c r="G32" s="69" t="n">
        <f aca="false">ANP!G14</f>
        <v>389967.8</v>
      </c>
      <c r="H32" s="69"/>
      <c r="I32" s="69" t="n">
        <f aca="false">BEL!G12</f>
        <v>933950.95</v>
      </c>
      <c r="J32" s="69"/>
      <c r="K32" s="69" t="n">
        <f aca="false">BAV!G13</f>
        <v>151417.07</v>
      </c>
      <c r="L32" s="69"/>
      <c r="M32" s="69" t="n">
        <f aca="false">CGD!G18</f>
        <v>439688.69</v>
      </c>
      <c r="N32" s="69"/>
      <c r="O32" s="69" t="n">
        <f aca="false">CBA!G14</f>
        <v>597051.15</v>
      </c>
      <c r="P32" s="69"/>
      <c r="Q32" s="69" t="n">
        <f aca="false">DF!G16</f>
        <v>748939.5</v>
      </c>
      <c r="R32" s="69"/>
      <c r="S32" s="69" t="n">
        <f aca="false">DOU!G17</f>
        <v>322205.94</v>
      </c>
      <c r="T32" s="69"/>
      <c r="U32" s="69" t="n">
        <f aca="false">GOI!G18</f>
        <v>867147.19</v>
      </c>
      <c r="V32" s="69"/>
      <c r="W32" s="69" t="n">
        <f aca="false">MCP!G11</f>
        <v>215850.65</v>
      </c>
      <c r="X32" s="69"/>
      <c r="Y32" s="69" t="n">
        <f aca="false">MAN!G19</f>
        <v>743748.16</v>
      </c>
      <c r="Z32" s="69"/>
      <c r="AA32" s="69" t="n">
        <f aca="false">MAR!G12</f>
        <v>436328.46</v>
      </c>
      <c r="AB32" s="69"/>
      <c r="AC32" s="69" t="n">
        <f aca="false">PLM!G13</f>
        <v>227469.24</v>
      </c>
      <c r="AD32" s="69"/>
      <c r="AE32" s="69" t="n">
        <f aca="false">PTV!G14</f>
        <v>611597.86</v>
      </c>
      <c r="AF32" s="69"/>
      <c r="AG32" s="69" t="n">
        <f aca="false">RBC!G13</f>
        <v>175775.24</v>
      </c>
      <c r="AH32" s="69"/>
      <c r="AI32" s="69" t="n">
        <f aca="false">SRT!G12</f>
        <v>224336.98</v>
      </c>
      <c r="AJ32" s="69"/>
      <c r="AK32" s="70" t="n">
        <f aca="false">SIN!G13</f>
        <v>321670.45</v>
      </c>
      <c r="AL32" s="70"/>
    </row>
    <row r="33" s="55" customFormat="true" ht="30.55" hidden="true" customHeight="true" outlineLevel="0" collapsed="false">
      <c r="A33" s="71" t="s">
        <v>64</v>
      </c>
      <c r="B33" s="71"/>
      <c r="C33" s="71"/>
      <c r="D33" s="63"/>
      <c r="E33" s="68" t="n">
        <f aca="false">E5*F5+E6*F6+E8*F8+E9*F9+E10*F10+E11*F11+E12*F12+E13*F13+E14*F14+E15*F15+E17*F17+E18*F18+E19*F19+E20*F20+E21*F21+E23*F23+E24*F24+E25*F25+E26*F26+E28*F28+E29*F29</f>
        <v>7407145.33</v>
      </c>
      <c r="F33" s="68"/>
      <c r="G33" s="66"/>
      <c r="H33" s="72" t="n">
        <f aca="false">H31/G31</f>
        <v>0.33448275862069</v>
      </c>
      <c r="I33" s="66"/>
      <c r="J33" s="72" t="n">
        <f aca="false">J31/I31</f>
        <v>0.390763765541741</v>
      </c>
      <c r="K33" s="66"/>
      <c r="L33" s="72" t="n">
        <f aca="false">L31/K31</f>
        <v>0.333333333333333</v>
      </c>
      <c r="M33" s="66"/>
      <c r="N33" s="72" t="n">
        <f aca="false">N31/M31</f>
        <v>0.385245901639344</v>
      </c>
      <c r="O33" s="66"/>
      <c r="P33" s="72" t="n">
        <f aca="false">P31/O31</f>
        <v>0.347150259067358</v>
      </c>
      <c r="Q33" s="66"/>
      <c r="R33" s="72" t="n">
        <f aca="false">R31/Q31</f>
        <v>0.379679144385027</v>
      </c>
      <c r="S33" s="66"/>
      <c r="T33" s="72" t="n">
        <f aca="false">T31/S31</f>
        <v>0.325088339222615</v>
      </c>
      <c r="U33" s="66"/>
      <c r="V33" s="72" t="n">
        <f aca="false">V31/U31</f>
        <v>0.392539964476021</v>
      </c>
      <c r="W33" s="66"/>
      <c r="X33" s="72" t="n">
        <f aca="false">X31/W31</f>
        <v>0.355704697986577</v>
      </c>
      <c r="Y33" s="66"/>
      <c r="Z33" s="72" t="n">
        <f aca="false">Z31/Y31</f>
        <v>0.409669211195929</v>
      </c>
      <c r="AA33" s="66"/>
      <c r="AB33" s="72" t="n">
        <f aca="false">AB31/AA31</f>
        <v>0.403361344537815</v>
      </c>
      <c r="AC33" s="66"/>
      <c r="AD33" s="72" t="n">
        <f aca="false">AD31/AC31</f>
        <v>0.325</v>
      </c>
      <c r="AE33" s="66"/>
      <c r="AF33" s="72" t="n">
        <f aca="false">AF31/AE31</f>
        <v>0.355828220858896</v>
      </c>
      <c r="AG33" s="66"/>
      <c r="AH33" s="72" t="n">
        <f aca="false">AH31/AG31</f>
        <v>0.310810810810811</v>
      </c>
      <c r="AI33" s="66"/>
      <c r="AJ33" s="72" t="n">
        <f aca="false">AJ31/AI31</f>
        <v>0.403508771929825</v>
      </c>
      <c r="AK33" s="66"/>
      <c r="AL33" s="73" t="n">
        <f aca="false">AL31/AK31</f>
        <v>0.354838709677419</v>
      </c>
      <c r="AO33" s="74" t="s">
        <v>65</v>
      </c>
      <c r="AP33" s="74" t="s">
        <v>66</v>
      </c>
      <c r="AQ33" s="74" t="s">
        <v>67</v>
      </c>
      <c r="AR33" s="74" t="s">
        <v>68</v>
      </c>
    </row>
    <row r="34" customFormat="false" ht="16.4" hidden="false" customHeight="true" outlineLevel="0" collapsed="false">
      <c r="A34" s="75"/>
      <c r="I34" s="76"/>
      <c r="K34" s="77"/>
      <c r="M34" s="77"/>
      <c r="O34" s="77"/>
      <c r="AO34" s="74"/>
      <c r="AP34" s="74"/>
      <c r="AQ34" s="74"/>
      <c r="AR34" s="74"/>
    </row>
    <row r="35" customFormat="false" ht="12.8" hidden="false" customHeight="false" outlineLevel="0" collapsed="false">
      <c r="A35" s="19"/>
      <c r="B35" s="20" t="s">
        <v>69</v>
      </c>
      <c r="C35" s="49"/>
      <c r="D35" s="50"/>
      <c r="E35" s="49"/>
      <c r="F35" s="52"/>
      <c r="G35" s="78" t="n">
        <v>0.2</v>
      </c>
      <c r="H35" s="49"/>
      <c r="I35" s="78" t="n">
        <v>0.2</v>
      </c>
      <c r="J35" s="49"/>
      <c r="K35" s="78" t="n">
        <v>0.2</v>
      </c>
      <c r="L35" s="49"/>
      <c r="M35" s="78" t="n">
        <v>0.2</v>
      </c>
      <c r="N35" s="49"/>
      <c r="O35" s="78" t="n">
        <v>0.2</v>
      </c>
      <c r="P35" s="49"/>
      <c r="Q35" s="78" t="n">
        <v>0.2</v>
      </c>
      <c r="R35" s="49"/>
      <c r="S35" s="78" t="n">
        <v>0.2</v>
      </c>
      <c r="T35" s="49"/>
      <c r="U35" s="78" t="n">
        <v>0.2</v>
      </c>
      <c r="V35" s="49"/>
      <c r="W35" s="78" t="n">
        <v>0.2</v>
      </c>
      <c r="X35" s="49"/>
      <c r="Y35" s="78" t="n">
        <v>0.2</v>
      </c>
      <c r="Z35" s="49"/>
      <c r="AA35" s="78" t="n">
        <v>0.2</v>
      </c>
      <c r="AB35" s="49"/>
      <c r="AC35" s="78" t="n">
        <v>0.2</v>
      </c>
      <c r="AD35" s="49"/>
      <c r="AE35" s="78" t="n">
        <v>0.2</v>
      </c>
      <c r="AF35" s="49"/>
      <c r="AG35" s="78" t="n">
        <v>0.2</v>
      </c>
      <c r="AH35" s="49"/>
      <c r="AI35" s="78" t="n">
        <v>0.2</v>
      </c>
      <c r="AJ35" s="49"/>
      <c r="AK35" s="78" t="n">
        <v>0.2</v>
      </c>
      <c r="AL35" s="54"/>
      <c r="AM35" s="20" t="s">
        <v>70</v>
      </c>
      <c r="AN35" s="20" t="s">
        <v>71</v>
      </c>
      <c r="AO35" s="74"/>
      <c r="AP35" s="74"/>
      <c r="AQ35" s="74"/>
      <c r="AR35" s="74"/>
      <c r="AS35" s="20" t="s">
        <v>72</v>
      </c>
      <c r="AT35" s="20" t="s">
        <v>73</v>
      </c>
    </row>
    <row r="36" customFormat="false" ht="12.8" hidden="false" customHeight="false" outlineLevel="0" collapsed="false">
      <c r="A36" s="26" t="n">
        <v>2020</v>
      </c>
      <c r="B36" s="27" t="s">
        <v>74</v>
      </c>
      <c r="C36" s="28" t="s">
        <v>75</v>
      </c>
      <c r="D36" s="29" t="s">
        <v>76</v>
      </c>
      <c r="E36" s="28" t="n">
        <f aca="false">H36+J36+L36+N36+P36+R36+T36+V36+X36+Z36+AB36+AD36+AF36+AH36+AJ36+AL36</f>
        <v>49</v>
      </c>
      <c r="F36" s="30" t="n">
        <f aca="false">AM36/E36</f>
        <v>83.9510628571428</v>
      </c>
      <c r="G36" s="31" t="n">
        <v>0</v>
      </c>
      <c r="H36" s="34" t="n">
        <v>3</v>
      </c>
      <c r="I36" s="31" t="n">
        <v>0</v>
      </c>
      <c r="J36" s="34" t="n">
        <v>5</v>
      </c>
      <c r="K36" s="31" t="n">
        <v>0</v>
      </c>
      <c r="L36" s="34" t="n">
        <v>2</v>
      </c>
      <c r="M36" s="31" t="n">
        <v>0</v>
      </c>
      <c r="N36" s="34" t="n">
        <v>3</v>
      </c>
      <c r="O36" s="31" t="n">
        <v>0</v>
      </c>
      <c r="P36" s="34" t="n">
        <v>3</v>
      </c>
      <c r="Q36" s="31" t="n">
        <v>0</v>
      </c>
      <c r="R36" s="34" t="n">
        <v>5</v>
      </c>
      <c r="S36" s="31" t="n">
        <v>0</v>
      </c>
      <c r="T36" s="34" t="n">
        <v>3</v>
      </c>
      <c r="U36" s="31" t="n">
        <v>0</v>
      </c>
      <c r="V36" s="34" t="n">
        <v>5</v>
      </c>
      <c r="W36" s="31" t="n">
        <v>0</v>
      </c>
      <c r="X36" s="34" t="n">
        <v>2</v>
      </c>
      <c r="Y36" s="31" t="n">
        <v>0</v>
      </c>
      <c r="Z36" s="34" t="n">
        <v>4</v>
      </c>
      <c r="AA36" s="31" t="n">
        <v>0</v>
      </c>
      <c r="AB36" s="34" t="n">
        <v>3</v>
      </c>
      <c r="AC36" s="31" t="n">
        <v>0</v>
      </c>
      <c r="AD36" s="34" t="n">
        <v>2</v>
      </c>
      <c r="AE36" s="31" t="n">
        <v>0</v>
      </c>
      <c r="AF36" s="34" t="n">
        <v>3</v>
      </c>
      <c r="AG36" s="31" t="n">
        <v>0</v>
      </c>
      <c r="AH36" s="34" t="n">
        <v>2</v>
      </c>
      <c r="AI36" s="31" t="n">
        <v>0</v>
      </c>
      <c r="AJ36" s="34" t="n">
        <v>2</v>
      </c>
      <c r="AK36" s="31" t="n">
        <v>0</v>
      </c>
      <c r="AL36" s="34" t="n">
        <v>2</v>
      </c>
      <c r="AM36" s="79" t="n">
        <f aca="false">ANP!G16+BEL!G14+BAV!G15+CGD!G20+CBA!G16+DF!G18+DOU!G19+GOI!G20+MCP!G13+MAN!G21+MAR!G14+PLM!G15+PTV!G16+RBC!G15+SRT!G14+SIN!G15</f>
        <v>4113.60208</v>
      </c>
      <c r="AN36" s="80" t="n">
        <f aca="false">AM36/(1+[1]BDI!C$19)</f>
        <v>3917.71626666667</v>
      </c>
      <c r="AO36" s="79" t="n">
        <f aca="false">ANP!K16+BEL!K14+BAV!K15+CGD!K20+CBA!K16+DF!K18+DOU!K19+GOI!K20+MCP!K13+MAN!K21+MAR!K14+PLM!K15+PTV!K16+RBC!K15+SRT!K14+SIN!K15</f>
        <v>0</v>
      </c>
      <c r="AP36" s="79" t="n">
        <f aca="false">ANP!M16+BEL!M14+BAV!M15+CGD!M20+CBA!M16+DF!M18+DOU!M19+GOI!M20+MCP!M13+MAN!M21+MAR!M14+PLM!M15+PTV!M16+RBC!M15+SRT!M14+SIN!M15</f>
        <v>0</v>
      </c>
      <c r="AQ36" s="79" t="n">
        <f aca="false">ANP!O16+BEL!O14+BAV!O15+CGD!O20+CBA!O16+DF!O18+DOU!O19+GOI!O20+MCP!O13+MAN!O21+MAR!O14+PLM!O15+PTV!O16+RBC!O15+SRT!O14+SIN!O15</f>
        <v>0</v>
      </c>
      <c r="AR36" s="79" t="n">
        <f aca="false">ANP!Q16+BEL!Q14+BAV!Q15+CGD!Q20+CBA!Q16+DF!Q18+DOU!Q19+GOI!Q20+MCP!Q13+MAN!Q21+MAR!Q14+PLM!Q15+PTV!Q16+RBC!Q15+SRT!Q14+SIN!Q15</f>
        <v>0</v>
      </c>
      <c r="AS36" s="79" t="n">
        <f aca="false">ANP!S16+BEL!S14+BAV!S15+CGD!S20+CBA!S16+DF!S18+DOU!S19+GOI!S20+MCP!S13+MAN!S21+MAR!S14+PLM!S15+PTV!S16+RBC!S15+SRT!S14+SIN!S15</f>
        <v>3799.51</v>
      </c>
      <c r="AT36" s="79" t="n">
        <f aca="false">ANP!U16+BEL!U14+BAV!U15+CGD!U20+CBA!U16+DF!U18+DOU!U19+GOI!U20+MCP!U13+MAN!U21+MAR!U14+PLM!U15+PTV!U16+RBC!U15+SRT!U14+SIN!U15</f>
        <v>10.7068</v>
      </c>
    </row>
    <row r="37" customFormat="false" ht="12.8" hidden="false" customHeight="false" outlineLevel="0" collapsed="false">
      <c r="A37" s="26" t="n">
        <v>2020</v>
      </c>
      <c r="B37" s="27" t="s">
        <v>77</v>
      </c>
      <c r="C37" s="28" t="s">
        <v>78</v>
      </c>
      <c r="D37" s="29" t="s">
        <v>79</v>
      </c>
      <c r="E37" s="28" t="n">
        <f aca="false">H37+J37+L37+N37+P37+R37+T37+V37+X37+Z37+AB37+AD37+AF37+AH37+AJ37+AL37</f>
        <v>506</v>
      </c>
      <c r="F37" s="30" t="n">
        <f aca="false">AM37/E37</f>
        <v>220.52695027668</v>
      </c>
      <c r="G37" s="34" t="n">
        <f aca="false">TRUNC(SUM(G8:G15)*G35,0)</f>
        <v>32</v>
      </c>
      <c r="H37" s="34" t="n">
        <f aca="false">SUM(H8:H15)-G37</f>
        <v>31</v>
      </c>
      <c r="I37" s="34" t="n">
        <f aca="false">TRUNC(SUM(I8:I15)*I35,0)</f>
        <v>91</v>
      </c>
      <c r="J37" s="34" t="n">
        <f aca="false">SUM(J8:J15)-I37</f>
        <v>67</v>
      </c>
      <c r="K37" s="34" t="n">
        <f aca="false">TRUNC(SUM(K8:K15)*K35,0)</f>
        <v>12</v>
      </c>
      <c r="L37" s="34" t="n">
        <f aca="false">SUM(L8:L15)-K37</f>
        <v>4</v>
      </c>
      <c r="M37" s="34" t="n">
        <f aca="false">TRUNC(SUM(M8:M15)*M35,0)</f>
        <v>17</v>
      </c>
      <c r="N37" s="34" t="n">
        <f aca="false">SUM(N8:N15)-M37</f>
        <v>26</v>
      </c>
      <c r="O37" s="34" t="n">
        <f aca="false">TRUNC(SUM(O8:O15)*O35,0)</f>
        <v>13</v>
      </c>
      <c r="P37" s="34" t="n">
        <f aca="false">SUM(P8:P15)-O37</f>
        <v>44</v>
      </c>
      <c r="Q37" s="34" t="n">
        <f aca="false">TRUNC(SUM(Q8:Q15)*Q35,0)</f>
        <v>58</v>
      </c>
      <c r="R37" s="34" t="n">
        <f aca="false">SUM(R8:R15)-Q37</f>
        <v>74</v>
      </c>
      <c r="S37" s="34" t="n">
        <f aca="false">TRUNC(SUM(S8:S15)*S35,0)</f>
        <v>30</v>
      </c>
      <c r="T37" s="34" t="n">
        <f aca="false">SUM(T8:T15)-S37</f>
        <v>28</v>
      </c>
      <c r="U37" s="34" t="n">
        <f aca="false">TRUNC(SUM(U8:U15)*U35,0)</f>
        <v>48</v>
      </c>
      <c r="V37" s="34" t="n">
        <f aca="false">SUM(V8:V15)-U37</f>
        <v>67</v>
      </c>
      <c r="W37" s="34" t="n">
        <f aca="false">TRUNC(SUM(W8:W15)*W35,0)</f>
        <v>22</v>
      </c>
      <c r="X37" s="34" t="n">
        <f aca="false">SUM(X8:X15)-W37</f>
        <v>17</v>
      </c>
      <c r="Y37" s="34" t="n">
        <f aca="false">TRUNC(SUM(Y8:Y15)*Y35,0)</f>
        <v>49</v>
      </c>
      <c r="Z37" s="34" t="n">
        <f aca="false">SUM(Z8:Z15)-Y37</f>
        <v>38</v>
      </c>
      <c r="AA37" s="34" t="n">
        <f aca="false">TRUNC(SUM(AA8:AA15)*AA35,0)</f>
        <v>36</v>
      </c>
      <c r="AB37" s="34" t="n">
        <f aca="false">SUM(AB8:AB15)-AA37</f>
        <v>28</v>
      </c>
      <c r="AC37" s="34" t="n">
        <f aca="false">TRUNC(SUM(AC8:AC15)*AC35,0)</f>
        <v>19</v>
      </c>
      <c r="AD37" s="34" t="n">
        <f aca="false">SUM(AD8:AD15)-AC37</f>
        <v>12</v>
      </c>
      <c r="AE37" s="34" t="n">
        <f aca="false">TRUNC(SUM(AE8:AE15)*AE35,0)</f>
        <v>33</v>
      </c>
      <c r="AF37" s="34" t="n">
        <f aca="false">SUM(AF8:AF15)-AE37</f>
        <v>20</v>
      </c>
      <c r="AG37" s="34" t="n">
        <f aca="false">TRUNC(SUM(AG8:AG15)*AG35,0)</f>
        <v>9</v>
      </c>
      <c r="AH37" s="34" t="n">
        <f aca="false">SUM(AH8:AH15)-AG37</f>
        <v>11</v>
      </c>
      <c r="AI37" s="34" t="n">
        <f aca="false">TRUNC(SUM(AI8:AI15)*AI35,0)</f>
        <v>16</v>
      </c>
      <c r="AJ37" s="34" t="n">
        <f aca="false">SUM(AJ8:AJ15)-AI37</f>
        <v>12</v>
      </c>
      <c r="AK37" s="34" t="n">
        <f aca="false">TRUNC(SUM(AK8:AK15)*AK35,0)</f>
        <v>10</v>
      </c>
      <c r="AL37" s="34" t="n">
        <f aca="false">SUM(AL8:AL15)-AK37</f>
        <v>27</v>
      </c>
      <c r="AM37" s="79" t="n">
        <f aca="false">ANP!G17+BEL!G15+BAV!G16+CGD!G21+CBA!G17+DF!G19+DOU!G20+GOI!G21+MCP!G14+MAN!G22+MAR!G15+PLM!G16+PTV!G17+RBC!G16+SRT!G15+SIN!G16</f>
        <v>111586.63684</v>
      </c>
      <c r="AN37" s="80" t="n">
        <f aca="false">AM37/(1+[1]BDI!C$19)</f>
        <v>106272.987466667</v>
      </c>
      <c r="AO37" s="79" t="n">
        <f aca="false">ANP!K17+BEL!K15+BAV!K16+CGD!K21+CBA!K17+DF!K19+DOU!K20+GOI!K21+MCP!K14+MAN!K22+MAR!K15+PLM!K16+PTV!K17+RBC!K16+SRT!K15+SIN!K16</f>
        <v>1120.212</v>
      </c>
      <c r="AP37" s="79" t="n">
        <f aca="false">ANP!M17+BEL!M15+BAV!M16+CGD!M21+CBA!M17+DF!M19+DOU!M20+GOI!M21+MCP!M14+MAN!M22+MAR!M15+PLM!M16+PTV!M17+RBC!M16+SRT!M15+SIN!M16</f>
        <v>33070.09</v>
      </c>
      <c r="AQ37" s="79" t="n">
        <f aca="false">ANP!O17+BEL!O15+BAV!O16+CGD!O21+CBA!O17+DF!O19+DOU!O20+GOI!O21+MCP!O14+MAN!O22+MAR!O15+PLM!O16+PTV!O17+RBC!O16+SRT!O15+SIN!O16</f>
        <v>1120.212</v>
      </c>
      <c r="AR37" s="79" t="n">
        <f aca="false">ANP!Q17+BEL!Q15+BAV!Q16+CGD!Q21+CBA!Q17+DF!Q19+DOU!Q20+GOI!Q21+MCP!Q14+MAN!Q22+MAR!Q15+PLM!Q16+PTV!Q17+RBC!Q16+SRT!Q15+SIN!Q16</f>
        <v>25267.34</v>
      </c>
      <c r="AS37" s="79" t="n">
        <f aca="false">ANP!S17+BEL!S15+BAV!S16+CGD!S21+CBA!S17+DF!S19+DOU!S20+GOI!S21+MCP!S14+MAN!S22+MAR!S15+PLM!S16+PTV!S17+RBC!S16+SRT!S15+SIN!S16</f>
        <v>18641.68</v>
      </c>
      <c r="AT37" s="79" t="n">
        <f aca="false">ANP!U17+BEL!U15+BAV!U16+CGD!U21+CBA!U17+DF!U19+DOU!U20+GOI!U21+MCP!U14+MAN!U22+MAR!U15+PLM!U16+PTV!U17+RBC!U16+SRT!U15+SIN!U16</f>
        <v>888</v>
      </c>
    </row>
    <row r="38" customFormat="false" ht="12.8" hidden="false" customHeight="false" outlineLevel="0" collapsed="false">
      <c r="A38" s="26" t="n">
        <v>2020</v>
      </c>
      <c r="B38" s="27" t="s">
        <v>77</v>
      </c>
      <c r="C38" s="28" t="s">
        <v>80</v>
      </c>
      <c r="D38" s="29" t="s">
        <v>81</v>
      </c>
      <c r="E38" s="28" t="n">
        <f aca="false">H38+J38+L38+N38+P38+R38+T38+V38+X38+Z38+AB38+AD38+AF38+AH38+AJ38+AL38</f>
        <v>267</v>
      </c>
      <c r="F38" s="30" t="n">
        <f aca="false">AM38/E38</f>
        <v>779.226519700375</v>
      </c>
      <c r="G38" s="34" t="n">
        <f aca="false">TRUNC(SUM(G17:G21)*G35,0)</f>
        <v>10</v>
      </c>
      <c r="H38" s="34" t="n">
        <f aca="false">SUM(H17:H26)-G38</f>
        <v>11</v>
      </c>
      <c r="I38" s="34" t="n">
        <f aca="false">TRUNC(SUM(I17:I21)*I35,0)</f>
        <v>20</v>
      </c>
      <c r="J38" s="34" t="n">
        <f aca="false">SUM(J17:J26)-I38</f>
        <v>26</v>
      </c>
      <c r="K38" s="34" t="n">
        <f aca="false">TRUNC(SUM(K17:K21)*K35,0)</f>
        <v>2</v>
      </c>
      <c r="L38" s="34" t="n">
        <f aca="false">SUM(L17:L26)-K38</f>
        <v>7</v>
      </c>
      <c r="M38" s="34" t="n">
        <f aca="false">TRUNC(SUM(M17:M21)*M35,0)</f>
        <v>9</v>
      </c>
      <c r="N38" s="34" t="n">
        <f aca="false">SUM(N17:N26)-M38</f>
        <v>25</v>
      </c>
      <c r="O38" s="34" t="n">
        <f aca="false">TRUNC(SUM(O17:O21)*O35,0)</f>
        <v>12</v>
      </c>
      <c r="P38" s="34" t="n">
        <f aca="false">SUM(P17:P26)-O38</f>
        <v>23</v>
      </c>
      <c r="Q38" s="34" t="n">
        <f aca="false">TRUNC(SUM(Q17:Q21)*Q35,0)</f>
        <v>6</v>
      </c>
      <c r="R38" s="34" t="n">
        <f aca="false">SUM(R17:R26)-Q38</f>
        <v>31</v>
      </c>
      <c r="S38" s="34" t="n">
        <f aca="false">TRUNC(SUM(S17:S21)*S35,0)</f>
        <v>7</v>
      </c>
      <c r="T38" s="34" t="n">
        <f aca="false">SUM(T17:T26)-S38</f>
        <v>5</v>
      </c>
      <c r="U38" s="34" t="n">
        <f aca="false">TRUNC(SUM(U17:U21)*U35,0)</f>
        <v>11</v>
      </c>
      <c r="V38" s="34" t="n">
        <f aca="false">SUM(V17:V26)-U38</f>
        <v>39</v>
      </c>
      <c r="W38" s="34" t="n">
        <f aca="false">TRUNC(SUM(W17:W21)*W35,0)</f>
        <v>6</v>
      </c>
      <c r="X38" s="34" t="n">
        <f aca="false">SUM(X17:X26)-W38</f>
        <v>4</v>
      </c>
      <c r="Y38" s="34" t="n">
        <f aca="false">TRUNC(SUM(Y17:Y21)*Y35,0)</f>
        <v>22</v>
      </c>
      <c r="Z38" s="34" t="n">
        <f aca="false">SUM(Z17:Z26)-Y38</f>
        <v>20</v>
      </c>
      <c r="AA38" s="34" t="n">
        <f aca="false">TRUNC(SUM(AA17:AA21)*AA35,0)</f>
        <v>11</v>
      </c>
      <c r="AB38" s="34" t="n">
        <f aca="false">SUM(AB17:AB26)-AA38</f>
        <v>15</v>
      </c>
      <c r="AC38" s="34" t="n">
        <f aca="false">TRUNC(SUM(AC17:AC21)*AC35,0)</f>
        <v>5</v>
      </c>
      <c r="AD38" s="34" t="n">
        <f aca="false">SUM(AD17:AD26)-AC38</f>
        <v>9</v>
      </c>
      <c r="AE38" s="34" t="n">
        <f aca="false">TRUNC(SUM(AE17:AE21)*AE35,0)</f>
        <v>27</v>
      </c>
      <c r="AF38" s="34" t="n">
        <f aca="false">SUM(AF17:AF26)-AE38</f>
        <v>24</v>
      </c>
      <c r="AG38" s="34" t="n">
        <f aca="false">TRUNC(SUM(AG17:AG21)*AG35,0)</f>
        <v>3</v>
      </c>
      <c r="AH38" s="34" t="n">
        <f aca="false">SUM(AH17:AH26)-AG38</f>
        <v>5</v>
      </c>
      <c r="AI38" s="34" t="n">
        <f aca="false">TRUNC(SUM(AI17:AI21)*AI35,0)</f>
        <v>6</v>
      </c>
      <c r="AJ38" s="34" t="n">
        <f aca="false">SUM(AJ17:AJ26)-AI38</f>
        <v>8</v>
      </c>
      <c r="AK38" s="34" t="n">
        <f aca="false">TRUNC(SUM(AK17:AK21)*AK35,0)</f>
        <v>8</v>
      </c>
      <c r="AL38" s="34" t="n">
        <f aca="false">SUM(AL17:AL26)-AK38</f>
        <v>15</v>
      </c>
      <c r="AM38" s="79" t="n">
        <f aca="false">ANP!G18+BEL!G16+BAV!G17+CGD!G22+CBA!G18+DF!G20+DOU!G21+GOI!G22+MCP!G15+MAN!G23+MAR!G16+PLM!G17+PTV!G18+RBC!G17+SRT!G16+SIN!G17</f>
        <v>208053.48076</v>
      </c>
      <c r="AN38" s="80" t="n">
        <f aca="false">AM38/(1+[1]BDI!C$19)</f>
        <v>198146.172152381</v>
      </c>
      <c r="AO38" s="79" t="n">
        <f aca="false">ANP!K18+BEL!K16+BAV!K17+CGD!K22+CBA!K18+DF!K20+DOU!K21+GOI!K22+MCP!K15+MAN!K23+MAR!K16+PLM!K17+PTV!K18+RBC!K17+SRT!K16+SIN!K17</f>
        <v>1221.4983</v>
      </c>
      <c r="AP38" s="79" t="n">
        <f aca="false">ANP!M18+BEL!M16+BAV!M17+CGD!M22+CBA!M18+DF!M20+DOU!M21+GOI!M22+MCP!M15+MAN!M23+MAR!M16+PLM!M17+PTV!M18+RBC!M17+SRT!M16+SIN!M17</f>
        <v>35736.69</v>
      </c>
      <c r="AQ38" s="79" t="n">
        <f aca="false">ANP!O18+BEL!O16+BAV!O17+CGD!O22+CBA!O18+DF!O20+DOU!O21+GOI!O22+MCP!O15+MAN!O23+MAR!O16+PLM!O17+PTV!O18+RBC!O17+SRT!O16+SIN!O17</f>
        <v>1221.4983</v>
      </c>
      <c r="AR38" s="79" t="n">
        <f aca="false">ANP!Q18+BEL!Q16+BAV!Q17+CGD!Q22+CBA!Q18+DF!Q20+DOU!Q21+GOI!Q22+MCP!Q15+MAN!Q23+MAR!Q16+PLM!Q17+PTV!Q18+RBC!Q17+SRT!Q16+SIN!Q17</f>
        <v>27774.39</v>
      </c>
      <c r="AS38" s="79" t="n">
        <f aca="false">ANP!S18+BEL!S16+BAV!S17+CGD!S22+CBA!S18+DF!S20+DOU!S21+GOI!S22+MCP!S15+MAN!S23+MAR!S16+PLM!S17+PTV!S18+RBC!S17+SRT!S16+SIN!S17</f>
        <v>72701.81</v>
      </c>
      <c r="AT38" s="79" t="n">
        <f aca="false">ANP!U18+BEL!U16+BAV!U17+CGD!U22+CBA!U18+DF!U20+DOU!U21+GOI!U22+MCP!U15+MAN!U23+MAR!U16+PLM!U17+PTV!U18+RBC!U17+SRT!U16+SIN!U17</f>
        <v>404.9322</v>
      </c>
    </row>
    <row r="39" customFormat="false" ht="12.8" hidden="false" customHeight="false" outlineLevel="0" collapsed="false">
      <c r="A39" s="26" t="n">
        <v>2020</v>
      </c>
      <c r="B39" s="27" t="s">
        <v>82</v>
      </c>
      <c r="C39" s="28" t="s">
        <v>83</v>
      </c>
      <c r="D39" s="29" t="s">
        <v>84</v>
      </c>
      <c r="E39" s="28" t="n">
        <f aca="false">H39+J39+L39+N39+P39+R39+T39+V39+X39+Z39+AB39+AD39+AF39+AH39+AJ39+AL39</f>
        <v>2407</v>
      </c>
      <c r="F39" s="30" t="n">
        <f aca="false">AM39/E39</f>
        <v>28.4858491483174</v>
      </c>
      <c r="G39" s="34" t="n">
        <f aca="false">5*SUM(G8:G14,G23:G23)*G35</f>
        <v>161</v>
      </c>
      <c r="H39" s="34" t="n">
        <f aca="false">5*SUM(H8:H14,H23:H23)-G39</f>
        <v>149</v>
      </c>
      <c r="I39" s="34" t="n">
        <f aca="false">5*SUM(I8:I14,I23:I23)*I35</f>
        <v>436</v>
      </c>
      <c r="J39" s="34" t="n">
        <f aca="false">5*SUM(J8:J14,J23:J23)-I39</f>
        <v>314</v>
      </c>
      <c r="K39" s="34" t="n">
        <f aca="false">5*SUM(K8:K14,K23:K23)*K35</f>
        <v>56</v>
      </c>
      <c r="L39" s="34" t="n">
        <f aca="false">5*SUM(L8:L14,L23:L23)-K39</f>
        <v>14</v>
      </c>
      <c r="M39" s="34" t="n">
        <f aca="false">5*SUM(M8:M14,M23:M23)*M35</f>
        <v>97</v>
      </c>
      <c r="N39" s="34" t="n">
        <f aca="false">5*SUM(N8:N14,N23:N23)-M39</f>
        <v>138</v>
      </c>
      <c r="O39" s="34" t="n">
        <f aca="false">5*SUM(O8:O14,O23:O23)*O35</f>
        <v>54</v>
      </c>
      <c r="P39" s="34" t="n">
        <f aca="false">5*SUM(P8:P14,P23:P23)-O39</f>
        <v>166</v>
      </c>
      <c r="Q39" s="34" t="n">
        <f aca="false">5*SUM(Q8:Q14,Q23:Q23)*Q35</f>
        <v>343</v>
      </c>
      <c r="R39" s="34" t="n">
        <f aca="false">5*SUM(R8:R14,R23:R23)-Q39</f>
        <v>392</v>
      </c>
      <c r="S39" s="34" t="n">
        <f aca="false">5*SUM(S8:S14,S23:S23)*S35</f>
        <v>151</v>
      </c>
      <c r="T39" s="34" t="n">
        <f aca="false">5*SUM(T8:T14,T23:T23)-S39</f>
        <v>134</v>
      </c>
      <c r="U39" s="34" t="n">
        <f aca="false">5*SUM(U8:U14,U23:U23)*U35</f>
        <v>259</v>
      </c>
      <c r="V39" s="34" t="n">
        <f aca="false">5*SUM(V8:V14,V23:V23)-U39</f>
        <v>336</v>
      </c>
      <c r="W39" s="34" t="n">
        <f aca="false">5*SUM(W8:W14,W23:W23)*W35</f>
        <v>103</v>
      </c>
      <c r="X39" s="34" t="n">
        <f aca="false">5*SUM(X8:X14,X23:X23)-W39</f>
        <v>77</v>
      </c>
      <c r="Y39" s="34" t="n">
        <f aca="false">5*SUM(Y8:Y14,Y23:Y23)*Y35</f>
        <v>231</v>
      </c>
      <c r="Z39" s="34" t="n">
        <f aca="false">5*SUM(Z8:Z14,Z23:Z23)-Y39</f>
        <v>169</v>
      </c>
      <c r="AA39" s="34" t="n">
        <f aca="false">5*SUM(AA8:AA14,AA23:AA23)*AA35</f>
        <v>168</v>
      </c>
      <c r="AB39" s="34" t="n">
        <f aca="false">5*SUM(AB8:AB14,AB23:AB23)-AA39</f>
        <v>127</v>
      </c>
      <c r="AC39" s="34" t="n">
        <f aca="false">5*SUM(AC8:AC14,AC23:AC23)*AC35</f>
        <v>100</v>
      </c>
      <c r="AD39" s="34" t="n">
        <f aca="false">5*SUM(AD8:AD14,AD23:AD23)-AC39</f>
        <v>65</v>
      </c>
      <c r="AE39" s="34" t="n">
        <f aca="false">5*SUM(AE8:AE14,AE23:AE23)*AE35</f>
        <v>175</v>
      </c>
      <c r="AF39" s="34" t="n">
        <f aca="false">5*SUM(AF8:AF14,AF23:AF23)-AE39</f>
        <v>105</v>
      </c>
      <c r="AG39" s="34" t="n">
        <f aca="false">5*SUM(AG8:AG14,AG23:AG23)*AG35</f>
        <v>46</v>
      </c>
      <c r="AH39" s="34" t="n">
        <f aca="false">5*SUM(AH8:AH14,AH23:AH23)-AG39</f>
        <v>54</v>
      </c>
      <c r="AI39" s="34" t="n">
        <f aca="false">5*SUM(AI8:AI14,AI23:AI23)*AI35</f>
        <v>75</v>
      </c>
      <c r="AJ39" s="34" t="n">
        <f aca="false">5*SUM(AJ8:AJ14,AJ23:AJ23)-AI39</f>
        <v>50</v>
      </c>
      <c r="AK39" s="34" t="n">
        <f aca="false">5*SUM(AK8:AK14,AK23:AK23)*AK35</f>
        <v>48</v>
      </c>
      <c r="AL39" s="34" t="n">
        <f aca="false">5*SUM(AL8:AL14,AL23:AL23)-AK39</f>
        <v>117</v>
      </c>
      <c r="AM39" s="79" t="n">
        <f aca="false">ANP!G19+BEL!G17+BAV!G18+CGD!G23+CBA!G19+DF!G21+DOU!G22+GOI!G23+MCP!G16+MAN!G24+MAR!G17+PLM!G18+PTV!G19+RBC!G18+SRT!G17+SIN!G18</f>
        <v>68565.4389</v>
      </c>
      <c r="AN39" s="81" t="n">
        <f aca="false">AM39/(1+[1]BDI!D$19)</f>
        <v>65300.418</v>
      </c>
      <c r="AO39" s="79" t="n">
        <f aca="false">ANP!K19+BEL!K17+BAV!K18+CGD!K23+CBA!K19+DF!K21+DOU!K22+GOI!K23+MCP!K16+MAN!K24+MAR!K17+PLM!K18+PTV!K19+RBC!K18+SRT!K17+SIN!K18</f>
        <v>125.164</v>
      </c>
      <c r="AP39" s="79" t="n">
        <f aca="false">ANP!M19+BEL!M17+BAV!M18+CGD!M23+CBA!M19+DF!M21+DOU!M22+GOI!M23+MCP!M16+MAN!M24+MAR!M17+PLM!M18+PTV!M19+RBC!M18+SRT!M17+SIN!M18</f>
        <v>3647.79</v>
      </c>
      <c r="AQ39" s="79" t="n">
        <f aca="false">ANP!O19+BEL!O17+BAV!O18+CGD!O23+CBA!O19+DF!O21+DOU!O22+GOI!O23+MCP!O16+MAN!O24+MAR!O17+PLM!O18+PTV!O19+RBC!O18+SRT!O17+SIN!O18</f>
        <v>125.164</v>
      </c>
      <c r="AR39" s="79" t="n">
        <f aca="false">ANP!Q19+BEL!Q17+BAV!Q18+CGD!Q23+CBA!Q19+DF!Q21+DOU!Q22+GOI!Q23+MCP!Q16+MAN!Q24+MAR!Q17+PLM!Q18+PTV!Q19+RBC!Q18+SRT!Q17+SIN!Q18</f>
        <v>2817.72</v>
      </c>
      <c r="AS39" s="79" t="n">
        <f aca="false">ANP!S19+BEL!S17+BAV!S18+CGD!S23+CBA!S19+DF!S21+DOU!S22+GOI!S23+MCP!S16+MAN!S24+MAR!S17+PLM!S18+PTV!S19+RBC!S18+SRT!S17+SIN!S18</f>
        <v>45138.54</v>
      </c>
      <c r="AT39" s="79" t="n">
        <f aca="false">ANP!U19+BEL!U17+BAV!U18+CGD!U23+CBA!U19+DF!U21+DOU!U22+GOI!U23+MCP!U16+MAN!U24+MAR!U17+PLM!U18+PTV!U19+RBC!U18+SRT!U17+SIN!U18</f>
        <v>2457.7877</v>
      </c>
    </row>
    <row r="40" customFormat="false" ht="12.8" hidden="false" customHeight="false" outlineLevel="0" collapsed="false">
      <c r="A40" s="26" t="n">
        <v>2020</v>
      </c>
      <c r="B40" s="27" t="s">
        <v>82</v>
      </c>
      <c r="C40" s="28" t="s">
        <v>85</v>
      </c>
      <c r="D40" s="29" t="s">
        <v>86</v>
      </c>
      <c r="E40" s="28" t="n">
        <f aca="false">H40+J40+L40+N40+P40+R40+T40+V40+X40+Z40+AB40+AD40+AF40+AH40+AJ40+AL40</f>
        <v>1586</v>
      </c>
      <c r="F40" s="30" t="n">
        <f aca="false">AM40/E40</f>
        <v>41.6914916141236</v>
      </c>
      <c r="G40" s="34" t="n">
        <f aca="false">5*SUM(G8:G8,G15:G15,G17:G21,G23:G26)*G35</f>
        <v>79</v>
      </c>
      <c r="H40" s="34" t="n">
        <f aca="false">5*SUM(H8:H8,H15:H15,H17:H21,H23:H26)-G40</f>
        <v>71</v>
      </c>
      <c r="I40" s="34" t="n">
        <f aca="false">5*SUM(I8:I8,I15:I15,I17:I21,I23:I26)*I35</f>
        <v>211</v>
      </c>
      <c r="J40" s="34" t="n">
        <f aca="false">5*SUM(J8:J8,J15:J15,J17:J21,J23:J26)-I40</f>
        <v>204</v>
      </c>
      <c r="K40" s="34" t="n">
        <f aca="false">5*SUM(K8:K8,K15:K15,K17:K21,K23:K26)*K35</f>
        <v>37</v>
      </c>
      <c r="L40" s="34" t="n">
        <f aca="false">5*SUM(L8:L8,L15:L15,L17:L21,L23:L26)-K40</f>
        <v>23</v>
      </c>
      <c r="M40" s="34" t="n">
        <f aca="false">5*SUM(M8:M8,M15:M15,M17:M21,M23:M26)*M35</f>
        <v>125</v>
      </c>
      <c r="N40" s="34" t="n">
        <f aca="false">5*SUM(N8:N8,N15:N15,N17:N21,N23:N26)-M40</f>
        <v>125</v>
      </c>
      <c r="O40" s="34" t="n">
        <f aca="false">5*SUM(O8:O8,O15:O15,O17:O21,O23:O26)*O35</f>
        <v>88</v>
      </c>
      <c r="P40" s="34" t="n">
        <f aca="false">5*SUM(P8:P8,P15:P15,P17:P21,P23:P26)-O40</f>
        <v>167</v>
      </c>
      <c r="Q40" s="34" t="n">
        <f aca="false">5*SUM(Q8:Q8,Q15:Q15,Q17:Q21,Q23:Q26)*Q35</f>
        <v>126</v>
      </c>
      <c r="R40" s="34" t="n">
        <f aca="false">5*SUM(R8:R8,R15:R15,R17:R21,R23:R26)-Q40</f>
        <v>104</v>
      </c>
      <c r="S40" s="34" t="n">
        <f aca="false">5*SUM(S8:S8,S15:S15,S17:S21,S23:S26)*S35</f>
        <v>103</v>
      </c>
      <c r="T40" s="34" t="n">
        <f aca="false">5*SUM(T8:T8,T15:T15,T17:T21,T23:T26)-S40</f>
        <v>22</v>
      </c>
      <c r="U40" s="34" t="n">
        <f aca="false">5*SUM(U8:U8,U15:U15,U17:U21,U23:U26)*U35</f>
        <v>214</v>
      </c>
      <c r="V40" s="34" t="n">
        <f aca="false">5*SUM(V8:V8,V15:V15,V17:V21,V23:V26)-U40</f>
        <v>221</v>
      </c>
      <c r="W40" s="34" t="n">
        <f aca="false">5*SUM(W8:W8,W15:W15,W17:W21,W23:W26)*W35</f>
        <v>57</v>
      </c>
      <c r="X40" s="34" t="n">
        <f aca="false">5*SUM(X8:X8,X15:X15,X17:X21,X23:X26)-W40</f>
        <v>43</v>
      </c>
      <c r="Y40" s="34" t="n">
        <f aca="false">5*SUM(Y8:Y8,Y15:Y15,Y17:Y21,Y23:Y26)*Y35</f>
        <v>129</v>
      </c>
      <c r="Z40" s="34" t="n">
        <f aca="false">5*SUM(Z8:Z8,Z15:Z15,Z17:Z21,Z23:Z26)-Y40</f>
        <v>126</v>
      </c>
      <c r="AA40" s="34" t="n">
        <f aca="false">5*SUM(AA8:AA8,AA15:AA15,AA17:AA21,AA23:AA26)*AA35</f>
        <v>120</v>
      </c>
      <c r="AB40" s="34" t="n">
        <f aca="false">5*SUM(AB8:AB8,AB15:AB15,AB17:AB21,AB23:AB26)-AA40</f>
        <v>130</v>
      </c>
      <c r="AC40" s="34" t="n">
        <f aca="false">5*SUM(AC8:AC8,AC15:AC15,AC17:AC21,AC23:AC26)*AC35</f>
        <v>54</v>
      </c>
      <c r="AD40" s="34" t="n">
        <f aca="false">5*SUM(AD8:AD8,AD15:AD15,AD17:AD21,AD23:AD26)-AC40</f>
        <v>26</v>
      </c>
      <c r="AE40" s="34" t="n">
        <f aca="false">5*SUM(AE8:AE8,AE15:AE15,AE17:AE21,AE23:AE26)*AE35</f>
        <v>213</v>
      </c>
      <c r="AF40" s="34" t="n">
        <f aca="false">5*SUM(AF8:AF8,AF15:AF15,AF17:AF21,AF23:AF26)-AE40</f>
        <v>137</v>
      </c>
      <c r="AG40" s="34" t="n">
        <f aca="false">5*SUM(AG8:AG8,AG15:AG15,AG17:AG21,AG23:AG26)*AG35</f>
        <v>29</v>
      </c>
      <c r="AH40" s="34" t="n">
        <f aca="false">5*SUM(AH8:AH8,AH15:AH15,AH17:AH21,AH23:AH26)-AG40</f>
        <v>31</v>
      </c>
      <c r="AI40" s="34" t="n">
        <f aca="false">5*SUM(AI8:AI8,AI15:AI15,AI17:AI21,AI23:AI26)*AI35</f>
        <v>71</v>
      </c>
      <c r="AJ40" s="34" t="n">
        <f aca="false">5*SUM(AJ8:AJ8,AJ15:AJ15,AJ17:AJ21,AJ23:AJ26)-AI40</f>
        <v>69</v>
      </c>
      <c r="AK40" s="34" t="n">
        <f aca="false">5*SUM(AK8:AK8,AK15:AK15,AK17:AK21,AK23:AK26)*AK35</f>
        <v>48</v>
      </c>
      <c r="AL40" s="34" t="n">
        <f aca="false">5*SUM(AL8:AL8,AL15:AL15,AL17:AL21,AL23:AL26)-AK40</f>
        <v>87</v>
      </c>
      <c r="AM40" s="79" t="n">
        <f aca="false">ANP!G20+BEL!G18+BAV!G19+CGD!G24+CBA!G20+DF!G22+DOU!G23+GOI!G24+MCP!G17+MAN!G25+MAR!G18+PLM!G19+PTV!G20+RBC!G19+SRT!G18+SIN!G19</f>
        <v>66122.7057</v>
      </c>
      <c r="AN40" s="81" t="n">
        <f aca="false">AM40/(1+[1]BDI!D$19)</f>
        <v>62974.0054285714</v>
      </c>
      <c r="AO40" s="79" t="n">
        <f aca="false">ANP!K20+BEL!K18+BAV!K19+CGD!K24+CBA!K20+DF!K22+DOU!K23+GOI!K24+MCP!K17+MAN!K25+MAR!K18+PLM!K19+PTV!K20+RBC!K19+SRT!K18+SIN!K19</f>
        <v>90.402</v>
      </c>
      <c r="AP40" s="79" t="n">
        <f aca="false">ANP!M20+BEL!M18+BAV!M19+CGD!M24+CBA!M20+DF!M22+DOU!M23+GOI!M24+MCP!M17+MAN!M25+MAR!M18+PLM!M19+PTV!M20+RBC!M19+SRT!M18+SIN!M19</f>
        <v>2598.37</v>
      </c>
      <c r="AQ40" s="79" t="n">
        <f aca="false">ANP!O20+BEL!O18+BAV!O19+CGD!O24+CBA!O20+DF!O22+DOU!O23+GOI!O24+MCP!O17+MAN!O25+MAR!O18+PLM!O19+PTV!O20+RBC!O19+SRT!O18+SIN!O19</f>
        <v>90.402</v>
      </c>
      <c r="AR40" s="79" t="n">
        <f aca="false">ANP!Q20+BEL!Q18+BAV!Q19+CGD!Q24+CBA!Q20+DF!Q22+DOU!Q23+GOI!Q24+MCP!Q17+MAN!Q25+MAR!Q18+PLM!Q19+PTV!Q20+RBC!Q19+SRT!Q18+SIN!Q19</f>
        <v>2037.76</v>
      </c>
      <c r="AS40" s="79" t="n">
        <f aca="false">ANP!S20+BEL!S18+BAV!S19+CGD!S24+CBA!S20+DF!S22+DOU!S23+GOI!S24+MCP!S17+MAN!S25+MAR!S18+PLM!S19+PTV!S20+RBC!S19+SRT!S18+SIN!S19</f>
        <v>45752.72</v>
      </c>
      <c r="AT40" s="79" t="n">
        <f aca="false">ANP!U20+BEL!U18+BAV!U19+CGD!U24+CBA!U20+DF!U22+DOU!U23+GOI!U24+MCP!U17+MAN!U25+MAR!U18+PLM!U19+PTV!U20+RBC!U19+SRT!U18+SIN!U19</f>
        <v>1619.4646</v>
      </c>
    </row>
    <row r="41" customFormat="false" ht="12.8" hidden="false" customHeight="false" outlineLevel="0" collapsed="false">
      <c r="A41" s="26" t="n">
        <v>2020</v>
      </c>
      <c r="B41" s="27" t="s">
        <v>82</v>
      </c>
      <c r="C41" s="28" t="s">
        <v>87</v>
      </c>
      <c r="D41" s="29" t="s">
        <v>88</v>
      </c>
      <c r="E41" s="28" t="n">
        <f aca="false">H41+J41+L41+N41+P41+R41+T41+V41+X41+Z41+AB41+AD41+AF41+AH41+AJ41+AL41</f>
        <v>1160</v>
      </c>
      <c r="F41" s="30" t="n">
        <f aca="false">AM41/E41</f>
        <v>54.6011573275862</v>
      </c>
      <c r="G41" s="34" t="n">
        <f aca="false">5*SUM(G9:G10)*G351</f>
        <v>0</v>
      </c>
      <c r="H41" s="34" t="n">
        <f aca="false">5*SUM(H9:H10)-G41</f>
        <v>115</v>
      </c>
      <c r="I41" s="34" t="n">
        <f aca="false">5*SUM(I9:I10)*I351</f>
        <v>0</v>
      </c>
      <c r="J41" s="34" t="n">
        <f aca="false">5*SUM(J9:J10)-I41</f>
        <v>130</v>
      </c>
      <c r="K41" s="34" t="n">
        <f aca="false">5*SUM(K9:K10)*K351</f>
        <v>0</v>
      </c>
      <c r="L41" s="34" t="n">
        <f aca="false">5*SUM(L9:L10)-K41</f>
        <v>15</v>
      </c>
      <c r="M41" s="34" t="n">
        <f aca="false">5*SUM(M9:M10)*M351</f>
        <v>0</v>
      </c>
      <c r="N41" s="34" t="n">
        <f aca="false">5*SUM(N9:N10)-M41</f>
        <v>55</v>
      </c>
      <c r="O41" s="34" t="n">
        <f aca="false">5*SUM(O9:O10)*O351</f>
        <v>0</v>
      </c>
      <c r="P41" s="34" t="n">
        <f aca="false">5*SUM(P9:P10)-O41</f>
        <v>60</v>
      </c>
      <c r="Q41" s="34" t="n">
        <f aca="false">5*SUM(Q9:Q10)*Q351</f>
        <v>0</v>
      </c>
      <c r="R41" s="34" t="n">
        <f aca="false">5*SUM(R9:R10)-Q41</f>
        <v>165</v>
      </c>
      <c r="S41" s="34" t="n">
        <f aca="false">5*SUM(S9:S10)*S351</f>
        <v>0</v>
      </c>
      <c r="T41" s="34" t="n">
        <f aca="false">5*SUM(T9:T10)-S41</f>
        <v>50</v>
      </c>
      <c r="U41" s="34" t="n">
        <f aca="false">5*SUM(U9:U10)*U351</f>
        <v>0</v>
      </c>
      <c r="V41" s="34" t="n">
        <f aca="false">5*SUM(V9:V10)-U41</f>
        <v>140</v>
      </c>
      <c r="W41" s="34" t="n">
        <f aca="false">5*SUM(W9:W10)*W351</f>
        <v>0</v>
      </c>
      <c r="X41" s="34" t="n">
        <f aca="false">5*SUM(X9:X10)-W41</f>
        <v>90</v>
      </c>
      <c r="Y41" s="34" t="n">
        <f aca="false">5*SUM(Y9:Y10)*Y351</f>
        <v>0</v>
      </c>
      <c r="Z41" s="34" t="n">
        <f aca="false">5*SUM(Z9:Z10)-Y41</f>
        <v>100</v>
      </c>
      <c r="AA41" s="34" t="n">
        <f aca="false">5*SUM(AA9:AA10)*AA351</f>
        <v>0</v>
      </c>
      <c r="AB41" s="34" t="n">
        <f aca="false">5*SUM(AB9:AB10)-AA41</f>
        <v>55</v>
      </c>
      <c r="AC41" s="34" t="n">
        <f aca="false">5*SUM(AC9:AC10)*AC351</f>
        <v>0</v>
      </c>
      <c r="AD41" s="34" t="n">
        <f aca="false">5*SUM(AD9:AD10)-AC41</f>
        <v>25</v>
      </c>
      <c r="AE41" s="34" t="n">
        <f aca="false">5*SUM(AE9:AE10)*AE351</f>
        <v>0</v>
      </c>
      <c r="AF41" s="34" t="n">
        <f aca="false">5*SUM(AF9:AF10)-AE41</f>
        <v>100</v>
      </c>
      <c r="AG41" s="34" t="n">
        <f aca="false">5*SUM(AG9:AG10)*AG351</f>
        <v>0</v>
      </c>
      <c r="AH41" s="34" t="n">
        <f aca="false">5*SUM(AH9:AH10)-AG41</f>
        <v>10</v>
      </c>
      <c r="AI41" s="34" t="n">
        <f aca="false">5*SUM(AI9:AI10)*AI351</f>
        <v>0</v>
      </c>
      <c r="AJ41" s="34" t="n">
        <f aca="false">5*SUM(AJ9:AJ10)-AI41</f>
        <v>10</v>
      </c>
      <c r="AK41" s="34" t="n">
        <f aca="false">5*SUM(AK9:AK10)*AK351</f>
        <v>0</v>
      </c>
      <c r="AL41" s="34" t="n">
        <f aca="false">5*SUM(AL9:AL10)-AK41</f>
        <v>40</v>
      </c>
      <c r="AM41" s="79" t="n">
        <f aca="false">ANP!G21+BEL!G19+BAV!G20+CGD!G25+CBA!G21+DF!G23+DOU!G24+GOI!G25+MCP!G18+MAN!G26+MAR!G19+PLM!G20+PTV!G21+RBC!G20+SRT!G19+SIN!G20</f>
        <v>63337.3425</v>
      </c>
      <c r="AN41" s="81" t="n">
        <f aca="false">AM41/(1+[1]BDI!D$19)</f>
        <v>60321.2785714286</v>
      </c>
      <c r="AO41" s="79" t="n">
        <f aca="false">ANP!K21+BEL!K19+BAV!K20+CGD!K25+CBA!K21+DF!K23+DOU!K24+GOI!K25+MCP!K18+MAN!K26+MAR!K19+PLM!K20+PTV!K21+RBC!K20+SRT!K19+SIN!K20</f>
        <v>70.76</v>
      </c>
      <c r="AP41" s="79" t="n">
        <f aca="false">ANP!M21+BEL!M19+BAV!M20+CGD!M25+CBA!M21+DF!M23+DOU!M24+GOI!M25+MCP!M18+MAN!M26+MAR!M19+PLM!M20+PTV!M21+RBC!M20+SRT!M19+SIN!M20</f>
        <v>2069.8</v>
      </c>
      <c r="AQ41" s="79" t="n">
        <f aca="false">ANP!O21+BEL!O19+BAV!O20+CGD!O25+CBA!O21+DF!O23+DOU!O24+GOI!O25+MCP!O18+MAN!O26+MAR!O19+PLM!O20+PTV!O21+RBC!O20+SRT!O19+SIN!O20</f>
        <v>70.76</v>
      </c>
      <c r="AR41" s="79" t="n">
        <f aca="false">ANP!Q21+BEL!Q19+BAV!Q20+CGD!Q25+CBA!Q21+DF!Q23+DOU!Q24+GOI!Q25+MCP!Q18+MAN!Q26+MAR!Q19+PLM!Q20+PTV!Q21+RBC!Q20+SRT!Q19+SIN!Q20</f>
        <v>1601.15</v>
      </c>
      <c r="AS41" s="79" t="n">
        <f aca="false">ANP!S21+BEL!S19+BAV!S20+CGD!S25+CBA!S21+DF!S23+DOU!S24+GOI!S25+MCP!S18+MAN!S26+MAR!S19+PLM!S20+PTV!S21+RBC!S20+SRT!S19+SIN!S20</f>
        <v>45397.3</v>
      </c>
      <c r="AT41" s="79" t="n">
        <f aca="false">ANP!U21+BEL!U19+BAV!U20+CGD!U25+CBA!U21+DF!U23+DOU!U24+GOI!U25+MCP!U18+MAN!U26+MAR!U19+PLM!U20+PTV!U21+RBC!U20+SRT!U19+SIN!U20</f>
        <v>1184.476</v>
      </c>
    </row>
    <row r="42" customFormat="false" ht="12.8" hidden="false" customHeight="false" outlineLevel="0" collapsed="false">
      <c r="A42" s="26" t="n">
        <v>2020</v>
      </c>
      <c r="B42" s="27" t="s">
        <v>82</v>
      </c>
      <c r="C42" s="28" t="s">
        <v>89</v>
      </c>
      <c r="D42" s="29" t="s">
        <v>90</v>
      </c>
      <c r="E42" s="28" t="n">
        <f aca="false">H42+J42+L42+N42+P42+R42+T42+V42+X42+Z42+AB42+AD42+AF42+AH42+AJ42+AL42</f>
        <v>1816</v>
      </c>
      <c r="F42" s="30" t="n">
        <f aca="false">AM42/E42</f>
        <v>66.0070360407489</v>
      </c>
      <c r="G42" s="34" t="n">
        <f aca="false">5*SUM(G11:G15,G23:G23)*G35</f>
        <v>73</v>
      </c>
      <c r="H42" s="34" t="n">
        <f aca="false">5*SUM(H11:H15,H23:H23)-G42</f>
        <v>87</v>
      </c>
      <c r="I42" s="34" t="n">
        <f aca="false">5*SUM(I11:I15,I23:I23)*I35</f>
        <v>300</v>
      </c>
      <c r="J42" s="34" t="n">
        <f aca="false">5*SUM(J11:J15,J23:J23)-I42</f>
        <v>215</v>
      </c>
      <c r="K42" s="34" t="n">
        <f aca="false">5*SUM(K11:K15,K23:K23)*K35</f>
        <v>30</v>
      </c>
      <c r="L42" s="34" t="n">
        <f aca="false">5*SUM(L11:L15,L23:L23)-K42</f>
        <v>40</v>
      </c>
      <c r="M42" s="34" t="n">
        <f aca="false">5*SUM(M11:M15,M23:M23)*M35</f>
        <v>38</v>
      </c>
      <c r="N42" s="34" t="n">
        <f aca="false">5*SUM(N11:N15,N23:N23)-M42</f>
        <v>82</v>
      </c>
      <c r="O42" s="34" t="n">
        <f aca="false">5*SUM(O11:O15,O23:O23)*O35</f>
        <v>24</v>
      </c>
      <c r="P42" s="34" t="n">
        <f aca="false">5*SUM(P11:P15,P23:P23)-O42</f>
        <v>186</v>
      </c>
      <c r="Q42" s="34" t="n">
        <f aca="false">5*SUM(Q11:Q15,Q23:Q23)*Q35</f>
        <v>247</v>
      </c>
      <c r="R42" s="34" t="n">
        <f aca="false">5*SUM(R11:R15,R23:R23)-Q42</f>
        <v>328</v>
      </c>
      <c r="S42" s="34" t="n">
        <f aca="false">5*SUM(S11:S15,S23:S23)*S35</f>
        <v>84</v>
      </c>
      <c r="T42" s="34" t="n">
        <f aca="false">5*SUM(T11:T15,T23:T23)-S42</f>
        <v>106</v>
      </c>
      <c r="U42" s="34" t="n">
        <f aca="false">5*SUM(U11:U15,U23:U23)*U35</f>
        <v>105</v>
      </c>
      <c r="V42" s="34" t="n">
        <f aca="false">5*SUM(V11:V15,V23:V23)-U42</f>
        <v>215</v>
      </c>
      <c r="W42" s="34" t="n">
        <f aca="false">5*SUM(W11:W15,W23:W23)*W35</f>
        <v>40</v>
      </c>
      <c r="X42" s="34" t="n">
        <f aca="false">5*SUM(X11:X15,X23:X23)-W42</f>
        <v>30</v>
      </c>
      <c r="Y42" s="34" t="n">
        <f aca="false">5*SUM(Y11:Y15,Y23:Y23)*Y35</f>
        <v>182</v>
      </c>
      <c r="Z42" s="34" t="n">
        <f aca="false">5*SUM(Z11:Z15,Z23:Z23)-Y42</f>
        <v>143</v>
      </c>
      <c r="AA42" s="34" t="n">
        <f aca="false">5*SUM(AA11:AA15,AA23:AA23)*AA35</f>
        <v>95</v>
      </c>
      <c r="AB42" s="34" t="n">
        <f aca="false">5*SUM(AB11:AB15,AB23:AB23)-AA42</f>
        <v>75</v>
      </c>
      <c r="AC42" s="34" t="n">
        <f aca="false">5*SUM(AC11:AC15,AC23:AC23)*AC35</f>
        <v>53</v>
      </c>
      <c r="AD42" s="34" t="n">
        <f aca="false">5*SUM(AD11:AD15,AD23:AD23)-AC42</f>
        <v>77</v>
      </c>
      <c r="AE42" s="34" t="n">
        <f aca="false">5*SUM(AE11:AE15,AE23:AE23)*AE35</f>
        <v>70</v>
      </c>
      <c r="AF42" s="34" t="n">
        <f aca="false">5*SUM(AF11:AF15,AF23:AF23)-AE42</f>
        <v>45</v>
      </c>
      <c r="AG42" s="34" t="n">
        <f aca="false">5*SUM(AG11:AG15,AG23:AG23)*AG35</f>
        <v>35</v>
      </c>
      <c r="AH42" s="34" t="n">
        <f aca="false">5*SUM(AH11:AH15,AH23:AH23)-AG42</f>
        <v>35</v>
      </c>
      <c r="AI42" s="34" t="n">
        <f aca="false">5*SUM(AI11:AI15,AI23:AI23)*AI35</f>
        <v>41</v>
      </c>
      <c r="AJ42" s="34" t="n">
        <f aca="false">5*SUM(AJ11:AJ15,AJ23:AJ23)-AI42</f>
        <v>34</v>
      </c>
      <c r="AK42" s="34" t="n">
        <f aca="false">5*SUM(AK11:AK15,AK23:AK23)*AK35</f>
        <v>27</v>
      </c>
      <c r="AL42" s="34" t="n">
        <f aca="false">5*SUM(AL11:AL15,AL23:AL23)-AK42</f>
        <v>118</v>
      </c>
      <c r="AM42" s="79" t="n">
        <f aca="false">ANP!G22+BEL!G20+BAV!G21+CGD!G26+CBA!G22+DF!G24+DOU!G25+GOI!G26+MCP!G19+MAN!G27+MAR!G20+PLM!G21+PTV!G22+RBC!G21+SRT!G20+SIN!G21</f>
        <v>119868.77745</v>
      </c>
      <c r="AN42" s="81" t="n">
        <f aca="false">AM42/(1+[1]BDI!D$19)</f>
        <v>114160.740428571</v>
      </c>
      <c r="AO42" s="79" t="n">
        <f aca="false">ANP!K22+BEL!K20+BAV!K21+CGD!K26+CBA!K22+DF!K24+DOU!K25+GOI!K26+MCP!K19+MAN!K27+MAR!K20+PLM!K21+PTV!K22+RBC!K21+SRT!K20+SIN!K21</f>
        <v>116.224</v>
      </c>
      <c r="AP42" s="79" t="n">
        <f aca="false">ANP!M22+BEL!M20+BAV!M21+CGD!M26+CBA!M22+DF!M24+DOU!M25+GOI!M26+MCP!M19+MAN!M27+MAR!M20+PLM!M21+PTV!M22+RBC!M21+SRT!M20+SIN!M21</f>
        <v>3410.07</v>
      </c>
      <c r="AQ42" s="79" t="n">
        <f aca="false">ANP!O22+BEL!O20+BAV!O21+CGD!O26+CBA!O22+DF!O24+DOU!O25+GOI!O26+MCP!O19+MAN!O27+MAR!O20+PLM!O21+PTV!O22+RBC!O21+SRT!O20+SIN!O21</f>
        <v>116.224</v>
      </c>
      <c r="AR42" s="79" t="n">
        <f aca="false">ANP!Q22+BEL!Q20+BAV!Q21+CGD!Q26+CBA!Q22+DF!Q24+DOU!Q25+GOI!Q26+MCP!Q19+MAN!Q27+MAR!Q20+PLM!Q21+PTV!Q22+RBC!Q21+SRT!Q20+SIN!Q21</f>
        <v>2610.4</v>
      </c>
      <c r="AS42" s="79" t="n">
        <f aca="false">ANP!S22+BEL!S20+BAV!S21+CGD!S26+CBA!S22+DF!S24+DOU!S25+GOI!S26+MCP!S19+MAN!S27+MAR!S20+PLM!S21+PTV!S22+RBC!S21+SRT!S20+SIN!S21</f>
        <v>88423.84</v>
      </c>
      <c r="AT42" s="79" t="n">
        <f aca="false">ANP!U22+BEL!U20+BAV!U21+CGD!U26+CBA!U22+DF!U24+DOU!U25+GOI!U26+MCP!U19+MAN!U27+MAR!U20+PLM!U21+PTV!U22+RBC!U21+SRT!U20+SIN!U21</f>
        <v>1854.3176</v>
      </c>
    </row>
    <row r="43" customFormat="false" ht="12.8" hidden="false" customHeight="false" outlineLevel="0" collapsed="false">
      <c r="A43" s="26" t="n">
        <v>2020</v>
      </c>
      <c r="B43" s="27" t="s">
        <v>82</v>
      </c>
      <c r="C43" s="28" t="s">
        <v>91</v>
      </c>
      <c r="D43" s="29" t="s">
        <v>92</v>
      </c>
      <c r="E43" s="28" t="n">
        <f aca="false">H43+J43+L43+N43+P43+R43+T43+V43+X43+Z43+AB43+AD43+AF43+AH43+AJ43+AL43</f>
        <v>417</v>
      </c>
      <c r="F43" s="30" t="n">
        <f aca="false">AM43/E43</f>
        <v>79.3291564748201</v>
      </c>
      <c r="G43" s="34" t="n">
        <f aca="false">5*SUM(G17:G18,G24)*G35</f>
        <v>25</v>
      </c>
      <c r="H43" s="34" t="n">
        <f aca="false">5*SUM(H17:H18,H24)-G43</f>
        <v>20</v>
      </c>
      <c r="I43" s="34" t="n">
        <f aca="false">5*SUM(I17:I18,I24)*I35</f>
        <v>28</v>
      </c>
      <c r="J43" s="34" t="n">
        <f aca="false">5*SUM(J17:J18,J24)-I43</f>
        <v>22</v>
      </c>
      <c r="K43" s="34" t="n">
        <f aca="false">5*SUM(K17:K18,K24)*K35</f>
        <v>0</v>
      </c>
      <c r="L43" s="34" t="n">
        <f aca="false">5*SUM(L17:L18,L24)-K43</f>
        <v>0</v>
      </c>
      <c r="M43" s="34" t="n">
        <f aca="false">5*SUM(M17:M18,M24)*M35</f>
        <v>41</v>
      </c>
      <c r="N43" s="34" t="n">
        <f aca="false">5*SUM(N17:N18,N24)-M43</f>
        <v>44</v>
      </c>
      <c r="O43" s="34" t="n">
        <f aca="false">5*SUM(O17:O18,O24)*O35</f>
        <v>34</v>
      </c>
      <c r="P43" s="34" t="n">
        <f aca="false">5*SUM(P17:P18,P24)-O43</f>
        <v>66</v>
      </c>
      <c r="Q43" s="34" t="n">
        <f aca="false">5*SUM(Q17:Q18,Q24)*Q35</f>
        <v>28</v>
      </c>
      <c r="R43" s="34" t="n">
        <f aca="false">5*SUM(R17:R18,R24)-Q43</f>
        <v>37</v>
      </c>
      <c r="S43" s="34" t="n">
        <f aca="false">5*SUM(S17:S18,S24)*S35</f>
        <v>24</v>
      </c>
      <c r="T43" s="34" t="n">
        <v>10</v>
      </c>
      <c r="U43" s="34" t="n">
        <f aca="false">5*SUM(U17:U18,U24)*U35</f>
        <v>52</v>
      </c>
      <c r="V43" s="34" t="n">
        <f aca="false">5*SUM(V17:V18,V24)-U43</f>
        <v>53</v>
      </c>
      <c r="W43" s="34" t="n">
        <f aca="false">5*SUM(W17:W18,W24)*W35</f>
        <v>10</v>
      </c>
      <c r="X43" s="34" t="n">
        <v>10</v>
      </c>
      <c r="Y43" s="34" t="n">
        <f aca="false">5*SUM(Y17:Y18,Y24)*Y35</f>
        <v>32</v>
      </c>
      <c r="Z43" s="34" t="n">
        <f aca="false">5*SUM(Z17:Z18,Z24)-Y43</f>
        <v>23</v>
      </c>
      <c r="AA43" s="34" t="n">
        <f aca="false">5*SUM(AA17:AA18,AA24)*AA35</f>
        <v>25</v>
      </c>
      <c r="AB43" s="34" t="n">
        <f aca="false">5*SUM(AB17:AB18,AB24)-AA43</f>
        <v>20</v>
      </c>
      <c r="AC43" s="34" t="n">
        <f aca="false">5*SUM(AC17:AC18,AC24)*AC35</f>
        <v>23</v>
      </c>
      <c r="AD43" s="34" t="n">
        <f aca="false">5*SUM(AD17:AD18,AD24)-AC43</f>
        <v>17</v>
      </c>
      <c r="AE43" s="34" t="n">
        <f aca="false">5*SUM(AE17:AE18,AE24)*AE35</f>
        <v>67</v>
      </c>
      <c r="AF43" s="34" t="n">
        <f aca="false">5*SUM(AF17:AF18,AF24)-AE43</f>
        <v>28</v>
      </c>
      <c r="AG43" s="34" t="n">
        <f aca="false">5*SUM(AG17:AG18,AG24)*AG35</f>
        <v>4</v>
      </c>
      <c r="AH43" s="34" t="n">
        <f aca="false">5*SUM(AH17:AH18,AH24)-AG43</f>
        <v>6</v>
      </c>
      <c r="AI43" s="34" t="n">
        <f aca="false">5*SUM(AI17:AI18,AI24)*AI35</f>
        <v>6</v>
      </c>
      <c r="AJ43" s="34" t="n">
        <f aca="false">5*SUM(AJ17:AJ18,AJ24)-AI43</f>
        <v>4</v>
      </c>
      <c r="AK43" s="34" t="n">
        <f aca="false">5*SUM(AK17:AK18,AK24)*AK35</f>
        <v>33</v>
      </c>
      <c r="AL43" s="34" t="n">
        <f aca="false">5*SUM(AL17:AL18,AL24)-AK43</f>
        <v>57</v>
      </c>
      <c r="AM43" s="79" t="n">
        <f aca="false">ANP!G23+BEL!G21+CGD!G27+CBA!G23+DF!G25+DOU!G26+GOI!G27+MCP!G20+MAN!G28+MAR!G21+PLM!G22+PTV!G23+RBC!G22+SRT!G21+SIN!G22</f>
        <v>33080.25825</v>
      </c>
      <c r="AN43" s="81" t="n">
        <f aca="false">AM43/(1+[1]BDI!D$19)</f>
        <v>31505.0078571429</v>
      </c>
      <c r="AO43" s="79" t="n">
        <f aca="false">ANP!K23+BEL!K21+CGD!K27+CBA!K23+DF!K25+DOU!K26+GOI!K27+MCP!K20+MAN!K28+MAR!K21+PLM!K22+PTV!K23+RBC!K22+SRT!K21+SIN!K22</f>
        <v>26.688</v>
      </c>
      <c r="AP43" s="79" t="n">
        <f aca="false">ANP!M23+BEL!M21+CGD!M27+CBA!M23+DF!M25+DOU!M26+GOI!M27+MCP!M20+MAN!M28+MAR!M21+PLM!M22+PTV!M23+RBC!M22+SRT!M21+SIN!M22</f>
        <v>770.23</v>
      </c>
      <c r="AQ43" s="79" t="n">
        <f aca="false">ANP!O23+BEL!O21+CGD!O27+CBA!O23+DF!O25+DOU!O26+GOI!O27+MCP!O20+MAN!O28+MAR!O21+PLM!O22+PTV!O23+RBC!O22+SRT!O21+SIN!O22</f>
        <v>26.688</v>
      </c>
      <c r="AR43" s="79" t="n">
        <f aca="false">ANP!Q23+BEL!Q21+CGD!Q27+CBA!Q23+DF!Q25+DOU!Q26+GOI!Q27+MCP!Q20+MAN!Q28+MAR!Q21+PLM!Q22+PTV!Q23+RBC!Q22+SRT!Q21+SIN!Q22</f>
        <v>594.56</v>
      </c>
      <c r="AS43" s="79" t="n">
        <f aca="false">ANP!S23+BEL!S21+CGD!S27+CBA!S23+DF!S25+DOU!S26+GOI!S27+MCP!S20+MAN!S28+MAR!S21+PLM!S22+PTV!S23+RBC!S22+SRT!S21+SIN!S22</f>
        <v>24546.27</v>
      </c>
      <c r="AT43" s="79" t="n">
        <f aca="false">ANP!U23+BEL!U21+CGD!U27+CBA!U23+DF!U25+DOU!U26+GOI!U27+MCP!U20+MAN!U28+MAR!U21+PLM!U22+PTV!U23+RBC!U22+SRT!U21+SIN!U22</f>
        <v>425.7987</v>
      </c>
    </row>
    <row r="44" customFormat="false" ht="12.8" hidden="false" customHeight="false" outlineLevel="0" collapsed="false">
      <c r="A44" s="26" t="n">
        <v>2020</v>
      </c>
      <c r="B44" s="27" t="s">
        <v>82</v>
      </c>
      <c r="C44" s="28" t="s">
        <v>93</v>
      </c>
      <c r="D44" s="29" t="s">
        <v>94</v>
      </c>
      <c r="E44" s="28" t="n">
        <f aca="false">H44+J44+L44+N44+P44+R44+T44+V44+X44+Z44+AB44+AD44+AF44+AH44+AJ44+AL44</f>
        <v>616</v>
      </c>
      <c r="F44" s="30" t="n">
        <f aca="false">AM44/E44</f>
        <v>111.678105681818</v>
      </c>
      <c r="G44" s="34" t="n">
        <f aca="false">5*SUM(G19:G21,G25:G26)*G35</f>
        <v>29</v>
      </c>
      <c r="H44" s="34" t="n">
        <f aca="false">5*SUM(H19:H21,H25:H26)-G44</f>
        <v>31</v>
      </c>
      <c r="I44" s="34" t="n">
        <f aca="false">5*SUM(I19:I21,I25:I26)*I35</f>
        <v>75</v>
      </c>
      <c r="J44" s="34" t="n">
        <f aca="false">5*SUM(J19:J21,J25:J26)-I44</f>
        <v>105</v>
      </c>
      <c r="K44" s="34" t="n">
        <f aca="false">5*SUM(K19:K21,K25:K26)*K35</f>
        <v>12</v>
      </c>
      <c r="L44" s="34" t="n">
        <f aca="false">5*SUM(L19:L21,L25:L26)-K44</f>
        <v>28</v>
      </c>
      <c r="M44" s="34" t="n">
        <f aca="false">5*SUM(M19:M21,M25:M26)*M35</f>
        <v>28</v>
      </c>
      <c r="N44" s="34" t="n">
        <f aca="false">5*SUM(N19:N21,N25:N26)-M44</f>
        <v>27</v>
      </c>
      <c r="O44" s="34" t="n">
        <f aca="false">5*SUM(O19:O21,O25:O26)*O35</f>
        <v>28</v>
      </c>
      <c r="P44" s="34" t="n">
        <f aca="false">5*SUM(P19:P21,P25:P26)-O44</f>
        <v>47</v>
      </c>
      <c r="Q44" s="34" t="n">
        <f aca="false">5*SUM(Q19:Q21,Q25:Q26)*Q35</f>
        <v>9</v>
      </c>
      <c r="R44" s="34" t="n">
        <f aca="false">5*SUM(R19:R21,R25:R26)-Q44</f>
        <v>11</v>
      </c>
      <c r="S44" s="34" t="n">
        <f aca="false">5*SUM(S19:S21,S25:S26)*S35</f>
        <v>22</v>
      </c>
      <c r="T44" s="34" t="n">
        <f aca="false">5*SUM(T19:T21,T25:T26)-S44</f>
        <v>13</v>
      </c>
      <c r="U44" s="34" t="n">
        <f aca="false">5*SUM(U19:U21,U25:U26)*U35</f>
        <v>36</v>
      </c>
      <c r="V44" s="34" t="n">
        <f aca="false">5*SUM(V19:V21,V25:V26)-U44</f>
        <v>64</v>
      </c>
      <c r="W44" s="34" t="n">
        <f aca="false">5*SUM(W19:W21,W25:W26)*W35</f>
        <v>20</v>
      </c>
      <c r="X44" s="34" t="n">
        <f aca="false">5*SUM(X19:X21,X25:X26)-W44</f>
        <v>30</v>
      </c>
      <c r="Y44" s="34" t="n">
        <f aca="false">5*SUM(Y19:Y21,Y25:Y26)*Y35</f>
        <v>79</v>
      </c>
      <c r="Z44" s="34" t="n">
        <f aca="false">5*SUM(Z19:Z21,Z25:Z26)-Y44</f>
        <v>76</v>
      </c>
      <c r="AA44" s="34" t="n">
        <f aca="false">5*SUM(AA19:AA21,AA25:AA26)*AA35</f>
        <v>30</v>
      </c>
      <c r="AB44" s="34" t="n">
        <f aca="false">5*SUM(AB19:AB21,AB25:AB26)-AA44</f>
        <v>55</v>
      </c>
      <c r="AC44" s="34" t="n">
        <f aca="false">5*SUM(AC19:AC21,AC25:AC26)*AC35</f>
        <v>12</v>
      </c>
      <c r="AD44" s="34" t="n">
        <f aca="false">5*SUM(AD19:AD21,AD25:AD26)-AC44</f>
        <v>8</v>
      </c>
      <c r="AE44" s="34" t="n">
        <f aca="false">5*SUM(AE19:AE21,AE25:AE26)*AE35</f>
        <v>75</v>
      </c>
      <c r="AF44" s="34" t="n">
        <f aca="false">5*SUM(AF19:AF21,AF25:AF26)-AE44</f>
        <v>55</v>
      </c>
      <c r="AG44" s="34" t="n">
        <f aca="false">5*SUM(AG19:AG21,AG25:AG26)*AG35</f>
        <v>14</v>
      </c>
      <c r="AH44" s="34" t="n">
        <f aca="false">5*SUM(AH19:AH21,AH25:AH26)-AG44</f>
        <v>16</v>
      </c>
      <c r="AI44" s="34" t="n">
        <f aca="false">5*SUM(AI19:AI21,AI25:AI26)*AI35</f>
        <v>25</v>
      </c>
      <c r="AJ44" s="34" t="n">
        <f aca="false">5*SUM(AJ19:AJ21,AJ25:AJ26)-AI44</f>
        <v>35</v>
      </c>
      <c r="AK44" s="34" t="n">
        <f aca="false">5*SUM(AK19:AK21,AK25:AK26)*AK35</f>
        <v>10</v>
      </c>
      <c r="AL44" s="34" t="n">
        <f aca="false">5*SUM(AL19:AL21,AL25:AL26)-AK44</f>
        <v>15</v>
      </c>
      <c r="AM44" s="79" t="n">
        <f aca="false">ANP!G24+BEL!G22+BAV!G22+CGD!G28+CBA!G24+DF!G26+DOU!G27+GOI!G28+MCP!G21+MAN!G29+MAR!G22+PLM!G23+PTV!G24+RBC!G23+SRT!G22+SIN!G23</f>
        <v>68793.7131</v>
      </c>
      <c r="AN44" s="81" t="n">
        <f aca="false">AM44/(1+[1]BDI!D$19)</f>
        <v>65517.822</v>
      </c>
      <c r="AO44" s="79" t="n">
        <f aca="false">ANP!K24+BEL!K22+BAV!K22+CGD!K28+CBA!K24+DF!K26+DOU!K27+GOI!K28+MCP!K21+MAN!K29+MAR!K22+PLM!K23+PTV!K24+RBC!K23+SRT!K22+SIN!K23</f>
        <v>39.424</v>
      </c>
      <c r="AP44" s="79" t="n">
        <f aca="false">ANP!M24+BEL!M22+BAV!M22+CGD!M28+CBA!M24+DF!M26+DOU!M27+GOI!M28+MCP!M21+MAN!M29+MAR!M22+PLM!M23+PTV!M24+RBC!M23+SRT!M22+SIN!M23</f>
        <v>1132.61</v>
      </c>
      <c r="AQ44" s="79" t="n">
        <f aca="false">ANP!O24+BEL!O22+BAV!O22+CGD!O28+CBA!O24+DF!O26+DOU!O27+GOI!O28+MCP!O21+MAN!O29+MAR!O22+PLM!O23+PTV!O24+RBC!O23+SRT!O22+SIN!O23</f>
        <v>39.424</v>
      </c>
      <c r="AR44" s="79" t="n">
        <f aca="false">ANP!Q24+BEL!Q22+BAV!Q22+CGD!Q28+CBA!Q24+DF!Q26+DOU!Q27+GOI!Q28+MCP!Q21+MAN!Q29+MAR!Q22+PLM!Q23+PTV!Q24+RBC!Q23+SRT!Q22+SIN!Q23</f>
        <v>891.65</v>
      </c>
      <c r="AS44" s="79" t="n">
        <f aca="false">ANP!S24+BEL!S22+BAV!S22+CGD!S28+CBA!S24+DF!S26+DOU!S27+GOI!S28+MCP!S21+MAN!S29+MAR!S22+PLM!S23+PTV!S24+RBC!S23+SRT!S22+SIN!S23</f>
        <v>52052</v>
      </c>
      <c r="AT44" s="79" t="n">
        <f aca="false">ANP!U24+BEL!U22+BAV!U22+CGD!U28+CBA!U24+DF!U26+DOU!U27+GOI!U28+MCP!U21+MAN!U29+MAR!U22+PLM!U23+PTV!U24+RBC!U23+SRT!U22+SIN!U23</f>
        <v>628.9976</v>
      </c>
    </row>
    <row r="45" customFormat="false" ht="12.8" hidden="false" customHeight="false" outlineLevel="0" collapsed="false">
      <c r="A45" s="26" t="n">
        <v>2020</v>
      </c>
      <c r="B45" s="27" t="s">
        <v>95</v>
      </c>
      <c r="C45" s="82" t="n">
        <v>1.5</v>
      </c>
      <c r="D45" s="29" t="s">
        <v>96</v>
      </c>
      <c r="E45" s="28" t="n">
        <f aca="false">H45+J45+L45+N45+P45+R45+T45+V45+X45+Z45+AB45+AD45+AF45+AH45+AJ45+AL45</f>
        <v>2601</v>
      </c>
      <c r="F45" s="30" t="n">
        <f aca="false">AM45/E45</f>
        <v>24.7419920569012</v>
      </c>
      <c r="G45" s="34" t="n">
        <f aca="false">5*SUM(G8:G15,G23:G23)*G35</f>
        <v>163</v>
      </c>
      <c r="H45" s="34" t="n">
        <f aca="false">5*SUM(H8:H15,H23:H23)-G45</f>
        <v>152</v>
      </c>
      <c r="I45" s="34" t="n">
        <f aca="false">5*SUM(I8:I15,I23:I23)*I35</f>
        <v>459</v>
      </c>
      <c r="J45" s="34" t="n">
        <f aca="false">5*SUM(J8:J15,J23:J23)-I45</f>
        <v>331</v>
      </c>
      <c r="K45" s="34" t="n">
        <f aca="false">5*SUM(K8:K15,K23:K23)*K35</f>
        <v>63</v>
      </c>
      <c r="L45" s="34" t="n">
        <f aca="false">5*SUM(L8:L15,L23:L23)-K45</f>
        <v>22</v>
      </c>
      <c r="M45" s="34" t="n">
        <f aca="false">5*SUM(M8:M15,M23:M23)*M35</f>
        <v>102</v>
      </c>
      <c r="N45" s="34" t="n">
        <f aca="false">5*SUM(N8:N15,N23:N23)-M45</f>
        <v>143</v>
      </c>
      <c r="O45" s="34" t="n">
        <f aca="false">5*SUM(O8:O15,O23:O23)*O35</f>
        <v>68</v>
      </c>
      <c r="P45" s="34" t="n">
        <f aca="false">5*SUM(P8:P15,P23:P23)-O45</f>
        <v>217</v>
      </c>
      <c r="Q45" s="34" t="n">
        <f aca="false">5*SUM(Q8:Q15,Q23:Q23)*Q35</f>
        <v>352</v>
      </c>
      <c r="R45" s="34" t="n">
        <f aca="false">5*SUM(R8:R15,R23:R23)-Q45</f>
        <v>408</v>
      </c>
      <c r="S45" s="34" t="n">
        <f aca="false">5*SUM(S8:S15,S23:S23)*S35</f>
        <v>153</v>
      </c>
      <c r="T45" s="34" t="n">
        <f aca="false">5*SUM(T8:T15,T23:T23)-S45</f>
        <v>142</v>
      </c>
      <c r="U45" s="34" t="n">
        <f aca="false">5*SUM(U8:U15,U23:U23)*U35</f>
        <v>268</v>
      </c>
      <c r="V45" s="34" t="n">
        <f aca="false">5*SUM(V8:V15,V23:V23)-U45</f>
        <v>352</v>
      </c>
      <c r="W45" s="34" t="n">
        <f aca="false">5*SUM(W8:W15,W23:W23)*W35</f>
        <v>111</v>
      </c>
      <c r="X45" s="34" t="n">
        <f aca="false">5*SUM(X8:X15,X23:X23)-W45</f>
        <v>84</v>
      </c>
      <c r="Y45" s="34" t="n">
        <f aca="false">5*SUM(Y8:Y15,Y23:Y23)*Y35</f>
        <v>246</v>
      </c>
      <c r="Z45" s="34" t="n">
        <f aca="false">5*SUM(Z8:Z15,Z23:Z23)-Y45</f>
        <v>189</v>
      </c>
      <c r="AA45" s="34" t="n">
        <f aca="false">5*SUM(AA8:AA15,AA23:AA23)*AA35</f>
        <v>180</v>
      </c>
      <c r="AB45" s="34" t="n">
        <f aca="false">5*SUM(AB8:AB15,AB23:AB23)-AA45</f>
        <v>140</v>
      </c>
      <c r="AC45" s="34" t="n">
        <f aca="false">5*SUM(AC8:AC15,AC23:AC23)*AC35</f>
        <v>100</v>
      </c>
      <c r="AD45" s="34" t="n">
        <f aca="false">5*SUM(AD8:AD15,AD23:AD23)-AC45</f>
        <v>65</v>
      </c>
      <c r="AE45" s="34" t="n">
        <f aca="false">5*SUM(AE8:AE15,AE23:AE23)*AE35</f>
        <v>183</v>
      </c>
      <c r="AF45" s="34" t="n">
        <f aca="false">5*SUM(AF8:AF15,AF23:AF23)-AE45</f>
        <v>112</v>
      </c>
      <c r="AG45" s="34" t="n">
        <f aca="false">5*SUM(AG8:AG15,AG23:AG23)*AG35</f>
        <v>46</v>
      </c>
      <c r="AH45" s="34" t="n">
        <f aca="false">5*SUM(AH8:AH15,AH23:AH23)-AG45</f>
        <v>54</v>
      </c>
      <c r="AI45" s="34" t="n">
        <f aca="false">5*SUM(AI8:AI15,AI23:AI23)*AI35</f>
        <v>83</v>
      </c>
      <c r="AJ45" s="34" t="n">
        <f aca="false">5*SUM(AJ8:AJ15,AJ23:AJ23)-AI45</f>
        <v>57</v>
      </c>
      <c r="AK45" s="34" t="n">
        <f aca="false">5*SUM(AK8:AK15,AK23:AK23)*AK35</f>
        <v>52</v>
      </c>
      <c r="AL45" s="34" t="n">
        <f aca="false">5*SUM(AL8:AL15,AL23:AL23)-AK45</f>
        <v>133</v>
      </c>
      <c r="AM45" s="79" t="n">
        <f aca="false">ANP!G25+BEL!G23+BAV!G23+CGD!G29+CBA!G25+DF!G27+DOU!G28+GOI!G29+MCP!G22+MAN!G30+MAR!G23+PLM!G24+PTV!G25+RBC!G24+SRT!G23+SIN!G24</f>
        <v>64353.92134</v>
      </c>
      <c r="AN45" s="80" t="n">
        <f aca="false">AM45/(1+[1]BDI!C$19)</f>
        <v>61289.4488952381</v>
      </c>
      <c r="AO45" s="79" t="n">
        <f aca="false">ANP!K25+BEL!K23+BAV!K23+CGD!K29+CBA!K25+DF!K27+DOU!K28+GOI!K29+MCP!K22+MAN!K30+MAR!K23+PLM!K24+PTV!K25+RBC!K24+SRT!K23+SIN!K24</f>
        <v>560.2554</v>
      </c>
      <c r="AP45" s="79" t="n">
        <f aca="false">ANP!M25+BEL!M23+BAV!M23+CGD!M29+CBA!M25+DF!M27+DOU!M28+GOI!M29+MCP!M22+MAN!M30+MAR!M23+PLM!M24+PTV!M25+RBC!M24+SRT!M23+SIN!M24</f>
        <v>16362.59</v>
      </c>
      <c r="AQ45" s="79" t="n">
        <f aca="false">ANP!O25+BEL!O23+BAV!O23+CGD!O29+CBA!O25+DF!O27+DOU!O28+GOI!O29+MCP!O22+MAN!O30+MAR!O23+PLM!O24+PTV!O25+RBC!O24+SRT!O23+SIN!O24</f>
        <v>173.4867</v>
      </c>
      <c r="AR45" s="79" t="n">
        <f aca="false">ANP!Q25+BEL!Q23+BAV!Q23+CGD!Q29+CBA!Q25+DF!Q27+DOU!Q28+GOI!Q29+MCP!Q22+MAN!Q30+MAR!Q23+PLM!Q24+PTV!Q25+RBC!Q24+SRT!Q23+SIN!Q24</f>
        <v>3909.23</v>
      </c>
      <c r="AS45" s="79" t="n">
        <f aca="false">ANP!S25+BEL!S23+BAV!S23+CGD!S29+CBA!S25+DF!S27+DOU!S28+GOI!S29+MCP!S22+MAN!S30+MAR!S23+PLM!S24+PTV!S25+RBC!S24+SRT!S23+SIN!S24</f>
        <v>18805.23</v>
      </c>
      <c r="AT45" s="79" t="n">
        <f aca="false">ANP!U25+BEL!U23+BAV!U23+CGD!U29+CBA!U25+DF!U27+DOU!U28+GOI!U29+MCP!U22+MAN!U30+MAR!U23+PLM!U24+PTV!U25+RBC!U24+SRT!U23+SIN!U24</f>
        <v>3095.19</v>
      </c>
    </row>
    <row r="46" customFormat="false" ht="12.8" hidden="false" customHeight="false" outlineLevel="0" collapsed="false">
      <c r="A46" s="26" t="n">
        <v>2020</v>
      </c>
      <c r="B46" s="27" t="s">
        <v>95</v>
      </c>
      <c r="C46" s="82" t="n">
        <v>2.5</v>
      </c>
      <c r="D46" s="29" t="s">
        <v>97</v>
      </c>
      <c r="E46" s="28" t="n">
        <f aca="false">H46+J46+L46+N46+P46+R46+T46+V46+X46+Z46+AB46+AD46+AF46+AH46+AJ46+AL46</f>
        <v>999</v>
      </c>
      <c r="F46" s="30" t="n">
        <f aca="false">AM46/E46</f>
        <v>31.7658556356356</v>
      </c>
      <c r="G46" s="34" t="n">
        <f aca="false">5*SUM(G17:G21,G24:G26)*G35</f>
        <v>54</v>
      </c>
      <c r="H46" s="34" t="n">
        <f aca="false">5*SUM(H17:H21,H24:H26)-G46</f>
        <v>51</v>
      </c>
      <c r="I46" s="34" t="n">
        <f aca="false">5*SUM(I17:I21,I24:I26)*I35</f>
        <v>103</v>
      </c>
      <c r="J46" s="34" t="n">
        <f aca="false">5*SUM(J17:J21,J24:J26)-I46</f>
        <v>127</v>
      </c>
      <c r="K46" s="34" t="n">
        <f aca="false">5*SUM(K17:K21,K24:K26)*K35</f>
        <v>12</v>
      </c>
      <c r="L46" s="34" t="n">
        <f aca="false">5*SUM(L17:L21,L24:L26)-K46</f>
        <v>28</v>
      </c>
      <c r="M46" s="34" t="n">
        <f aca="false">5*SUM(M17:M21,M24:M26)*M35</f>
        <v>69</v>
      </c>
      <c r="N46" s="34" t="n">
        <f aca="false">5*SUM(N17:N21,N24:N26)-M46</f>
        <v>71</v>
      </c>
      <c r="O46" s="34" t="n">
        <f aca="false">5*SUM(O17:O21,O24:O26)*O35</f>
        <v>62</v>
      </c>
      <c r="P46" s="34" t="n">
        <f aca="false">5*SUM(P17:P21,P24:P26)-O46</f>
        <v>113</v>
      </c>
      <c r="Q46" s="34" t="n">
        <f aca="false">5*SUM(Q17:Q21,Q24:Q26)*Q35</f>
        <v>37</v>
      </c>
      <c r="R46" s="34" t="n">
        <f aca="false">5*SUM(R17:R21,R24:R26)-Q46</f>
        <v>48</v>
      </c>
      <c r="S46" s="34" t="n">
        <f aca="false">5*SUM(S17:S21,S24:S26)*S35</f>
        <v>46</v>
      </c>
      <c r="T46" s="34" t="n">
        <f aca="false">5*SUM(T17:T21,T24:T26)-S46</f>
        <v>9</v>
      </c>
      <c r="U46" s="34" t="n">
        <f aca="false">5*SUM(U17:U21,U24:U26)*U35</f>
        <v>88</v>
      </c>
      <c r="V46" s="34" t="n">
        <f aca="false">5*SUM(V17:V21,V24:V26)-U46</f>
        <v>117</v>
      </c>
      <c r="W46" s="34" t="n">
        <f aca="false">5*SUM(W17:W21,W24:W26)*W35</f>
        <v>30</v>
      </c>
      <c r="X46" s="34" t="n">
        <f aca="false">5*SUM(X17:X21,X24:X26)-W46</f>
        <v>20</v>
      </c>
      <c r="Y46" s="34" t="n">
        <f aca="false">5*SUM(Y17:Y21,Y24:Y26)*Y35</f>
        <v>111</v>
      </c>
      <c r="Z46" s="34" t="n">
        <f aca="false">5*SUM(Z17:Z21,Z24:Z26)-Y46</f>
        <v>99</v>
      </c>
      <c r="AA46" s="34" t="n">
        <f aca="false">5*SUM(AA17:AA21,AA24:AA26)*AA35</f>
        <v>55</v>
      </c>
      <c r="AB46" s="34" t="n">
        <f aca="false">5*SUM(AB17:AB21,AB24:AB26)-AA46</f>
        <v>75</v>
      </c>
      <c r="AC46" s="34" t="n">
        <f aca="false">5*SUM(AC17:AC21,AC24:AC26)*AC35</f>
        <v>35</v>
      </c>
      <c r="AD46" s="34" t="n">
        <f aca="false">5*SUM(AD17:AD21,AD24:AD26)-AC46</f>
        <v>25</v>
      </c>
      <c r="AE46" s="34" t="n">
        <f aca="false">5*SUM(AE17:AE21,AE24:AE26)*AE35</f>
        <v>142</v>
      </c>
      <c r="AF46" s="34" t="n">
        <f aca="false">5*SUM(AF17:AF21,AF24:AF26)-AE46</f>
        <v>83</v>
      </c>
      <c r="AG46" s="34" t="n">
        <f aca="false">5*SUM(AG17:AG21,AG24:AG26)*AG35</f>
        <v>18</v>
      </c>
      <c r="AH46" s="34" t="n">
        <f aca="false">5*SUM(AH17:AH21,AH24:AH26)-AG46</f>
        <v>22</v>
      </c>
      <c r="AI46" s="34" t="n">
        <f aca="false">5*SUM(AI17:AI21,AI24:AI26)*AI35</f>
        <v>31</v>
      </c>
      <c r="AJ46" s="34" t="n">
        <f aca="false">5*SUM(AJ17:AJ21,AJ24:AJ26)-AI46</f>
        <v>39</v>
      </c>
      <c r="AK46" s="34" t="n">
        <f aca="false">5*SUM(AK17:AK21,AK24:AK26)*AK35</f>
        <v>43</v>
      </c>
      <c r="AL46" s="34" t="n">
        <f aca="false">5*SUM(AL17:AL21,AL24:AL26)-AK46</f>
        <v>72</v>
      </c>
      <c r="AM46" s="79" t="n">
        <f aca="false">ANP!G26+BEL!G24+BAV!G24+CGD!G30+CBA!G26+DF!G28+DOU!G29+GOI!G30+MCP!G23+MAN!G31+MAR!G24+PLM!G25+PTV!G26+RBC!G25+SRT!G24+SIN!G25</f>
        <v>31734.08978</v>
      </c>
      <c r="AN46" s="80" t="n">
        <f aca="false">AM46/(1+[1]BDI!C$19)</f>
        <v>30222.942647619</v>
      </c>
      <c r="AO46" s="79" t="n">
        <f aca="false">ANP!K26+BEL!K24+BAV!K24+CGD!K30+CBA!K26+DF!K28+DOU!K29+GOI!K30+MCP!K23+MAN!K31+MAR!K24+PLM!K25+PTV!K26+RBC!K25+SRT!K24+SIN!K25</f>
        <v>215.1846</v>
      </c>
      <c r="AP46" s="79" t="n">
        <f aca="false">ANP!M26+BEL!M24+BAV!M24+CGD!M30+CBA!M26+DF!M28+DOU!M29+GOI!M30+MCP!M23+MAN!M31+MAR!M24+PLM!M25+PTV!M26+RBC!M25+SRT!M24+SIN!M25</f>
        <v>6223.65</v>
      </c>
      <c r="AQ46" s="79" t="n">
        <f aca="false">ANP!O26+BEL!O24+BAV!O24+CGD!O30+CBA!O26+DF!O28+DOU!O29+GOI!O30+MCP!O23+MAN!O31+MAR!O24+PLM!O25+PTV!O26+RBC!O25+SRT!O24+SIN!O25</f>
        <v>66.6333</v>
      </c>
      <c r="AR46" s="79" t="n">
        <f aca="false">ANP!Q26+BEL!Q24+BAV!Q24+CGD!Q30+CBA!Q26+DF!Q28+DOU!Q29+GOI!Q30+MCP!Q23+MAN!Q31+MAR!Q24+PLM!Q25+PTV!Q26+RBC!Q25+SRT!Q24+SIN!Q25</f>
        <v>1502.55</v>
      </c>
      <c r="AS46" s="79" t="n">
        <f aca="false">ANP!S26+BEL!S24+BAV!S24+CGD!S30+CBA!S26+DF!S28+DOU!S29+GOI!S30+MCP!S23+MAN!S31+MAR!S24+PLM!S25+PTV!S26+RBC!S25+SRT!S24+SIN!S25</f>
        <v>12677.31</v>
      </c>
      <c r="AT46" s="79" t="n">
        <f aca="false">ANP!U26+BEL!U24+BAV!U24+CGD!U30+CBA!U26+DF!U28+DOU!U29+GOI!U30+MCP!U23+MAN!U31+MAR!U24+PLM!U25+PTV!U26+RBC!U25+SRT!U24+SIN!U25</f>
        <v>1242.1566</v>
      </c>
    </row>
    <row r="47" customFormat="false" ht="12.8" hidden="false" customHeight="false" outlineLevel="0" collapsed="false">
      <c r="A47" s="26" t="n">
        <v>2020</v>
      </c>
      <c r="B47" s="27" t="s">
        <v>98</v>
      </c>
      <c r="C47" s="28" t="s">
        <v>99</v>
      </c>
      <c r="D47" s="29" t="s">
        <v>100</v>
      </c>
      <c r="E47" s="28" t="n">
        <f aca="false">H47+J47+L47+N47+P47+R47+T47+V47+X47+Z47+AB47+AD47+AF47+AH47+AJ47+AL47</f>
        <v>570.1</v>
      </c>
      <c r="F47" s="30" t="n">
        <f aca="false">AM47/E47</f>
        <v>50.79915</v>
      </c>
      <c r="G47" s="32"/>
      <c r="H47" s="32" t="n">
        <f aca="false">TRUNC(H$37*0.02+H$38*2.1,1)</f>
        <v>23.7</v>
      </c>
      <c r="I47" s="31" t="n">
        <v>0</v>
      </c>
      <c r="J47" s="32" t="n">
        <f aca="false">TRUNC(J$37*0.02+J$38*2.1,1)</f>
        <v>55.9</v>
      </c>
      <c r="K47" s="31" t="n">
        <v>0</v>
      </c>
      <c r="L47" s="32" t="n">
        <f aca="false">TRUNC(L$37*0.02+L$38*2.1,1)</f>
        <v>14.7</v>
      </c>
      <c r="M47" s="31" t="n">
        <v>0</v>
      </c>
      <c r="N47" s="32" t="n">
        <f aca="false">TRUNC(N$37*0.02+N$38*2.1,1)</f>
        <v>53</v>
      </c>
      <c r="O47" s="31" t="n">
        <v>0</v>
      </c>
      <c r="P47" s="32" t="n">
        <f aca="false">TRUNC(P$37*0.02+P$38*2.1,1)</f>
        <v>49.1</v>
      </c>
      <c r="Q47" s="31" t="n">
        <v>0</v>
      </c>
      <c r="R47" s="32" t="n">
        <f aca="false">TRUNC(R$37*0.02+R$38*2.1,1)</f>
        <v>66.5</v>
      </c>
      <c r="S47" s="31" t="n">
        <v>0</v>
      </c>
      <c r="T47" s="32" t="n">
        <f aca="false">TRUNC(T$37*0.02+T$38*2.1,1)</f>
        <v>11</v>
      </c>
      <c r="U47" s="31" t="n">
        <v>0</v>
      </c>
      <c r="V47" s="32" t="n">
        <f aca="false">TRUNC(V$37*0.02+V$38*2.1,1)</f>
        <v>83.2</v>
      </c>
      <c r="W47" s="31" t="n">
        <v>0</v>
      </c>
      <c r="X47" s="32" t="n">
        <f aca="false">TRUNC(X$37*0.02+X$38*2.1,1)</f>
        <v>8.7</v>
      </c>
      <c r="Y47" s="31" t="n">
        <v>0</v>
      </c>
      <c r="Z47" s="32" t="n">
        <f aca="false">TRUNC(Z$37*0.02+Z$38*2.1,1)</f>
        <v>42.7</v>
      </c>
      <c r="AA47" s="31" t="n">
        <v>0</v>
      </c>
      <c r="AB47" s="32" t="n">
        <f aca="false">TRUNC(AB$37*0.02+AB$38*2.1,1)</f>
        <v>32</v>
      </c>
      <c r="AC47" s="31" t="n">
        <v>0</v>
      </c>
      <c r="AD47" s="32" t="n">
        <f aca="false">TRUNC(AD$37*0.02+AD$38*2.1,1)</f>
        <v>19.1</v>
      </c>
      <c r="AE47" s="31" t="n">
        <v>0</v>
      </c>
      <c r="AF47" s="32" t="n">
        <f aca="false">TRUNC(AF$37*0.02+AF$38*2.1,1)</f>
        <v>50.8</v>
      </c>
      <c r="AG47" s="31" t="n">
        <v>0</v>
      </c>
      <c r="AH47" s="32" t="n">
        <f aca="false">TRUNC(AH$37*0.02+AH$38*2.1,1)</f>
        <v>10.7</v>
      </c>
      <c r="AI47" s="31" t="n">
        <v>0</v>
      </c>
      <c r="AJ47" s="32" t="n">
        <f aca="false">TRUNC(AJ$37*0.02+AJ$38*2.1,1)</f>
        <v>17</v>
      </c>
      <c r="AK47" s="31" t="n">
        <v>0</v>
      </c>
      <c r="AL47" s="32" t="n">
        <f aca="false">TRUNC(AL$37*0.02+AL$38*2.1,1)</f>
        <v>32</v>
      </c>
      <c r="AM47" s="79" t="n">
        <f aca="false">ANP!G27+BEL!G25+BAV!G25+CGD!G31+CBA!G27+DF!G29+DOU!G30+GOI!G31+MCP!G24+MAN!G32+MAR!G25+PLM!G26+PTV!G27+RBC!G26+SRT!G25+SIN!G26</f>
        <v>28960.595415</v>
      </c>
      <c r="AN47" s="81" t="n">
        <f aca="false">AM47/(1+[1]BDI!D$19)</f>
        <v>27581.5194428571</v>
      </c>
      <c r="AO47" s="79" t="n">
        <f aca="false">ANP!K27+BEL!K25+BAV!K25+CGD!K31+CBA!K27+DF!K29+DOU!K30+GOI!K31+MCP!K24+MAN!K32+MAR!K25+PLM!K26+PTV!K27+RBC!K26+SRT!K25+SIN!K26</f>
        <v>122.79954</v>
      </c>
      <c r="AP47" s="79" t="n">
        <f aca="false">ANP!M27+BEL!M25+BAV!M25+CGD!M31+CBA!M27+DF!M29+DOU!M30+GOI!M31+MCP!M24+MAN!M32+MAR!M25+PLM!M26+PTV!M27+RBC!M26+SRT!M25+SIN!M26</f>
        <v>3589.769</v>
      </c>
      <c r="AQ47" s="79" t="n">
        <f aca="false">ANP!O27+BEL!O25+BAV!O25+CGD!O31+CBA!O27+DF!O29+DOU!O30+GOI!O31+MCP!O24+MAN!O32+MAR!O25+PLM!O26+PTV!O27+RBC!O26+SRT!O25+SIN!O26</f>
        <v>38.02567</v>
      </c>
      <c r="AR47" s="79" t="n">
        <f aca="false">ANP!Q27+BEL!Q25+BAV!Q25+CGD!Q31+CBA!Q27+DF!Q29+DOU!Q30+GOI!Q31+MCP!Q24+MAN!Q32+MAR!Q25+PLM!Q26+PTV!Q27+RBC!Q26+SRT!Q25+SIN!Q26</f>
        <v>862.128</v>
      </c>
      <c r="AS47" s="79" t="n">
        <f aca="false">ANP!S27+BEL!S25+BAV!S25+CGD!S31+CBA!S27+DF!S29+DOU!S30+GOI!S31+MCP!S24+MAN!S32+MAR!S25+PLM!S26+PTV!S27+RBC!S26+SRT!S25+SIN!S26</f>
        <v>23835.881</v>
      </c>
      <c r="AT47" s="79" t="n">
        <f aca="false">ANP!U27+BEL!U25+BAV!U25+CGD!U31+CBA!U27+DF!U29+DOU!U30+GOI!U31+MCP!U24+MAN!U32+MAR!U25+PLM!U26+PTV!U27+RBC!U26+SRT!U25+SIN!U26</f>
        <v>570.1</v>
      </c>
    </row>
    <row r="48" customFormat="false" ht="12.8" hidden="false" customHeight="false" outlineLevel="0" collapsed="false">
      <c r="A48" s="26" t="n">
        <v>2020</v>
      </c>
      <c r="B48" s="27" t="s">
        <v>98</v>
      </c>
      <c r="C48" s="28" t="n">
        <v>32</v>
      </c>
      <c r="D48" s="29" t="s">
        <v>101</v>
      </c>
      <c r="E48" s="28" t="n">
        <f aca="false">H48+J48+L48+N48+P48+R48+T48+V48+X48+Z48+AB48+AD48+AF48+AH48+AJ48+AL48</f>
        <v>852.7</v>
      </c>
      <c r="F48" s="30" t="n">
        <f aca="false">AM48/E48</f>
        <v>161.703919684532</v>
      </c>
      <c r="G48" s="32"/>
      <c r="H48" s="32" t="n">
        <f aca="false">TRUNC(H$37*0.05+H$38*3.1,1)</f>
        <v>35.6</v>
      </c>
      <c r="I48" s="31"/>
      <c r="J48" s="32" t="n">
        <f aca="false">TRUNC(J$37*0.05+J$38*3.1,1)</f>
        <v>83.9</v>
      </c>
      <c r="K48" s="31"/>
      <c r="L48" s="32" t="n">
        <f aca="false">TRUNC(L$37*0.05+L$38*3.1,1)</f>
        <v>21.9</v>
      </c>
      <c r="M48" s="31"/>
      <c r="N48" s="32" t="n">
        <f aca="false">TRUNC(N$37*0.05+N$38*3.1,1)</f>
        <v>78.8</v>
      </c>
      <c r="O48" s="31"/>
      <c r="P48" s="32" t="n">
        <f aca="false">TRUNC(P$37*0.05+P$38*3.1,1)</f>
        <v>73.5</v>
      </c>
      <c r="Q48" s="31"/>
      <c r="R48" s="32" t="n">
        <f aca="false">TRUNC(R$37*0.05+R$38*3.1,1)</f>
        <v>99.8</v>
      </c>
      <c r="S48" s="31"/>
      <c r="T48" s="32" t="n">
        <f aca="false">TRUNC(T$37*0.05+T$38*3.1,1)</f>
        <v>16.9</v>
      </c>
      <c r="U48" s="31"/>
      <c r="V48" s="32" t="n">
        <f aca="false">TRUNC(V$37*0.05+V$38*3.1,1)</f>
        <v>124.2</v>
      </c>
      <c r="W48" s="31"/>
      <c r="X48" s="32" t="n">
        <f aca="false">TRUNC(X$37*0.05+X$38*3.1,1)</f>
        <v>13.2</v>
      </c>
      <c r="Y48" s="31"/>
      <c r="Z48" s="32" t="n">
        <f aca="false">TRUNC(Z$37*0.05+Z$38*3.1,1)</f>
        <v>63.9</v>
      </c>
      <c r="AA48" s="31"/>
      <c r="AB48" s="32" t="n">
        <f aca="false">TRUNC(AB$37*0.05+AB$38*3.1,1)</f>
        <v>47.9</v>
      </c>
      <c r="AC48" s="31"/>
      <c r="AD48" s="32" t="n">
        <f aca="false">TRUNC(AD$37*0.05+AD$38*3.1,1)</f>
        <v>28.5</v>
      </c>
      <c r="AE48" s="31"/>
      <c r="AF48" s="32" t="n">
        <f aca="false">TRUNC(AF$37*0.05+AF$38*3.1,1)</f>
        <v>75.4</v>
      </c>
      <c r="AG48" s="31"/>
      <c r="AH48" s="32" t="n">
        <f aca="false">TRUNC(AH$37*0.05+AH$38*3.1,1)</f>
        <v>16</v>
      </c>
      <c r="AI48" s="31"/>
      <c r="AJ48" s="32" t="n">
        <f aca="false">TRUNC(AJ$37*0.05+AJ$38*3.1,1)</f>
        <v>25.4</v>
      </c>
      <c r="AK48" s="31"/>
      <c r="AL48" s="32" t="n">
        <f aca="false">TRUNC(AL$37*0.05+AL$38*3.1,1)</f>
        <v>47.8</v>
      </c>
      <c r="AM48" s="79" t="n">
        <f aca="false">ANP!G28+BEL!G26+BAV!G26+CGD!G32+CBA!G28+DF!G30+DOU!G31+GOI!G32+MCP!G25+MAN!G33+MAR!G26+PLM!G27+PTV!G28+RBC!G27+SRT!G26+SIN!G27</f>
        <v>137884.932315</v>
      </c>
      <c r="AN48" s="81" t="n">
        <f aca="false">AM48/(1+[1]BDI!D$19)</f>
        <v>131318.983157143</v>
      </c>
      <c r="AO48" s="79" t="n">
        <f aca="false">ANP!K28+BEL!K26+BAV!K26+CGD!K32+CBA!K28+DF!K30+DOU!K31+GOI!K32+MCP!K25+MAN!K33+MAR!K26+PLM!K27+PTV!K28+RBC!K27+SRT!K26+SIN!K27</f>
        <v>183.67158</v>
      </c>
      <c r="AP48" s="79" t="n">
        <f aca="false">ANP!M28+BEL!M26+BAV!M26+CGD!M32+CBA!M28+DF!M30+DOU!M31+GOI!M32+MCP!M25+MAN!M33+MAR!M26+PLM!M27+PTV!M28+RBC!M27+SRT!M26+SIN!M27</f>
        <v>5369.004</v>
      </c>
      <c r="AQ48" s="79" t="n">
        <f aca="false">ANP!O28+BEL!O26+BAV!O26+CGD!O32+CBA!O28+DF!O30+DOU!O31+GOI!O32+MCP!O25+MAN!O33+MAR!O26+PLM!O27+PTV!O28+RBC!O27+SRT!O26+SIN!O27</f>
        <v>56.87509</v>
      </c>
      <c r="AR48" s="79" t="n">
        <f aca="false">ANP!Q28+BEL!Q26+BAV!Q26+CGD!Q32+CBA!Q28+DF!Q30+DOU!Q31+GOI!Q32+MCP!Q25+MAN!Q33+MAR!Q26+PLM!Q27+PTV!Q28+RBC!Q27+SRT!Q26+SIN!Q27</f>
        <v>1289.344</v>
      </c>
      <c r="AS48" s="79" t="n">
        <f aca="false">ANP!S28+BEL!S26+BAV!S26+CGD!S32+CBA!S28+DF!S30+DOU!S31+GOI!S32+MCP!S25+MAN!S33+MAR!S26+PLM!S27+PTV!S28+RBC!S27+SRT!S26+SIN!S27</f>
        <v>113485.541</v>
      </c>
      <c r="AT48" s="79" t="n">
        <f aca="false">ANP!U28+BEL!U26+BAV!U26+CGD!U32+CBA!U28+DF!U30+DOU!U31+GOI!U32+MCP!U25+MAN!U33+MAR!U26+PLM!U27+PTV!U28+RBC!U27+SRT!U26+SIN!U27</f>
        <v>852.7</v>
      </c>
    </row>
    <row r="49" customFormat="false" ht="12.8" hidden="false" customHeight="false" outlineLevel="0" collapsed="false">
      <c r="A49" s="26" t="n">
        <v>2020</v>
      </c>
      <c r="B49" s="27" t="s">
        <v>102</v>
      </c>
      <c r="C49" s="28" t="s">
        <v>103</v>
      </c>
      <c r="D49" s="29" t="s">
        <v>104</v>
      </c>
      <c r="E49" s="28" t="n">
        <f aca="false">H49+J49+L49+N49+P49+R49+T49+V49+X49+Z49+AB49+AD49+AF49+AH49+AJ49+AL49</f>
        <v>33</v>
      </c>
      <c r="F49" s="30" t="n">
        <f aca="false">AM49/E49</f>
        <v>514.669213636364</v>
      </c>
      <c r="G49" s="32"/>
      <c r="H49" s="32" t="n">
        <f aca="false">H64</f>
        <v>0</v>
      </c>
      <c r="I49" s="31"/>
      <c r="J49" s="32" t="n">
        <f aca="false">J64</f>
        <v>0</v>
      </c>
      <c r="K49" s="31"/>
      <c r="L49" s="32" t="n">
        <f aca="false">L64</f>
        <v>4</v>
      </c>
      <c r="M49" s="31"/>
      <c r="N49" s="32" t="n">
        <f aca="false">N64</f>
        <v>10</v>
      </c>
      <c r="O49" s="31"/>
      <c r="P49" s="32" t="n">
        <f aca="false">P64</f>
        <v>0</v>
      </c>
      <c r="Q49" s="31"/>
      <c r="R49" s="32" t="n">
        <f aca="false">R64</f>
        <v>4</v>
      </c>
      <c r="S49" s="31"/>
      <c r="T49" s="32" t="n">
        <f aca="false">T64</f>
        <v>0</v>
      </c>
      <c r="U49" s="31"/>
      <c r="V49" s="32" t="n">
        <f aca="false">V64</f>
        <v>6</v>
      </c>
      <c r="W49" s="31"/>
      <c r="X49" s="32" t="n">
        <f aca="false">X64</f>
        <v>0</v>
      </c>
      <c r="Y49" s="31"/>
      <c r="Z49" s="32" t="n">
        <f aca="false">Z64</f>
        <v>0</v>
      </c>
      <c r="AA49" s="31"/>
      <c r="AB49" s="32" t="n">
        <f aca="false">AB64</f>
        <v>0</v>
      </c>
      <c r="AC49" s="31"/>
      <c r="AD49" s="32" t="n">
        <f aca="false">AD64</f>
        <v>8</v>
      </c>
      <c r="AE49" s="31"/>
      <c r="AF49" s="32" t="n">
        <f aca="false">AF64</f>
        <v>1</v>
      </c>
      <c r="AG49" s="31"/>
      <c r="AH49" s="32" t="n">
        <f aca="false">AH64</f>
        <v>0</v>
      </c>
      <c r="AI49" s="31"/>
      <c r="AJ49" s="32" t="n">
        <f aca="false">AJ64</f>
        <v>0</v>
      </c>
      <c r="AK49" s="31"/>
      <c r="AL49" s="34" t="n">
        <f aca="false">AL64</f>
        <v>0</v>
      </c>
      <c r="AM49" s="79" t="n">
        <f aca="false">BAV!G27+CGD!G33+DF!G31+GOI!G33+PLM!G28+PTV!G29</f>
        <v>16984.08405</v>
      </c>
      <c r="AN49" s="81" t="n">
        <f aca="false">AM49/(1+[1]BDI!D$19)</f>
        <v>16175.3181428571</v>
      </c>
      <c r="AO49" s="79" t="n">
        <f aca="false">BAV!K27+CGD!K33+DF!K31+GOI!K33+PLM!K28+PTV!K29</f>
        <v>0</v>
      </c>
      <c r="AP49" s="79" t="n">
        <f aca="false">BAV!M27+CGD!M33+DF!M31+GOI!M33+PLM!M28+PTV!M29</f>
        <v>0</v>
      </c>
      <c r="AQ49" s="79" t="n">
        <f aca="false">+BAV!O27+CGD!O33+DF!O31+GOI!O33+PLM!O28+PTV!O29</f>
        <v>0</v>
      </c>
      <c r="AR49" s="79" t="n">
        <f aca="false">BAV!Q27+CGD!Q33+DF!Q31+GOI!Q33+PLM!Q28+PTV!Q29</f>
        <v>0</v>
      </c>
      <c r="AS49" s="79" t="n">
        <f aca="false">BAV!S27+CGD!S33+DF!S31+GOI!S33+PLM!S28+PTV!S29</f>
        <v>13978.67</v>
      </c>
      <c r="AT49" s="79" t="n">
        <f aca="false">BAV!U27+CGD!U33+DF!U31+GOI!U33+PLM!U28+PTV!U29</f>
        <v>33</v>
      </c>
    </row>
    <row r="50" customFormat="false" ht="12.8" hidden="false" customHeight="false" outlineLevel="0" collapsed="false">
      <c r="A50" s="26" t="n">
        <v>2020</v>
      </c>
      <c r="B50" s="27" t="s">
        <v>105</v>
      </c>
      <c r="C50" s="28"/>
      <c r="D50" s="29" t="s">
        <v>106</v>
      </c>
      <c r="E50" s="28" t="n">
        <f aca="false">H50+J50+L50+N50+P50+R50+T50+V50+X50+Z50+AB50+AD50+AF50+AH50+AJ50+AL50</f>
        <v>773</v>
      </c>
      <c r="F50" s="30" t="n">
        <f aca="false">AM50/E50</f>
        <v>48.9917554721863</v>
      </c>
      <c r="G50" s="32"/>
      <c r="H50" s="32" t="n">
        <f aca="false">H37+H38</f>
        <v>42</v>
      </c>
      <c r="I50" s="31"/>
      <c r="J50" s="32" t="n">
        <f aca="false">J37+J38</f>
        <v>93</v>
      </c>
      <c r="K50" s="31"/>
      <c r="L50" s="32" t="n">
        <f aca="false">L37+L38</f>
        <v>11</v>
      </c>
      <c r="M50" s="31"/>
      <c r="N50" s="32" t="n">
        <f aca="false">N37+N38</f>
        <v>51</v>
      </c>
      <c r="O50" s="31"/>
      <c r="P50" s="32" t="n">
        <f aca="false">P37+P38</f>
        <v>67</v>
      </c>
      <c r="Q50" s="31"/>
      <c r="R50" s="32" t="n">
        <f aca="false">R37+R38</f>
        <v>105</v>
      </c>
      <c r="S50" s="31"/>
      <c r="T50" s="32" t="n">
        <f aca="false">T37+T38</f>
        <v>33</v>
      </c>
      <c r="U50" s="31"/>
      <c r="V50" s="32" t="n">
        <f aca="false">V37+V38</f>
        <v>106</v>
      </c>
      <c r="W50" s="31"/>
      <c r="X50" s="32" t="n">
        <f aca="false">X37+X38</f>
        <v>21</v>
      </c>
      <c r="Y50" s="31"/>
      <c r="Z50" s="32" t="n">
        <f aca="false">Z37+Z38</f>
        <v>58</v>
      </c>
      <c r="AA50" s="31"/>
      <c r="AB50" s="32" t="n">
        <f aca="false">AB37+AB38</f>
        <v>43</v>
      </c>
      <c r="AC50" s="31"/>
      <c r="AD50" s="32" t="n">
        <f aca="false">AD37+AD38</f>
        <v>21</v>
      </c>
      <c r="AE50" s="31"/>
      <c r="AF50" s="32" t="n">
        <f aca="false">AF37+AF38</f>
        <v>44</v>
      </c>
      <c r="AG50" s="31"/>
      <c r="AH50" s="32" t="n">
        <f aca="false">AH37+AH38</f>
        <v>16</v>
      </c>
      <c r="AI50" s="31"/>
      <c r="AJ50" s="32" t="n">
        <f aca="false">AJ37+AJ38</f>
        <v>20</v>
      </c>
      <c r="AK50" s="31"/>
      <c r="AL50" s="34" t="n">
        <f aca="false">AL37+AL38</f>
        <v>42</v>
      </c>
      <c r="AM50" s="79" t="n">
        <f aca="false">ANP!G29+BEL!G27+BAV!G28+CGD!G34+CBA!G29+DF!G32+DOU!G32+GOI!G34+MCP!G26+MAN!G34+MAR!G27+PLM!G29+PTV!G30+RBC!G28+SRT!G27+SIN!G28</f>
        <v>37870.62698</v>
      </c>
      <c r="AN50" s="80" t="n">
        <f aca="false">AM50/(1+[1]BDI!C$19)</f>
        <v>36067.2637904762</v>
      </c>
      <c r="AO50" s="79" t="n">
        <f aca="false">ANP!K29+BEL!K27+BAV!K28+CGD!K34+CBA!K29+DF!K32+DOU!K32+GOI!K34+MCP!K26+MAN!K34+MAR!K27+PLM!K29+PTV!K30+RBC!K28+SRT!K27+SIN!K28</f>
        <v>896.68</v>
      </c>
      <c r="AP50" s="79" t="n">
        <f aca="false">ANP!M29+BEL!M27+BAV!M28+CGD!M34+CBA!M29+DF!M32+DOU!M32+GOI!M34+MCP!M26+MAN!M34+MAR!M27+PLM!M29+PTV!M30+RBC!M28+SRT!M27+SIN!M28</f>
        <v>24879.1421</v>
      </c>
      <c r="AQ50" s="79" t="n">
        <f aca="false">ANP!O29+BEL!O27+BAV!O28+CGD!O34+CBA!O29+DF!O32+DOU!O32+GOI!O34+MCP!O26+MAN!O34+MAR!O27+PLM!O29+PTV!O30+RBC!O28+SRT!O27+SIN!O28</f>
        <v>247.36</v>
      </c>
      <c r="AR50" s="79" t="n">
        <f aca="false">ANP!Q29+BEL!Q27+BAV!Q28+CGD!Q34+CBA!Q29+DF!Q32+DOU!Q32+GOI!Q34+MCP!Q26+MAN!Q34+MAR!Q27+PLM!Q29+PTV!Q30+RBC!Q28+SRT!Q27+SIN!Q28</f>
        <v>5095.7279</v>
      </c>
      <c r="AS50" s="79" t="n">
        <f aca="false">ANP!S29+BEL!S27+BAV!S28+CGD!S34+CBA!S29+DF!S32+DOU!S32+GOI!S34+MCP!S26+MAN!S34+MAR!S27+PLM!S29+PTV!S30+RBC!S28+SRT!S27+SIN!S28</f>
        <v>0</v>
      </c>
      <c r="AT50" s="79" t="n">
        <f aca="false">ANP!U29+BEL!U27+BAV!U28+CGD!U34+CBA!U29+DF!U32+DOU!U32+GOI!U34+MCP!U26+MAN!U34+MAR!U27+PLM!U29+PTV!U30+RBC!U28+SRT!U27+SIN!U28</f>
        <v>0</v>
      </c>
    </row>
    <row r="51" customFormat="false" ht="12.8" hidden="true" customHeight="false" outlineLevel="0" collapsed="false"/>
    <row r="52" customFormat="false" ht="13.8" hidden="true" customHeight="false" outlineLevel="0" collapsed="false">
      <c r="A52" s="62" t="s">
        <v>60</v>
      </c>
      <c r="B52" s="62" t="s">
        <v>61</v>
      </c>
      <c r="C52" s="62" t="s">
        <v>69</v>
      </c>
      <c r="D52" s="63"/>
      <c r="E52" s="83" t="n">
        <f aca="false">SUM(E36:E50)</f>
        <v>14652.8</v>
      </c>
      <c r="F52" s="84" t="n">
        <f aca="false">H52+J52+L52+N52+P52+R52+T52+V52+X52+Z52+AB52+AD52+AF52+AH52+AJ52+AL52</f>
        <v>14652.8</v>
      </c>
      <c r="G52" s="66"/>
      <c r="H52" s="66" t="n">
        <f aca="false">SUM(H36:H50)</f>
        <v>822.3</v>
      </c>
      <c r="I52" s="66"/>
      <c r="J52" s="66" t="n">
        <f aca="false">SUM(J36:J50)</f>
        <v>1778.8</v>
      </c>
      <c r="K52" s="66"/>
      <c r="L52" s="66" t="n">
        <f aca="false">SUM(L36:L50)</f>
        <v>234.6</v>
      </c>
      <c r="M52" s="66"/>
      <c r="N52" s="66" t="n">
        <f aca="false">SUM(N36:N50)</f>
        <v>931.8</v>
      </c>
      <c r="O52" s="66"/>
      <c r="P52" s="66" t="n">
        <f aca="false">SUM(P36:P50)</f>
        <v>1281.6</v>
      </c>
      <c r="Q52" s="66"/>
      <c r="R52" s="66" t="n">
        <f aca="false">SUM(R36:R50)</f>
        <v>1878.3</v>
      </c>
      <c r="S52" s="66"/>
      <c r="T52" s="66" t="n">
        <f aca="false">SUM(T36:T50)</f>
        <v>582.9</v>
      </c>
      <c r="U52" s="66"/>
      <c r="V52" s="66" t="n">
        <f aca="false">SUM(V36:V50)</f>
        <v>1928.4</v>
      </c>
      <c r="W52" s="66"/>
      <c r="X52" s="66" t="n">
        <f aca="false">SUM(X36:X50)</f>
        <v>449.9</v>
      </c>
      <c r="Y52" s="66"/>
      <c r="Z52" s="66" t="n">
        <f aca="false">SUM(Z36:Z50)</f>
        <v>1151.6</v>
      </c>
      <c r="AA52" s="66"/>
      <c r="AB52" s="66" t="n">
        <f aca="false">SUM(AB36:AB50)</f>
        <v>845.9</v>
      </c>
      <c r="AC52" s="66"/>
      <c r="AD52" s="66" t="n">
        <f aca="false">SUM(AD36:AD50)</f>
        <v>407.6</v>
      </c>
      <c r="AE52" s="66"/>
      <c r="AF52" s="66" t="n">
        <f aca="false">SUM(AF36:AF50)</f>
        <v>883.2</v>
      </c>
      <c r="AG52" s="66"/>
      <c r="AH52" s="66" t="n">
        <f aca="false">SUM(AH36:AH50)</f>
        <v>288.7</v>
      </c>
      <c r="AI52" s="66"/>
      <c r="AJ52" s="66" t="n">
        <f aca="false">SUM(AJ36:AJ50)</f>
        <v>382.4</v>
      </c>
      <c r="AK52" s="66"/>
      <c r="AL52" s="66" t="n">
        <f aca="false">SUM(AL36:AL50)</f>
        <v>804.8</v>
      </c>
      <c r="AM52" s="85" t="n">
        <f aca="false">SUM(AM36:AM50)</f>
        <v>1061310.20546</v>
      </c>
      <c r="AN52" s="85" t="n">
        <f aca="false">SUM(AN36:AN50)</f>
        <v>1010771.62424762</v>
      </c>
      <c r="AO52" s="85" t="n">
        <f aca="false">SUM(AO36:AO50)</f>
        <v>4788.96342</v>
      </c>
      <c r="AP52" s="85" t="n">
        <f aca="false">SUM(AP36:AP50)</f>
        <v>138859.8051</v>
      </c>
      <c r="AQ52" s="85" t="n">
        <f aca="false">SUM(AQ36:AQ50)</f>
        <v>3392.75306</v>
      </c>
      <c r="AR52" s="85" t="n">
        <f aca="false">SUM(AR36:AR50)</f>
        <v>76253.9499</v>
      </c>
    </row>
    <row r="53" customFormat="false" ht="13.8" hidden="true" customHeight="false" outlineLevel="0" collapsed="false">
      <c r="A53" s="62" t="s">
        <v>60</v>
      </c>
      <c r="B53" s="62" t="s">
        <v>63</v>
      </c>
      <c r="C53" s="68"/>
      <c r="D53" s="68"/>
      <c r="E53" s="68" t="n">
        <f aca="false">G53+I53+K53+M53+O53+Q53+S53+U53+W53+Y53+AA53+AC53+AE53+AG53+AI53+AJ53+AK53</f>
        <v>1061310.20546</v>
      </c>
      <c r="F53" s="68"/>
      <c r="G53" s="86" t="n">
        <f aca="false">ANP!G30</f>
        <v>54409.287615</v>
      </c>
      <c r="H53" s="86"/>
      <c r="I53" s="86" t="n">
        <f aca="false">BEL!G28</f>
        <v>106866.18056</v>
      </c>
      <c r="J53" s="86"/>
      <c r="K53" s="86" t="n">
        <f aca="false">BAV!G29</f>
        <v>22860.170295</v>
      </c>
      <c r="L53" s="86"/>
      <c r="M53" s="86" t="n">
        <f aca="false">CGD!G35</f>
        <v>78308.56223</v>
      </c>
      <c r="N53" s="86"/>
      <c r="O53" s="86" t="n">
        <f aca="false">CBA!G30</f>
        <v>91708.72082</v>
      </c>
      <c r="P53" s="86"/>
      <c r="Q53" s="86" t="n">
        <f aca="false">DF!G33</f>
        <v>134525.933245</v>
      </c>
      <c r="R53" s="86"/>
      <c r="S53" s="86" t="n">
        <f aca="false">DOU!G33</f>
        <v>36142.295805</v>
      </c>
      <c r="T53" s="86"/>
      <c r="U53" s="86" t="n">
        <f aca="false">GOI!G35</f>
        <v>142915.68516</v>
      </c>
      <c r="V53" s="86"/>
      <c r="W53" s="86" t="n">
        <f aca="false">MCP!G27</f>
        <v>28325.721065</v>
      </c>
      <c r="X53" s="86"/>
      <c r="Y53" s="86" t="n">
        <f aca="false">MAN!G35</f>
        <v>86521.471065</v>
      </c>
      <c r="Z53" s="86"/>
      <c r="AA53" s="86" t="n">
        <f aca="false">MAR!G28</f>
        <v>60353.757995</v>
      </c>
      <c r="AB53" s="86"/>
      <c r="AC53" s="86" t="n">
        <f aca="false">PLM!G30</f>
        <v>34847.05493</v>
      </c>
      <c r="AD53" s="86"/>
      <c r="AE53" s="86" t="n">
        <f aca="false">PTV!G31</f>
        <v>75608.58139</v>
      </c>
      <c r="AF53" s="86"/>
      <c r="AG53" s="86" t="n">
        <f aca="false">RBC!G29</f>
        <v>20972.991255</v>
      </c>
      <c r="AH53" s="86"/>
      <c r="AI53" s="86" t="n">
        <f aca="false">SRT!G28</f>
        <v>29254.29091</v>
      </c>
      <c r="AJ53" s="86"/>
      <c r="AK53" s="87" t="n">
        <f aca="false">SIN!G29</f>
        <v>57689.50112</v>
      </c>
      <c r="AL53" s="87"/>
    </row>
    <row r="54" customFormat="false" ht="12.8" hidden="true" customHeight="false" outlineLevel="0" collapsed="false"/>
    <row r="55" customFormat="false" ht="12.8" hidden="true" customHeight="false" outlineLevel="0" collapsed="false">
      <c r="A55" s="88"/>
      <c r="B55" s="89" t="s">
        <v>107</v>
      </c>
      <c r="C55" s="90" t="s">
        <v>108</v>
      </c>
      <c r="D55" s="91"/>
      <c r="E55" s="90"/>
      <c r="F55" s="92"/>
      <c r="G55" s="88"/>
      <c r="H55" s="93"/>
      <c r="I55" s="88"/>
      <c r="J55" s="93"/>
      <c r="K55" s="88"/>
      <c r="L55" s="93"/>
      <c r="M55" s="88" t="n">
        <v>22</v>
      </c>
      <c r="N55" s="93"/>
      <c r="O55" s="88"/>
      <c r="P55" s="93"/>
      <c r="Q55" s="88"/>
      <c r="R55" s="93"/>
      <c r="S55" s="94" t="n">
        <v>4</v>
      </c>
      <c r="T55" s="93"/>
      <c r="U55" s="94" t="n">
        <v>3</v>
      </c>
      <c r="V55" s="93"/>
      <c r="W55" s="88"/>
      <c r="X55" s="93"/>
      <c r="Y55" s="88" t="n">
        <v>22</v>
      </c>
      <c r="Z55" s="93"/>
      <c r="AA55" s="88"/>
      <c r="AB55" s="93"/>
      <c r="AC55" s="88" t="n">
        <v>9</v>
      </c>
      <c r="AD55" s="93"/>
      <c r="AE55" s="88"/>
      <c r="AF55" s="93"/>
      <c r="AG55" s="88"/>
      <c r="AH55" s="93"/>
      <c r="AI55" s="88"/>
      <c r="AJ55" s="95"/>
      <c r="AK55" s="88"/>
      <c r="AL55" s="95"/>
    </row>
    <row r="56" customFormat="false" ht="12.8" hidden="true" customHeight="false" outlineLevel="0" collapsed="false">
      <c r="A56" s="88"/>
      <c r="B56" s="89" t="s">
        <v>107</v>
      </c>
      <c r="C56" s="90" t="s">
        <v>109</v>
      </c>
      <c r="D56" s="91"/>
      <c r="E56" s="90"/>
      <c r="F56" s="92"/>
      <c r="G56" s="88"/>
      <c r="H56" s="93"/>
      <c r="I56" s="88"/>
      <c r="J56" s="93"/>
      <c r="K56" s="88"/>
      <c r="L56" s="93"/>
      <c r="M56" s="88" t="n">
        <v>237</v>
      </c>
      <c r="N56" s="93"/>
      <c r="O56" s="88"/>
      <c r="P56" s="93"/>
      <c r="Q56" s="88"/>
      <c r="R56" s="93"/>
      <c r="S56" s="94" t="n">
        <v>40</v>
      </c>
      <c r="T56" s="93"/>
      <c r="U56" s="94" t="n">
        <v>45</v>
      </c>
      <c r="V56" s="93"/>
      <c r="W56" s="88"/>
      <c r="X56" s="93"/>
      <c r="Y56" s="88" t="n">
        <v>272</v>
      </c>
      <c r="Z56" s="93"/>
      <c r="AA56" s="88"/>
      <c r="AB56" s="93"/>
      <c r="AC56" s="88" t="n">
        <v>215</v>
      </c>
      <c r="AD56" s="93"/>
      <c r="AE56" s="88"/>
      <c r="AF56" s="93"/>
      <c r="AG56" s="88"/>
      <c r="AH56" s="93"/>
      <c r="AI56" s="88"/>
      <c r="AJ56" s="95"/>
      <c r="AK56" s="88"/>
      <c r="AL56" s="95"/>
    </row>
    <row r="57" s="42" customFormat="true" ht="12.8" hidden="true" customHeight="false" outlineLevel="0" collapsed="false">
      <c r="A57" s="96" t="n">
        <v>320675</v>
      </c>
      <c r="B57" s="89" t="s">
        <v>27</v>
      </c>
      <c r="C57" s="97" t="n">
        <v>10000</v>
      </c>
      <c r="D57" s="91" t="s">
        <v>110</v>
      </c>
      <c r="E57" s="97" t="n">
        <f aca="false">H57+J57+L57+N57+P57+R57+T57+V57+X57+Z57+AB57+AD57+AF57+AH57+AJ57+AL57</f>
        <v>0</v>
      </c>
      <c r="F57" s="92" t="n">
        <v>2179</v>
      </c>
      <c r="G57" s="88" t="n">
        <v>11</v>
      </c>
      <c r="H57" s="93" t="n">
        <v>0</v>
      </c>
      <c r="I57" s="88" t="n">
        <v>1</v>
      </c>
      <c r="J57" s="93" t="n">
        <v>0</v>
      </c>
      <c r="K57" s="88" t="n">
        <v>1</v>
      </c>
      <c r="L57" s="93" t="n">
        <v>0</v>
      </c>
      <c r="M57" s="88" t="n">
        <v>4</v>
      </c>
      <c r="N57" s="93" t="n">
        <v>0</v>
      </c>
      <c r="O57" s="88" t="n">
        <v>15</v>
      </c>
      <c r="P57" s="93" t="n">
        <v>0</v>
      </c>
      <c r="Q57" s="88" t="n">
        <v>8</v>
      </c>
      <c r="R57" s="93" t="n">
        <v>0</v>
      </c>
      <c r="S57" s="94"/>
      <c r="T57" s="93" t="n">
        <v>0</v>
      </c>
      <c r="U57" s="94" t="n">
        <v>49</v>
      </c>
      <c r="V57" s="93" t="n">
        <v>0</v>
      </c>
      <c r="W57" s="88"/>
      <c r="X57" s="93" t="n">
        <v>0</v>
      </c>
      <c r="Y57" s="88" t="n">
        <v>11</v>
      </c>
      <c r="Z57" s="93"/>
      <c r="AA57" s="88"/>
      <c r="AB57" s="93" t="n">
        <v>0</v>
      </c>
      <c r="AC57" s="88"/>
      <c r="AD57" s="93" t="n">
        <v>0</v>
      </c>
      <c r="AE57" s="88"/>
      <c r="AF57" s="93" t="n">
        <v>0</v>
      </c>
      <c r="AG57" s="88" t="n">
        <v>5</v>
      </c>
      <c r="AH57" s="93" t="n">
        <v>0</v>
      </c>
      <c r="AI57" s="88"/>
      <c r="AJ57" s="95" t="n">
        <v>0</v>
      </c>
      <c r="AK57" s="88"/>
      <c r="AL57" s="95"/>
    </row>
    <row r="58" customFormat="false" ht="12.8" hidden="true" customHeight="false" outlineLevel="0" collapsed="false">
      <c r="A58" s="88" t="n">
        <v>345098</v>
      </c>
      <c r="B58" s="89" t="s">
        <v>111</v>
      </c>
      <c r="C58" s="90" t="n">
        <v>18000</v>
      </c>
      <c r="D58" s="91" t="s">
        <v>112</v>
      </c>
      <c r="E58" s="90" t="n">
        <f aca="false">H58+J58+L58+N58+P58+R58+T58+V58+X58+Z58+AB58+AD58+AF58+AH58+AJ58</f>
        <v>159</v>
      </c>
      <c r="F58" s="92" t="n">
        <v>3635</v>
      </c>
      <c r="G58" s="88" t="n">
        <v>27</v>
      </c>
      <c r="H58" s="93" t="n">
        <v>5</v>
      </c>
      <c r="I58" s="88"/>
      <c r="J58" s="93" t="n">
        <v>0</v>
      </c>
      <c r="K58" s="88" t="n">
        <v>2</v>
      </c>
      <c r="L58" s="93" t="n">
        <v>1</v>
      </c>
      <c r="M58" s="88" t="n">
        <v>33</v>
      </c>
      <c r="N58" s="93" t="n">
        <v>13</v>
      </c>
      <c r="O58" s="88" t="n">
        <v>122</v>
      </c>
      <c r="P58" s="93" t="n">
        <v>51</v>
      </c>
      <c r="Q58" s="88" t="n">
        <v>146</v>
      </c>
      <c r="R58" s="93" t="n">
        <v>50</v>
      </c>
      <c r="S58" s="94" t="n">
        <v>59</v>
      </c>
      <c r="T58" s="93" t="n">
        <v>4</v>
      </c>
      <c r="U58" s="94" t="n">
        <v>43</v>
      </c>
      <c r="V58" s="93" t="n">
        <v>15</v>
      </c>
      <c r="W58" s="88" t="n">
        <v>8</v>
      </c>
      <c r="X58" s="93" t="n">
        <v>3</v>
      </c>
      <c r="Y58" s="88" t="n">
        <v>17</v>
      </c>
      <c r="Z58" s="93" t="n">
        <v>6</v>
      </c>
      <c r="AA58" s="88"/>
      <c r="AB58" s="93" t="n">
        <v>0</v>
      </c>
      <c r="AC58" s="88" t="n">
        <v>3</v>
      </c>
      <c r="AD58" s="93" t="n">
        <v>2</v>
      </c>
      <c r="AE58" s="88"/>
      <c r="AF58" s="93" t="n">
        <v>0</v>
      </c>
      <c r="AG58" s="88" t="n">
        <v>24</v>
      </c>
      <c r="AH58" s="93" t="n">
        <v>9</v>
      </c>
      <c r="AI58" s="88"/>
      <c r="AJ58" s="95" t="n">
        <v>0</v>
      </c>
      <c r="AK58" s="88" t="n">
        <v>26</v>
      </c>
      <c r="AL58" s="95" t="n">
        <v>0</v>
      </c>
    </row>
    <row r="59" customFormat="false" ht="12.8" hidden="true" customHeight="false" outlineLevel="0" collapsed="false">
      <c r="A59" s="88" t="n">
        <v>395855</v>
      </c>
      <c r="B59" s="89" t="s">
        <v>27</v>
      </c>
      <c r="C59" s="90" t="n">
        <v>21000</v>
      </c>
      <c r="D59" s="91" t="s">
        <v>113</v>
      </c>
      <c r="E59" s="90" t="n">
        <f aca="false">H59+J59+L59+N59+P59+R59+T59+V59+X59+Z59+AB59+AD59+AF59+AH59+AJ59</f>
        <v>75</v>
      </c>
      <c r="F59" s="92" t="n">
        <v>4352.33</v>
      </c>
      <c r="G59" s="88" t="n">
        <v>5</v>
      </c>
      <c r="H59" s="93" t="n">
        <v>1</v>
      </c>
      <c r="I59" s="88"/>
      <c r="J59" s="93" t="n">
        <v>0</v>
      </c>
      <c r="K59" s="88"/>
      <c r="L59" s="93" t="n">
        <v>0</v>
      </c>
      <c r="M59" s="88"/>
      <c r="N59" s="93" t="n">
        <v>0</v>
      </c>
      <c r="O59" s="88" t="n">
        <v>112</v>
      </c>
      <c r="P59" s="93" t="n">
        <v>60</v>
      </c>
      <c r="Q59" s="88"/>
      <c r="R59" s="93" t="n">
        <v>0</v>
      </c>
      <c r="S59" s="94"/>
      <c r="T59" s="93" t="n">
        <v>0</v>
      </c>
      <c r="U59" s="94" t="n">
        <v>22</v>
      </c>
      <c r="V59" s="93" t="n">
        <v>8</v>
      </c>
      <c r="W59" s="88"/>
      <c r="X59" s="93" t="n">
        <v>0</v>
      </c>
      <c r="Y59" s="88"/>
      <c r="Z59" s="93" t="n">
        <v>0</v>
      </c>
      <c r="AA59" s="88" t="n">
        <v>3</v>
      </c>
      <c r="AB59" s="93" t="n">
        <v>2</v>
      </c>
      <c r="AC59" s="88"/>
      <c r="AD59" s="93" t="n">
        <v>0</v>
      </c>
      <c r="AE59" s="88"/>
      <c r="AF59" s="93" t="n">
        <v>0</v>
      </c>
      <c r="AG59" s="88" t="n">
        <v>21</v>
      </c>
      <c r="AH59" s="93" t="n">
        <v>4</v>
      </c>
      <c r="AI59" s="88"/>
      <c r="AJ59" s="95" t="n">
        <v>0</v>
      </c>
      <c r="AK59" s="88" t="n">
        <v>62</v>
      </c>
      <c r="AL59" s="95" t="n">
        <v>0</v>
      </c>
    </row>
    <row r="60" customFormat="false" ht="12.8" hidden="true" customHeight="false" outlineLevel="0" collapsed="false">
      <c r="A60" s="88" t="n">
        <v>457606</v>
      </c>
      <c r="B60" s="89" t="s">
        <v>27</v>
      </c>
      <c r="C60" s="90" t="n">
        <v>27000</v>
      </c>
      <c r="D60" s="91" t="s">
        <v>114</v>
      </c>
      <c r="E60" s="90" t="n">
        <f aca="false">H60+J60+L60+N60+P60+R60+T60+V60+X60+Z60+AB60+AD60+AF60+AH60+AJ60</f>
        <v>1</v>
      </c>
      <c r="F60" s="92" t="n">
        <v>5314.5</v>
      </c>
      <c r="G60" s="88"/>
      <c r="H60" s="93" t="n">
        <v>0</v>
      </c>
      <c r="I60" s="88"/>
      <c r="J60" s="93" t="n">
        <v>0</v>
      </c>
      <c r="K60" s="88"/>
      <c r="L60" s="93" t="n">
        <v>0</v>
      </c>
      <c r="M60" s="88"/>
      <c r="N60" s="93" t="n">
        <v>0</v>
      </c>
      <c r="O60" s="88"/>
      <c r="P60" s="93" t="n">
        <v>0</v>
      </c>
      <c r="Q60" s="88"/>
      <c r="R60" s="93" t="n">
        <v>0</v>
      </c>
      <c r="S60" s="94"/>
      <c r="T60" s="93" t="n">
        <v>0</v>
      </c>
      <c r="U60" s="94"/>
      <c r="V60" s="93" t="n">
        <v>0</v>
      </c>
      <c r="W60" s="88"/>
      <c r="X60" s="93" t="n">
        <v>0</v>
      </c>
      <c r="Y60" s="88" t="n">
        <v>1</v>
      </c>
      <c r="Z60" s="93" t="n">
        <v>1</v>
      </c>
      <c r="AA60" s="88"/>
      <c r="AB60" s="93" t="n">
        <v>0</v>
      </c>
      <c r="AC60" s="88"/>
      <c r="AD60" s="93" t="n">
        <v>0</v>
      </c>
      <c r="AE60" s="88"/>
      <c r="AF60" s="93" t="n">
        <v>0</v>
      </c>
      <c r="AG60" s="88"/>
      <c r="AH60" s="93" t="n">
        <v>0</v>
      </c>
      <c r="AI60" s="88"/>
      <c r="AJ60" s="95" t="n">
        <v>0</v>
      </c>
      <c r="AK60" s="88"/>
      <c r="AL60" s="95" t="n">
        <v>0</v>
      </c>
    </row>
    <row r="61" customFormat="false" ht="12.8" hidden="true" customHeight="false" outlineLevel="0" collapsed="false">
      <c r="A61" s="96" t="n">
        <v>355743</v>
      </c>
      <c r="B61" s="89" t="s">
        <v>33</v>
      </c>
      <c r="C61" s="90" t="n">
        <v>9000</v>
      </c>
      <c r="D61" s="91" t="s">
        <v>115</v>
      </c>
      <c r="E61" s="90" t="n">
        <f aca="false">H61+J61+L61+N61+P61+R61+T61+V61+X61+Z61+AB61+AD61+AF61+AH61+AJ61</f>
        <v>0</v>
      </c>
      <c r="F61" s="92" t="n">
        <v>1773</v>
      </c>
      <c r="G61" s="88"/>
      <c r="H61" s="93"/>
      <c r="I61" s="88"/>
      <c r="J61" s="93"/>
      <c r="K61" s="88"/>
      <c r="L61" s="93"/>
      <c r="M61" s="88"/>
      <c r="N61" s="93"/>
      <c r="O61" s="88"/>
      <c r="P61" s="93"/>
      <c r="Q61" s="88"/>
      <c r="R61" s="93"/>
      <c r="S61" s="94"/>
      <c r="T61" s="93"/>
      <c r="U61" s="88"/>
      <c r="V61" s="93"/>
      <c r="W61" s="88"/>
      <c r="X61" s="93"/>
      <c r="Y61" s="88"/>
      <c r="Z61" s="93"/>
      <c r="AA61" s="88"/>
      <c r="AB61" s="93"/>
      <c r="AC61" s="88"/>
      <c r="AD61" s="93"/>
      <c r="AE61" s="88"/>
      <c r="AF61" s="93"/>
      <c r="AG61" s="88"/>
      <c r="AH61" s="93"/>
      <c r="AI61" s="88"/>
      <c r="AJ61" s="95"/>
      <c r="AK61" s="88"/>
      <c r="AL61" s="95"/>
    </row>
    <row r="62" customFormat="false" ht="12.8" hidden="true" customHeight="false" outlineLevel="0" collapsed="false">
      <c r="A62" s="96" t="n">
        <v>355745</v>
      </c>
      <c r="B62" s="89" t="s">
        <v>33</v>
      </c>
      <c r="C62" s="90" t="n">
        <v>30000</v>
      </c>
      <c r="D62" s="91" t="s">
        <v>116</v>
      </c>
      <c r="E62" s="90" t="n">
        <f aca="false">H62+J62+L62+N62+P62+R62+T62+V62+X62+Z62+AB62+AD62+AF62+AH62+AJ62</f>
        <v>0</v>
      </c>
      <c r="F62" s="92" t="n">
        <v>4678.5</v>
      </c>
      <c r="G62" s="88"/>
      <c r="H62" s="93"/>
      <c r="I62" s="88"/>
      <c r="J62" s="93"/>
      <c r="K62" s="88"/>
      <c r="L62" s="93"/>
      <c r="M62" s="88"/>
      <c r="N62" s="93"/>
      <c r="O62" s="88"/>
      <c r="P62" s="93"/>
      <c r="Q62" s="88"/>
      <c r="R62" s="93"/>
      <c r="S62" s="94"/>
      <c r="T62" s="93"/>
      <c r="U62" s="88"/>
      <c r="V62" s="93"/>
      <c r="W62" s="88"/>
      <c r="X62" s="93"/>
      <c r="Y62" s="88"/>
      <c r="Z62" s="93"/>
      <c r="AA62" s="88"/>
      <c r="AB62" s="93"/>
      <c r="AC62" s="88"/>
      <c r="AD62" s="93"/>
      <c r="AE62" s="88"/>
      <c r="AF62" s="93"/>
      <c r="AG62" s="88"/>
      <c r="AH62" s="93"/>
      <c r="AI62" s="88"/>
      <c r="AJ62" s="95"/>
      <c r="AK62" s="88"/>
      <c r="AL62" s="95"/>
    </row>
    <row r="63" customFormat="false" ht="12.8" hidden="true" customHeight="false" outlineLevel="0" collapsed="false">
      <c r="A63" s="96" t="n">
        <v>355748</v>
      </c>
      <c r="B63" s="89" t="s">
        <v>42</v>
      </c>
      <c r="C63" s="90" t="n">
        <v>48000</v>
      </c>
      <c r="D63" s="91" t="s">
        <v>117</v>
      </c>
      <c r="E63" s="90" t="n">
        <f aca="false">H63+J63+L63+N63+P63+R63+T63+V63+X63+Z63+AB63+AD63+AF63+AH63+AJ63</f>
        <v>0</v>
      </c>
      <c r="F63" s="92" t="n">
        <v>9253.5</v>
      </c>
      <c r="G63" s="88"/>
      <c r="H63" s="93"/>
      <c r="I63" s="88"/>
      <c r="J63" s="93"/>
      <c r="K63" s="88"/>
      <c r="L63" s="93"/>
      <c r="M63" s="88"/>
      <c r="N63" s="93"/>
      <c r="O63" s="88"/>
      <c r="P63" s="93"/>
      <c r="Q63" s="88"/>
      <c r="R63" s="93"/>
      <c r="S63" s="94"/>
      <c r="T63" s="93"/>
      <c r="U63" s="88"/>
      <c r="V63" s="93"/>
      <c r="W63" s="88"/>
      <c r="X63" s="93"/>
      <c r="Y63" s="88"/>
      <c r="Z63" s="93"/>
      <c r="AA63" s="88"/>
      <c r="AB63" s="93"/>
      <c r="AC63" s="88"/>
      <c r="AD63" s="93"/>
      <c r="AE63" s="88"/>
      <c r="AF63" s="93"/>
      <c r="AG63" s="88"/>
      <c r="AH63" s="93"/>
      <c r="AI63" s="88"/>
      <c r="AJ63" s="95"/>
      <c r="AK63" s="88"/>
      <c r="AL63" s="95"/>
    </row>
    <row r="64" customFormat="false" ht="12.8" hidden="true" customHeight="false" outlineLevel="0" collapsed="false">
      <c r="A64" s="93" t="n">
        <v>458222</v>
      </c>
      <c r="B64" s="89" t="s">
        <v>51</v>
      </c>
      <c r="C64" s="90" t="n">
        <v>18000</v>
      </c>
      <c r="D64" s="91" t="s">
        <v>118</v>
      </c>
      <c r="E64" s="93" t="n">
        <f aca="false">H64+J64+L64+N64+P64+R64+T64+V64+X64+Z64+AB64+AD64+AF64+AH64+AJ64</f>
        <v>33</v>
      </c>
      <c r="F64" s="98" t="n">
        <v>6500</v>
      </c>
      <c r="G64" s="88"/>
      <c r="H64" s="93" t="n">
        <v>0</v>
      </c>
      <c r="I64" s="88"/>
      <c r="J64" s="93" t="n">
        <v>0</v>
      </c>
      <c r="K64" s="88" t="n">
        <v>11</v>
      </c>
      <c r="L64" s="93" t="n">
        <v>4</v>
      </c>
      <c r="M64" s="88" t="n">
        <v>33</v>
      </c>
      <c r="N64" s="93" t="n">
        <v>10</v>
      </c>
      <c r="O64" s="88"/>
      <c r="P64" s="93" t="n">
        <v>0</v>
      </c>
      <c r="Q64" s="88" t="n">
        <v>10</v>
      </c>
      <c r="R64" s="93" t="n">
        <v>4</v>
      </c>
      <c r="S64" s="94" t="n">
        <v>22</v>
      </c>
      <c r="T64" s="93" t="n">
        <v>0</v>
      </c>
      <c r="U64" s="88" t="n">
        <v>16</v>
      </c>
      <c r="V64" s="93" t="n">
        <v>6</v>
      </c>
      <c r="W64" s="88"/>
      <c r="X64" s="93" t="n">
        <v>0</v>
      </c>
      <c r="Y64" s="88"/>
      <c r="Z64" s="93" t="n">
        <v>0</v>
      </c>
      <c r="AA64" s="88"/>
      <c r="AB64" s="93" t="n">
        <v>0</v>
      </c>
      <c r="AC64" s="88" t="n">
        <v>22</v>
      </c>
      <c r="AD64" s="93" t="n">
        <v>8</v>
      </c>
      <c r="AE64" s="88" t="n">
        <v>1</v>
      </c>
      <c r="AF64" s="93" t="n">
        <v>1</v>
      </c>
      <c r="AG64" s="88"/>
      <c r="AH64" s="93" t="n">
        <v>0</v>
      </c>
      <c r="AI64" s="88"/>
      <c r="AJ64" s="95" t="n">
        <v>0</v>
      </c>
      <c r="AK64" s="88"/>
      <c r="AL64" s="95" t="n">
        <v>0</v>
      </c>
    </row>
    <row r="65" customFormat="false" ht="12.8" hidden="true" customHeight="false" outlineLevel="0" collapsed="false"/>
  </sheetData>
  <mergeCells count="70">
    <mergeCell ref="A1:F1"/>
    <mergeCell ref="H1:AL1"/>
    <mergeCell ref="B2:C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33:C33"/>
    <mergeCell ref="E33:F3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2.93"/>
    <col collapsed="false" customWidth="false" hidden="true" outlineLevel="0" max="10" min="10" style="2" width="11.53"/>
    <col collapsed="false" customWidth="true" hidden="true" outlineLevel="0" max="11" min="11" style="2" width="13.49"/>
    <col collapsed="false" customWidth="false" hidden="true" outlineLevel="0" max="13" min="12" style="2" width="11.53"/>
    <col collapsed="false" customWidth="true" hidden="true" outlineLevel="0" max="15" min="14" style="2" width="12.23"/>
    <col collapsed="false" customWidth="false" hidden="true" outlineLevel="0" max="19" min="16" style="2" width="11.53"/>
    <col collapsed="false" customWidth="true" hidden="true" outlineLevel="0" max="21" min="20" style="2" width="12.23"/>
  </cols>
  <sheetData>
    <row r="1" customFormat="false" ht="22.05" hidden="false" customHeight="false" outlineLevel="0" collapsed="false">
      <c r="A1" s="99" t="s">
        <v>164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165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GOI!B34+1</f>
        <v>214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Resumo!X8</f>
        <v>7</v>
      </c>
      <c r="F3" s="107" t="n">
        <f aca="false">Resumo!F8</f>
        <v>1900</v>
      </c>
      <c r="G3" s="107" t="n">
        <f aca="false">E3*F3</f>
        <v>13300</v>
      </c>
    </row>
    <row r="4" customFormat="false" ht="61.15" hidden="false" customHeight="false" outlineLevel="0" collapsed="false">
      <c r="A4" s="100"/>
      <c r="B4" s="103" t="n">
        <f aca="false">B3+1</f>
        <v>215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Resumo!X10</f>
        <v>18</v>
      </c>
      <c r="F4" s="107" t="n">
        <f aca="false">Resumo!F10</f>
        <v>2064.5</v>
      </c>
      <c r="G4" s="107" t="n">
        <f aca="false">E4*F4</f>
        <v>37161</v>
      </c>
    </row>
    <row r="5" customFormat="false" ht="61.15" hidden="false" customHeight="false" outlineLevel="0" collapsed="false">
      <c r="A5" s="100"/>
      <c r="B5" s="103" t="n">
        <f aca="false">B4+1</f>
        <v>216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Resumo!X12</f>
        <v>7</v>
      </c>
      <c r="F5" s="107" t="n">
        <f aca="false">Resumo!F12</f>
        <v>3015.05</v>
      </c>
      <c r="G5" s="107" t="n">
        <f aca="false">E5*F5</f>
        <v>21105.35</v>
      </c>
    </row>
    <row r="6" customFormat="false" ht="61.15" hidden="false" customHeight="false" outlineLevel="0" collapsed="false">
      <c r="A6" s="100"/>
      <c r="B6" s="103" t="n">
        <f aca="false">B5+1</f>
        <v>217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Resumo!X14</f>
        <v>4</v>
      </c>
      <c r="F6" s="107" t="n">
        <f aca="false">Resumo!F14</f>
        <v>3844.65</v>
      </c>
      <c r="G6" s="107" t="n">
        <f aca="false">E6*F6</f>
        <v>15378.6</v>
      </c>
    </row>
    <row r="7" customFormat="false" ht="61.15" hidden="false" customHeight="false" outlineLevel="0" collapsed="false">
      <c r="A7" s="100"/>
      <c r="B7" s="103" t="n">
        <f aca="false">B6+1</f>
        <v>218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Resumo!X15</f>
        <v>3</v>
      </c>
      <c r="F7" s="107" t="n">
        <f aca="false">Resumo!F15</f>
        <v>5198.4</v>
      </c>
      <c r="G7" s="107" t="n">
        <f aca="false">E7*F7</f>
        <v>15595.2</v>
      </c>
    </row>
    <row r="8" customFormat="false" ht="61.15" hidden="false" customHeight="false" outlineLevel="0" collapsed="false">
      <c r="A8" s="100"/>
      <c r="B8" s="103" t="n">
        <f aca="false">B7+1</f>
        <v>219</v>
      </c>
      <c r="C8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Resumo!X19</f>
        <v>1</v>
      </c>
      <c r="F8" s="107" t="n">
        <f aca="false">Resumo!F19</f>
        <v>9144.5</v>
      </c>
      <c r="G8" s="107" t="n">
        <f aca="false">E8*F8</f>
        <v>9144.5</v>
      </c>
    </row>
    <row r="9" customFormat="false" ht="61.15" hidden="false" customHeight="false" outlineLevel="0" collapsed="false">
      <c r="A9" s="100"/>
      <c r="B9" s="103" t="n">
        <f aca="false">B8+1</f>
        <v>220</v>
      </c>
      <c r="C9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9" s="105" t="s">
        <v>127</v>
      </c>
      <c r="E9" s="106" t="n">
        <f aca="false">Resumo!X21</f>
        <v>9</v>
      </c>
      <c r="F9" s="107" t="n">
        <f aca="false">Resumo!F21</f>
        <v>10470</v>
      </c>
      <c r="G9" s="107" t="n">
        <f aca="false">E9*F9</f>
        <v>94230</v>
      </c>
    </row>
    <row r="10" customFormat="false" ht="49.25" hidden="false" customHeight="false" outlineLevel="0" collapsed="false">
      <c r="A10" s="100"/>
      <c r="B10" s="103" t="n">
        <f aca="false">B9+1</f>
        <v>221</v>
      </c>
      <c r="C10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0" s="105" t="s">
        <v>127</v>
      </c>
      <c r="E10" s="106" t="n">
        <f aca="false">Resumo!X28</f>
        <v>4</v>
      </c>
      <c r="F10" s="107" t="n">
        <f aca="false">Resumo!F28</f>
        <v>2484</v>
      </c>
      <c r="G10" s="107" t="n">
        <f aca="false">E10*F10</f>
        <v>9936</v>
      </c>
      <c r="H10" s="108" t="s">
        <v>128</v>
      </c>
      <c r="I10" s="108"/>
    </row>
    <row r="11" customFormat="false" ht="46.25" hidden="false" customHeight="false" outlineLevel="0" collapsed="false">
      <c r="A11" s="109" t="s">
        <v>129</v>
      </c>
      <c r="B11" s="109"/>
      <c r="C11" s="109"/>
      <c r="D11" s="110" t="s">
        <v>124</v>
      </c>
      <c r="E11" s="111" t="n">
        <f aca="false">SUM(E3:E10)</f>
        <v>53</v>
      </c>
      <c r="F11" s="111" t="s">
        <v>130</v>
      </c>
      <c r="G11" s="112" t="n">
        <f aca="false">SUM(G3:G10)</f>
        <v>215850.65</v>
      </c>
      <c r="H11" s="101" t="s">
        <v>125</v>
      </c>
      <c r="I11" s="101" t="s">
        <v>126</v>
      </c>
      <c r="J11" s="114" t="s">
        <v>131</v>
      </c>
      <c r="K11" s="114" t="s">
        <v>65</v>
      </c>
      <c r="L11" s="114" t="s">
        <v>132</v>
      </c>
      <c r="M11" s="114" t="s">
        <v>66</v>
      </c>
      <c r="N11" s="114" t="s">
        <v>133</v>
      </c>
      <c r="O11" s="114" t="s">
        <v>67</v>
      </c>
      <c r="P11" s="114" t="s">
        <v>134</v>
      </c>
      <c r="Q11" s="114" t="s">
        <v>68</v>
      </c>
      <c r="R11" s="114" t="s">
        <v>135</v>
      </c>
      <c r="S11" s="114" t="s">
        <v>136</v>
      </c>
      <c r="T11" s="114" t="s">
        <v>137</v>
      </c>
      <c r="U11" s="114" t="s">
        <v>138</v>
      </c>
    </row>
    <row r="12" customFormat="false" ht="37.3" hidden="false" customHeight="true" outlineLevel="0" collapsed="false">
      <c r="A12" s="100" t="s">
        <v>166</v>
      </c>
      <c r="B12" s="101" t="s">
        <v>121</v>
      </c>
      <c r="C12" s="102" t="s">
        <v>122</v>
      </c>
      <c r="D12" s="101" t="s">
        <v>123</v>
      </c>
      <c r="E12" s="101" t="s">
        <v>124</v>
      </c>
      <c r="F12" s="101" t="s">
        <v>125</v>
      </c>
      <c r="G12" s="101" t="s">
        <v>126</v>
      </c>
    </row>
    <row r="13" customFormat="false" ht="25.35" hidden="false" customHeight="true" outlineLevel="0" collapsed="false">
      <c r="A13" s="100" t="s">
        <v>166</v>
      </c>
      <c r="B13" s="103" t="n">
        <f aca="false">B10+1</f>
        <v>222</v>
      </c>
      <c r="C13" s="104" t="str">
        <f aca="false">"INSTALAÇÃO DE AR CONDICIONADO - Descrição Complementar: "&amp;Resumo!D36</f>
        <v>INSTALAÇÃO DE AR CONDICIONADO - Descrição Complementar: DOCUMENTO DE RESPONSABILIDADE TÉCNICA (TRT/ART)</v>
      </c>
      <c r="D13" s="105" t="s">
        <v>127</v>
      </c>
      <c r="E13" s="106" t="n">
        <f aca="false">Resumo!X36</f>
        <v>2</v>
      </c>
      <c r="F13" s="107" t="n">
        <f aca="false">[1]MCP!H19</f>
        <v>78.96334</v>
      </c>
      <c r="G13" s="107" t="n">
        <f aca="false">E13*F13</f>
        <v>157.92668</v>
      </c>
      <c r="H13" s="107" t="n">
        <f aca="false">[1]MCP!J19</f>
        <v>83.03039</v>
      </c>
      <c r="I13" s="116" t="n">
        <f aca="false">$E13*H13</f>
        <v>166.06078</v>
      </c>
      <c r="J13" s="107" t="n">
        <f aca="false">[1]MCP!L19</f>
        <v>0</v>
      </c>
      <c r="K13" s="116" t="n">
        <f aca="false">$E13*J13</f>
        <v>0</v>
      </c>
      <c r="L13" s="107" t="n">
        <f aca="false">[1]MCP!M19</f>
        <v>0</v>
      </c>
      <c r="M13" s="116" t="n">
        <f aca="false">$E13*L13</f>
        <v>0</v>
      </c>
      <c r="N13" s="107" t="n">
        <f aca="false">[1]MCP!N19</f>
        <v>0</v>
      </c>
      <c r="O13" s="116" t="n">
        <f aca="false">$E13*N13</f>
        <v>0</v>
      </c>
      <c r="P13" s="107" t="n">
        <f aca="false">[1]MCP!O19</f>
        <v>0</v>
      </c>
      <c r="Q13" s="116" t="n">
        <f aca="false">$E13*P13</f>
        <v>0</v>
      </c>
      <c r="R13" s="107" t="n">
        <f aca="false">[1]MCP!P19</f>
        <v>71.46</v>
      </c>
      <c r="S13" s="116" t="n">
        <f aca="false">$E13*R13</f>
        <v>142.92</v>
      </c>
      <c r="T13" s="118" t="n">
        <f aca="false">[1]MCP!Q19</f>
        <v>0.2059</v>
      </c>
      <c r="U13" s="116" t="n">
        <f aca="false">$E13*T13</f>
        <v>0.4118</v>
      </c>
    </row>
    <row r="14" customFormat="false" ht="25.35" hidden="false" customHeight="true" outlineLevel="0" collapsed="false">
      <c r="A14" s="100"/>
      <c r="B14" s="103" t="n">
        <f aca="false">B13+1</f>
        <v>223</v>
      </c>
      <c r="C14" s="104" t="str">
        <f aca="false">"INSTALAÇÃO DE AR CONDICIONADO - Descrição Complementar: "&amp;Resumo!D37</f>
        <v>INSTALAÇÃO DE AR CONDICIONADO - Descrição Complementar: INSTALAÇÃO DE AR CONDICIONADO, TIPO SPLIT HI-WALL</v>
      </c>
      <c r="D14" s="105" t="s">
        <v>127</v>
      </c>
      <c r="E14" s="106" t="n">
        <f aca="false">Resumo!X37</f>
        <v>17</v>
      </c>
      <c r="F14" s="107" t="n">
        <f aca="false">[1]MCP!H20</f>
        <v>228.24532</v>
      </c>
      <c r="G14" s="107" t="n">
        <f aca="false">E14*F14</f>
        <v>3880.17044</v>
      </c>
      <c r="H14" s="107" t="n">
        <f aca="false">[1]MCP!J20</f>
        <v>223.0687</v>
      </c>
      <c r="I14" s="116" t="n">
        <f aca="false">$E14*H14</f>
        <v>3792.1679</v>
      </c>
      <c r="J14" s="107" t="n">
        <f aca="false">[1]MCP!L20</f>
        <v>2.523</v>
      </c>
      <c r="K14" s="116" t="n">
        <f aca="false">$E14*J14</f>
        <v>42.891</v>
      </c>
      <c r="L14" s="107" t="n">
        <f aca="false">[1]MCP!M20</f>
        <v>62.64</v>
      </c>
      <c r="M14" s="116" t="n">
        <f aca="false">$E14*L14</f>
        <v>1064.88</v>
      </c>
      <c r="N14" s="107" t="n">
        <f aca="false">[1]MCP!N20</f>
        <v>2.523</v>
      </c>
      <c r="O14" s="116" t="n">
        <f aca="false">$E14*N14</f>
        <v>42.891</v>
      </c>
      <c r="P14" s="107" t="n">
        <f aca="false">[1]MCP!O20</f>
        <v>50.05</v>
      </c>
      <c r="Q14" s="116" t="n">
        <f aca="false">$E14*P14</f>
        <v>850.85</v>
      </c>
      <c r="R14" s="107" t="n">
        <f aca="false">[1]MCP!P20</f>
        <v>40.54</v>
      </c>
      <c r="S14" s="116" t="n">
        <f aca="false">$E14*R14</f>
        <v>689.18</v>
      </c>
      <c r="T14" s="118" t="n">
        <f aca="false">[1]MCP!Q20</f>
        <v>2</v>
      </c>
      <c r="U14" s="116" t="n">
        <f aca="false">$E14*T14</f>
        <v>34</v>
      </c>
    </row>
    <row r="15" customFormat="false" ht="25.35" hidden="false" customHeight="false" outlineLevel="0" collapsed="false">
      <c r="A15" s="100"/>
      <c r="B15" s="103" t="n">
        <f aca="false">B14+1</f>
        <v>224</v>
      </c>
      <c r="C15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5" s="105" t="s">
        <v>127</v>
      </c>
      <c r="E15" s="106" t="n">
        <f aca="false">Resumo!X38</f>
        <v>4</v>
      </c>
      <c r="F15" s="107" t="n">
        <f aca="false">[1]MCP!H21</f>
        <v>725.95288</v>
      </c>
      <c r="G15" s="107" t="n">
        <f aca="false">E15*F15</f>
        <v>2903.81152</v>
      </c>
      <c r="H15" s="107" t="n">
        <f aca="false">[1]MCP!J21</f>
        <v>735.09165</v>
      </c>
      <c r="I15" s="116" t="n">
        <f aca="false">$E15*H15</f>
        <v>2940.3666</v>
      </c>
      <c r="J15" s="107" t="n">
        <f aca="false">[1]MCP!L21</f>
        <v>4.5749</v>
      </c>
      <c r="K15" s="116" t="n">
        <f aca="false">$E15*J15</f>
        <v>18.2996</v>
      </c>
      <c r="L15" s="107" t="n">
        <f aca="false">[1]MCP!M21</f>
        <v>113.59</v>
      </c>
      <c r="M15" s="116" t="n">
        <f aca="false">$E15*L15</f>
        <v>454.36</v>
      </c>
      <c r="N15" s="107" t="n">
        <f aca="false">[1]MCP!N21</f>
        <v>4.5749</v>
      </c>
      <c r="O15" s="116" t="n">
        <f aca="false">$E15*N15</f>
        <v>18.2996</v>
      </c>
      <c r="P15" s="107" t="n">
        <f aca="false">[1]MCP!O21</f>
        <v>90.76</v>
      </c>
      <c r="Q15" s="116" t="n">
        <f aca="false">$E15*P15</f>
        <v>363.04</v>
      </c>
      <c r="R15" s="107" t="n">
        <f aca="false">[1]MCP!P21</f>
        <v>263.61</v>
      </c>
      <c r="S15" s="116" t="n">
        <f aca="false">$E15*R15</f>
        <v>1054.44</v>
      </c>
      <c r="T15" s="118" t="n">
        <f aca="false">[1]MCP!Q21</f>
        <v>1.5166</v>
      </c>
      <c r="U15" s="116" t="n">
        <f aca="false">$E15*T15</f>
        <v>6.0664</v>
      </c>
    </row>
    <row r="16" customFormat="false" ht="37.3" hidden="false" customHeight="false" outlineLevel="0" collapsed="false">
      <c r="A16" s="100"/>
      <c r="B16" s="103" t="n">
        <f aca="false">B15+1</f>
        <v>225</v>
      </c>
      <c r="C16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6" s="105" t="s">
        <v>140</v>
      </c>
      <c r="E16" s="106" t="n">
        <f aca="false">Resumo!X39</f>
        <v>77</v>
      </c>
      <c r="F16" s="107" t="n">
        <f aca="false">[1]MCP!H22</f>
        <v>28.7712</v>
      </c>
      <c r="G16" s="107" t="n">
        <f aca="false">E16*F16</f>
        <v>2215.3824</v>
      </c>
      <c r="H16" s="107" t="n">
        <f aca="false">[1]MCP!J22</f>
        <v>29.91798</v>
      </c>
      <c r="I16" s="116" t="n">
        <f aca="false">$E16*H16</f>
        <v>2303.68446</v>
      </c>
      <c r="J16" s="107" t="n">
        <f aca="false">[1]MCP!L22</f>
        <v>0.052</v>
      </c>
      <c r="K16" s="116" t="n">
        <f aca="false">$E16*J16</f>
        <v>4.004</v>
      </c>
      <c r="L16" s="107" t="n">
        <f aca="false">[1]MCP!M22</f>
        <v>1.29</v>
      </c>
      <c r="M16" s="116" t="n">
        <f aca="false">$E16*L16</f>
        <v>99.33</v>
      </c>
      <c r="N16" s="107" t="n">
        <f aca="false">[1]MCP!N22</f>
        <v>0.052</v>
      </c>
      <c r="O16" s="116" t="n">
        <f aca="false">$E16*N16</f>
        <v>4.004</v>
      </c>
      <c r="P16" s="107" t="n">
        <f aca="false">[1]MCP!O22</f>
        <v>1.03</v>
      </c>
      <c r="Q16" s="116" t="n">
        <f aca="false">$E16*P16</f>
        <v>79.31</v>
      </c>
      <c r="R16" s="107" t="n">
        <f aca="false">[1]MCP!P22</f>
        <v>18.74</v>
      </c>
      <c r="S16" s="116" t="n">
        <f aca="false">$E16*R16</f>
        <v>1442.98</v>
      </c>
      <c r="T16" s="118" t="n">
        <f aca="false">[1]MCP!Q22</f>
        <v>1.0211</v>
      </c>
      <c r="U16" s="116" t="n">
        <f aca="false">$E16*T16</f>
        <v>78.6247</v>
      </c>
    </row>
    <row r="17" customFormat="false" ht="37.3" hidden="false" customHeight="false" outlineLevel="0" collapsed="false">
      <c r="A17" s="100"/>
      <c r="B17" s="103" t="n">
        <f aca="false">B16+1</f>
        <v>226</v>
      </c>
      <c r="C17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7" s="105" t="s">
        <v>140</v>
      </c>
      <c r="E17" s="106" t="n">
        <f aca="false">Resumo!X40</f>
        <v>43</v>
      </c>
      <c r="F17" s="107" t="n">
        <f aca="false">[1]MCP!H23</f>
        <v>42.0633</v>
      </c>
      <c r="G17" s="107" t="n">
        <f aca="false">E17*F17</f>
        <v>1808.7219</v>
      </c>
      <c r="H17" s="107" t="n">
        <f aca="false">[1]MCP!J23</f>
        <v>43.87374</v>
      </c>
      <c r="I17" s="116" t="n">
        <f aca="false">$E17*H17</f>
        <v>1886.57082</v>
      </c>
      <c r="J17" s="107" t="n">
        <f aca="false">[1]MCP!L23</f>
        <v>0.057</v>
      </c>
      <c r="K17" s="116" t="n">
        <f aca="false">$E17*J17</f>
        <v>2.451</v>
      </c>
      <c r="L17" s="107" t="n">
        <f aca="false">[1]MCP!M23</f>
        <v>1.41</v>
      </c>
      <c r="M17" s="116" t="n">
        <f aca="false">$E17*L17</f>
        <v>60.63</v>
      </c>
      <c r="N17" s="107" t="n">
        <f aca="false">[1]MCP!N23</f>
        <v>0.057</v>
      </c>
      <c r="O17" s="116" t="n">
        <f aca="false">$E17*N17</f>
        <v>2.451</v>
      </c>
      <c r="P17" s="107" t="n">
        <f aca="false">[1]MCP!O23</f>
        <v>1.13</v>
      </c>
      <c r="Q17" s="116" t="n">
        <f aca="false">$E17*P17</f>
        <v>48.59</v>
      </c>
      <c r="R17" s="107" t="n">
        <f aca="false">[1]MCP!P23</f>
        <v>28.84</v>
      </c>
      <c r="S17" s="116" t="n">
        <f aca="false">$E17*R17</f>
        <v>1240.12</v>
      </c>
      <c r="T17" s="118" t="n">
        <f aca="false">[1]MCP!Q23</f>
        <v>1.0211</v>
      </c>
      <c r="U17" s="116" t="n">
        <f aca="false">$E17*T17</f>
        <v>43.9073</v>
      </c>
    </row>
    <row r="18" customFormat="false" ht="37.3" hidden="false" customHeight="false" outlineLevel="0" collapsed="false">
      <c r="A18" s="100"/>
      <c r="B18" s="103" t="n">
        <f aca="false">B17+1</f>
        <v>227</v>
      </c>
      <c r="C18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18" s="105" t="s">
        <v>140</v>
      </c>
      <c r="E18" s="106" t="n">
        <f aca="false">Resumo!X41</f>
        <v>90</v>
      </c>
      <c r="F18" s="107" t="n">
        <f aca="false">[1]MCP!H24</f>
        <v>54.8451</v>
      </c>
      <c r="G18" s="107" t="n">
        <f aca="false">E18*F18</f>
        <v>4936.059</v>
      </c>
      <c r="H18" s="107" t="n">
        <f aca="false">[1]MCP!J24</f>
        <v>57.27996</v>
      </c>
      <c r="I18" s="116" t="n">
        <f aca="false">$E18*H18</f>
        <v>5155.1964</v>
      </c>
      <c r="J18" s="107" t="n">
        <f aca="false">[1]MCP!L24</f>
        <v>0.061</v>
      </c>
      <c r="K18" s="116" t="n">
        <f aca="false">$E18*J18</f>
        <v>5.49</v>
      </c>
      <c r="L18" s="107" t="n">
        <f aca="false">[1]MCP!M24</f>
        <v>1.51</v>
      </c>
      <c r="M18" s="116" t="n">
        <f aca="false">$E18*L18</f>
        <v>135.9</v>
      </c>
      <c r="N18" s="107" t="n">
        <f aca="false">[1]MCP!N24</f>
        <v>0.061</v>
      </c>
      <c r="O18" s="116" t="n">
        <f aca="false">$E18*N18</f>
        <v>5.49</v>
      </c>
      <c r="P18" s="107" t="n">
        <f aca="false">[1]MCP!O24</f>
        <v>1.21</v>
      </c>
      <c r="Q18" s="116" t="n">
        <f aca="false">$E18*P18</f>
        <v>108.9</v>
      </c>
      <c r="R18" s="107" t="n">
        <f aca="false">[1]MCP!P24</f>
        <v>39.11</v>
      </c>
      <c r="S18" s="116" t="n">
        <f aca="false">$E18*R18</f>
        <v>3519.9</v>
      </c>
      <c r="T18" s="118" t="n">
        <f aca="false">[1]MCP!Q24</f>
        <v>1.0211</v>
      </c>
      <c r="U18" s="116" t="n">
        <f aca="false">$E18*T18</f>
        <v>91.899</v>
      </c>
    </row>
    <row r="19" customFormat="false" ht="37.3" hidden="false" customHeight="false" outlineLevel="0" collapsed="false">
      <c r="A19" s="100"/>
      <c r="B19" s="103" t="n">
        <f aca="false">B18+1</f>
        <v>228</v>
      </c>
      <c r="C19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19" s="105" t="s">
        <v>140</v>
      </c>
      <c r="E19" s="106" t="n">
        <f aca="false">Resumo!X42</f>
        <v>30</v>
      </c>
      <c r="F19" s="107" t="n">
        <f aca="false">[1]MCP!H25</f>
        <v>65.37915</v>
      </c>
      <c r="G19" s="107" t="n">
        <f aca="false">E19*F19</f>
        <v>1961.3745</v>
      </c>
      <c r="H19" s="107" t="n">
        <f aca="false">[1]MCP!J25</f>
        <v>68.36022</v>
      </c>
      <c r="I19" s="116" t="n">
        <f aca="false">$E19*H19</f>
        <v>2050.8066</v>
      </c>
      <c r="J19" s="107" t="n">
        <f aca="false">[1]MCP!L25</f>
        <v>0.064</v>
      </c>
      <c r="K19" s="116" t="n">
        <f aca="false">$E19*J19</f>
        <v>1.92</v>
      </c>
      <c r="L19" s="107" t="n">
        <f aca="false">[1]MCP!M25</f>
        <v>1.58</v>
      </c>
      <c r="M19" s="116" t="n">
        <f aca="false">$E19*L19</f>
        <v>47.4</v>
      </c>
      <c r="N19" s="107" t="n">
        <f aca="false">[1]MCP!N25</f>
        <v>0.064</v>
      </c>
      <c r="O19" s="116" t="n">
        <f aca="false">$E19*N19</f>
        <v>1.92</v>
      </c>
      <c r="P19" s="107" t="n">
        <f aca="false">[1]MCP!O25</f>
        <v>1.26</v>
      </c>
      <c r="Q19" s="116" t="n">
        <f aca="false">$E19*P19</f>
        <v>37.8</v>
      </c>
      <c r="R19" s="107" t="n">
        <f aca="false">[1]MCP!P25</f>
        <v>48.65</v>
      </c>
      <c r="S19" s="116" t="n">
        <f aca="false">$E19*R19</f>
        <v>1459.5</v>
      </c>
      <c r="T19" s="118" t="n">
        <f aca="false">[1]MCP!Q25</f>
        <v>1.0211</v>
      </c>
      <c r="U19" s="116" t="n">
        <f aca="false">$E19*T19</f>
        <v>30.633</v>
      </c>
    </row>
    <row r="20" customFormat="false" ht="37.3" hidden="false" customHeight="false" outlineLevel="0" collapsed="false">
      <c r="A20" s="100"/>
      <c r="B20" s="103" t="n">
        <f aca="false">B19+1</f>
        <v>229</v>
      </c>
      <c r="C20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0" s="105" t="s">
        <v>140</v>
      </c>
      <c r="E20" s="106" t="n">
        <f aca="false">Resumo!X43</f>
        <v>10</v>
      </c>
      <c r="F20" s="107" t="n">
        <f aca="false">[1]MCP!H26</f>
        <v>80.12925</v>
      </c>
      <c r="G20" s="107" t="n">
        <f aca="false">E20*F20</f>
        <v>801.2925</v>
      </c>
      <c r="H20" s="107" t="n">
        <f aca="false">[1]MCP!J26</f>
        <v>83.87514</v>
      </c>
      <c r="I20" s="116" t="n">
        <f aca="false">$E20*H20</f>
        <v>838.7514</v>
      </c>
      <c r="J20" s="107" t="n">
        <f aca="false">[1]MCP!L26</f>
        <v>0.064</v>
      </c>
      <c r="K20" s="116" t="n">
        <f aca="false">$E20*J20</f>
        <v>0.64</v>
      </c>
      <c r="L20" s="107" t="n">
        <f aca="false">[1]MCP!M26</f>
        <v>1.58</v>
      </c>
      <c r="M20" s="116" t="n">
        <f aca="false">$E20*L20</f>
        <v>15.8</v>
      </c>
      <c r="N20" s="107" t="n">
        <f aca="false">[1]MCP!N26</f>
        <v>0.064</v>
      </c>
      <c r="O20" s="116" t="n">
        <f aca="false">$E20*N20</f>
        <v>0.64</v>
      </c>
      <c r="P20" s="107" t="n">
        <f aca="false">[1]MCP!O26</f>
        <v>1.26</v>
      </c>
      <c r="Q20" s="116" t="n">
        <f aca="false">$E20*P20</f>
        <v>12.6</v>
      </c>
      <c r="R20" s="107" t="n">
        <f aca="false">[1]MCP!P26</f>
        <v>58.84</v>
      </c>
      <c r="S20" s="116" t="n">
        <f aca="false">$E20*R20</f>
        <v>588.4</v>
      </c>
      <c r="T20" s="118" t="n">
        <f aca="false">[1]MCP!Q26</f>
        <v>1.0211</v>
      </c>
      <c r="U20" s="116" t="n">
        <f aca="false">$E20*T20</f>
        <v>10.211</v>
      </c>
    </row>
    <row r="21" customFormat="false" ht="37.3" hidden="false" customHeight="false" outlineLevel="0" collapsed="false">
      <c r="A21" s="100"/>
      <c r="B21" s="103" t="n">
        <f aca="false">B20+1</f>
        <v>230</v>
      </c>
      <c r="C21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1" s="105" t="s">
        <v>140</v>
      </c>
      <c r="E21" s="106" t="n">
        <f aca="false">Resumo!X44</f>
        <v>30</v>
      </c>
      <c r="F21" s="107" t="n">
        <f aca="false">[1]MCP!H27</f>
        <v>111.13605</v>
      </c>
      <c r="G21" s="107" t="n">
        <f aca="false">E21*F21</f>
        <v>3334.0815</v>
      </c>
      <c r="H21" s="107" t="n">
        <f aca="false">[1]MCP!J27</f>
        <v>116.4897</v>
      </c>
      <c r="I21" s="116" t="n">
        <f aca="false">$E21*H21</f>
        <v>3494.691</v>
      </c>
      <c r="J21" s="107" t="n">
        <f aca="false">[1]MCP!L27</f>
        <v>0.064</v>
      </c>
      <c r="K21" s="116" t="n">
        <f aca="false">$E21*J21</f>
        <v>1.92</v>
      </c>
      <c r="L21" s="107" t="n">
        <f aca="false">[1]MCP!M27</f>
        <v>1.58</v>
      </c>
      <c r="M21" s="116" t="n">
        <f aca="false">$E21*L21</f>
        <v>47.4</v>
      </c>
      <c r="N21" s="107" t="n">
        <f aca="false">[1]MCP!N27</f>
        <v>0.064</v>
      </c>
      <c r="O21" s="116" t="n">
        <f aca="false">$E21*N21</f>
        <v>1.92</v>
      </c>
      <c r="P21" s="107" t="n">
        <f aca="false">[1]MCP!O27</f>
        <v>1.26</v>
      </c>
      <c r="Q21" s="116" t="n">
        <f aca="false">$E21*P21</f>
        <v>37.8</v>
      </c>
      <c r="R21" s="107" t="n">
        <f aca="false">[1]MCP!P27</f>
        <v>84.5</v>
      </c>
      <c r="S21" s="116" t="n">
        <f aca="false">$E21*R21</f>
        <v>2535</v>
      </c>
      <c r="T21" s="118" t="n">
        <f aca="false">[1]MCP!Q27</f>
        <v>1.0211</v>
      </c>
      <c r="U21" s="116" t="n">
        <f aca="false">$E21*T21</f>
        <v>30.633</v>
      </c>
    </row>
    <row r="22" customFormat="false" ht="37.3" hidden="false" customHeight="false" outlineLevel="0" collapsed="false">
      <c r="A22" s="100"/>
      <c r="B22" s="103" t="n">
        <f aca="false">B21+1</f>
        <v>231</v>
      </c>
      <c r="C22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2" s="105" t="s">
        <v>140</v>
      </c>
      <c r="E22" s="106" t="n">
        <f aca="false">Resumo!X45</f>
        <v>84</v>
      </c>
      <c r="F22" s="107" t="n">
        <f aca="false">[1]MCP!H28</f>
        <v>25.59336</v>
      </c>
      <c r="G22" s="107" t="n">
        <f aca="false">E22*F22</f>
        <v>2149.84224</v>
      </c>
      <c r="H22" s="107" t="n">
        <f aca="false">[1]MCP!J28</f>
        <v>25.90304</v>
      </c>
      <c r="I22" s="116" t="n">
        <f aca="false">$E22*H22</f>
        <v>2175.85536</v>
      </c>
      <c r="J22" s="107" t="n">
        <f aca="false">[1]MCP!L28</f>
        <v>0.2154</v>
      </c>
      <c r="K22" s="116" t="n">
        <f aca="false">$E22*J22</f>
        <v>18.0936</v>
      </c>
      <c r="L22" s="107" t="n">
        <f aca="false">[1]MCP!M28</f>
        <v>5.34</v>
      </c>
      <c r="M22" s="116" t="n">
        <f aca="false">$E22*L22</f>
        <v>448.56</v>
      </c>
      <c r="N22" s="107" t="n">
        <f aca="false">[1]MCP!N28</f>
        <v>0.0667</v>
      </c>
      <c r="O22" s="116" t="n">
        <f aca="false">$E22*N22</f>
        <v>5.6028</v>
      </c>
      <c r="P22" s="107" t="n">
        <f aca="false">[1]MCP!O28</f>
        <v>1.32</v>
      </c>
      <c r="Q22" s="116" t="n">
        <f aca="false">$E22*P22</f>
        <v>110.88</v>
      </c>
      <c r="R22" s="107" t="n">
        <f aca="false">[1]MCP!P28</f>
        <v>7.23</v>
      </c>
      <c r="S22" s="116" t="n">
        <f aca="false">$E22*R22</f>
        <v>607.32</v>
      </c>
      <c r="T22" s="118" t="n">
        <f aca="false">[1]MCP!Q28</f>
        <v>1.19</v>
      </c>
      <c r="U22" s="116" t="n">
        <f aca="false">$E22*T22</f>
        <v>99.96</v>
      </c>
    </row>
    <row r="23" customFormat="false" ht="37.3" hidden="false" customHeight="false" outlineLevel="0" collapsed="false">
      <c r="A23" s="100"/>
      <c r="B23" s="103" t="n">
        <f aca="false">B22+1</f>
        <v>232</v>
      </c>
      <c r="C23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3" s="105" t="s">
        <v>140</v>
      </c>
      <c r="E23" s="106" t="n">
        <f aca="false">Resumo!X46</f>
        <v>20</v>
      </c>
      <c r="F23" s="107" t="n">
        <f aca="false">[1]MCP!H29</f>
        <v>32.48388</v>
      </c>
      <c r="G23" s="107" t="n">
        <f aca="false">E23*F23</f>
        <v>649.6776</v>
      </c>
      <c r="H23" s="107" t="n">
        <f aca="false">[1]MCP!J29</f>
        <v>33.14846</v>
      </c>
      <c r="I23" s="116" t="n">
        <f aca="false">$E23*H23</f>
        <v>662.9692</v>
      </c>
      <c r="J23" s="107" t="n">
        <f aca="false">[1]MCP!L29</f>
        <v>0.2154</v>
      </c>
      <c r="K23" s="116" t="n">
        <f aca="false">$E23*J23</f>
        <v>4.308</v>
      </c>
      <c r="L23" s="107" t="n">
        <f aca="false">[1]MCP!M29</f>
        <v>5.34</v>
      </c>
      <c r="M23" s="116" t="n">
        <f aca="false">$E23*L23</f>
        <v>106.8</v>
      </c>
      <c r="N23" s="107" t="n">
        <f aca="false">[1]MCP!N29</f>
        <v>0.0667</v>
      </c>
      <c r="O23" s="116" t="n">
        <f aca="false">$E23*N23</f>
        <v>1.334</v>
      </c>
      <c r="P23" s="107" t="n">
        <f aca="false">[1]MCP!O29</f>
        <v>1.32</v>
      </c>
      <c r="Q23" s="116" t="n">
        <f aca="false">$E23*P23</f>
        <v>26.4</v>
      </c>
      <c r="R23" s="107" t="n">
        <f aca="false">[1]MCP!P29</f>
        <v>12.69</v>
      </c>
      <c r="S23" s="116" t="n">
        <f aca="false">$E23*R23</f>
        <v>253.8</v>
      </c>
      <c r="T23" s="118" t="n">
        <f aca="false">[1]MCP!Q29</f>
        <v>1.2434</v>
      </c>
      <c r="U23" s="116" t="n">
        <f aca="false">$E23*T23</f>
        <v>24.868</v>
      </c>
    </row>
    <row r="24" customFormat="false" ht="25.35" hidden="false" customHeight="false" outlineLevel="0" collapsed="false">
      <c r="A24" s="100"/>
      <c r="B24" s="103" t="n">
        <f aca="false">B23+1</f>
        <v>233</v>
      </c>
      <c r="C24" s="104" t="str">
        <f aca="false">"INSTALAÇÃO DE AR CONDICIONADO - Descrição Complementar: "&amp;Resumo!D47</f>
        <v>INSTALAÇÃO DE AR CONDICIONADO - Descrição Complementar: CARGA DA INSTALAÇÃO COM GÁS REFRIGERANTE R-410a</v>
      </c>
      <c r="D24" s="105" t="s">
        <v>141</v>
      </c>
      <c r="E24" s="106" t="n">
        <f aca="false">Resumo!X47</f>
        <v>8.7</v>
      </c>
      <c r="F24" s="107" t="n">
        <f aca="false">[1]MCP!H30</f>
        <v>50.79915</v>
      </c>
      <c r="G24" s="107" t="n">
        <f aca="false">E24*F24</f>
        <v>441.952605</v>
      </c>
      <c r="H24" s="107" t="n">
        <f aca="false">[1]MCP!J30</f>
        <v>53.43318</v>
      </c>
      <c r="I24" s="116" t="n">
        <f aca="false">$E24*H24</f>
        <v>464.868666</v>
      </c>
      <c r="J24" s="107" t="n">
        <f aca="false">[1]MCP!L30</f>
        <v>0.2154</v>
      </c>
      <c r="K24" s="116" t="n">
        <f aca="false">$E24*J24</f>
        <v>1.87398</v>
      </c>
      <c r="L24" s="107" t="n">
        <f aca="false">[1]MCP!M30</f>
        <v>5.34</v>
      </c>
      <c r="M24" s="116" t="n">
        <f aca="false">$E24*L24</f>
        <v>46.458</v>
      </c>
      <c r="N24" s="107" t="n">
        <f aca="false">[1]MCP!N30</f>
        <v>0.0667</v>
      </c>
      <c r="O24" s="116" t="n">
        <f aca="false">$E24*N24</f>
        <v>0.58029</v>
      </c>
      <c r="P24" s="107" t="n">
        <f aca="false">[1]MCP!O30</f>
        <v>1.32</v>
      </c>
      <c r="Q24" s="116" t="n">
        <f aca="false">$E24*P24</f>
        <v>11.484</v>
      </c>
      <c r="R24" s="107" t="n">
        <f aca="false">[1]MCP!P30</f>
        <v>41.81</v>
      </c>
      <c r="S24" s="116" t="n">
        <f aca="false">$E24*R24</f>
        <v>363.747</v>
      </c>
      <c r="T24" s="118" t="n">
        <f aca="false">[1]MCP!Q30</f>
        <v>1</v>
      </c>
      <c r="U24" s="116" t="n">
        <f aca="false">$E24*T24</f>
        <v>8.7</v>
      </c>
    </row>
    <row r="25" customFormat="false" ht="25.35" hidden="false" customHeight="false" outlineLevel="0" collapsed="false">
      <c r="A25" s="100"/>
      <c r="B25" s="103" t="n">
        <f aca="false">B24+1</f>
        <v>234</v>
      </c>
      <c r="C25" s="104" t="str">
        <f aca="false">"INSTALAÇÃO DE AR CONDICIONADO - Descrição Complementar: "&amp;Resumo!D48</f>
        <v>INSTALAÇÃO DE AR CONDICIONADO - Descrição Complementar: CARGA DA INSTALAÇÃO COM GÁS REFRIGERANTE R-32</v>
      </c>
      <c r="D25" s="105" t="s">
        <v>141</v>
      </c>
      <c r="E25" s="106" t="n">
        <f aca="false">Resumo!X48</f>
        <v>13.2</v>
      </c>
      <c r="F25" s="107" t="n">
        <f aca="false">[1]MCP!H31</f>
        <v>162.99225</v>
      </c>
      <c r="G25" s="107" t="n">
        <f aca="false">E25*F25</f>
        <v>2151.4977</v>
      </c>
      <c r="H25" s="107" t="n">
        <f aca="false">[1]MCP!J31</f>
        <v>171.4437</v>
      </c>
      <c r="I25" s="116" t="n">
        <f aca="false">$E25*H25</f>
        <v>2263.05684</v>
      </c>
      <c r="J25" s="107" t="n">
        <f aca="false">[1]MCP!L31</f>
        <v>0.2154</v>
      </c>
      <c r="K25" s="116" t="n">
        <f aca="false">$E25*J25</f>
        <v>2.84328</v>
      </c>
      <c r="L25" s="107" t="n">
        <f aca="false">[1]MCP!M31</f>
        <v>5.34</v>
      </c>
      <c r="M25" s="116" t="n">
        <f aca="false">$E25*L25</f>
        <v>70.488</v>
      </c>
      <c r="N25" s="107" t="n">
        <f aca="false">[1]MCP!N31</f>
        <v>0.0667</v>
      </c>
      <c r="O25" s="116" t="n">
        <f aca="false">$E25*N25</f>
        <v>0.88044</v>
      </c>
      <c r="P25" s="107" t="n">
        <f aca="false">[1]MCP!O31</f>
        <v>1.32</v>
      </c>
      <c r="Q25" s="116" t="n">
        <f aca="false">$E25*P25</f>
        <v>17.424</v>
      </c>
      <c r="R25" s="107" t="n">
        <f aca="false">[1]MCP!P31</f>
        <v>134.15</v>
      </c>
      <c r="S25" s="116" t="n">
        <f aca="false">$E25*R25</f>
        <v>1770.78</v>
      </c>
      <c r="T25" s="118" t="n">
        <f aca="false">[1]MCP!Q31</f>
        <v>1</v>
      </c>
      <c r="U25" s="116" t="n">
        <f aca="false">$E25*T25</f>
        <v>13.2</v>
      </c>
    </row>
    <row r="26" customFormat="false" ht="37.3" hidden="false" customHeight="false" outlineLevel="0" collapsed="false">
      <c r="A26" s="100"/>
      <c r="B26" s="103" t="n">
        <f aca="false">B25+1</f>
        <v>235</v>
      </c>
      <c r="C26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6" s="105" t="s">
        <v>127</v>
      </c>
      <c r="E26" s="106" t="n">
        <f aca="false">Resumo!X50</f>
        <v>21</v>
      </c>
      <c r="F26" s="107" t="n">
        <f aca="false">[1]MCP!H33</f>
        <v>44.47288</v>
      </c>
      <c r="G26" s="107" t="n">
        <f aca="false">E26*F26</f>
        <v>933.93048</v>
      </c>
      <c r="H26" s="107" t="n">
        <f aca="false">[1]MCP!J33</f>
        <v>41.21662</v>
      </c>
      <c r="I26" s="116" t="n">
        <f aca="false">$E26*H26</f>
        <v>865.54902</v>
      </c>
      <c r="J26" s="107" t="n">
        <f aca="false">[1]MCP!L33</f>
        <v>1.16</v>
      </c>
      <c r="K26" s="116" t="n">
        <f aca="false">$E26*J26</f>
        <v>24.36</v>
      </c>
      <c r="L26" s="107" t="n">
        <f aca="false">[1]MCP!M33</f>
        <v>29.2492</v>
      </c>
      <c r="M26" s="116" t="n">
        <f aca="false">$E26*L26</f>
        <v>614.2332</v>
      </c>
      <c r="N26" s="107" t="n">
        <f aca="false">[1]MCP!N33</f>
        <v>0.32</v>
      </c>
      <c r="O26" s="116" t="n">
        <f aca="false">$E26*N26</f>
        <v>6.72</v>
      </c>
      <c r="P26" s="107" t="n">
        <f aca="false">[1]MCP!O33</f>
        <v>5.9908</v>
      </c>
      <c r="Q26" s="116" t="n">
        <f aca="false">$E26*P26</f>
        <v>125.8068</v>
      </c>
      <c r="R26" s="107" t="n">
        <f aca="false">[1]MCP!P33</f>
        <v>0</v>
      </c>
      <c r="S26" s="116" t="n">
        <f aca="false">$E26*R26</f>
        <v>0</v>
      </c>
      <c r="T26" s="118" t="n">
        <f aca="false">[1]MCP!Q33</f>
        <v>0</v>
      </c>
      <c r="U26" s="116" t="n">
        <f aca="false">$E26*T26</f>
        <v>0</v>
      </c>
    </row>
    <row r="27" customFormat="false" ht="30.55" hidden="false" customHeight="true" outlineLevel="0" collapsed="false">
      <c r="A27" s="109" t="s">
        <v>142</v>
      </c>
      <c r="B27" s="109"/>
      <c r="C27" s="109"/>
      <c r="D27" s="110" t="s">
        <v>124</v>
      </c>
      <c r="E27" s="111" t="n">
        <f aca="false">SUM(E13:E26)</f>
        <v>449.9</v>
      </c>
      <c r="F27" s="111" t="s">
        <v>130</v>
      </c>
      <c r="G27" s="112" t="n">
        <f aca="false">SUM(G13:G26)</f>
        <v>28325.721065</v>
      </c>
      <c r="H27" s="111" t="s">
        <v>130</v>
      </c>
      <c r="I27" s="112" t="n">
        <f aca="false">SUM(I13:I26)</f>
        <v>29060.595046</v>
      </c>
    </row>
    <row r="28" customFormat="false" ht="12.8" hidden="false" customHeight="false" outlineLevel="0" collapsed="false">
      <c r="D28" s="117"/>
      <c r="G28" s="116"/>
    </row>
  </sheetData>
  <mergeCells count="6">
    <mergeCell ref="A1:G1"/>
    <mergeCell ref="A2:A10"/>
    <mergeCell ref="H10:I10"/>
    <mergeCell ref="A11:C11"/>
    <mergeCell ref="A12:A26"/>
    <mergeCell ref="A27:C27"/>
  </mergeCells>
  <conditionalFormatting sqref="A1 E13:E1048576 D2 E1:E11 D12:E1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false" hidden="false" outlineLevel="0" max="8" min="8" style="2" width="11.53"/>
    <col collapsed="false" customWidth="true" hidden="false" outlineLevel="0" max="9" min="9" style="2" width="13.75"/>
    <col collapsed="false" customWidth="false" hidden="true" outlineLevel="0" max="10" min="10" style="2" width="11.53"/>
    <col collapsed="false" customWidth="true" hidden="true" outlineLevel="0" max="11" min="11" style="2" width="13.07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167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168</v>
      </c>
      <c r="B2" s="102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MCP!B26+1</f>
        <v>236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Resumo!Z5</f>
        <v>4</v>
      </c>
      <c r="F3" s="107" t="n">
        <f aca="false">Resumo!F5</f>
        <v>1766.58</v>
      </c>
      <c r="G3" s="107" t="n">
        <f aca="false">E3*F3</f>
        <v>7066.32</v>
      </c>
    </row>
    <row r="4" customFormat="false" ht="37.3" hidden="false" customHeight="false" outlineLevel="0" collapsed="false">
      <c r="A4" s="100"/>
      <c r="B4" s="103" t="n">
        <f aca="false">B3+1</f>
        <v>237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Resumo!Z6</f>
        <v>10</v>
      </c>
      <c r="F4" s="107" t="n">
        <f aca="false">Resumo!F6</f>
        <v>2440</v>
      </c>
      <c r="G4" s="107" t="n">
        <f aca="false">E4*F4</f>
        <v>24400</v>
      </c>
    </row>
    <row r="5" customFormat="false" ht="61.15" hidden="false" customHeight="false" outlineLevel="0" collapsed="false">
      <c r="A5" s="100"/>
      <c r="B5" s="103" t="n">
        <f aca="false">B4+1</f>
        <v>238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Resumo!Z8</f>
        <v>2</v>
      </c>
      <c r="F5" s="107" t="n">
        <f aca="false">Resumo!F8</f>
        <v>1900</v>
      </c>
      <c r="G5" s="107" t="n">
        <f aca="false">E5*F5</f>
        <v>3800</v>
      </c>
    </row>
    <row r="6" customFormat="false" ht="61.15" hidden="false" customHeight="false" outlineLevel="0" collapsed="false">
      <c r="A6" s="100"/>
      <c r="B6" s="103" t="n">
        <f aca="false">B5+1</f>
        <v>239</v>
      </c>
      <c r="C6" s="104" t="str">
        <f aca="false">"AR CONDICIONADO - Descrição Complementar: "&amp;Resumo!D9</f>
        <v>AR CONDICIONADO - Descrição Complementar: modelo tipo Split Hi Wall;  Capacidade: 12.000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6" s="105" t="s">
        <v>127</v>
      </c>
      <c r="E6" s="106" t="n">
        <f aca="false">Resumo!Z9</f>
        <v>10</v>
      </c>
      <c r="F6" s="107" t="n">
        <f aca="false">Resumo!F9</f>
        <v>1978.69</v>
      </c>
      <c r="G6" s="107" t="n">
        <f aca="false">E6*F6</f>
        <v>19786.9</v>
      </c>
    </row>
    <row r="7" customFormat="false" ht="61.15" hidden="false" customHeight="false" outlineLevel="0" collapsed="false">
      <c r="A7" s="100"/>
      <c r="B7" s="103" t="n">
        <f aca="false">B6+1</f>
        <v>240</v>
      </c>
      <c r="C7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Resumo!Z10</f>
        <v>10</v>
      </c>
      <c r="F7" s="107" t="n">
        <f aca="false">Resumo!F10</f>
        <v>2064.5</v>
      </c>
      <c r="G7" s="107" t="n">
        <f aca="false">E7*F7</f>
        <v>20645</v>
      </c>
    </row>
    <row r="8" customFormat="false" ht="61.15" hidden="false" customHeight="false" outlineLevel="0" collapsed="false">
      <c r="A8" s="100"/>
      <c r="B8" s="103" t="n">
        <f aca="false">B7+1</f>
        <v>241</v>
      </c>
      <c r="C8" s="104" t="str">
        <f aca="false">"AR CONDICIONADO - Descrição Complementar: "&amp;Resumo!D11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8" s="105" t="s">
        <v>127</v>
      </c>
      <c r="E8" s="106" t="n">
        <f aca="false">Resumo!Z11</f>
        <v>19</v>
      </c>
      <c r="F8" s="107" t="n">
        <f aca="false">Resumo!F11</f>
        <v>2970</v>
      </c>
      <c r="G8" s="107" t="n">
        <f aca="false">E8*F8</f>
        <v>56430</v>
      </c>
    </row>
    <row r="9" customFormat="false" ht="61.15" hidden="false" customHeight="false" outlineLevel="0" collapsed="false">
      <c r="A9" s="100"/>
      <c r="B9" s="103" t="n">
        <f aca="false">B8+1</f>
        <v>242</v>
      </c>
      <c r="C9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Resumo!Z12</f>
        <v>19</v>
      </c>
      <c r="F9" s="107" t="n">
        <f aca="false">Resumo!F12</f>
        <v>3015.05</v>
      </c>
      <c r="G9" s="107" t="n">
        <f aca="false">E9*F9</f>
        <v>57285.95</v>
      </c>
    </row>
    <row r="10" customFormat="false" ht="61.15" hidden="false" customHeight="false" outlineLevel="0" collapsed="false">
      <c r="A10" s="100"/>
      <c r="B10" s="103" t="n">
        <f aca="false">B9+1</f>
        <v>243</v>
      </c>
      <c r="C10" s="104" t="str">
        <f aca="false">"AR CONDICIONADO - Descrição Complementar: "&amp;Resumo!D13</f>
        <v>AR CONDICIONADO - Descrição Complementar: modelo tipo Split Hi Wall;  Capacidade: 24.000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Resumo!Z13</f>
        <v>10</v>
      </c>
      <c r="F10" s="107" t="n">
        <f aca="false">Resumo!F13</f>
        <v>3697</v>
      </c>
      <c r="G10" s="107" t="n">
        <f aca="false">E10*F10</f>
        <v>36970</v>
      </c>
    </row>
    <row r="11" customFormat="false" ht="61.15" hidden="false" customHeight="false" outlineLevel="0" collapsed="false">
      <c r="A11" s="100"/>
      <c r="B11" s="103" t="n">
        <f aca="false">B10+1</f>
        <v>244</v>
      </c>
      <c r="C11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Resumo!Z14</f>
        <v>10</v>
      </c>
      <c r="F11" s="107" t="n">
        <f aca="false">Resumo!F14</f>
        <v>3844.65</v>
      </c>
      <c r="G11" s="107" t="n">
        <f aca="false">E11*F11</f>
        <v>38446.5</v>
      </c>
    </row>
    <row r="12" customFormat="false" ht="61.15" hidden="false" customHeight="false" outlineLevel="0" collapsed="false">
      <c r="A12" s="100"/>
      <c r="B12" s="103" t="n">
        <f aca="false">B11+1</f>
        <v>245</v>
      </c>
      <c r="C12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2" s="105" t="s">
        <v>127</v>
      </c>
      <c r="E12" s="106" t="n">
        <f aca="false">Resumo!Z15</f>
        <v>7</v>
      </c>
      <c r="F12" s="107" t="n">
        <f aca="false">Resumo!F15</f>
        <v>5198.4</v>
      </c>
      <c r="G12" s="107" t="n">
        <f aca="false">E12*F12</f>
        <v>36388.8</v>
      </c>
    </row>
    <row r="13" customFormat="false" ht="61.15" hidden="false" customHeight="false" outlineLevel="0" collapsed="false">
      <c r="A13" s="100"/>
      <c r="B13" s="103" t="n">
        <f aca="false">B12+1</f>
        <v>246</v>
      </c>
      <c r="C13" s="104" t="str">
        <f aca="false">"AR CONDICIONADO - Descrição Complementar: "&amp;Resumo!D17</f>
        <v>AR CONDICIONADO - Descrição Complementar: modelo tipo Split Piso Teto;  Capacidade: 36.000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3" s="105" t="s">
        <v>127</v>
      </c>
      <c r="E13" s="106" t="n">
        <f aca="false">Resumo!Z17</f>
        <v>6</v>
      </c>
      <c r="F13" s="107" t="n">
        <f aca="false">Resumo!F17</f>
        <v>7490</v>
      </c>
      <c r="G13" s="107" t="n">
        <f aca="false">E13*F13</f>
        <v>44940</v>
      </c>
    </row>
    <row r="14" customFormat="false" ht="61.15" hidden="false" customHeight="false" outlineLevel="0" collapsed="false">
      <c r="A14" s="100"/>
      <c r="B14" s="103" t="n">
        <f aca="false">B13+1</f>
        <v>247</v>
      </c>
      <c r="C14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4" s="105" t="s">
        <v>127</v>
      </c>
      <c r="E14" s="106" t="n">
        <f aca="false">Resumo!Z18</f>
        <v>5</v>
      </c>
      <c r="F14" s="107" t="n">
        <f aca="false">Resumo!F18</f>
        <v>7799.49</v>
      </c>
      <c r="G14" s="107" t="n">
        <f aca="false">E14*F14</f>
        <v>38997.45</v>
      </c>
    </row>
    <row r="15" customFormat="false" ht="61.15" hidden="false" customHeight="false" outlineLevel="0" collapsed="false">
      <c r="A15" s="100"/>
      <c r="B15" s="103" t="n">
        <f aca="false">B14+1</f>
        <v>248</v>
      </c>
      <c r="C15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5" s="105" t="s">
        <v>127</v>
      </c>
      <c r="E15" s="106" t="n">
        <f aca="false">Resumo!Z19</f>
        <v>3</v>
      </c>
      <c r="F15" s="107" t="n">
        <f aca="false">Resumo!F19</f>
        <v>9144.5</v>
      </c>
      <c r="G15" s="107" t="n">
        <f aca="false">E15*F15</f>
        <v>27433.5</v>
      </c>
    </row>
    <row r="16" customFormat="false" ht="61.15" hidden="false" customHeight="false" outlineLevel="0" collapsed="false">
      <c r="A16" s="100"/>
      <c r="B16" s="103" t="n">
        <f aca="false">B15+1</f>
        <v>249</v>
      </c>
      <c r="C16" s="104" t="str">
        <f aca="false">"AR CONDICIONADO - Descrição Complementar: "&amp;Resumo!D20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6" s="105" t="s">
        <v>127</v>
      </c>
      <c r="E16" s="106" t="n">
        <f aca="false">Resumo!Z20</f>
        <v>14</v>
      </c>
      <c r="F16" s="107" t="n">
        <f aca="false">Resumo!F20</f>
        <v>9990.41</v>
      </c>
      <c r="G16" s="107" t="n">
        <f aca="false">E16*F16</f>
        <v>139865.74</v>
      </c>
    </row>
    <row r="17" customFormat="false" ht="61.15" hidden="false" customHeight="false" outlineLevel="0" collapsed="false">
      <c r="A17" s="100"/>
      <c r="B17" s="103" t="n">
        <f aca="false">B16+1</f>
        <v>250</v>
      </c>
      <c r="C17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7" s="105" t="s">
        <v>127</v>
      </c>
      <c r="E17" s="106" t="n">
        <f aca="false">Resumo!Z21</f>
        <v>14</v>
      </c>
      <c r="F17" s="107" t="n">
        <f aca="false">Resumo!F21</f>
        <v>10470</v>
      </c>
      <c r="G17" s="107" t="n">
        <f aca="false">E17*F17</f>
        <v>146580</v>
      </c>
    </row>
    <row r="18" customFormat="false" ht="49.25" hidden="false" customHeight="false" outlineLevel="0" collapsed="false">
      <c r="A18" s="100"/>
      <c r="B18" s="103" t="n">
        <f aca="false">B17+1</f>
        <v>251</v>
      </c>
      <c r="C18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8" s="105" t="s">
        <v>127</v>
      </c>
      <c r="E18" s="106" t="n">
        <f aca="false">Resumo!Z28</f>
        <v>18</v>
      </c>
      <c r="F18" s="107" t="n">
        <f aca="false">Resumo!F28</f>
        <v>2484</v>
      </c>
      <c r="G18" s="107" t="n">
        <f aca="false">E18*F18</f>
        <v>44712</v>
      </c>
      <c r="H18" s="108" t="s">
        <v>128</v>
      </c>
      <c r="I18" s="108"/>
    </row>
    <row r="19" customFormat="false" ht="46.25" hidden="false" customHeight="false" outlineLevel="0" collapsed="false">
      <c r="A19" s="109" t="s">
        <v>129</v>
      </c>
      <c r="B19" s="109"/>
      <c r="C19" s="109"/>
      <c r="D19" s="110" t="s">
        <v>124</v>
      </c>
      <c r="E19" s="111" t="n">
        <f aca="false">SUM(E3:E18)</f>
        <v>161</v>
      </c>
      <c r="F19" s="111" t="s">
        <v>130</v>
      </c>
      <c r="G19" s="112" t="n">
        <f aca="false">SUM(G3:G18)</f>
        <v>743748.16</v>
      </c>
      <c r="H19" s="113" t="s">
        <v>125</v>
      </c>
      <c r="I19" s="113" t="s">
        <v>126</v>
      </c>
      <c r="J19" s="114" t="s">
        <v>131</v>
      </c>
      <c r="K19" s="114" t="s">
        <v>65</v>
      </c>
      <c r="L19" s="114" t="s">
        <v>132</v>
      </c>
      <c r="M19" s="114" t="s">
        <v>66</v>
      </c>
      <c r="N19" s="114" t="s">
        <v>133</v>
      </c>
      <c r="O19" s="114" t="s">
        <v>67</v>
      </c>
      <c r="P19" s="114" t="s">
        <v>134</v>
      </c>
      <c r="Q19" s="114" t="s">
        <v>68</v>
      </c>
      <c r="R19" s="114" t="s">
        <v>135</v>
      </c>
      <c r="S19" s="114" t="s">
        <v>136</v>
      </c>
      <c r="T19" s="114" t="s">
        <v>137</v>
      </c>
      <c r="U19" s="114" t="s">
        <v>138</v>
      </c>
    </row>
    <row r="20" customFormat="false" ht="37.3" hidden="false" customHeight="true" outlineLevel="0" collapsed="false">
      <c r="A20" s="100" t="s">
        <v>169</v>
      </c>
      <c r="B20" s="101" t="s">
        <v>121</v>
      </c>
      <c r="C20" s="102" t="s">
        <v>122</v>
      </c>
      <c r="D20" s="101" t="s">
        <v>123</v>
      </c>
      <c r="E20" s="101" t="s">
        <v>124</v>
      </c>
      <c r="F20" s="101" t="s">
        <v>125</v>
      </c>
      <c r="G20" s="101" t="s">
        <v>126</v>
      </c>
    </row>
    <row r="21" customFormat="false" ht="25.35" hidden="false" customHeight="true" outlineLevel="0" collapsed="false">
      <c r="A21" s="100" t="s">
        <v>169</v>
      </c>
      <c r="B21" s="103" t="n">
        <f aca="false">B18+1</f>
        <v>252</v>
      </c>
      <c r="C21" s="104" t="str">
        <f aca="false">"INSTALAÇÃO DE AR CONDICIONADO - Descrição Complementar: "&amp;Resumo!D36</f>
        <v>INSTALAÇÃO DE AR CONDICIONADO - Descrição Complementar: DOCUMENTO DE RESPONSABILIDADE TÉCNICA (TRT/ART)</v>
      </c>
      <c r="D21" s="105" t="s">
        <v>127</v>
      </c>
      <c r="E21" s="106" t="n">
        <f aca="false">Resumo!Z36</f>
        <v>4</v>
      </c>
      <c r="F21" s="107" t="n">
        <f aca="false">[1]MAN!H19</f>
        <v>78.96334</v>
      </c>
      <c r="G21" s="107" t="n">
        <f aca="false">E21*F21</f>
        <v>315.85336</v>
      </c>
      <c r="H21" s="115" t="n">
        <f aca="false">[1]MAN!J19</f>
        <v>83.03039</v>
      </c>
      <c r="I21" s="116" t="n">
        <f aca="false">$E21*H21</f>
        <v>332.12156</v>
      </c>
      <c r="J21" s="115" t="n">
        <f aca="false">[1]MAN!L19</f>
        <v>0</v>
      </c>
      <c r="K21" s="116" t="n">
        <f aca="false">$E21*J21</f>
        <v>0</v>
      </c>
      <c r="L21" s="115" t="n">
        <f aca="false">[1]MAN!M19</f>
        <v>0</v>
      </c>
      <c r="M21" s="116" t="n">
        <f aca="false">$E21*L21</f>
        <v>0</v>
      </c>
      <c r="N21" s="115" t="n">
        <f aca="false">[1]MAN!N19</f>
        <v>0</v>
      </c>
      <c r="O21" s="116" t="n">
        <f aca="false">$E21*N21</f>
        <v>0</v>
      </c>
      <c r="P21" s="115" t="n">
        <f aca="false">[1]MAN!O19</f>
        <v>0</v>
      </c>
      <c r="Q21" s="116" t="n">
        <f aca="false">$E21*P21</f>
        <v>0</v>
      </c>
      <c r="R21" s="115" t="n">
        <f aca="false">[1]MAN!P19</f>
        <v>74.95</v>
      </c>
      <c r="S21" s="116" t="n">
        <f aca="false">$E21*R21</f>
        <v>299.8</v>
      </c>
      <c r="T21" s="115" t="n">
        <f aca="false">[1]MAN!Q19</f>
        <v>0.2059</v>
      </c>
      <c r="U21" s="116" t="n">
        <f aca="false">$E21*T21</f>
        <v>0.8236</v>
      </c>
    </row>
    <row r="22" customFormat="false" ht="25.35" hidden="false" customHeight="true" outlineLevel="0" collapsed="false">
      <c r="A22" s="100"/>
      <c r="B22" s="103" t="n">
        <f aca="false">B21+1</f>
        <v>253</v>
      </c>
      <c r="C22" s="104" t="str">
        <f aca="false">"INSTALAÇÃO DE AR CONDICIONADO - Descrição Complementar: "&amp;Resumo!D37</f>
        <v>INSTALAÇÃO DE AR CONDICIONADO - Descrição Complementar: INSTALAÇÃO DE AR CONDICIONADO, TIPO SPLIT HI-WALL</v>
      </c>
      <c r="D22" s="105" t="s">
        <v>127</v>
      </c>
      <c r="E22" s="106" t="n">
        <f aca="false">Resumo!Z37</f>
        <v>38</v>
      </c>
      <c r="F22" s="107" t="n">
        <f aca="false">[1]MAN!H20</f>
        <v>264.86856</v>
      </c>
      <c r="G22" s="107" t="n">
        <f aca="false">E22*F22</f>
        <v>10065.00528</v>
      </c>
      <c r="H22" s="115" t="n">
        <f aca="false">[1]MAN!J20</f>
        <v>260.19816</v>
      </c>
      <c r="I22" s="116" t="n">
        <f aca="false">$E22*H22</f>
        <v>9887.53008</v>
      </c>
      <c r="J22" s="115" t="n">
        <f aca="false">[1]MAN!L20</f>
        <v>2.523</v>
      </c>
      <c r="K22" s="116" t="n">
        <f aca="false">$E22*J22</f>
        <v>95.874</v>
      </c>
      <c r="L22" s="115" t="n">
        <f aca="false">[1]MAN!M20</f>
        <v>84.36</v>
      </c>
      <c r="M22" s="116" t="n">
        <f aca="false">$E22*L22</f>
        <v>3205.68</v>
      </c>
      <c r="N22" s="115" t="n">
        <f aca="false">[1]MAN!N20</f>
        <v>2.523</v>
      </c>
      <c r="O22" s="116" t="n">
        <f aca="false">$E22*N22</f>
        <v>95.874</v>
      </c>
      <c r="P22" s="115" t="n">
        <f aca="false">[1]MAN!O20</f>
        <v>60.35</v>
      </c>
      <c r="Q22" s="116" t="n">
        <f aca="false">$E22*P22</f>
        <v>2293.3</v>
      </c>
      <c r="R22" s="115" t="n">
        <f aca="false">[1]MAN!P20</f>
        <v>40.54</v>
      </c>
      <c r="S22" s="116" t="n">
        <f aca="false">$E22*R22</f>
        <v>1540.52</v>
      </c>
      <c r="T22" s="115" t="n">
        <f aca="false">[1]MAN!Q20</f>
        <v>2</v>
      </c>
      <c r="U22" s="116" t="n">
        <f aca="false">$E22*T22</f>
        <v>76</v>
      </c>
    </row>
    <row r="23" customFormat="false" ht="25.35" hidden="false" customHeight="false" outlineLevel="0" collapsed="false">
      <c r="A23" s="100"/>
      <c r="B23" s="103" t="n">
        <f aca="false">B22+1</f>
        <v>254</v>
      </c>
      <c r="C23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23" s="105" t="s">
        <v>127</v>
      </c>
      <c r="E23" s="106" t="n">
        <f aca="false">Resumo!Z38</f>
        <v>20</v>
      </c>
      <c r="F23" s="107" t="n">
        <f aca="false">[1]MAN!H21</f>
        <v>831.88516</v>
      </c>
      <c r="G23" s="107" t="n">
        <f aca="false">E23*F23</f>
        <v>16637.7032</v>
      </c>
      <c r="H23" s="115" t="n">
        <f aca="false">[1]MAN!J21</f>
        <v>843.4412</v>
      </c>
      <c r="I23" s="116" t="n">
        <f aca="false">$E23*H23</f>
        <v>16868.824</v>
      </c>
      <c r="J23" s="115" t="n">
        <f aca="false">[1]MAN!L21</f>
        <v>4.5749</v>
      </c>
      <c r="K23" s="116" t="n">
        <f aca="false">$E23*J23</f>
        <v>91.498</v>
      </c>
      <c r="L23" s="115" t="n">
        <f aca="false">[1]MAN!M21</f>
        <v>152.98</v>
      </c>
      <c r="M23" s="116" t="n">
        <f aca="false">$E23*L23</f>
        <v>3059.6</v>
      </c>
      <c r="N23" s="115" t="n">
        <f aca="false">[1]MAN!N21</f>
        <v>4.5749</v>
      </c>
      <c r="O23" s="116" t="n">
        <f aca="false">$E23*N23</f>
        <v>91.498</v>
      </c>
      <c r="P23" s="115" t="n">
        <f aca="false">[1]MAN!O21</f>
        <v>109.43</v>
      </c>
      <c r="Q23" s="116" t="n">
        <f aca="false">$E23*P23</f>
        <v>2188.6</v>
      </c>
      <c r="R23" s="115" t="n">
        <f aca="false">[1]MAN!P21</f>
        <v>287.98</v>
      </c>
      <c r="S23" s="116" t="n">
        <f aca="false">$E23*R23</f>
        <v>5759.6</v>
      </c>
      <c r="T23" s="115" t="n">
        <f aca="false">[1]MAN!Q21</f>
        <v>1.5166</v>
      </c>
      <c r="U23" s="116" t="n">
        <f aca="false">$E23*T23</f>
        <v>30.332</v>
      </c>
    </row>
    <row r="24" customFormat="false" ht="37.3" hidden="false" customHeight="false" outlineLevel="0" collapsed="false">
      <c r="A24" s="100"/>
      <c r="B24" s="103" t="n">
        <f aca="false">B23+1</f>
        <v>255</v>
      </c>
      <c r="C24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24" s="105" t="s">
        <v>140</v>
      </c>
      <c r="E24" s="106" t="n">
        <f aca="false">Resumo!Z39</f>
        <v>169</v>
      </c>
      <c r="F24" s="107" t="n">
        <f aca="false">[1]MAN!H22</f>
        <v>27.90855</v>
      </c>
      <c r="G24" s="107" t="n">
        <f aca="false">E24*F24</f>
        <v>4716.54495</v>
      </c>
      <c r="H24" s="115" t="n">
        <f aca="false">[1]MAN!J22</f>
        <v>28.99782</v>
      </c>
      <c r="I24" s="116" t="n">
        <f aca="false">$E24*H24</f>
        <v>4900.63158</v>
      </c>
      <c r="J24" s="115" t="n">
        <f aca="false">[1]MAN!L22</f>
        <v>0.052</v>
      </c>
      <c r="K24" s="116" t="n">
        <f aca="false">$E24*J24</f>
        <v>8.788</v>
      </c>
      <c r="L24" s="115" t="n">
        <f aca="false">[1]MAN!M22</f>
        <v>1.73</v>
      </c>
      <c r="M24" s="116" t="n">
        <f aca="false">$E24*L24</f>
        <v>292.37</v>
      </c>
      <c r="N24" s="115" t="n">
        <f aca="false">[1]MAN!N22</f>
        <v>0.052</v>
      </c>
      <c r="O24" s="116" t="n">
        <f aca="false">$E24*N24</f>
        <v>8.788</v>
      </c>
      <c r="P24" s="115" t="n">
        <f aca="false">[1]MAN!O22</f>
        <v>1.24</v>
      </c>
      <c r="Q24" s="116" t="n">
        <f aca="false">$E24*P24</f>
        <v>209.56</v>
      </c>
      <c r="R24" s="115" t="n">
        <f aca="false">[1]MAN!P22</f>
        <v>18.74</v>
      </c>
      <c r="S24" s="116" t="n">
        <f aca="false">$E24*R24</f>
        <v>3167.06</v>
      </c>
      <c r="T24" s="115" t="n">
        <f aca="false">[1]MAN!Q22</f>
        <v>1.0211</v>
      </c>
      <c r="U24" s="116" t="n">
        <f aca="false">$E24*T24</f>
        <v>172.5659</v>
      </c>
    </row>
    <row r="25" customFormat="false" ht="37.3" hidden="false" customHeight="false" outlineLevel="0" collapsed="false">
      <c r="A25" s="100"/>
      <c r="B25" s="103" t="n">
        <f aca="false">B24+1</f>
        <v>256</v>
      </c>
      <c r="C25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5" s="105" t="s">
        <v>140</v>
      </c>
      <c r="E25" s="106" t="n">
        <f aca="false">Resumo!Z40</f>
        <v>126</v>
      </c>
      <c r="F25" s="107" t="n">
        <f aca="false">[1]MAN!H23</f>
        <v>40.8969</v>
      </c>
      <c r="G25" s="107" t="n">
        <f aca="false">E25*F25</f>
        <v>5153.0094</v>
      </c>
      <c r="H25" s="115" t="n">
        <f aca="false">[1]MAN!J23</f>
        <v>42.6213</v>
      </c>
      <c r="I25" s="116" t="n">
        <f aca="false">$E25*H25</f>
        <v>5370.2838</v>
      </c>
      <c r="J25" s="115" t="n">
        <f aca="false">[1]MAN!L23</f>
        <v>0.057</v>
      </c>
      <c r="K25" s="116" t="n">
        <f aca="false">$E25*J25</f>
        <v>7.182</v>
      </c>
      <c r="L25" s="115" t="n">
        <f aca="false">[1]MAN!M23</f>
        <v>1.9</v>
      </c>
      <c r="M25" s="116" t="n">
        <f aca="false">$E25*L25</f>
        <v>239.4</v>
      </c>
      <c r="N25" s="115" t="n">
        <f aca="false">[1]MAN!N23</f>
        <v>0.057</v>
      </c>
      <c r="O25" s="116" t="n">
        <f aca="false">$E25*N25</f>
        <v>7.182</v>
      </c>
      <c r="P25" s="115" t="n">
        <f aca="false">[1]MAN!O23</f>
        <v>1.36</v>
      </c>
      <c r="Q25" s="116" t="n">
        <f aca="false">$E25*P25</f>
        <v>171.36</v>
      </c>
      <c r="R25" s="115" t="n">
        <f aca="false">[1]MAN!P23</f>
        <v>28.84</v>
      </c>
      <c r="S25" s="116" t="n">
        <f aca="false">$E25*R25</f>
        <v>3633.84</v>
      </c>
      <c r="T25" s="115" t="n">
        <f aca="false">[1]MAN!Q23</f>
        <v>1.0211</v>
      </c>
      <c r="U25" s="116" t="n">
        <f aca="false">$E25*T25</f>
        <v>128.6586</v>
      </c>
    </row>
    <row r="26" customFormat="false" ht="37.3" hidden="false" customHeight="false" outlineLevel="0" collapsed="false">
      <c r="A26" s="100"/>
      <c r="B26" s="103" t="n">
        <f aca="false">B25+1</f>
        <v>257</v>
      </c>
      <c r="C26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6" s="105" t="s">
        <v>140</v>
      </c>
      <c r="E26" s="106" t="n">
        <f aca="false">Resumo!Z41</f>
        <v>100</v>
      </c>
      <c r="F26" s="107" t="n">
        <f aca="false">[1]MAN!H24</f>
        <v>53.69085</v>
      </c>
      <c r="G26" s="107" t="n">
        <f aca="false">E26*F26</f>
        <v>5369.085</v>
      </c>
      <c r="H26" s="115" t="n">
        <f aca="false">[1]MAN!J24</f>
        <v>56.06586</v>
      </c>
      <c r="I26" s="116" t="n">
        <f aca="false">$E26*H26</f>
        <v>5606.586</v>
      </c>
      <c r="J26" s="115" t="n">
        <f aca="false">[1]MAN!L24</f>
        <v>0.061</v>
      </c>
      <c r="K26" s="116" t="n">
        <f aca="false">$E26*J26</f>
        <v>6.1</v>
      </c>
      <c r="L26" s="115" t="n">
        <f aca="false">[1]MAN!M24</f>
        <v>2.03</v>
      </c>
      <c r="M26" s="116" t="n">
        <f aca="false">$E26*L26</f>
        <v>203</v>
      </c>
      <c r="N26" s="115" t="n">
        <f aca="false">[1]MAN!N24</f>
        <v>0.061</v>
      </c>
      <c r="O26" s="116" t="n">
        <f aca="false">$E26*N26</f>
        <v>6.1</v>
      </c>
      <c r="P26" s="115" t="n">
        <f aca="false">[1]MAN!O24</f>
        <v>1.45</v>
      </c>
      <c r="Q26" s="116" t="n">
        <f aca="false">$E26*P26</f>
        <v>145</v>
      </c>
      <c r="R26" s="115" t="n">
        <f aca="false">[1]MAN!P24</f>
        <v>39.11</v>
      </c>
      <c r="S26" s="116" t="n">
        <f aca="false">$E26*R26</f>
        <v>3911</v>
      </c>
      <c r="T26" s="115" t="n">
        <f aca="false">[1]MAN!Q24</f>
        <v>1.0211</v>
      </c>
      <c r="U26" s="116" t="n">
        <f aca="false">$E26*T26</f>
        <v>102.11</v>
      </c>
    </row>
    <row r="27" customFormat="false" ht="37.3" hidden="false" customHeight="false" outlineLevel="0" collapsed="false">
      <c r="A27" s="100"/>
      <c r="B27" s="103" t="n">
        <f aca="false">B26+1</f>
        <v>258</v>
      </c>
      <c r="C27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7" s="105" t="s">
        <v>140</v>
      </c>
      <c r="E27" s="106" t="n">
        <f aca="false">Resumo!Z42</f>
        <v>143</v>
      </c>
      <c r="F27" s="107" t="n">
        <f aca="false">[1]MAN!H25</f>
        <v>66.3876</v>
      </c>
      <c r="G27" s="107" t="n">
        <f aca="false">E27*F27</f>
        <v>9493.4268</v>
      </c>
      <c r="H27" s="115" t="n">
        <f aca="false">[1]MAN!J25</f>
        <v>69.36984</v>
      </c>
      <c r="I27" s="116" t="n">
        <f aca="false">$E27*H27</f>
        <v>9919.88712</v>
      </c>
      <c r="J27" s="115" t="n">
        <f aca="false">[1]MAN!L25</f>
        <v>0.064</v>
      </c>
      <c r="K27" s="116" t="n">
        <f aca="false">$E27*J27</f>
        <v>9.152</v>
      </c>
      <c r="L27" s="115" t="n">
        <f aca="false">[1]MAN!M25</f>
        <v>2.14</v>
      </c>
      <c r="M27" s="116" t="n">
        <f aca="false">$E27*L27</f>
        <v>306.02</v>
      </c>
      <c r="N27" s="115" t="n">
        <f aca="false">[1]MAN!N25</f>
        <v>0.064</v>
      </c>
      <c r="O27" s="116" t="n">
        <f aca="false">$E27*N27</f>
        <v>9.152</v>
      </c>
      <c r="P27" s="115" t="n">
        <f aca="false">[1]MAN!O25</f>
        <v>1.53</v>
      </c>
      <c r="Q27" s="116" t="n">
        <f aca="false">$E27*P27</f>
        <v>218.79</v>
      </c>
      <c r="R27" s="115" t="n">
        <f aca="false">[1]MAN!P25</f>
        <v>48.65</v>
      </c>
      <c r="S27" s="116" t="n">
        <f aca="false">$E27*R27</f>
        <v>6956.95</v>
      </c>
      <c r="T27" s="115" t="n">
        <f aca="false">[1]MAN!Q25</f>
        <v>1.0211</v>
      </c>
      <c r="U27" s="116" t="n">
        <f aca="false">$E27*T27</f>
        <v>146.0173</v>
      </c>
    </row>
    <row r="28" customFormat="false" ht="37.3" hidden="false" customHeight="false" outlineLevel="0" collapsed="false">
      <c r="A28" s="100"/>
      <c r="B28" s="103" t="n">
        <f aca="false">B27+1</f>
        <v>259</v>
      </c>
      <c r="C28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8" s="105" t="s">
        <v>140</v>
      </c>
      <c r="E28" s="106" t="n">
        <f aca="false">Resumo!Z43</f>
        <v>23</v>
      </c>
      <c r="F28" s="107" t="n">
        <f aca="false">[1]MAN!H26</f>
        <v>78.45255</v>
      </c>
      <c r="G28" s="107" t="n">
        <f aca="false">E28*F28</f>
        <v>1804.40865</v>
      </c>
      <c r="H28" s="115" t="n">
        <f aca="false">[1]MAN!J26</f>
        <v>82.06038</v>
      </c>
      <c r="I28" s="116" t="n">
        <f aca="false">$E28*H28</f>
        <v>1887.38874</v>
      </c>
      <c r="J28" s="115" t="n">
        <f aca="false">[1]MAN!L26</f>
        <v>0.064</v>
      </c>
      <c r="K28" s="116" t="n">
        <f aca="false">$E28*J28</f>
        <v>1.472</v>
      </c>
      <c r="L28" s="115" t="n">
        <f aca="false">[1]MAN!M26</f>
        <v>2.14</v>
      </c>
      <c r="M28" s="116" t="n">
        <f aca="false">$E28*L28</f>
        <v>49.22</v>
      </c>
      <c r="N28" s="115" t="n">
        <f aca="false">[1]MAN!N26</f>
        <v>0.064</v>
      </c>
      <c r="O28" s="116" t="n">
        <f aca="false">$E28*N28</f>
        <v>1.472</v>
      </c>
      <c r="P28" s="115" t="n">
        <f aca="false">[1]MAN!O26</f>
        <v>1.53</v>
      </c>
      <c r="Q28" s="116" t="n">
        <f aca="false">$E28*P28</f>
        <v>35.19</v>
      </c>
      <c r="R28" s="115" t="n">
        <f aca="false">[1]MAN!P26</f>
        <v>58.84</v>
      </c>
      <c r="S28" s="116" t="n">
        <f aca="false">$E28*R28</f>
        <v>1353.32</v>
      </c>
      <c r="T28" s="115" t="n">
        <f aca="false">[1]MAN!Q26</f>
        <v>1.0211</v>
      </c>
      <c r="U28" s="116" t="n">
        <f aca="false">$E28*T28</f>
        <v>23.4853</v>
      </c>
    </row>
    <row r="29" customFormat="false" ht="37.3" hidden="false" customHeight="false" outlineLevel="0" collapsed="false">
      <c r="A29" s="100"/>
      <c r="B29" s="103" t="n">
        <f aca="false">B28+1</f>
        <v>260</v>
      </c>
      <c r="C29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9" s="105" t="s">
        <v>140</v>
      </c>
      <c r="E29" s="106" t="n">
        <f aca="false">Resumo!Z44</f>
        <v>76</v>
      </c>
      <c r="F29" s="107" t="n">
        <f aca="false">[1]MAN!H27</f>
        <v>112.1445</v>
      </c>
      <c r="G29" s="107" t="n">
        <f aca="false">E29*F29</f>
        <v>8522.982</v>
      </c>
      <c r="H29" s="115" t="n">
        <f aca="false">[1]MAN!J27</f>
        <v>117.49932</v>
      </c>
      <c r="I29" s="116" t="n">
        <f aca="false">$E29*H29</f>
        <v>8929.94832</v>
      </c>
      <c r="J29" s="115" t="n">
        <f aca="false">[1]MAN!L27</f>
        <v>0.064</v>
      </c>
      <c r="K29" s="116" t="n">
        <f aca="false">$E29*J29</f>
        <v>4.864</v>
      </c>
      <c r="L29" s="115" t="n">
        <f aca="false">[1]MAN!M27</f>
        <v>2.14</v>
      </c>
      <c r="M29" s="116" t="n">
        <f aca="false">$E29*L29</f>
        <v>162.64</v>
      </c>
      <c r="N29" s="115" t="n">
        <f aca="false">[1]MAN!N27</f>
        <v>0.064</v>
      </c>
      <c r="O29" s="116" t="n">
        <f aca="false">$E29*N29</f>
        <v>4.864</v>
      </c>
      <c r="P29" s="115" t="n">
        <f aca="false">[1]MAN!O27</f>
        <v>1.53</v>
      </c>
      <c r="Q29" s="116" t="n">
        <f aca="false">$E29*P29</f>
        <v>116.28</v>
      </c>
      <c r="R29" s="115" t="n">
        <f aca="false">[1]MAN!P27</f>
        <v>84.5</v>
      </c>
      <c r="S29" s="116" t="n">
        <f aca="false">$E29*R29</f>
        <v>6422</v>
      </c>
      <c r="T29" s="115" t="n">
        <f aca="false">[1]MAN!Q27</f>
        <v>1.0211</v>
      </c>
      <c r="U29" s="116" t="n">
        <f aca="false">$E29*T29</f>
        <v>77.6036</v>
      </c>
    </row>
    <row r="30" customFormat="false" ht="37.3" hidden="false" customHeight="false" outlineLevel="0" collapsed="false">
      <c r="A30" s="100"/>
      <c r="B30" s="103" t="n">
        <f aca="false">B29+1</f>
        <v>261</v>
      </c>
      <c r="C30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30" s="105" t="s">
        <v>140</v>
      </c>
      <c r="E30" s="106" t="n">
        <f aca="false">Resumo!Z45</f>
        <v>189</v>
      </c>
      <c r="F30" s="107" t="n">
        <f aca="false">[1]MAN!H28</f>
        <v>28.81146</v>
      </c>
      <c r="G30" s="107" t="n">
        <f aca="false">E30*F30</f>
        <v>5445.36594</v>
      </c>
      <c r="H30" s="115" t="n">
        <f aca="false">[1]MAN!J28</f>
        <v>29.14092</v>
      </c>
      <c r="I30" s="116" t="n">
        <f aca="false">$E30*H30</f>
        <v>5507.63388</v>
      </c>
      <c r="J30" s="115" t="n">
        <f aca="false">[1]MAN!L28</f>
        <v>0.2154</v>
      </c>
      <c r="K30" s="116" t="n">
        <f aca="false">$E30*J30</f>
        <v>40.7106</v>
      </c>
      <c r="L30" s="115" t="n">
        <f aca="false">[1]MAN!M28</f>
        <v>7.2</v>
      </c>
      <c r="M30" s="116" t="n">
        <f aca="false">$E30*L30</f>
        <v>1360.8</v>
      </c>
      <c r="N30" s="115" t="n">
        <f aca="false">[1]MAN!N28</f>
        <v>0.0667</v>
      </c>
      <c r="O30" s="116" t="n">
        <f aca="false">$E30*N30</f>
        <v>12.6063</v>
      </c>
      <c r="P30" s="115" t="n">
        <f aca="false">[1]MAN!O28</f>
        <v>1.59</v>
      </c>
      <c r="Q30" s="116" t="n">
        <f aca="false">$E30*P30</f>
        <v>300.51</v>
      </c>
      <c r="R30" s="115" t="n">
        <f aca="false">[1]MAN!P28</f>
        <v>7.23</v>
      </c>
      <c r="S30" s="116" t="n">
        <f aca="false">$E30*R30</f>
        <v>1366.47</v>
      </c>
      <c r="T30" s="115" t="n">
        <f aca="false">[1]MAN!Q28</f>
        <v>1.19</v>
      </c>
      <c r="U30" s="116" t="n">
        <f aca="false">$E30*T30</f>
        <v>224.91</v>
      </c>
    </row>
    <row r="31" customFormat="false" ht="37.3" hidden="false" customHeight="false" outlineLevel="0" collapsed="false">
      <c r="A31" s="100"/>
      <c r="B31" s="103" t="n">
        <f aca="false">B30+1</f>
        <v>262</v>
      </c>
      <c r="C31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31" s="105" t="s">
        <v>140</v>
      </c>
      <c r="E31" s="106" t="n">
        <f aca="false">Resumo!Z46</f>
        <v>99</v>
      </c>
      <c r="F31" s="107" t="n">
        <f aca="false">[1]MAN!H29</f>
        <v>35.70198</v>
      </c>
      <c r="G31" s="107" t="n">
        <f aca="false">E31*F31</f>
        <v>3534.49602</v>
      </c>
      <c r="H31" s="115" t="n">
        <f aca="false">[1]MAN!J29</f>
        <v>36.38634</v>
      </c>
      <c r="I31" s="116" t="n">
        <f aca="false">$E31*H31</f>
        <v>3602.24766</v>
      </c>
      <c r="J31" s="115" t="n">
        <f aca="false">[1]MAN!L29</f>
        <v>0.2154</v>
      </c>
      <c r="K31" s="116" t="n">
        <f aca="false">$E31*J31</f>
        <v>21.3246</v>
      </c>
      <c r="L31" s="115" t="n">
        <f aca="false">[1]MAN!M29</f>
        <v>7.2</v>
      </c>
      <c r="M31" s="116" t="n">
        <f aca="false">$E31*L31</f>
        <v>712.8</v>
      </c>
      <c r="N31" s="115" t="n">
        <f aca="false">[1]MAN!N29</f>
        <v>0.0667</v>
      </c>
      <c r="O31" s="116" t="n">
        <f aca="false">$E31*N31</f>
        <v>6.6033</v>
      </c>
      <c r="P31" s="115" t="n">
        <f aca="false">[1]MAN!O29</f>
        <v>1.59</v>
      </c>
      <c r="Q31" s="116" t="n">
        <f aca="false">$E31*P31</f>
        <v>157.41</v>
      </c>
      <c r="R31" s="115" t="n">
        <f aca="false">[1]MAN!P29</f>
        <v>12.69</v>
      </c>
      <c r="S31" s="116" t="n">
        <f aca="false">$E31*R31</f>
        <v>1256.31</v>
      </c>
      <c r="T31" s="115" t="n">
        <f aca="false">[1]MAN!Q29</f>
        <v>1.2434</v>
      </c>
      <c r="U31" s="116" t="n">
        <f aca="false">$E31*T31</f>
        <v>123.0966</v>
      </c>
    </row>
    <row r="32" customFormat="false" ht="25.35" hidden="false" customHeight="false" outlineLevel="0" collapsed="false">
      <c r="A32" s="100"/>
      <c r="B32" s="103" t="n">
        <f aca="false">B31+1</f>
        <v>263</v>
      </c>
      <c r="C32" s="104" t="str">
        <f aca="false">"INSTALAÇÃO DE AR CONDICIONADO - Descrição Complementar: "&amp;Resumo!D47</f>
        <v>INSTALAÇÃO DE AR CONDICIONADO - Descrição Complementar: CARGA DA INSTALAÇÃO COM GÁS REFRIGERANTE R-410a</v>
      </c>
      <c r="D32" s="105" t="s">
        <v>141</v>
      </c>
      <c r="E32" s="106" t="n">
        <f aca="false">Resumo!Z47</f>
        <v>42.7</v>
      </c>
      <c r="F32" s="107" t="n">
        <f aca="false">[1]MAN!H30</f>
        <v>50.79915</v>
      </c>
      <c r="G32" s="107" t="n">
        <f aca="false">E32*F32</f>
        <v>2169.123705</v>
      </c>
      <c r="H32" s="115" t="n">
        <f aca="false">[1]MAN!J30</f>
        <v>53.43318</v>
      </c>
      <c r="I32" s="116" t="n">
        <f aca="false">$E32*H32</f>
        <v>2281.596786</v>
      </c>
      <c r="J32" s="115" t="n">
        <f aca="false">[1]MAN!L30</f>
        <v>0.2154</v>
      </c>
      <c r="K32" s="116" t="n">
        <f aca="false">$E32*J32</f>
        <v>9.19758</v>
      </c>
      <c r="L32" s="115" t="n">
        <f aca="false">[1]MAN!M30</f>
        <v>7.2</v>
      </c>
      <c r="M32" s="116" t="n">
        <f aca="false">$E32*L32</f>
        <v>307.44</v>
      </c>
      <c r="N32" s="115" t="n">
        <f aca="false">[1]MAN!N30</f>
        <v>0.0667</v>
      </c>
      <c r="O32" s="116" t="n">
        <f aca="false">$E32*N32</f>
        <v>2.84809</v>
      </c>
      <c r="P32" s="115" t="n">
        <f aca="false">[1]MAN!O30</f>
        <v>1.59</v>
      </c>
      <c r="Q32" s="116" t="n">
        <f aca="false">$E32*P32</f>
        <v>67.893</v>
      </c>
      <c r="R32" s="115" t="n">
        <f aca="false">[1]MAN!P30</f>
        <v>41.81</v>
      </c>
      <c r="S32" s="116" t="n">
        <f aca="false">$E32*R32</f>
        <v>1785.287</v>
      </c>
      <c r="T32" s="115" t="n">
        <f aca="false">[1]MAN!Q30</f>
        <v>1</v>
      </c>
      <c r="U32" s="116" t="n">
        <f aca="false">$E32*T32</f>
        <v>42.7</v>
      </c>
    </row>
    <row r="33" customFormat="false" ht="25.35" hidden="false" customHeight="false" outlineLevel="0" collapsed="false">
      <c r="A33" s="100"/>
      <c r="B33" s="103" t="n">
        <f aca="false">B32+1</f>
        <v>264</v>
      </c>
      <c r="C33" s="104" t="str">
        <f aca="false">"INSTALAÇÃO DE AR CONDICIONADO - Descrição Complementar: "&amp;Resumo!D48</f>
        <v>INSTALAÇÃO DE AR CONDICIONADO - Descrição Complementar: CARGA DA INSTALAÇÃO COM GÁS REFRIGERANTE R-32</v>
      </c>
      <c r="D33" s="105" t="s">
        <v>141</v>
      </c>
      <c r="E33" s="106" t="n">
        <f aca="false">Resumo!Z48</f>
        <v>63.9</v>
      </c>
      <c r="F33" s="107" t="n">
        <f aca="false">[1]MAN!H31</f>
        <v>162.5184</v>
      </c>
      <c r="G33" s="107" t="n">
        <f aca="false">E33*F33</f>
        <v>10384.92576</v>
      </c>
      <c r="H33" s="115" t="n">
        <f aca="false">[1]MAN!J31</f>
        <v>170.94528</v>
      </c>
      <c r="I33" s="116" t="n">
        <f aca="false">$E33*H33</f>
        <v>10923.403392</v>
      </c>
      <c r="J33" s="115" t="n">
        <f aca="false">[1]MAN!L31</f>
        <v>0.2154</v>
      </c>
      <c r="K33" s="116" t="n">
        <f aca="false">$E33*J33</f>
        <v>13.76406</v>
      </c>
      <c r="L33" s="115" t="n">
        <f aca="false">[1]MAN!M31</f>
        <v>7.2</v>
      </c>
      <c r="M33" s="116" t="n">
        <f aca="false">$E33*L33</f>
        <v>460.08</v>
      </c>
      <c r="N33" s="115" t="n">
        <f aca="false">[1]MAN!N31</f>
        <v>0.0667</v>
      </c>
      <c r="O33" s="116" t="n">
        <f aca="false">$E33*N33</f>
        <v>4.26213</v>
      </c>
      <c r="P33" s="115" t="n">
        <f aca="false">[1]MAN!O31</f>
        <v>1.59</v>
      </c>
      <c r="Q33" s="116" t="n">
        <f aca="false">$E33*P33</f>
        <v>101.601</v>
      </c>
      <c r="R33" s="115" t="n">
        <f aca="false">[1]MAN!P31</f>
        <v>133.76</v>
      </c>
      <c r="S33" s="116" t="n">
        <f aca="false">$E33*R33</f>
        <v>8547.264</v>
      </c>
      <c r="T33" s="115" t="n">
        <f aca="false">[1]MAN!Q31</f>
        <v>1</v>
      </c>
      <c r="U33" s="116" t="n">
        <f aca="false">$E33*T33</f>
        <v>63.9</v>
      </c>
    </row>
    <row r="34" customFormat="false" ht="37.3" hidden="false" customHeight="false" outlineLevel="0" collapsed="false">
      <c r="A34" s="100"/>
      <c r="B34" s="103" t="n">
        <f aca="false">B33+1</f>
        <v>265</v>
      </c>
      <c r="C34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4" s="105" t="s">
        <v>127</v>
      </c>
      <c r="E34" s="106" t="n">
        <f aca="false">Resumo!Z50</f>
        <v>58</v>
      </c>
      <c r="F34" s="107" t="n">
        <f aca="false">[1]MAN!H33</f>
        <v>50.1645</v>
      </c>
      <c r="G34" s="107" t="n">
        <f aca="false">E34*F34</f>
        <v>2909.541</v>
      </c>
      <c r="H34" s="115" t="n">
        <f aca="false">[1]MAN!J33</f>
        <v>47.73219</v>
      </c>
      <c r="I34" s="116" t="n">
        <f aca="false">$E34*H34</f>
        <v>2768.46702</v>
      </c>
      <c r="J34" s="115" t="n">
        <f aca="false">[1]MAN!L33</f>
        <v>1.16</v>
      </c>
      <c r="K34" s="116" t="n">
        <f aca="false">$E34*J34</f>
        <v>67.28</v>
      </c>
      <c r="L34" s="115" t="n">
        <f aca="false">[1]MAN!M33</f>
        <v>32.9925</v>
      </c>
      <c r="M34" s="116" t="n">
        <f aca="false">$E34*L34</f>
        <v>1913.565</v>
      </c>
      <c r="N34" s="115" t="n">
        <f aca="false">[1]MAN!N33</f>
        <v>0.32</v>
      </c>
      <c r="O34" s="116" t="n">
        <f aca="false">$E34*N34</f>
        <v>18.56</v>
      </c>
      <c r="P34" s="115" t="n">
        <f aca="false">[1]MAN!O33</f>
        <v>6.7575</v>
      </c>
      <c r="Q34" s="116" t="n">
        <f aca="false">$E34*P34</f>
        <v>391.935</v>
      </c>
      <c r="R34" s="115" t="n">
        <f aca="false">[1]MAN!P33</f>
        <v>0</v>
      </c>
      <c r="S34" s="116" t="n">
        <f aca="false">$E34*R34</f>
        <v>0</v>
      </c>
      <c r="T34" s="115" t="n">
        <f aca="false">[1]MAN!Q33</f>
        <v>0</v>
      </c>
      <c r="U34" s="116" t="n">
        <f aca="false">$E34*T34</f>
        <v>0</v>
      </c>
    </row>
    <row r="35" customFormat="false" ht="31.3" hidden="false" customHeight="true" outlineLevel="0" collapsed="false">
      <c r="A35" s="109" t="s">
        <v>142</v>
      </c>
      <c r="B35" s="109"/>
      <c r="C35" s="109"/>
      <c r="D35" s="110" t="s">
        <v>124</v>
      </c>
      <c r="E35" s="111" t="n">
        <f aca="false">SUM(E21:E34)</f>
        <v>1151.6</v>
      </c>
      <c r="F35" s="111" t="s">
        <v>130</v>
      </c>
      <c r="G35" s="112" t="n">
        <f aca="false">SUM(G21:G34)</f>
        <v>86521.471065</v>
      </c>
      <c r="H35" s="111" t="s">
        <v>130</v>
      </c>
      <c r="I35" s="112" t="n">
        <f aca="false">SUM(I21:I34)</f>
        <v>88786.549938</v>
      </c>
    </row>
    <row r="36" customFormat="false" ht="12.8" hidden="false" customHeight="false" outlineLevel="0" collapsed="false">
      <c r="D36" s="117"/>
      <c r="G36" s="116"/>
    </row>
  </sheetData>
  <mergeCells count="6">
    <mergeCell ref="A1:G1"/>
    <mergeCell ref="A2:A18"/>
    <mergeCell ref="H18:I18"/>
    <mergeCell ref="A19:C19"/>
    <mergeCell ref="A20:A34"/>
    <mergeCell ref="A35:C35"/>
  </mergeCells>
  <conditionalFormatting sqref="E21:E1048576 D2 E1:E19 D20:E2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4.34"/>
    <col collapsed="false" customWidth="false" hidden="true" outlineLevel="0" max="10" min="10" style="2" width="11.53"/>
    <col collapsed="false" customWidth="true" hidden="true" outlineLevel="0" max="11" min="11" style="2" width="13.63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170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171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MAN!B34+1</f>
        <v>266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Resumo!AB8</f>
        <v>19</v>
      </c>
      <c r="F3" s="107" t="n">
        <f aca="false">Resumo!F8</f>
        <v>1900</v>
      </c>
      <c r="G3" s="107" t="n">
        <f aca="false">E3*F3</f>
        <v>36100</v>
      </c>
    </row>
    <row r="4" customFormat="false" ht="61.15" hidden="false" customHeight="false" outlineLevel="0" collapsed="false">
      <c r="A4" s="100"/>
      <c r="B4" s="103" t="n">
        <f aca="false">B3+1</f>
        <v>267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Resumo!AB10</f>
        <v>11</v>
      </c>
      <c r="F4" s="107" t="n">
        <f aca="false">Resumo!F10</f>
        <v>2064.5</v>
      </c>
      <c r="G4" s="107" t="n">
        <f aca="false">E4*F4</f>
        <v>22709.5</v>
      </c>
    </row>
    <row r="5" customFormat="false" ht="61.15" hidden="false" customHeight="false" outlineLevel="0" collapsed="false">
      <c r="A5" s="100"/>
      <c r="B5" s="103" t="n">
        <f aca="false">B4+1</f>
        <v>268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Resumo!AB12</f>
        <v>23</v>
      </c>
      <c r="F5" s="107" t="n">
        <f aca="false">Resumo!F12</f>
        <v>3015.05</v>
      </c>
      <c r="G5" s="107" t="n">
        <f aca="false">E5*F5</f>
        <v>69346.15</v>
      </c>
    </row>
    <row r="6" customFormat="false" ht="61.15" hidden="false" customHeight="false" outlineLevel="0" collapsed="false">
      <c r="A6" s="100"/>
      <c r="B6" s="103" t="n">
        <f aca="false">B5+1</f>
        <v>269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Resumo!AB14</f>
        <v>6</v>
      </c>
      <c r="F6" s="107" t="n">
        <f aca="false">Resumo!F14</f>
        <v>3844.65</v>
      </c>
      <c r="G6" s="107" t="n">
        <f aca="false">E6*F6</f>
        <v>23067.9</v>
      </c>
    </row>
    <row r="7" customFormat="false" ht="61.15" hidden="false" customHeight="false" outlineLevel="0" collapsed="false">
      <c r="A7" s="100"/>
      <c r="B7" s="103" t="n">
        <f aca="false">B6+1</f>
        <v>270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Resumo!AB15</f>
        <v>5</v>
      </c>
      <c r="F7" s="107" t="n">
        <f aca="false">Resumo!F15</f>
        <v>5198.4</v>
      </c>
      <c r="G7" s="107" t="n">
        <f aca="false">E7*F7</f>
        <v>25992</v>
      </c>
    </row>
    <row r="8" customFormat="false" ht="61.15" hidden="false" customHeight="false" outlineLevel="0" collapsed="false">
      <c r="A8" s="100"/>
      <c r="B8" s="103" t="n">
        <f aca="false">B7+1</f>
        <v>271</v>
      </c>
      <c r="C8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Resumo!AB18</f>
        <v>9</v>
      </c>
      <c r="F8" s="107" t="n">
        <f aca="false">Resumo!F18</f>
        <v>7799.49</v>
      </c>
      <c r="G8" s="107" t="n">
        <f aca="false">E8*F8</f>
        <v>70195.41</v>
      </c>
    </row>
    <row r="9" customFormat="false" ht="61.15" hidden="false" customHeight="false" outlineLevel="0" collapsed="false">
      <c r="A9" s="100"/>
      <c r="B9" s="103" t="n">
        <f aca="false">B8+1</f>
        <v>272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Resumo!AB19</f>
        <v>3</v>
      </c>
      <c r="F9" s="107" t="n">
        <f aca="false">Resumo!F19</f>
        <v>9144.5</v>
      </c>
      <c r="G9" s="107" t="n">
        <f aca="false">E9*F9</f>
        <v>27433.5</v>
      </c>
    </row>
    <row r="10" customFormat="false" ht="61.15" hidden="false" customHeight="false" outlineLevel="0" collapsed="false">
      <c r="A10" s="100"/>
      <c r="B10" s="103" t="n">
        <f aca="false">B9+1</f>
        <v>273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Resumo!AB21</f>
        <v>14</v>
      </c>
      <c r="F10" s="107" t="n">
        <f aca="false">Resumo!F21</f>
        <v>10470</v>
      </c>
      <c r="G10" s="107" t="n">
        <f aca="false">E10*F10</f>
        <v>146580</v>
      </c>
    </row>
    <row r="11" customFormat="false" ht="49.25" hidden="false" customHeight="false" outlineLevel="0" collapsed="false">
      <c r="A11" s="100"/>
      <c r="B11" s="103" t="n">
        <f aca="false">B10+1</f>
        <v>274</v>
      </c>
      <c r="C11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1" s="105" t="s">
        <v>127</v>
      </c>
      <c r="E11" s="106" t="n">
        <f aca="false">Resumo!AB28</f>
        <v>6</v>
      </c>
      <c r="F11" s="107" t="n">
        <f aca="false">Resumo!F28</f>
        <v>2484</v>
      </c>
      <c r="G11" s="107" t="n">
        <f aca="false">E11*F11</f>
        <v>14904</v>
      </c>
      <c r="H11" s="108" t="s">
        <v>128</v>
      </c>
      <c r="I11" s="108"/>
    </row>
    <row r="12" customFormat="false" ht="46.25" hidden="false" customHeight="false" outlineLevel="0" collapsed="false">
      <c r="A12" s="109" t="s">
        <v>129</v>
      </c>
      <c r="B12" s="109"/>
      <c r="C12" s="109"/>
      <c r="D12" s="110" t="s">
        <v>124</v>
      </c>
      <c r="E12" s="111" t="n">
        <f aca="false">SUM(E3:E11)</f>
        <v>96</v>
      </c>
      <c r="F12" s="111" t="s">
        <v>130</v>
      </c>
      <c r="G12" s="112" t="n">
        <f aca="false">SUM(G3:G11)</f>
        <v>436328.46</v>
      </c>
      <c r="H12" s="101" t="s">
        <v>125</v>
      </c>
      <c r="I12" s="101" t="s">
        <v>126</v>
      </c>
      <c r="J12" s="114" t="s">
        <v>131</v>
      </c>
      <c r="K12" s="114" t="s">
        <v>65</v>
      </c>
      <c r="L12" s="114" t="s">
        <v>132</v>
      </c>
      <c r="M12" s="114" t="s">
        <v>66</v>
      </c>
      <c r="N12" s="114" t="s">
        <v>133</v>
      </c>
      <c r="O12" s="114" t="s">
        <v>67</v>
      </c>
      <c r="P12" s="114" t="s">
        <v>134</v>
      </c>
      <c r="Q12" s="114" t="s">
        <v>68</v>
      </c>
      <c r="R12" s="114" t="s">
        <v>135</v>
      </c>
      <c r="S12" s="114" t="s">
        <v>136</v>
      </c>
      <c r="T12" s="114" t="s">
        <v>137</v>
      </c>
      <c r="U12" s="114" t="s">
        <v>138</v>
      </c>
    </row>
    <row r="13" customFormat="false" ht="37.3" hidden="false" customHeight="true" outlineLevel="0" collapsed="false">
      <c r="A13" s="100" t="s">
        <v>172</v>
      </c>
      <c r="B13" s="101" t="s">
        <v>121</v>
      </c>
      <c r="C13" s="102" t="s">
        <v>122</v>
      </c>
      <c r="D13" s="101" t="s">
        <v>123</v>
      </c>
      <c r="E13" s="101" t="s">
        <v>124</v>
      </c>
      <c r="F13" s="101" t="s">
        <v>125</v>
      </c>
      <c r="G13" s="101" t="s">
        <v>126</v>
      </c>
    </row>
    <row r="14" customFormat="false" ht="25.35" hidden="false" customHeight="true" outlineLevel="0" collapsed="false">
      <c r="A14" s="100" t="s">
        <v>172</v>
      </c>
      <c r="B14" s="103" t="n">
        <f aca="false">B11+1</f>
        <v>275</v>
      </c>
      <c r="C14" s="104" t="str">
        <f aca="false">"INSTALAÇÃO DE AR CONDICIONADO - Descrição Complementar: "&amp;Resumo!D36</f>
        <v>INSTALAÇÃO DE AR CONDICIONADO - Descrição Complementar: DOCUMENTO DE RESPONSABILIDADE TÉCNICA (TRT/ART)</v>
      </c>
      <c r="D14" s="105" t="s">
        <v>127</v>
      </c>
      <c r="E14" s="106" t="n">
        <f aca="false">Resumo!AB36</f>
        <v>3</v>
      </c>
      <c r="F14" s="107" t="n">
        <f aca="false">[1]MAR!H19</f>
        <v>78.96334</v>
      </c>
      <c r="G14" s="107" t="n">
        <f aca="false">E14*F14</f>
        <v>236.89002</v>
      </c>
      <c r="H14" s="107" t="n">
        <f aca="false">[1]MAR!J19</f>
        <v>83.03039</v>
      </c>
      <c r="I14" s="116" t="n">
        <f aca="false">$E14*H14</f>
        <v>249.09117</v>
      </c>
      <c r="J14" s="107" t="n">
        <f aca="false">[1]MAR!L19</f>
        <v>0</v>
      </c>
      <c r="K14" s="116" t="n">
        <f aca="false">$E14*J14</f>
        <v>0</v>
      </c>
      <c r="L14" s="107" t="n">
        <f aca="false">[1]MAR!M19</f>
        <v>0</v>
      </c>
      <c r="M14" s="116" t="n">
        <f aca="false">$E14*L14</f>
        <v>0</v>
      </c>
      <c r="N14" s="107" t="n">
        <f aca="false">[1]MAR!N19</f>
        <v>0</v>
      </c>
      <c r="O14" s="116" t="n">
        <f aca="false">$E14*N14</f>
        <v>0</v>
      </c>
      <c r="P14" s="107" t="n">
        <f aca="false">[1]MAR!O19</f>
        <v>0</v>
      </c>
      <c r="Q14" s="116" t="n">
        <f aca="false">$E14*P14</f>
        <v>0</v>
      </c>
      <c r="R14" s="107" t="n">
        <f aca="false">[1]MAR!P19</f>
        <v>73.25</v>
      </c>
      <c r="S14" s="116" t="n">
        <f aca="false">$E14*R14</f>
        <v>219.75</v>
      </c>
      <c r="T14" s="118" t="n">
        <f aca="false">[1]MAR!Q19</f>
        <v>0.2059</v>
      </c>
      <c r="U14" s="116" t="n">
        <f aca="false">$E14*T14</f>
        <v>0.6177</v>
      </c>
    </row>
    <row r="15" customFormat="false" ht="25.35" hidden="false" customHeight="true" outlineLevel="0" collapsed="false">
      <c r="A15" s="100"/>
      <c r="B15" s="103" t="n">
        <f aca="false">B14+1</f>
        <v>276</v>
      </c>
      <c r="C15" s="104" t="str">
        <f aca="false">"INSTALAÇÃO DE AR CONDICIONADO - Descrição Complementar: "&amp;Resumo!D37</f>
        <v>INSTALAÇÃO DE AR CONDICIONADO - Descrição Complementar: INSTALAÇÃO DE AR CONDICIONADO, TIPO SPLIT HI-WALL</v>
      </c>
      <c r="D15" s="105" t="s">
        <v>127</v>
      </c>
      <c r="E15" s="106" t="n">
        <f aca="false">Resumo!AB37</f>
        <v>28</v>
      </c>
      <c r="F15" s="107" t="n">
        <f aca="false">[1]MAR!H20</f>
        <v>245.61044</v>
      </c>
      <c r="G15" s="107" t="n">
        <f aca="false">E15*F15</f>
        <v>6877.09232</v>
      </c>
      <c r="H15" s="107" t="n">
        <f aca="false">[1]MAR!J20</f>
        <v>243.53104</v>
      </c>
      <c r="I15" s="116" t="n">
        <f aca="false">$E15*H15</f>
        <v>6818.86912</v>
      </c>
      <c r="J15" s="107" t="n">
        <f aca="false">[1]MAR!L20</f>
        <v>2.523</v>
      </c>
      <c r="K15" s="116" t="n">
        <f aca="false">$E15*J15</f>
        <v>70.644</v>
      </c>
      <c r="L15" s="107" t="n">
        <f aca="false">[1]MAR!M20</f>
        <v>67.21</v>
      </c>
      <c r="M15" s="116" t="n">
        <f aca="false">$E15*L15</f>
        <v>1881.88</v>
      </c>
      <c r="N15" s="107" t="n">
        <f aca="false">[1]MAR!N20</f>
        <v>2.523</v>
      </c>
      <c r="O15" s="116" t="n">
        <f aca="false">$E15*N15</f>
        <v>70.644</v>
      </c>
      <c r="P15" s="107" t="n">
        <f aca="false">[1]MAR!O20</f>
        <v>57.01</v>
      </c>
      <c r="Q15" s="116" t="n">
        <f aca="false">$E15*P15</f>
        <v>1596.28</v>
      </c>
      <c r="R15" s="107" t="n">
        <f aca="false">[1]MAR!P20</f>
        <v>40.54</v>
      </c>
      <c r="S15" s="116" t="n">
        <f aca="false">$E15*R15</f>
        <v>1135.12</v>
      </c>
      <c r="T15" s="118" t="n">
        <f aca="false">[1]MAR!Q20</f>
        <v>2</v>
      </c>
      <c r="U15" s="116" t="n">
        <f aca="false">$E15*T15</f>
        <v>56</v>
      </c>
    </row>
    <row r="16" customFormat="false" ht="25.35" hidden="false" customHeight="false" outlineLevel="0" collapsed="false">
      <c r="A16" s="100"/>
      <c r="B16" s="103" t="n">
        <f aca="false">B15+1</f>
        <v>277</v>
      </c>
      <c r="C16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6" s="105" t="s">
        <v>127</v>
      </c>
      <c r="E16" s="106" t="n">
        <f aca="false">Resumo!AB38</f>
        <v>15</v>
      </c>
      <c r="F16" s="107" t="n">
        <f aca="false">[1]MAR!H21</f>
        <v>755.42058</v>
      </c>
      <c r="G16" s="107" t="n">
        <f aca="false">E16*F16</f>
        <v>11331.3087</v>
      </c>
      <c r="H16" s="107" t="n">
        <f aca="false">[1]MAR!J21</f>
        <v>771.27894</v>
      </c>
      <c r="I16" s="116" t="n">
        <f aca="false">$E16*H16</f>
        <v>11569.1841</v>
      </c>
      <c r="J16" s="107" t="n">
        <f aca="false">[1]MAR!L21</f>
        <v>4.5749</v>
      </c>
      <c r="K16" s="116" t="n">
        <f aca="false">$E16*J16</f>
        <v>68.6235</v>
      </c>
      <c r="L16" s="107" t="n">
        <f aca="false">[1]MAR!M21</f>
        <v>121.87</v>
      </c>
      <c r="M16" s="116" t="n">
        <f aca="false">$E16*L16</f>
        <v>1828.05</v>
      </c>
      <c r="N16" s="107" t="n">
        <f aca="false">[1]MAR!N21</f>
        <v>4.5749</v>
      </c>
      <c r="O16" s="116" t="n">
        <f aca="false">$E16*N16</f>
        <v>68.6235</v>
      </c>
      <c r="P16" s="107" t="n">
        <f aca="false">[1]MAR!O21</f>
        <v>103.39</v>
      </c>
      <c r="Q16" s="116" t="n">
        <f aca="false">$E16*P16</f>
        <v>1550.85</v>
      </c>
      <c r="R16" s="107" t="n">
        <f aca="false">[1]MAR!P21</f>
        <v>271.3</v>
      </c>
      <c r="S16" s="116" t="n">
        <f aca="false">$E16*R16</f>
        <v>4069.5</v>
      </c>
      <c r="T16" s="118" t="n">
        <f aca="false">[1]MAR!Q21</f>
        <v>1.5166</v>
      </c>
      <c r="U16" s="116" t="n">
        <f aca="false">$E16*T16</f>
        <v>22.749</v>
      </c>
    </row>
    <row r="17" customFormat="false" ht="37.3" hidden="false" customHeight="false" outlineLevel="0" collapsed="false">
      <c r="A17" s="100"/>
      <c r="B17" s="103" t="n">
        <f aca="false">B16+1</f>
        <v>278</v>
      </c>
      <c r="C17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7" s="105" t="s">
        <v>140</v>
      </c>
      <c r="E17" s="106" t="n">
        <f aca="false">Resumo!AB39</f>
        <v>127</v>
      </c>
      <c r="F17" s="107" t="n">
        <f aca="false">[1]MAR!H22</f>
        <v>28.88055</v>
      </c>
      <c r="G17" s="107" t="n">
        <f aca="false">E17*F17</f>
        <v>3667.82985</v>
      </c>
      <c r="H17" s="107" t="n">
        <f aca="false">[1]MAR!J22</f>
        <v>30.08412</v>
      </c>
      <c r="I17" s="116" t="n">
        <f aca="false">$E17*H17</f>
        <v>3820.68324</v>
      </c>
      <c r="J17" s="107" t="n">
        <f aca="false">[1]MAR!L22</f>
        <v>0.052</v>
      </c>
      <c r="K17" s="116" t="n">
        <f aca="false">$E17*J17</f>
        <v>6.604</v>
      </c>
      <c r="L17" s="107" t="n">
        <f aca="false">[1]MAR!M22</f>
        <v>1.38</v>
      </c>
      <c r="M17" s="116" t="n">
        <f aca="false">$E17*L17</f>
        <v>175.26</v>
      </c>
      <c r="N17" s="107" t="n">
        <f aca="false">[1]MAR!N22</f>
        <v>0.052</v>
      </c>
      <c r="O17" s="116" t="n">
        <f aca="false">$E17*N17</f>
        <v>6.604</v>
      </c>
      <c r="P17" s="107" t="n">
        <f aca="false">[1]MAR!O22</f>
        <v>1.17</v>
      </c>
      <c r="Q17" s="116" t="n">
        <f aca="false">$E17*P17</f>
        <v>148.59</v>
      </c>
      <c r="R17" s="107" t="n">
        <f aca="false">[1]MAR!P22</f>
        <v>18.74</v>
      </c>
      <c r="S17" s="116" t="n">
        <f aca="false">$E17*R17</f>
        <v>2379.98</v>
      </c>
      <c r="T17" s="118" t="n">
        <f aca="false">[1]MAR!Q22</f>
        <v>1.0211</v>
      </c>
      <c r="U17" s="116" t="n">
        <f aca="false">$E17*T17</f>
        <v>129.6797</v>
      </c>
    </row>
    <row r="18" customFormat="false" ht="37.3" hidden="false" customHeight="false" outlineLevel="0" collapsed="false">
      <c r="A18" s="100"/>
      <c r="B18" s="103" t="n">
        <f aca="false">B17+1</f>
        <v>279</v>
      </c>
      <c r="C18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8" s="105" t="s">
        <v>140</v>
      </c>
      <c r="E18" s="106" t="n">
        <f aca="false">Resumo!AB40</f>
        <v>130</v>
      </c>
      <c r="F18" s="107" t="n">
        <f aca="false">[1]MAR!H23</f>
        <v>42.1605</v>
      </c>
      <c r="G18" s="107" t="n">
        <f aca="false">E18*F18</f>
        <v>5480.865</v>
      </c>
      <c r="H18" s="107" t="n">
        <f aca="false">[1]MAR!J23</f>
        <v>44.0271</v>
      </c>
      <c r="I18" s="116" t="n">
        <f aca="false">$E18*H18</f>
        <v>5723.523</v>
      </c>
      <c r="J18" s="107" t="n">
        <f aca="false">[1]MAR!L23</f>
        <v>0.057</v>
      </c>
      <c r="K18" s="116" t="n">
        <f aca="false">$E18*J18</f>
        <v>7.41</v>
      </c>
      <c r="L18" s="107" t="n">
        <f aca="false">[1]MAR!M23</f>
        <v>1.51</v>
      </c>
      <c r="M18" s="116" t="n">
        <f aca="false">$E18*L18</f>
        <v>196.3</v>
      </c>
      <c r="N18" s="107" t="n">
        <f aca="false">[1]MAR!N23</f>
        <v>0.057</v>
      </c>
      <c r="O18" s="116" t="n">
        <f aca="false">$E18*N18</f>
        <v>7.41</v>
      </c>
      <c r="P18" s="107" t="n">
        <f aca="false">[1]MAR!O23</f>
        <v>1.28</v>
      </c>
      <c r="Q18" s="116" t="n">
        <f aca="false">$E18*P18</f>
        <v>166.4</v>
      </c>
      <c r="R18" s="107" t="n">
        <f aca="false">[1]MAR!P23</f>
        <v>28.84</v>
      </c>
      <c r="S18" s="116" t="n">
        <f aca="false">$E18*R18</f>
        <v>3749.2</v>
      </c>
      <c r="T18" s="118" t="n">
        <f aca="false">[1]MAR!Q23</f>
        <v>1.0211</v>
      </c>
      <c r="U18" s="116" t="n">
        <f aca="false">$E18*T18</f>
        <v>132.743</v>
      </c>
    </row>
    <row r="19" customFormat="false" ht="37.3" hidden="false" customHeight="false" outlineLevel="0" collapsed="false">
      <c r="A19" s="100"/>
      <c r="B19" s="103" t="n">
        <f aca="false">B18+1</f>
        <v>280</v>
      </c>
      <c r="C19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19" s="105" t="s">
        <v>140</v>
      </c>
      <c r="E19" s="106" t="n">
        <f aca="false">Resumo!AB41</f>
        <v>55</v>
      </c>
      <c r="F19" s="107" t="n">
        <f aca="false">[1]MAR!H24</f>
        <v>54.9666</v>
      </c>
      <c r="G19" s="107" t="n">
        <f aca="false">E19*F19</f>
        <v>3023.163</v>
      </c>
      <c r="H19" s="107" t="n">
        <f aca="false">[1]MAR!J24</f>
        <v>57.47166</v>
      </c>
      <c r="I19" s="116" t="n">
        <f aca="false">$E19*H19</f>
        <v>3160.9413</v>
      </c>
      <c r="J19" s="107" t="n">
        <f aca="false">[1]MAR!L24</f>
        <v>0.061</v>
      </c>
      <c r="K19" s="116" t="n">
        <f aca="false">$E19*J19</f>
        <v>3.355</v>
      </c>
      <c r="L19" s="107" t="n">
        <f aca="false">[1]MAR!M24</f>
        <v>1.62</v>
      </c>
      <c r="M19" s="116" t="n">
        <f aca="false">$E19*L19</f>
        <v>89.1</v>
      </c>
      <c r="N19" s="107" t="n">
        <f aca="false">[1]MAR!N24</f>
        <v>0.061</v>
      </c>
      <c r="O19" s="116" t="n">
        <f aca="false">$E19*N19</f>
        <v>3.355</v>
      </c>
      <c r="P19" s="107" t="n">
        <f aca="false">[1]MAR!O24</f>
        <v>1.37</v>
      </c>
      <c r="Q19" s="116" t="n">
        <f aca="false">$E19*P19</f>
        <v>75.35</v>
      </c>
      <c r="R19" s="107" t="n">
        <f aca="false">[1]MAR!P24</f>
        <v>39.11</v>
      </c>
      <c r="S19" s="116" t="n">
        <f aca="false">$E19*R19</f>
        <v>2151.05</v>
      </c>
      <c r="T19" s="118" t="n">
        <f aca="false">[1]MAR!Q24</f>
        <v>1.0211</v>
      </c>
      <c r="U19" s="116" t="n">
        <f aca="false">$E19*T19</f>
        <v>56.1605</v>
      </c>
    </row>
    <row r="20" customFormat="false" ht="37.3" hidden="false" customHeight="false" outlineLevel="0" collapsed="false">
      <c r="A20" s="100"/>
      <c r="B20" s="103" t="n">
        <f aca="false">B19+1</f>
        <v>281</v>
      </c>
      <c r="C20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0" s="105" t="s">
        <v>140</v>
      </c>
      <c r="E20" s="106" t="n">
        <f aca="false">Resumo!AB42</f>
        <v>75</v>
      </c>
      <c r="F20" s="107" t="n">
        <f aca="false">[1]MAR!H25</f>
        <v>65.74365</v>
      </c>
      <c r="G20" s="107" t="n">
        <f aca="false">E20*F20</f>
        <v>4930.77375</v>
      </c>
      <c r="H20" s="107" t="n">
        <f aca="false">[1]MAR!J25</f>
        <v>68.79474</v>
      </c>
      <c r="I20" s="116" t="n">
        <f aca="false">$E20*H20</f>
        <v>5159.6055</v>
      </c>
      <c r="J20" s="107" t="n">
        <f aca="false">[1]MAR!L25</f>
        <v>0.064</v>
      </c>
      <c r="K20" s="116" t="n">
        <f aca="false">$E20*J20</f>
        <v>4.8</v>
      </c>
      <c r="L20" s="107" t="n">
        <f aca="false">[1]MAR!M25</f>
        <v>1.7</v>
      </c>
      <c r="M20" s="116" t="n">
        <f aca="false">$E20*L20</f>
        <v>127.5</v>
      </c>
      <c r="N20" s="107" t="n">
        <f aca="false">[1]MAR!N25</f>
        <v>0.064</v>
      </c>
      <c r="O20" s="116" t="n">
        <f aca="false">$E20*N20</f>
        <v>4.8</v>
      </c>
      <c r="P20" s="107" t="n">
        <f aca="false">[1]MAR!O25</f>
        <v>1.44</v>
      </c>
      <c r="Q20" s="116" t="n">
        <f aca="false">$E20*P20</f>
        <v>108</v>
      </c>
      <c r="R20" s="107" t="n">
        <f aca="false">[1]MAR!P25</f>
        <v>48.65</v>
      </c>
      <c r="S20" s="116" t="n">
        <f aca="false">$E20*R20</f>
        <v>3648.75</v>
      </c>
      <c r="T20" s="118" t="n">
        <f aca="false">[1]MAR!Q25</f>
        <v>1.0211</v>
      </c>
      <c r="U20" s="116" t="n">
        <f aca="false">$E20*T20</f>
        <v>76.5825</v>
      </c>
    </row>
    <row r="21" customFormat="false" ht="37.3" hidden="false" customHeight="false" outlineLevel="0" collapsed="false">
      <c r="A21" s="100"/>
      <c r="B21" s="103" t="n">
        <f aca="false">B20+1</f>
        <v>282</v>
      </c>
      <c r="C21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1" s="105" t="s">
        <v>140</v>
      </c>
      <c r="E21" s="106" t="n">
        <f aca="false">Resumo!AB43</f>
        <v>20</v>
      </c>
      <c r="F21" s="107" t="n">
        <f aca="false">[1]MAR!H26</f>
        <v>80.22645</v>
      </c>
      <c r="G21" s="107" t="n">
        <f aca="false">E21*F21</f>
        <v>1604.529</v>
      </c>
      <c r="H21" s="107" t="n">
        <f aca="false">[1]MAR!J26</f>
        <v>84.0285</v>
      </c>
      <c r="I21" s="116" t="n">
        <f aca="false">$E21*H21</f>
        <v>1680.57</v>
      </c>
      <c r="J21" s="107" t="n">
        <f aca="false">[1]MAR!L26</f>
        <v>0.064</v>
      </c>
      <c r="K21" s="116" t="n">
        <f aca="false">$E21*J21</f>
        <v>1.28</v>
      </c>
      <c r="L21" s="107" t="n">
        <f aca="false">[1]MAR!M26</f>
        <v>1.7</v>
      </c>
      <c r="M21" s="116" t="n">
        <f aca="false">$E21*L21</f>
        <v>34</v>
      </c>
      <c r="N21" s="107" t="n">
        <f aca="false">[1]MAR!N26</f>
        <v>0.064</v>
      </c>
      <c r="O21" s="116" t="n">
        <f aca="false">$E21*N21</f>
        <v>1.28</v>
      </c>
      <c r="P21" s="107" t="n">
        <f aca="false">[1]MAR!O26</f>
        <v>1.44</v>
      </c>
      <c r="Q21" s="116" t="n">
        <f aca="false">$E21*P21</f>
        <v>28.8</v>
      </c>
      <c r="R21" s="107" t="n">
        <f aca="false">[1]MAR!P26</f>
        <v>58.84</v>
      </c>
      <c r="S21" s="116" t="n">
        <f aca="false">$E21*R21</f>
        <v>1176.8</v>
      </c>
      <c r="T21" s="118" t="n">
        <f aca="false">[1]MAR!Q26</f>
        <v>1.0211</v>
      </c>
      <c r="U21" s="116" t="n">
        <f aca="false">$E21*T21</f>
        <v>20.422</v>
      </c>
    </row>
    <row r="22" customFormat="false" ht="37.3" hidden="false" customHeight="false" outlineLevel="0" collapsed="false">
      <c r="A22" s="100"/>
      <c r="B22" s="103" t="n">
        <f aca="false">B21+1</f>
        <v>283</v>
      </c>
      <c r="C22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2" s="105" t="s">
        <v>140</v>
      </c>
      <c r="E22" s="106" t="n">
        <f aca="false">Resumo!AB44</f>
        <v>55</v>
      </c>
      <c r="F22" s="107" t="n">
        <f aca="false">[1]MAR!H27</f>
        <v>111.50055</v>
      </c>
      <c r="G22" s="107" t="n">
        <f aca="false">E22*F22</f>
        <v>6132.53025</v>
      </c>
      <c r="H22" s="107" t="n">
        <f aca="false">[1]MAR!J27</f>
        <v>116.92422</v>
      </c>
      <c r="I22" s="116" t="n">
        <f aca="false">$E22*H22</f>
        <v>6430.8321</v>
      </c>
      <c r="J22" s="107" t="n">
        <f aca="false">[1]MAR!L27</f>
        <v>0.064</v>
      </c>
      <c r="K22" s="116" t="n">
        <f aca="false">$E22*J22</f>
        <v>3.52</v>
      </c>
      <c r="L22" s="107" t="n">
        <f aca="false">[1]MAR!M27</f>
        <v>1.7</v>
      </c>
      <c r="M22" s="116" t="n">
        <f aca="false">$E22*L22</f>
        <v>93.5</v>
      </c>
      <c r="N22" s="107" t="n">
        <f aca="false">[1]MAR!N27</f>
        <v>0.064</v>
      </c>
      <c r="O22" s="116" t="n">
        <f aca="false">$E22*N22</f>
        <v>3.52</v>
      </c>
      <c r="P22" s="107" t="n">
        <f aca="false">[1]MAR!O27</f>
        <v>1.44</v>
      </c>
      <c r="Q22" s="116" t="n">
        <f aca="false">$E22*P22</f>
        <v>79.2</v>
      </c>
      <c r="R22" s="107" t="n">
        <f aca="false">[1]MAR!P27</f>
        <v>84.5</v>
      </c>
      <c r="S22" s="116" t="n">
        <f aca="false">$E22*R22</f>
        <v>4647.5</v>
      </c>
      <c r="T22" s="118" t="n">
        <f aca="false">[1]MAR!Q27</f>
        <v>1.0211</v>
      </c>
      <c r="U22" s="116" t="n">
        <f aca="false">$E22*T22</f>
        <v>56.1605</v>
      </c>
    </row>
    <row r="23" customFormat="false" ht="37.3" hidden="false" customHeight="false" outlineLevel="0" collapsed="false">
      <c r="A23" s="100"/>
      <c r="B23" s="103" t="n">
        <f aca="false">B22+1</f>
        <v>284</v>
      </c>
      <c r="C23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3" s="105" t="s">
        <v>140</v>
      </c>
      <c r="E23" s="106" t="n">
        <f aca="false">Resumo!AB45</f>
        <v>140</v>
      </c>
      <c r="F23" s="107" t="n">
        <f aca="false">[1]MAR!H28</f>
        <v>23.87704</v>
      </c>
      <c r="G23" s="107" t="n">
        <f aca="false">E23*F23</f>
        <v>3342.7856</v>
      </c>
      <c r="H23" s="107" t="n">
        <f aca="false">[1]MAR!J28</f>
        <v>24.24429</v>
      </c>
      <c r="I23" s="116" t="n">
        <f aca="false">$E23*H23</f>
        <v>3394.2006</v>
      </c>
      <c r="J23" s="107" t="n">
        <f aca="false">[1]MAR!L28</f>
        <v>0.2154</v>
      </c>
      <c r="K23" s="116" t="n">
        <f aca="false">$E23*J23</f>
        <v>30.156</v>
      </c>
      <c r="L23" s="107" t="n">
        <f aca="false">[1]MAR!M28</f>
        <v>5.73</v>
      </c>
      <c r="M23" s="116" t="n">
        <f aca="false">$E23*L23</f>
        <v>802.2</v>
      </c>
      <c r="N23" s="107" t="n">
        <f aca="false">[1]MAR!N28</f>
        <v>0.0667</v>
      </c>
      <c r="O23" s="116" t="n">
        <f aca="false">$E23*N23</f>
        <v>9.338</v>
      </c>
      <c r="P23" s="107" t="n">
        <f aca="false">[1]MAR!O28</f>
        <v>1.5</v>
      </c>
      <c r="Q23" s="116" t="n">
        <f aca="false">$E23*P23</f>
        <v>210</v>
      </c>
      <c r="R23" s="107" t="n">
        <f aca="false">[1]MAR!P28</f>
        <v>7.23</v>
      </c>
      <c r="S23" s="116" t="n">
        <f aca="false">$E23*R23</f>
        <v>1012.2</v>
      </c>
      <c r="T23" s="118" t="n">
        <f aca="false">[1]MAR!Q28</f>
        <v>1.19</v>
      </c>
      <c r="U23" s="116" t="n">
        <f aca="false">$E23*T23</f>
        <v>166.6</v>
      </c>
    </row>
    <row r="24" customFormat="false" ht="37.3" hidden="false" customHeight="false" outlineLevel="0" collapsed="false">
      <c r="A24" s="100"/>
      <c r="B24" s="103" t="n">
        <f aca="false">B23+1</f>
        <v>285</v>
      </c>
      <c r="C24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4" s="105" t="s">
        <v>140</v>
      </c>
      <c r="E24" s="106" t="n">
        <f aca="false">Resumo!AB46</f>
        <v>75</v>
      </c>
      <c r="F24" s="107" t="n">
        <f aca="false">[1]MAR!H29</f>
        <v>30.76756</v>
      </c>
      <c r="G24" s="107" t="n">
        <f aca="false">E24*F24</f>
        <v>2307.567</v>
      </c>
      <c r="H24" s="107" t="n">
        <f aca="false">[1]MAR!J29</f>
        <v>31.48971</v>
      </c>
      <c r="I24" s="116" t="n">
        <f aca="false">$E24*H24</f>
        <v>2361.72825</v>
      </c>
      <c r="J24" s="107" t="n">
        <f aca="false">[1]MAR!L29</f>
        <v>0.2154</v>
      </c>
      <c r="K24" s="116" t="n">
        <f aca="false">$E24*J24</f>
        <v>16.155</v>
      </c>
      <c r="L24" s="107" t="n">
        <f aca="false">[1]MAR!M29</f>
        <v>5.73</v>
      </c>
      <c r="M24" s="116" t="n">
        <f aca="false">$E24*L24</f>
        <v>429.75</v>
      </c>
      <c r="N24" s="107" t="n">
        <f aca="false">[1]MAR!N29</f>
        <v>0.0667</v>
      </c>
      <c r="O24" s="116" t="n">
        <f aca="false">$E24*N24</f>
        <v>5.0025</v>
      </c>
      <c r="P24" s="107" t="n">
        <f aca="false">[1]MAR!O29</f>
        <v>1.5</v>
      </c>
      <c r="Q24" s="116" t="n">
        <f aca="false">$E24*P24</f>
        <v>112.5</v>
      </c>
      <c r="R24" s="107" t="n">
        <f aca="false">[1]MAR!P29</f>
        <v>12.69</v>
      </c>
      <c r="S24" s="116" t="n">
        <f aca="false">$E24*R24</f>
        <v>951.75</v>
      </c>
      <c r="T24" s="118" t="n">
        <f aca="false">[1]MAR!Q29</f>
        <v>1.2434</v>
      </c>
      <c r="U24" s="116" t="n">
        <f aca="false">$E24*T24</f>
        <v>93.255</v>
      </c>
    </row>
    <row r="25" customFormat="false" ht="25.35" hidden="false" customHeight="false" outlineLevel="0" collapsed="false">
      <c r="A25" s="100"/>
      <c r="B25" s="103" t="n">
        <f aca="false">B24+1</f>
        <v>286</v>
      </c>
      <c r="C25" s="104" t="str">
        <f aca="false">"INSTALAÇÃO DE AR CONDICIONADO - Descrição Complementar: "&amp;Resumo!D47</f>
        <v>INSTALAÇÃO DE AR CONDICIONADO - Descrição Complementar: CARGA DA INSTALAÇÃO COM GÁS REFRIGERANTE R-410a</v>
      </c>
      <c r="D25" s="105" t="s">
        <v>141</v>
      </c>
      <c r="E25" s="106" t="n">
        <f aca="false">Resumo!AB47</f>
        <v>32</v>
      </c>
      <c r="F25" s="107" t="n">
        <f aca="false">[1]MAR!H30</f>
        <v>50.79915</v>
      </c>
      <c r="G25" s="107" t="n">
        <f aca="false">E25*F25</f>
        <v>1625.5728</v>
      </c>
      <c r="H25" s="107" t="n">
        <f aca="false">[1]MAR!J30</f>
        <v>53.43318</v>
      </c>
      <c r="I25" s="116" t="n">
        <f aca="false">$E25*H25</f>
        <v>1709.86176</v>
      </c>
      <c r="J25" s="107" t="n">
        <f aca="false">[1]MAR!L30</f>
        <v>0.2154</v>
      </c>
      <c r="K25" s="116" t="n">
        <f aca="false">$E25*J25</f>
        <v>6.8928</v>
      </c>
      <c r="L25" s="107" t="n">
        <f aca="false">[1]MAR!M30</f>
        <v>5.73</v>
      </c>
      <c r="M25" s="116" t="n">
        <f aca="false">$E25*L25</f>
        <v>183.36</v>
      </c>
      <c r="N25" s="107" t="n">
        <f aca="false">[1]MAR!N30</f>
        <v>0.0667</v>
      </c>
      <c r="O25" s="116" t="n">
        <f aca="false">$E25*N25</f>
        <v>2.1344</v>
      </c>
      <c r="P25" s="107" t="n">
        <f aca="false">[1]MAR!O30</f>
        <v>1.5</v>
      </c>
      <c r="Q25" s="116" t="n">
        <f aca="false">$E25*P25</f>
        <v>48</v>
      </c>
      <c r="R25" s="107" t="n">
        <f aca="false">[1]MAR!P30</f>
        <v>41.81</v>
      </c>
      <c r="S25" s="116" t="n">
        <f aca="false">$E25*R25</f>
        <v>1337.92</v>
      </c>
      <c r="T25" s="118" t="n">
        <f aca="false">[1]MAR!Q30</f>
        <v>1</v>
      </c>
      <c r="U25" s="116" t="n">
        <f aca="false">$E25*T25</f>
        <v>32</v>
      </c>
    </row>
    <row r="26" customFormat="false" ht="25.35" hidden="false" customHeight="false" outlineLevel="0" collapsed="false">
      <c r="A26" s="100"/>
      <c r="B26" s="103" t="n">
        <f aca="false">B25+1</f>
        <v>287</v>
      </c>
      <c r="C26" s="104" t="str">
        <f aca="false">"INSTALAÇÃO DE AR CONDICIONADO - Descrição Complementar: "&amp;Resumo!D48</f>
        <v>INSTALAÇÃO DE AR CONDICIONADO - Descrição Complementar: CARGA DA INSTALAÇÃO COM GÁS REFRIGERANTE R-32</v>
      </c>
      <c r="D26" s="105" t="s">
        <v>141</v>
      </c>
      <c r="E26" s="106" t="n">
        <f aca="false">Resumo!AB48</f>
        <v>47.9</v>
      </c>
      <c r="F26" s="107" t="n">
        <f aca="false">[1]MAR!H31</f>
        <v>161.46135</v>
      </c>
      <c r="G26" s="107" t="n">
        <f aca="false">E26*F26</f>
        <v>7733.998665</v>
      </c>
      <c r="H26" s="107" t="n">
        <f aca="false">[1]MAR!J31</f>
        <v>169.83342</v>
      </c>
      <c r="I26" s="116" t="n">
        <f aca="false">$E26*H26</f>
        <v>8135.020818</v>
      </c>
      <c r="J26" s="107" t="n">
        <f aca="false">[1]MAR!L31</f>
        <v>0.2154</v>
      </c>
      <c r="K26" s="116" t="n">
        <f aca="false">$E26*J26</f>
        <v>10.31766</v>
      </c>
      <c r="L26" s="107" t="n">
        <f aca="false">[1]MAR!M31</f>
        <v>5.73</v>
      </c>
      <c r="M26" s="116" t="n">
        <f aca="false">$E26*L26</f>
        <v>274.467</v>
      </c>
      <c r="N26" s="107" t="n">
        <f aca="false">[1]MAR!N31</f>
        <v>0.0667</v>
      </c>
      <c r="O26" s="116" t="n">
        <f aca="false">$E26*N26</f>
        <v>3.19493</v>
      </c>
      <c r="P26" s="107" t="n">
        <f aca="false">[1]MAR!O31</f>
        <v>1.5</v>
      </c>
      <c r="Q26" s="116" t="n">
        <f aca="false">$E26*P26</f>
        <v>71.85</v>
      </c>
      <c r="R26" s="107" t="n">
        <f aca="false">[1]MAR!P31</f>
        <v>132.89</v>
      </c>
      <c r="S26" s="116" t="n">
        <f aca="false">$E26*R26</f>
        <v>6365.431</v>
      </c>
      <c r="T26" s="118" t="n">
        <f aca="false">[1]MAR!Q31</f>
        <v>1</v>
      </c>
      <c r="U26" s="116" t="n">
        <f aca="false">$E26*T26</f>
        <v>47.9</v>
      </c>
    </row>
    <row r="27" customFormat="false" ht="37.3" hidden="false" customHeight="false" outlineLevel="0" collapsed="false">
      <c r="A27" s="100"/>
      <c r="B27" s="103" t="n">
        <f aca="false">B26+1</f>
        <v>288</v>
      </c>
      <c r="C27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7" s="105" t="s">
        <v>127</v>
      </c>
      <c r="E27" s="106" t="n">
        <f aca="false">Resumo!AB50</f>
        <v>43</v>
      </c>
      <c r="F27" s="107" t="n">
        <f aca="false">[1]MAR!H33</f>
        <v>47.88028</v>
      </c>
      <c r="G27" s="107" t="n">
        <f aca="false">E27*F27</f>
        <v>2058.85204</v>
      </c>
      <c r="H27" s="107" t="n">
        <f aca="false">[1]MAR!J33</f>
        <v>45.60899</v>
      </c>
      <c r="I27" s="116" t="n">
        <f aca="false">$E27*H27</f>
        <v>1961.18657</v>
      </c>
      <c r="J27" s="107" t="n">
        <f aca="false">[1]MAR!L33</f>
        <v>1.16</v>
      </c>
      <c r="K27" s="116" t="n">
        <f aca="false">$E27*J27</f>
        <v>49.88</v>
      </c>
      <c r="L27" s="107" t="n">
        <f aca="false">[1]MAR!M33</f>
        <v>31.4902</v>
      </c>
      <c r="M27" s="116" t="n">
        <f aca="false">$E27*L27</f>
        <v>1354.0786</v>
      </c>
      <c r="N27" s="107" t="n">
        <f aca="false">[1]MAR!N33</f>
        <v>0.32</v>
      </c>
      <c r="O27" s="116" t="n">
        <f aca="false">$E27*N27</f>
        <v>13.76</v>
      </c>
      <c r="P27" s="107" t="n">
        <f aca="false">[1]MAR!O33</f>
        <v>6.4498</v>
      </c>
      <c r="Q27" s="116" t="n">
        <f aca="false">$E27*P27</f>
        <v>277.3414</v>
      </c>
      <c r="R27" s="107" t="n">
        <f aca="false">[1]MAR!P33</f>
        <v>0</v>
      </c>
      <c r="S27" s="116" t="n">
        <f aca="false">$E27*R27</f>
        <v>0</v>
      </c>
      <c r="T27" s="118" t="n">
        <f aca="false">[1]MAR!Q33</f>
        <v>0</v>
      </c>
      <c r="U27" s="116" t="n">
        <f aca="false">$E27*T27</f>
        <v>0</v>
      </c>
    </row>
    <row r="28" customFormat="false" ht="32.05" hidden="false" customHeight="true" outlineLevel="0" collapsed="false">
      <c r="A28" s="109" t="s">
        <v>142</v>
      </c>
      <c r="B28" s="109"/>
      <c r="C28" s="109"/>
      <c r="D28" s="110" t="s">
        <v>124</v>
      </c>
      <c r="E28" s="111" t="n">
        <f aca="false">SUM(E14:E27)</f>
        <v>845.9</v>
      </c>
      <c r="F28" s="111" t="s">
        <v>130</v>
      </c>
      <c r="G28" s="112" t="n">
        <f aca="false">SUM(G14:G27)</f>
        <v>60353.757995</v>
      </c>
      <c r="H28" s="111" t="s">
        <v>130</v>
      </c>
      <c r="I28" s="112" t="n">
        <f aca="false">SUM(I14:I27)</f>
        <v>62175.297528</v>
      </c>
    </row>
    <row r="29" customFormat="false" ht="12.8" hidden="false" customHeight="false" outlineLevel="0" collapsed="false">
      <c r="D29" s="117"/>
      <c r="G29" s="116"/>
    </row>
  </sheetData>
  <mergeCells count="6">
    <mergeCell ref="A1:G1"/>
    <mergeCell ref="A2:A11"/>
    <mergeCell ref="H11:I11"/>
    <mergeCell ref="A12:C12"/>
    <mergeCell ref="A13:A27"/>
    <mergeCell ref="A28:C28"/>
  </mergeCells>
  <conditionalFormatting sqref="E14:E1048576 D2 E1:E12 D13:E13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49"/>
    <col collapsed="false" customWidth="false" hidden="true" outlineLevel="0" max="10" min="10" style="2" width="11.53"/>
    <col collapsed="false" customWidth="true" hidden="true" outlineLevel="0" max="11" min="11" style="2" width="13.75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173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174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MAR!B27+1</f>
        <v>289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Resumo!AD8</f>
        <v>2</v>
      </c>
      <c r="F3" s="107" t="n">
        <f aca="false">Resumo!F8</f>
        <v>1900</v>
      </c>
      <c r="G3" s="107" t="n">
        <f aca="false">E3*F3</f>
        <v>3800</v>
      </c>
    </row>
    <row r="4" customFormat="false" ht="61.15" hidden="false" customHeight="false" outlineLevel="0" collapsed="false">
      <c r="A4" s="100"/>
      <c r="B4" s="103" t="n">
        <f aca="false">B3+1</f>
        <v>290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Resumo!AD10</f>
        <v>5</v>
      </c>
      <c r="F4" s="107" t="n">
        <f aca="false">Resumo!F10</f>
        <v>2064.5</v>
      </c>
      <c r="G4" s="107" t="n">
        <f aca="false">E4*F4</f>
        <v>10322.5</v>
      </c>
    </row>
    <row r="5" customFormat="false" ht="61.15" hidden="false" customHeight="false" outlineLevel="0" collapsed="false">
      <c r="A5" s="100"/>
      <c r="B5" s="103" t="n">
        <f aca="false">B4+1</f>
        <v>291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Resumo!AD12</f>
        <v>18</v>
      </c>
      <c r="F5" s="107" t="n">
        <f aca="false">Resumo!F12</f>
        <v>3015.05</v>
      </c>
      <c r="G5" s="107" t="n">
        <f aca="false">E5*F5</f>
        <v>54270.9</v>
      </c>
    </row>
    <row r="6" customFormat="false" ht="61.15" hidden="false" customHeight="false" outlineLevel="0" collapsed="false">
      <c r="A6" s="100"/>
      <c r="B6" s="103" t="n">
        <f aca="false">B5+1</f>
        <v>292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Resumo!AD14</f>
        <v>6</v>
      </c>
      <c r="F6" s="107" t="n">
        <f aca="false">Resumo!F14</f>
        <v>3844.65</v>
      </c>
      <c r="G6" s="107" t="n">
        <f aca="false">E6*F6</f>
        <v>23067.9</v>
      </c>
    </row>
    <row r="7" customFormat="false" ht="61.15" hidden="false" customHeight="false" outlineLevel="0" collapsed="false">
      <c r="A7" s="100"/>
      <c r="B7" s="103" t="n">
        <f aca="false">B6+1</f>
        <v>293</v>
      </c>
      <c r="C7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Resumo!AD18</f>
        <v>4</v>
      </c>
      <c r="F7" s="107" t="n">
        <f aca="false">Resumo!F18</f>
        <v>7799.49</v>
      </c>
      <c r="G7" s="107" t="n">
        <f aca="false">E7*F7</f>
        <v>31197.96</v>
      </c>
    </row>
    <row r="8" customFormat="false" ht="61.15" hidden="false" customHeight="false" outlineLevel="0" collapsed="false">
      <c r="A8" s="100"/>
      <c r="B8" s="103" t="n">
        <f aca="false">B7+1</f>
        <v>294</v>
      </c>
      <c r="C8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Resumo!AD19</f>
        <v>1</v>
      </c>
      <c r="F8" s="107" t="n">
        <f aca="false">Resumo!F19</f>
        <v>9144.5</v>
      </c>
      <c r="G8" s="107" t="n">
        <f aca="false">E8*F8</f>
        <v>9144.5</v>
      </c>
    </row>
    <row r="9" customFormat="false" ht="61.15" hidden="false" customHeight="false" outlineLevel="0" collapsed="false">
      <c r="A9" s="100"/>
      <c r="B9" s="103" t="n">
        <f aca="false">B8+1</f>
        <v>295</v>
      </c>
      <c r="C9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9" s="105" t="s">
        <v>127</v>
      </c>
      <c r="E9" s="106" t="n">
        <f aca="false">Resumo!AD21</f>
        <v>3</v>
      </c>
      <c r="F9" s="107" t="n">
        <f aca="false">Resumo!F21</f>
        <v>10470</v>
      </c>
      <c r="G9" s="107" t="n">
        <f aca="false">E9*F9</f>
        <v>31410</v>
      </c>
    </row>
    <row r="10" customFormat="false" ht="61.15" hidden="false" customHeight="false" outlineLevel="0" collapsed="false">
      <c r="A10" s="100"/>
      <c r="B10" s="103" t="n">
        <f aca="false">B9+1</f>
        <v>296</v>
      </c>
      <c r="C10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0" s="105" t="s">
        <v>127</v>
      </c>
      <c r="E10" s="106" t="n">
        <f aca="false">Resumo!AD23</f>
        <v>2</v>
      </c>
      <c r="F10" s="107" t="n">
        <f aca="false">Resumo!F23</f>
        <v>5546.99</v>
      </c>
      <c r="G10" s="107" t="n">
        <f aca="false">E10*F10</f>
        <v>11093.98</v>
      </c>
    </row>
    <row r="11" customFormat="false" ht="61.15" hidden="false" customHeight="false" outlineLevel="0" collapsed="false">
      <c r="A11" s="100"/>
      <c r="B11" s="103" t="n">
        <f aca="false">B10+1</f>
        <v>297</v>
      </c>
      <c r="C11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1" s="105" t="s">
        <v>127</v>
      </c>
      <c r="E11" s="106" t="n">
        <f aca="false">Resumo!AD24</f>
        <v>4</v>
      </c>
      <c r="F11" s="107" t="n">
        <f aca="false">Resumo!F24</f>
        <v>8547</v>
      </c>
      <c r="G11" s="107" t="n">
        <f aca="false">E11*F11</f>
        <v>34188</v>
      </c>
    </row>
    <row r="12" customFormat="false" ht="49.25" hidden="false" customHeight="false" outlineLevel="0" collapsed="false">
      <c r="A12" s="100"/>
      <c r="B12" s="103" t="n">
        <f aca="false">B11+1</f>
        <v>298</v>
      </c>
      <c r="C12" s="104" t="str">
        <f aca="false">"AR CONDICIONADO - Descrição Complementar: "&amp;Resumo!D29</f>
        <v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v>
      </c>
      <c r="D12" s="105" t="s">
        <v>127</v>
      </c>
      <c r="E12" s="106" t="n">
        <f aca="false">Resumo!AD29</f>
        <v>7</v>
      </c>
      <c r="F12" s="107" t="n">
        <f aca="false">Resumo!F29</f>
        <v>2710.5</v>
      </c>
      <c r="G12" s="107" t="n">
        <f aca="false">E12*F12</f>
        <v>18973.5</v>
      </c>
      <c r="H12" s="108" t="s">
        <v>128</v>
      </c>
      <c r="I12" s="108"/>
    </row>
    <row r="13" customFormat="false" ht="46.25" hidden="false" customHeight="false" outlineLevel="0" collapsed="false">
      <c r="A13" s="109" t="s">
        <v>129</v>
      </c>
      <c r="B13" s="109"/>
      <c r="C13" s="109"/>
      <c r="D13" s="110" t="s">
        <v>124</v>
      </c>
      <c r="E13" s="111" t="n">
        <f aca="false">SUM(E3:E12)</f>
        <v>52</v>
      </c>
      <c r="F13" s="111" t="s">
        <v>130</v>
      </c>
      <c r="G13" s="112" t="n">
        <f aca="false">SUM(G3:G12)</f>
        <v>227469.24</v>
      </c>
      <c r="H13" s="113" t="s">
        <v>125</v>
      </c>
      <c r="I13" s="113" t="s">
        <v>126</v>
      </c>
      <c r="J13" s="114" t="s">
        <v>131</v>
      </c>
      <c r="K13" s="114" t="s">
        <v>65</v>
      </c>
      <c r="L13" s="114" t="s">
        <v>132</v>
      </c>
      <c r="M13" s="114" t="s">
        <v>66</v>
      </c>
      <c r="N13" s="114" t="s">
        <v>133</v>
      </c>
      <c r="O13" s="114" t="s">
        <v>67</v>
      </c>
      <c r="P13" s="114" t="s">
        <v>134</v>
      </c>
      <c r="Q13" s="114" t="s">
        <v>68</v>
      </c>
      <c r="R13" s="114" t="s">
        <v>135</v>
      </c>
      <c r="S13" s="114" t="s">
        <v>136</v>
      </c>
      <c r="T13" s="114" t="s">
        <v>137</v>
      </c>
      <c r="U13" s="114" t="s">
        <v>138</v>
      </c>
    </row>
    <row r="14" customFormat="false" ht="37.3" hidden="false" customHeight="true" outlineLevel="0" collapsed="false">
      <c r="A14" s="100" t="s">
        <v>175</v>
      </c>
      <c r="B14" s="101" t="s">
        <v>121</v>
      </c>
      <c r="C14" s="102" t="s">
        <v>122</v>
      </c>
      <c r="D14" s="101" t="s">
        <v>123</v>
      </c>
      <c r="E14" s="101" t="s">
        <v>124</v>
      </c>
      <c r="F14" s="101" t="s">
        <v>125</v>
      </c>
      <c r="G14" s="101" t="s">
        <v>126</v>
      </c>
    </row>
    <row r="15" customFormat="false" ht="25.35" hidden="false" customHeight="true" outlineLevel="0" collapsed="false">
      <c r="A15" s="100" t="s">
        <v>175</v>
      </c>
      <c r="B15" s="103" t="n">
        <f aca="false">B12+1</f>
        <v>299</v>
      </c>
      <c r="C15" s="104" t="str">
        <f aca="false">"INSTALAÇÃO DE AR CONDICIONADO - Descrição Complementar: "&amp;Resumo!D36</f>
        <v>INSTALAÇÃO DE AR CONDICIONADO - Descrição Complementar: DOCUMENTO DE RESPONSABILIDADE TÉCNICA (TRT/ART)</v>
      </c>
      <c r="D15" s="105" t="s">
        <v>127</v>
      </c>
      <c r="E15" s="106" t="n">
        <f aca="false">Resumo!AD36</f>
        <v>2</v>
      </c>
      <c r="F15" s="107" t="n">
        <f aca="false">[1]PLM!H19</f>
        <v>78.96334</v>
      </c>
      <c r="G15" s="107" t="n">
        <f aca="false">E15*F15</f>
        <v>157.92668</v>
      </c>
      <c r="H15" s="115" t="n">
        <f aca="false">[1]PLM!J19</f>
        <v>83.03039</v>
      </c>
      <c r="I15" s="116" t="n">
        <f aca="false">$E15*H15</f>
        <v>166.06078</v>
      </c>
      <c r="J15" s="115" t="n">
        <f aca="false">[1]PLM!L19</f>
        <v>0</v>
      </c>
      <c r="K15" s="116" t="n">
        <f aca="false">$E15*J15</f>
        <v>0</v>
      </c>
      <c r="L15" s="115" t="n">
        <f aca="false">[1]PLM!M19</f>
        <v>0</v>
      </c>
      <c r="M15" s="116" t="n">
        <f aca="false">$E15*L15</f>
        <v>0</v>
      </c>
      <c r="N15" s="115" t="n">
        <f aca="false">[1]PLM!N19</f>
        <v>0</v>
      </c>
      <c r="O15" s="116" t="n">
        <f aca="false">$E15*N15</f>
        <v>0</v>
      </c>
      <c r="P15" s="115" t="n">
        <f aca="false">[1]PLM!O19</f>
        <v>0</v>
      </c>
      <c r="Q15" s="116" t="n">
        <f aca="false">$E15*P15</f>
        <v>0</v>
      </c>
      <c r="R15" s="115" t="n">
        <f aca="false">[1]PLM!P19</f>
        <v>72.45</v>
      </c>
      <c r="S15" s="116" t="n">
        <f aca="false">$E15*R15</f>
        <v>144.9</v>
      </c>
      <c r="T15" s="115" t="n">
        <f aca="false">[1]PLM!Q19</f>
        <v>0.2059</v>
      </c>
      <c r="U15" s="116" t="n">
        <f aca="false">$E15*T15</f>
        <v>0.4118</v>
      </c>
    </row>
    <row r="16" customFormat="false" ht="25.35" hidden="false" customHeight="true" outlineLevel="0" collapsed="false">
      <c r="A16" s="100"/>
      <c r="B16" s="103" t="n">
        <f aca="false">B15+1</f>
        <v>300</v>
      </c>
      <c r="C16" s="104" t="str">
        <f aca="false">"INSTALAÇÃO DE AR CONDICIONADO - Descrição Complementar: "&amp;Resumo!D37</f>
        <v>INSTALAÇÃO DE AR CONDICIONADO - Descrição Complementar: INSTALAÇÃO DE AR CONDICIONADO, TIPO SPLIT HI-WALL</v>
      </c>
      <c r="D16" s="105" t="s">
        <v>127</v>
      </c>
      <c r="E16" s="106" t="n">
        <f aca="false">Resumo!AD37</f>
        <v>12</v>
      </c>
      <c r="F16" s="107" t="n">
        <f aca="false">[1]PLM!H20</f>
        <v>245.79974</v>
      </c>
      <c r="G16" s="107" t="n">
        <f aca="false">E16*F16</f>
        <v>2949.59688</v>
      </c>
      <c r="H16" s="115" t="n">
        <f aca="false">[1]PLM!J20</f>
        <v>242.23058</v>
      </c>
      <c r="I16" s="116" t="n">
        <f aca="false">$E16*H16</f>
        <v>2906.76696</v>
      </c>
      <c r="J16" s="115" t="n">
        <f aca="false">[1]PLM!L20</f>
        <v>2.523</v>
      </c>
      <c r="K16" s="116" t="n">
        <f aca="false">$E16*J16</f>
        <v>30.276</v>
      </c>
      <c r="L16" s="115" t="n">
        <f aca="false">[1]PLM!M20</f>
        <v>74.2</v>
      </c>
      <c r="M16" s="116" t="n">
        <f aca="false">$E16*L16</f>
        <v>890.4</v>
      </c>
      <c r="N16" s="115" t="n">
        <f aca="false">[1]PLM!N20</f>
        <v>2.523</v>
      </c>
      <c r="O16" s="116" t="n">
        <f aca="false">$E16*N16</f>
        <v>30.276</v>
      </c>
      <c r="P16" s="115" t="n">
        <f aca="false">[1]PLM!O20</f>
        <v>53.68</v>
      </c>
      <c r="Q16" s="116" t="n">
        <f aca="false">$E16*P16</f>
        <v>644.16</v>
      </c>
      <c r="R16" s="115" t="n">
        <f aca="false">[1]PLM!P20</f>
        <v>40.54</v>
      </c>
      <c r="S16" s="116" t="n">
        <f aca="false">$E16*R16</f>
        <v>486.48</v>
      </c>
      <c r="T16" s="115" t="n">
        <f aca="false">[1]PLM!Q20</f>
        <v>2</v>
      </c>
      <c r="U16" s="116" t="n">
        <f aca="false">$E16*T16</f>
        <v>24</v>
      </c>
    </row>
    <row r="17" customFormat="false" ht="25.35" hidden="false" customHeight="false" outlineLevel="0" collapsed="false">
      <c r="A17" s="100"/>
      <c r="B17" s="103" t="n">
        <f aca="false">B16+1</f>
        <v>301</v>
      </c>
      <c r="C17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7" s="105" t="s">
        <v>127</v>
      </c>
      <c r="E17" s="106" t="n">
        <f aca="false">Resumo!AD38</f>
        <v>9</v>
      </c>
      <c r="F17" s="107" t="n">
        <f aca="false">[1]PLM!H21</f>
        <v>769.87048</v>
      </c>
      <c r="G17" s="107" t="n">
        <f aca="false">E17*F17</f>
        <v>6928.83432</v>
      </c>
      <c r="H17" s="115" t="n">
        <f aca="false">[1]PLM!J21</f>
        <v>781.66935</v>
      </c>
      <c r="I17" s="116" t="n">
        <f aca="false">$E17*H17</f>
        <v>7035.02415</v>
      </c>
      <c r="J17" s="115" t="n">
        <f aca="false">[1]PLM!L21</f>
        <v>4.5749</v>
      </c>
      <c r="K17" s="116" t="n">
        <f aca="false">$E17*J17</f>
        <v>41.1741</v>
      </c>
      <c r="L17" s="115" t="n">
        <f aca="false">[1]PLM!M21</f>
        <v>134.54</v>
      </c>
      <c r="M17" s="116" t="n">
        <f aca="false">$E17*L17</f>
        <v>1210.86</v>
      </c>
      <c r="N17" s="115" t="n">
        <f aca="false">[1]PLM!N21</f>
        <v>4.5749</v>
      </c>
      <c r="O17" s="116" t="n">
        <f aca="false">$E17*N17</f>
        <v>41.1741</v>
      </c>
      <c r="P17" s="115" t="n">
        <f aca="false">[1]PLM!O21</f>
        <v>97.35</v>
      </c>
      <c r="Q17" s="116" t="n">
        <f aca="false">$E17*P17</f>
        <v>876.15</v>
      </c>
      <c r="R17" s="115" t="n">
        <f aca="false">[1]PLM!P21</f>
        <v>269.54</v>
      </c>
      <c r="S17" s="116" t="n">
        <f aca="false">$E17*R17</f>
        <v>2425.86</v>
      </c>
      <c r="T17" s="115" t="n">
        <f aca="false">[1]PLM!Q21</f>
        <v>1.5166</v>
      </c>
      <c r="U17" s="116" t="n">
        <f aca="false">$E17*T17</f>
        <v>13.6494</v>
      </c>
    </row>
    <row r="18" customFormat="false" ht="37.3" hidden="false" customHeight="false" outlineLevel="0" collapsed="false">
      <c r="A18" s="100"/>
      <c r="B18" s="103" t="n">
        <f aca="false">B17+1</f>
        <v>302</v>
      </c>
      <c r="C18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8" s="105" t="s">
        <v>140</v>
      </c>
      <c r="E18" s="106" t="n">
        <f aca="false">Resumo!AD39</f>
        <v>65</v>
      </c>
      <c r="F18" s="107" t="n">
        <f aca="false">[1]PLM!H22</f>
        <v>28.8927</v>
      </c>
      <c r="G18" s="107" t="n">
        <f aca="false">E18*F18</f>
        <v>1878.0255</v>
      </c>
      <c r="H18" s="115" t="n">
        <f aca="false">[1]PLM!J22</f>
        <v>30.07134</v>
      </c>
      <c r="I18" s="116" t="n">
        <f aca="false">$E18*H18</f>
        <v>1954.6371</v>
      </c>
      <c r="J18" s="115" t="n">
        <f aca="false">[1]PLM!L22</f>
        <v>0.052</v>
      </c>
      <c r="K18" s="116" t="n">
        <f aca="false">$E18*J18</f>
        <v>3.38</v>
      </c>
      <c r="L18" s="115" t="n">
        <f aca="false">[1]PLM!M22</f>
        <v>1.52</v>
      </c>
      <c r="M18" s="116" t="n">
        <f aca="false">$E18*L18</f>
        <v>98.8</v>
      </c>
      <c r="N18" s="115" t="n">
        <f aca="false">[1]PLM!N22</f>
        <v>0.052</v>
      </c>
      <c r="O18" s="116" t="n">
        <f aca="false">$E18*N18</f>
        <v>3.38</v>
      </c>
      <c r="P18" s="115" t="n">
        <f aca="false">[1]PLM!O22</f>
        <v>1.1</v>
      </c>
      <c r="Q18" s="116" t="n">
        <f aca="false">$E18*P18</f>
        <v>71.5</v>
      </c>
      <c r="R18" s="115" t="n">
        <f aca="false">[1]PLM!P22</f>
        <v>18.74</v>
      </c>
      <c r="S18" s="116" t="n">
        <f aca="false">$E18*R18</f>
        <v>1218.1</v>
      </c>
      <c r="T18" s="115" t="n">
        <f aca="false">[1]PLM!Q22</f>
        <v>1.0211</v>
      </c>
      <c r="U18" s="116" t="n">
        <f aca="false">$E18*T18</f>
        <v>66.3715</v>
      </c>
    </row>
    <row r="19" customFormat="false" ht="37.3" hidden="false" customHeight="false" outlineLevel="0" collapsed="false">
      <c r="A19" s="100"/>
      <c r="B19" s="103" t="n">
        <f aca="false">B18+1</f>
        <v>303</v>
      </c>
      <c r="C19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9" s="105" t="s">
        <v>140</v>
      </c>
      <c r="E19" s="106" t="n">
        <f aca="false">Resumo!AD40</f>
        <v>26</v>
      </c>
      <c r="F19" s="107" t="n">
        <f aca="false">[1]PLM!H23</f>
        <v>42.17265</v>
      </c>
      <c r="G19" s="107" t="n">
        <f aca="false">E19*F19</f>
        <v>1096.4889</v>
      </c>
      <c r="H19" s="115" t="n">
        <f aca="false">[1]PLM!J23</f>
        <v>44.00154</v>
      </c>
      <c r="I19" s="116" t="n">
        <f aca="false">$E19*H19</f>
        <v>1144.04004</v>
      </c>
      <c r="J19" s="115" t="n">
        <f aca="false">[1]PLM!L23</f>
        <v>0.057</v>
      </c>
      <c r="K19" s="116" t="n">
        <f aca="false">$E19*J19</f>
        <v>1.482</v>
      </c>
      <c r="L19" s="115" t="n">
        <f aca="false">[1]PLM!M23</f>
        <v>1.67</v>
      </c>
      <c r="M19" s="116" t="n">
        <f aca="false">$E19*L19</f>
        <v>43.42</v>
      </c>
      <c r="N19" s="115" t="n">
        <f aca="false">[1]PLM!N23</f>
        <v>0.057</v>
      </c>
      <c r="O19" s="116" t="n">
        <f aca="false">$E19*N19</f>
        <v>1.482</v>
      </c>
      <c r="P19" s="115" t="n">
        <f aca="false">[1]PLM!O23</f>
        <v>1.21</v>
      </c>
      <c r="Q19" s="116" t="n">
        <f aca="false">$E19*P19</f>
        <v>31.46</v>
      </c>
      <c r="R19" s="115" t="n">
        <f aca="false">[1]PLM!P23</f>
        <v>28.84</v>
      </c>
      <c r="S19" s="116" t="n">
        <f aca="false">$E19*R19</f>
        <v>749.84</v>
      </c>
      <c r="T19" s="115" t="n">
        <f aca="false">[1]PLM!Q23</f>
        <v>1.0211</v>
      </c>
      <c r="U19" s="116" t="n">
        <f aca="false">$E19*T19</f>
        <v>26.5486</v>
      </c>
    </row>
    <row r="20" customFormat="false" ht="37.3" hidden="false" customHeight="false" outlineLevel="0" collapsed="false">
      <c r="A20" s="100"/>
      <c r="B20" s="103" t="n">
        <f aca="false">B19+1</f>
        <v>304</v>
      </c>
      <c r="C20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0" s="105" t="s">
        <v>140</v>
      </c>
      <c r="E20" s="106" t="n">
        <f aca="false">Resumo!AD41</f>
        <v>25</v>
      </c>
      <c r="F20" s="107" t="n">
        <f aca="false">[1]PLM!H24</f>
        <v>54.97875</v>
      </c>
      <c r="G20" s="107" t="n">
        <f aca="false">E20*F20</f>
        <v>1374.46875</v>
      </c>
      <c r="H20" s="115" t="n">
        <f aca="false">[1]PLM!J24</f>
        <v>57.45888</v>
      </c>
      <c r="I20" s="116" t="n">
        <f aca="false">$E20*H20</f>
        <v>1436.472</v>
      </c>
      <c r="J20" s="115" t="n">
        <f aca="false">[1]PLM!L24</f>
        <v>0.061</v>
      </c>
      <c r="K20" s="116" t="n">
        <f aca="false">$E20*J20</f>
        <v>1.525</v>
      </c>
      <c r="L20" s="115" t="n">
        <f aca="false">[1]PLM!M24</f>
        <v>1.79</v>
      </c>
      <c r="M20" s="116" t="n">
        <f aca="false">$E20*L20</f>
        <v>44.75</v>
      </c>
      <c r="N20" s="115" t="n">
        <f aca="false">[1]PLM!N24</f>
        <v>0.061</v>
      </c>
      <c r="O20" s="116" t="n">
        <f aca="false">$E20*N20</f>
        <v>1.525</v>
      </c>
      <c r="P20" s="115" t="n">
        <f aca="false">[1]PLM!O24</f>
        <v>1.29</v>
      </c>
      <c r="Q20" s="116" t="n">
        <f aca="false">$E20*P20</f>
        <v>32.25</v>
      </c>
      <c r="R20" s="115" t="n">
        <f aca="false">[1]PLM!P24</f>
        <v>39.11</v>
      </c>
      <c r="S20" s="116" t="n">
        <f aca="false">$E20*R20</f>
        <v>977.75</v>
      </c>
      <c r="T20" s="115" t="n">
        <f aca="false">[1]PLM!Q24</f>
        <v>1.0211</v>
      </c>
      <c r="U20" s="116" t="n">
        <f aca="false">$E20*T20</f>
        <v>25.5275</v>
      </c>
    </row>
    <row r="21" customFormat="false" ht="37.3" hidden="false" customHeight="false" outlineLevel="0" collapsed="false">
      <c r="A21" s="100"/>
      <c r="B21" s="103" t="n">
        <f aca="false">B20+1</f>
        <v>305</v>
      </c>
      <c r="C21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1" s="105" t="s">
        <v>140</v>
      </c>
      <c r="E21" s="106" t="n">
        <f aca="false">Resumo!AD42</f>
        <v>77</v>
      </c>
      <c r="F21" s="107" t="n">
        <f aca="false">[1]PLM!H25</f>
        <v>65.86515</v>
      </c>
      <c r="G21" s="107" t="n">
        <f aca="false">E21*F21</f>
        <v>5071.61655</v>
      </c>
      <c r="H21" s="115" t="n">
        <f aca="false">[1]PLM!J25</f>
        <v>68.87142</v>
      </c>
      <c r="I21" s="116" t="n">
        <f aca="false">$E21*H21</f>
        <v>5303.09934</v>
      </c>
      <c r="J21" s="115" t="n">
        <f aca="false">[1]PLM!L25</f>
        <v>0.064</v>
      </c>
      <c r="K21" s="116" t="n">
        <f aca="false">$E21*J21</f>
        <v>4.928</v>
      </c>
      <c r="L21" s="115" t="n">
        <f aca="false">[1]PLM!M25</f>
        <v>1.88</v>
      </c>
      <c r="M21" s="116" t="n">
        <f aca="false">$E21*L21</f>
        <v>144.76</v>
      </c>
      <c r="N21" s="115" t="n">
        <f aca="false">[1]PLM!N25</f>
        <v>0.064</v>
      </c>
      <c r="O21" s="116" t="n">
        <f aca="false">$E21*N21</f>
        <v>4.928</v>
      </c>
      <c r="P21" s="115" t="n">
        <f aca="false">[1]PLM!O25</f>
        <v>1.36</v>
      </c>
      <c r="Q21" s="116" t="n">
        <f aca="false">$E21*P21</f>
        <v>104.72</v>
      </c>
      <c r="R21" s="115" t="n">
        <f aca="false">[1]PLM!P25</f>
        <v>48.65</v>
      </c>
      <c r="S21" s="116" t="n">
        <f aca="false">$E21*R21</f>
        <v>3746.05</v>
      </c>
      <c r="T21" s="115" t="n">
        <f aca="false">[1]PLM!Q25</f>
        <v>1.0211</v>
      </c>
      <c r="U21" s="116" t="n">
        <f aca="false">$E21*T21</f>
        <v>78.6247</v>
      </c>
    </row>
    <row r="22" customFormat="false" ht="37.3" hidden="false" customHeight="false" outlineLevel="0" collapsed="false">
      <c r="A22" s="100"/>
      <c r="B22" s="103" t="n">
        <f aca="false">B21+1</f>
        <v>306</v>
      </c>
      <c r="C22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2" s="105" t="s">
        <v>140</v>
      </c>
      <c r="E22" s="106" t="n">
        <f aca="false">Resumo!AD43</f>
        <v>17</v>
      </c>
      <c r="F22" s="107" t="n">
        <f aca="false">[1]PLM!H26</f>
        <v>80.22645</v>
      </c>
      <c r="G22" s="107" t="n">
        <f aca="false">E22*F22</f>
        <v>1363.84965</v>
      </c>
      <c r="H22" s="115" t="n">
        <f aca="false">[1]PLM!J26</f>
        <v>83.97738</v>
      </c>
      <c r="I22" s="116" t="n">
        <f aca="false">$E22*H22</f>
        <v>1427.61546</v>
      </c>
      <c r="J22" s="115" t="n">
        <f aca="false">[1]PLM!L26</f>
        <v>0.064</v>
      </c>
      <c r="K22" s="116" t="n">
        <f aca="false">$E22*J22</f>
        <v>1.088</v>
      </c>
      <c r="L22" s="115" t="n">
        <f aca="false">[1]PLM!M26</f>
        <v>1.88</v>
      </c>
      <c r="M22" s="116" t="n">
        <f aca="false">$E22*L22</f>
        <v>31.96</v>
      </c>
      <c r="N22" s="115" t="n">
        <f aca="false">[1]PLM!N26</f>
        <v>0.064</v>
      </c>
      <c r="O22" s="116" t="n">
        <f aca="false">$E22*N22</f>
        <v>1.088</v>
      </c>
      <c r="P22" s="115" t="n">
        <f aca="false">[1]PLM!O26</f>
        <v>1.36</v>
      </c>
      <c r="Q22" s="116" t="n">
        <f aca="false">$E22*P22</f>
        <v>23.12</v>
      </c>
      <c r="R22" s="115" t="n">
        <f aca="false">[1]PLM!P26</f>
        <v>58.84</v>
      </c>
      <c r="S22" s="116" t="n">
        <f aca="false">$E22*R22</f>
        <v>1000.28</v>
      </c>
      <c r="T22" s="115" t="n">
        <f aca="false">[1]PLM!Q26</f>
        <v>1.0211</v>
      </c>
      <c r="U22" s="116" t="n">
        <f aca="false">$E22*T22</f>
        <v>17.3587</v>
      </c>
    </row>
    <row r="23" customFormat="false" ht="37.3" hidden="false" customHeight="false" outlineLevel="0" collapsed="false">
      <c r="A23" s="100"/>
      <c r="B23" s="103" t="n">
        <f aca="false">B22+1</f>
        <v>307</v>
      </c>
      <c r="C23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3" s="105" t="s">
        <v>140</v>
      </c>
      <c r="E23" s="106" t="n">
        <f aca="false">Resumo!AD44</f>
        <v>8</v>
      </c>
      <c r="F23" s="107" t="n">
        <f aca="false">[1]PLM!H27</f>
        <v>111.62205</v>
      </c>
      <c r="G23" s="107" t="n">
        <f aca="false">E23*F23</f>
        <v>892.9764</v>
      </c>
      <c r="H23" s="115" t="n">
        <f aca="false">[1]PLM!J27</f>
        <v>117.0009</v>
      </c>
      <c r="I23" s="116" t="n">
        <f aca="false">$E23*H23</f>
        <v>936.0072</v>
      </c>
      <c r="J23" s="115" t="n">
        <f aca="false">[1]PLM!L27</f>
        <v>0.064</v>
      </c>
      <c r="K23" s="116" t="n">
        <f aca="false">$E23*J23</f>
        <v>0.512</v>
      </c>
      <c r="L23" s="115" t="n">
        <f aca="false">[1]PLM!M27</f>
        <v>1.88</v>
      </c>
      <c r="M23" s="116" t="n">
        <f aca="false">$E23*L23</f>
        <v>15.04</v>
      </c>
      <c r="N23" s="115" t="n">
        <f aca="false">[1]PLM!N27</f>
        <v>0.064</v>
      </c>
      <c r="O23" s="116" t="n">
        <f aca="false">$E23*N23</f>
        <v>0.512</v>
      </c>
      <c r="P23" s="115" t="n">
        <f aca="false">[1]PLM!O27</f>
        <v>1.36</v>
      </c>
      <c r="Q23" s="116" t="n">
        <f aca="false">$E23*P23</f>
        <v>10.88</v>
      </c>
      <c r="R23" s="115" t="n">
        <f aca="false">[1]PLM!P27</f>
        <v>84.5</v>
      </c>
      <c r="S23" s="116" t="n">
        <f aca="false">$E23*R23</f>
        <v>676</v>
      </c>
      <c r="T23" s="115" t="n">
        <f aca="false">[1]PLM!Q27</f>
        <v>1.0211</v>
      </c>
      <c r="U23" s="116" t="n">
        <f aca="false">$E23*T23</f>
        <v>8.1688</v>
      </c>
    </row>
    <row r="24" customFormat="false" ht="37.3" hidden="false" customHeight="false" outlineLevel="0" collapsed="false">
      <c r="A24" s="100"/>
      <c r="B24" s="103" t="n">
        <f aca="false">B23+1</f>
        <v>308</v>
      </c>
      <c r="C24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4" s="105" t="s">
        <v>140</v>
      </c>
      <c r="E24" s="106" t="n">
        <f aca="false">Resumo!AD45</f>
        <v>65</v>
      </c>
      <c r="F24" s="107" t="n">
        <f aca="false">[1]PLM!H28</f>
        <v>24.62162</v>
      </c>
      <c r="G24" s="107" t="n">
        <f aca="false">E24*F24</f>
        <v>1600.4053</v>
      </c>
      <c r="H24" s="115" t="n">
        <f aca="false">[1]PLM!J28</f>
        <v>24.89452</v>
      </c>
      <c r="I24" s="116" t="n">
        <f aca="false">$E24*H24</f>
        <v>1618.1438</v>
      </c>
      <c r="J24" s="115" t="n">
        <f aca="false">[1]PLM!L28</f>
        <v>0.2154</v>
      </c>
      <c r="K24" s="116" t="n">
        <f aca="false">$E24*J24</f>
        <v>14.001</v>
      </c>
      <c r="L24" s="115" t="n">
        <f aca="false">[1]PLM!M28</f>
        <v>6.33</v>
      </c>
      <c r="M24" s="116" t="n">
        <f aca="false">$E24*L24</f>
        <v>411.45</v>
      </c>
      <c r="N24" s="115" t="n">
        <f aca="false">[1]PLM!N28</f>
        <v>0.0667</v>
      </c>
      <c r="O24" s="116" t="n">
        <f aca="false">$E24*N24</f>
        <v>4.3355</v>
      </c>
      <c r="P24" s="115" t="n">
        <f aca="false">[1]PLM!O28</f>
        <v>1.41</v>
      </c>
      <c r="Q24" s="116" t="n">
        <f aca="false">$E24*P24</f>
        <v>91.65</v>
      </c>
      <c r="R24" s="115" t="n">
        <f aca="false">[1]PLM!P28</f>
        <v>7.23</v>
      </c>
      <c r="S24" s="116" t="n">
        <f aca="false">$E24*R24</f>
        <v>469.95</v>
      </c>
      <c r="T24" s="115" t="n">
        <f aca="false">[1]PLM!Q28</f>
        <v>1.19</v>
      </c>
      <c r="U24" s="116" t="n">
        <f aca="false">$E24*T24</f>
        <v>77.35</v>
      </c>
    </row>
    <row r="25" customFormat="false" ht="37.3" hidden="false" customHeight="false" outlineLevel="0" collapsed="false">
      <c r="A25" s="100"/>
      <c r="B25" s="103" t="n">
        <f aca="false">B24+1</f>
        <v>309</v>
      </c>
      <c r="C25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5" s="105" t="s">
        <v>140</v>
      </c>
      <c r="E25" s="106" t="n">
        <f aca="false">Resumo!AD46</f>
        <v>25</v>
      </c>
      <c r="F25" s="107" t="n">
        <f aca="false">[1]PLM!H29</f>
        <v>31.51214</v>
      </c>
      <c r="G25" s="107" t="n">
        <f aca="false">E25*F25</f>
        <v>787.8035</v>
      </c>
      <c r="H25" s="115" t="n">
        <f aca="false">[1]PLM!J29</f>
        <v>32.13994</v>
      </c>
      <c r="I25" s="116" t="n">
        <f aca="false">$E25*H25</f>
        <v>803.4985</v>
      </c>
      <c r="J25" s="115" t="n">
        <f aca="false">[1]PLM!L29</f>
        <v>0.2154</v>
      </c>
      <c r="K25" s="116" t="n">
        <f aca="false">$E25*J25</f>
        <v>5.385</v>
      </c>
      <c r="L25" s="115" t="n">
        <f aca="false">[1]PLM!M29</f>
        <v>6.33</v>
      </c>
      <c r="M25" s="116" t="n">
        <f aca="false">$E25*L25</f>
        <v>158.25</v>
      </c>
      <c r="N25" s="115" t="n">
        <f aca="false">[1]PLM!N29</f>
        <v>0.0667</v>
      </c>
      <c r="O25" s="116" t="n">
        <f aca="false">$E25*N25</f>
        <v>1.6675</v>
      </c>
      <c r="P25" s="115" t="n">
        <f aca="false">[1]PLM!O29</f>
        <v>1.41</v>
      </c>
      <c r="Q25" s="116" t="n">
        <f aca="false">$E25*P25</f>
        <v>35.25</v>
      </c>
      <c r="R25" s="115" t="n">
        <f aca="false">[1]PLM!P29</f>
        <v>12.69</v>
      </c>
      <c r="S25" s="116" t="n">
        <f aca="false">$E25*R25</f>
        <v>317.25</v>
      </c>
      <c r="T25" s="115" t="n">
        <f aca="false">[1]PLM!Q29</f>
        <v>1.2434</v>
      </c>
      <c r="U25" s="116" t="n">
        <f aca="false">$E25*T25</f>
        <v>31.085</v>
      </c>
    </row>
    <row r="26" customFormat="false" ht="25.35" hidden="false" customHeight="false" outlineLevel="0" collapsed="false">
      <c r="A26" s="100"/>
      <c r="B26" s="103" t="n">
        <f aca="false">B25+1</f>
        <v>310</v>
      </c>
      <c r="C26" s="104" t="str">
        <f aca="false">"INSTALAÇÃO DE AR CONDICIONADO - Descrição Complementar: "&amp;Resumo!D47</f>
        <v>INSTALAÇÃO DE AR CONDICIONADO - Descrição Complementar: CARGA DA INSTALAÇÃO COM GÁS REFRIGERANTE R-410a</v>
      </c>
      <c r="D26" s="105" t="s">
        <v>141</v>
      </c>
      <c r="E26" s="106" t="n">
        <f aca="false">Resumo!AD47</f>
        <v>19.1</v>
      </c>
      <c r="F26" s="107" t="n">
        <f aca="false">[1]PLM!H30</f>
        <v>50.79915</v>
      </c>
      <c r="G26" s="107" t="n">
        <f aca="false">E26*F26</f>
        <v>970.263765</v>
      </c>
      <c r="H26" s="115" t="n">
        <f aca="false">[1]PLM!J30</f>
        <v>53.43318</v>
      </c>
      <c r="I26" s="116" t="n">
        <f aca="false">$E26*H26</f>
        <v>1020.573738</v>
      </c>
      <c r="J26" s="115" t="n">
        <f aca="false">[1]PLM!L30</f>
        <v>0.2154</v>
      </c>
      <c r="K26" s="116" t="n">
        <f aca="false">$E26*J26</f>
        <v>4.11414</v>
      </c>
      <c r="L26" s="115" t="n">
        <f aca="false">[1]PLM!M30</f>
        <v>6.33</v>
      </c>
      <c r="M26" s="116" t="n">
        <f aca="false">$E26*L26</f>
        <v>120.903</v>
      </c>
      <c r="N26" s="115" t="n">
        <f aca="false">[1]PLM!N30</f>
        <v>0.0667</v>
      </c>
      <c r="O26" s="116" t="n">
        <f aca="false">$E26*N26</f>
        <v>1.27397</v>
      </c>
      <c r="P26" s="115" t="n">
        <f aca="false">[1]PLM!O30</f>
        <v>1.41</v>
      </c>
      <c r="Q26" s="116" t="n">
        <f aca="false">$E26*P26</f>
        <v>26.931</v>
      </c>
      <c r="R26" s="115" t="n">
        <f aca="false">[1]PLM!P30</f>
        <v>41.81</v>
      </c>
      <c r="S26" s="116" t="n">
        <f aca="false">$E26*R26</f>
        <v>798.571</v>
      </c>
      <c r="T26" s="115" t="n">
        <f aca="false">[1]PLM!Q30</f>
        <v>1</v>
      </c>
      <c r="U26" s="116" t="n">
        <f aca="false">$E26*T26</f>
        <v>19.1</v>
      </c>
    </row>
    <row r="27" customFormat="false" ht="25.35" hidden="false" customHeight="false" outlineLevel="0" collapsed="false">
      <c r="A27" s="100"/>
      <c r="B27" s="103" t="n">
        <f aca="false">B26+1</f>
        <v>311</v>
      </c>
      <c r="C27" s="104" t="str">
        <f aca="false">"INSTALAÇÃO DE AR CONDICIONADO - Descrição Complementar: "&amp;Resumo!D48</f>
        <v>INSTALAÇÃO DE AR CONDICIONADO - Descrição Complementar: CARGA DA INSTALAÇÃO COM GÁS REFRIGERANTE R-32</v>
      </c>
      <c r="D27" s="105" t="s">
        <v>141</v>
      </c>
      <c r="E27" s="106" t="n">
        <f aca="false">Resumo!AD48</f>
        <v>28.5</v>
      </c>
      <c r="F27" s="107" t="n">
        <f aca="false">[1]PLM!H31</f>
        <v>160.97535</v>
      </c>
      <c r="G27" s="107" t="n">
        <f aca="false">E27*F27</f>
        <v>4587.797475</v>
      </c>
      <c r="H27" s="115" t="n">
        <f aca="false">[1]PLM!J31</f>
        <v>169.32222</v>
      </c>
      <c r="I27" s="116" t="n">
        <f aca="false">$E27*H27</f>
        <v>4825.68327</v>
      </c>
      <c r="J27" s="115" t="n">
        <f aca="false">[1]PLM!L31</f>
        <v>0.2154</v>
      </c>
      <c r="K27" s="116" t="n">
        <f aca="false">$E27*J27</f>
        <v>6.1389</v>
      </c>
      <c r="L27" s="115" t="n">
        <f aca="false">[1]PLM!M31</f>
        <v>6.33</v>
      </c>
      <c r="M27" s="116" t="n">
        <f aca="false">$E27*L27</f>
        <v>180.405</v>
      </c>
      <c r="N27" s="115" t="n">
        <f aca="false">[1]PLM!N31</f>
        <v>0.0667</v>
      </c>
      <c r="O27" s="116" t="n">
        <f aca="false">$E27*N27</f>
        <v>1.90095</v>
      </c>
      <c r="P27" s="115" t="n">
        <f aca="false">[1]PLM!O31</f>
        <v>1.41</v>
      </c>
      <c r="Q27" s="116" t="n">
        <f aca="false">$E27*P27</f>
        <v>40.185</v>
      </c>
      <c r="R27" s="115" t="n">
        <f aca="false">[1]PLM!P31</f>
        <v>132.49</v>
      </c>
      <c r="S27" s="116" t="n">
        <f aca="false">$E27*R27</f>
        <v>3775.965</v>
      </c>
      <c r="T27" s="115" t="n">
        <f aca="false">[1]PLM!Q31</f>
        <v>1</v>
      </c>
      <c r="U27" s="116" t="n">
        <f aca="false">$E27*T27</f>
        <v>28.5</v>
      </c>
    </row>
    <row r="28" customFormat="false" ht="25.35" hidden="false" customHeight="false" outlineLevel="0" collapsed="false">
      <c r="A28" s="100"/>
      <c r="B28" s="103" t="n">
        <f aca="false">B27+1</f>
        <v>312</v>
      </c>
      <c r="C28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28" s="105" t="s">
        <v>127</v>
      </c>
      <c r="E28" s="106" t="n">
        <f aca="false">Resumo!AD49</f>
        <v>8</v>
      </c>
      <c r="F28" s="107" t="n">
        <f aca="false">[1]PLM!H32</f>
        <v>513.44685</v>
      </c>
      <c r="G28" s="107" t="n">
        <f aca="false">E28*F28</f>
        <v>4107.5748</v>
      </c>
      <c r="H28" s="115" t="n">
        <f aca="false">[1]PLM!J32</f>
        <v>540.07002</v>
      </c>
      <c r="I28" s="116" t="n">
        <f aca="false">$E28*H28</f>
        <v>4320.56016</v>
      </c>
      <c r="J28" s="115" t="n">
        <f aca="false">[1]PLM!L32</f>
        <v>0</v>
      </c>
      <c r="K28" s="116" t="n">
        <f aca="false">$E28*J28</f>
        <v>0</v>
      </c>
      <c r="L28" s="115" t="n">
        <f aca="false">[1]PLM!M32</f>
        <v>0</v>
      </c>
      <c r="M28" s="116" t="n">
        <f aca="false">$E28*L28</f>
        <v>0</v>
      </c>
      <c r="N28" s="115" t="n">
        <f aca="false">[1]PLM!N32</f>
        <v>0</v>
      </c>
      <c r="O28" s="116" t="n">
        <f aca="false">$E28*N28</f>
        <v>0</v>
      </c>
      <c r="P28" s="115" t="n">
        <f aca="false">[1]PLM!O32</f>
        <v>0</v>
      </c>
      <c r="Q28" s="116" t="n">
        <f aca="false">$E28*P28</f>
        <v>0</v>
      </c>
      <c r="R28" s="115" t="n">
        <f aca="false">[1]PLM!P32</f>
        <v>422.59</v>
      </c>
      <c r="S28" s="116" t="n">
        <f aca="false">$E28*R28</f>
        <v>3380.72</v>
      </c>
      <c r="T28" s="115" t="n">
        <f aca="false">[1]PLM!Q32</f>
        <v>1</v>
      </c>
      <c r="U28" s="116" t="n">
        <f aca="false">$E28*T28</f>
        <v>8</v>
      </c>
    </row>
    <row r="29" customFormat="false" ht="37.3" hidden="false" customHeight="false" outlineLevel="0" collapsed="false">
      <c r="A29" s="100"/>
      <c r="B29" s="103" t="n">
        <f aca="false">B28+1</f>
        <v>313</v>
      </c>
      <c r="C29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9" s="105" t="s">
        <v>127</v>
      </c>
      <c r="E29" s="106" t="n">
        <f aca="false">Resumo!AD50</f>
        <v>21</v>
      </c>
      <c r="F29" s="107" t="n">
        <f aca="false">[1]PLM!H33</f>
        <v>51.40126</v>
      </c>
      <c r="G29" s="107" t="n">
        <f aca="false">E29*F29</f>
        <v>1079.42646</v>
      </c>
      <c r="H29" s="115" t="n">
        <f aca="false">[1]PLM!J33</f>
        <v>48.58147</v>
      </c>
      <c r="I29" s="116" t="n">
        <f aca="false">$E29*H29</f>
        <v>1020.21087</v>
      </c>
      <c r="J29" s="115" t="n">
        <f aca="false">[1]PLM!L33</f>
        <v>1.16</v>
      </c>
      <c r="K29" s="116" t="n">
        <f aca="false">$E29*J29</f>
        <v>24.36</v>
      </c>
      <c r="L29" s="115" t="n">
        <f aca="false">[1]PLM!M33</f>
        <v>33.8059</v>
      </c>
      <c r="M29" s="116" t="n">
        <f aca="false">$E29*L29</f>
        <v>709.9239</v>
      </c>
      <c r="N29" s="115" t="n">
        <f aca="false">[1]PLM!N33</f>
        <v>0.32</v>
      </c>
      <c r="O29" s="116" t="n">
        <f aca="false">$E29*N29</f>
        <v>6.72</v>
      </c>
      <c r="P29" s="115" t="n">
        <f aca="false">[1]PLM!O33</f>
        <v>6.9241</v>
      </c>
      <c r="Q29" s="116" t="n">
        <f aca="false">$E29*P29</f>
        <v>145.4061</v>
      </c>
      <c r="R29" s="115" t="n">
        <f aca="false">[1]PLM!P33</f>
        <v>0</v>
      </c>
      <c r="S29" s="116" t="n">
        <f aca="false">$E29*R29</f>
        <v>0</v>
      </c>
      <c r="T29" s="115" t="n">
        <f aca="false">[1]PLM!Q33</f>
        <v>0</v>
      </c>
      <c r="U29" s="116" t="n">
        <f aca="false">$E29*T29</f>
        <v>0</v>
      </c>
    </row>
    <row r="30" customFormat="false" ht="30.55" hidden="false" customHeight="true" outlineLevel="0" collapsed="false">
      <c r="A30" s="109" t="s">
        <v>142</v>
      </c>
      <c r="B30" s="109"/>
      <c r="C30" s="109"/>
      <c r="D30" s="110" t="s">
        <v>124</v>
      </c>
      <c r="E30" s="111" t="n">
        <f aca="false">SUM(E15:E29)</f>
        <v>407.6</v>
      </c>
      <c r="F30" s="111" t="s">
        <v>130</v>
      </c>
      <c r="G30" s="112" t="n">
        <f aca="false">SUM(G15:G29)</f>
        <v>34847.05493</v>
      </c>
      <c r="H30" s="111" t="s">
        <v>130</v>
      </c>
      <c r="I30" s="112" t="n">
        <f aca="false">SUM(I15:I29)</f>
        <v>35918.393368</v>
      </c>
    </row>
    <row r="31" customFormat="false" ht="12.8" hidden="false" customHeight="false" outlineLevel="0" collapsed="false">
      <c r="D31" s="117"/>
      <c r="G31" s="116"/>
    </row>
  </sheetData>
  <mergeCells count="6">
    <mergeCell ref="A1:G1"/>
    <mergeCell ref="A2:A12"/>
    <mergeCell ref="H12:I12"/>
    <mergeCell ref="A13:C13"/>
    <mergeCell ref="A14:A29"/>
    <mergeCell ref="A30:C30"/>
  </mergeCells>
  <conditionalFormatting sqref="E15:E1048576 D2 E1:E13 D14:E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49"/>
    <col collapsed="false" customWidth="false" hidden="true" outlineLevel="0" max="10" min="10" style="2" width="11.53"/>
    <col collapsed="false" customWidth="true" hidden="true" outlineLevel="0" max="11" min="11" style="2" width="13.89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176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177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PLM!B29+1</f>
        <v>314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Resumo!AF8</f>
        <v>16</v>
      </c>
      <c r="F3" s="107" t="n">
        <f aca="false">Resumo!F8</f>
        <v>1900</v>
      </c>
      <c r="G3" s="107" t="n">
        <f aca="false">E3*F3</f>
        <v>30400</v>
      </c>
    </row>
    <row r="4" customFormat="false" ht="61.15" hidden="false" customHeight="false" outlineLevel="0" collapsed="false">
      <c r="A4" s="100"/>
      <c r="B4" s="103" t="n">
        <f aca="false">B3+1</f>
        <v>315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Resumo!AF10</f>
        <v>20</v>
      </c>
      <c r="F4" s="107" t="n">
        <f aca="false">Resumo!F10</f>
        <v>2064.5</v>
      </c>
      <c r="G4" s="107" t="n">
        <f aca="false">E4*F4</f>
        <v>41290</v>
      </c>
    </row>
    <row r="5" customFormat="false" ht="61.15" hidden="false" customHeight="false" outlineLevel="0" collapsed="false">
      <c r="A5" s="100"/>
      <c r="B5" s="103" t="n">
        <f aca="false">B4+1</f>
        <v>316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Resumo!AF12</f>
        <v>7</v>
      </c>
      <c r="F5" s="107" t="n">
        <f aca="false">Resumo!F12</f>
        <v>3015.05</v>
      </c>
      <c r="G5" s="107" t="n">
        <f aca="false">E5*F5</f>
        <v>21105.35</v>
      </c>
    </row>
    <row r="6" customFormat="false" ht="61.15" hidden="false" customHeight="false" outlineLevel="0" collapsed="false">
      <c r="A6" s="100"/>
      <c r="B6" s="103" t="n">
        <f aca="false">B5+1</f>
        <v>317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Resumo!AF14</f>
        <v>7</v>
      </c>
      <c r="F6" s="107" t="n">
        <f aca="false">Resumo!F14</f>
        <v>3844.65</v>
      </c>
      <c r="G6" s="107" t="n">
        <f aca="false">E6*F6</f>
        <v>26912.55</v>
      </c>
    </row>
    <row r="7" customFormat="false" ht="61.15" hidden="false" customHeight="false" outlineLevel="0" collapsed="false">
      <c r="A7" s="100"/>
      <c r="B7" s="103" t="n">
        <f aca="false">B6+1</f>
        <v>318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Resumo!AF15</f>
        <v>3</v>
      </c>
      <c r="F7" s="107" t="n">
        <f aca="false">Resumo!F15</f>
        <v>5198.4</v>
      </c>
      <c r="G7" s="107" t="n">
        <f aca="false">E7*F7</f>
        <v>15595.2</v>
      </c>
    </row>
    <row r="8" customFormat="false" ht="61.15" hidden="false" customHeight="false" outlineLevel="0" collapsed="false">
      <c r="A8" s="100"/>
      <c r="B8" s="103" t="n">
        <f aca="false">B7+1</f>
        <v>319</v>
      </c>
      <c r="C8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Resumo!AF18</f>
        <v>18</v>
      </c>
      <c r="F8" s="107" t="n">
        <f aca="false">Resumo!F18</f>
        <v>7799.49</v>
      </c>
      <c r="G8" s="107" t="n">
        <f aca="false">E8*F8</f>
        <v>140390.82</v>
      </c>
    </row>
    <row r="9" customFormat="false" ht="61.15" hidden="false" customHeight="false" outlineLevel="0" collapsed="false">
      <c r="A9" s="100"/>
      <c r="B9" s="103" t="n">
        <f aca="false">B8+1</f>
        <v>320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Resumo!AF19</f>
        <v>6</v>
      </c>
      <c r="F9" s="107" t="n">
        <f aca="false">Resumo!F19</f>
        <v>9144.5</v>
      </c>
      <c r="G9" s="107" t="n">
        <f aca="false">E9*F9</f>
        <v>54867</v>
      </c>
    </row>
    <row r="10" customFormat="false" ht="61.15" hidden="false" customHeight="false" outlineLevel="0" collapsed="false">
      <c r="A10" s="100"/>
      <c r="B10" s="103" t="n">
        <f aca="false">B9+1</f>
        <v>321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Resumo!AF21</f>
        <v>20</v>
      </c>
      <c r="F10" s="107" t="n">
        <f aca="false">Resumo!F21</f>
        <v>10470</v>
      </c>
      <c r="G10" s="107" t="n">
        <f aca="false">E10*F10</f>
        <v>209400</v>
      </c>
    </row>
    <row r="11" customFormat="false" ht="61.15" hidden="false" customHeight="false" outlineLevel="0" collapsed="false">
      <c r="A11" s="100"/>
      <c r="B11" s="103" t="n">
        <f aca="false">B10+1</f>
        <v>322</v>
      </c>
      <c r="C11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1" s="105" t="s">
        <v>127</v>
      </c>
      <c r="E11" s="106" t="n">
        <f aca="false">Resumo!AF23</f>
        <v>6</v>
      </c>
      <c r="F11" s="107" t="n">
        <f aca="false">Resumo!F23</f>
        <v>5546.99</v>
      </c>
      <c r="G11" s="107" t="n">
        <f aca="false">E11*F11</f>
        <v>33281.94</v>
      </c>
    </row>
    <row r="12" customFormat="false" ht="61.15" hidden="false" customHeight="false" outlineLevel="0" collapsed="false">
      <c r="A12" s="100"/>
      <c r="B12" s="103" t="n">
        <f aca="false">B11+1</f>
        <v>323</v>
      </c>
      <c r="C12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2" s="105" t="s">
        <v>127</v>
      </c>
      <c r="E12" s="106" t="n">
        <f aca="false">Resumo!AF24</f>
        <v>1</v>
      </c>
      <c r="F12" s="107" t="n">
        <f aca="false">Resumo!F24</f>
        <v>8547</v>
      </c>
      <c r="G12" s="107" t="n">
        <f aca="false">E12*F12</f>
        <v>8547</v>
      </c>
    </row>
    <row r="13" customFormat="false" ht="49.25" hidden="false" customHeight="false" outlineLevel="0" collapsed="false">
      <c r="A13" s="100"/>
      <c r="B13" s="103" t="n">
        <f aca="false">B12+1</f>
        <v>324</v>
      </c>
      <c r="C13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3" s="105" t="s">
        <v>127</v>
      </c>
      <c r="E13" s="106" t="n">
        <f aca="false">Resumo!AF28</f>
        <v>12</v>
      </c>
      <c r="F13" s="107" t="n">
        <f aca="false">Resumo!F28</f>
        <v>2484</v>
      </c>
      <c r="G13" s="107" t="n">
        <f aca="false">E13*F13</f>
        <v>29808</v>
      </c>
      <c r="H13" s="108" t="s">
        <v>128</v>
      </c>
      <c r="I13" s="108"/>
    </row>
    <row r="14" customFormat="false" ht="46.25" hidden="false" customHeight="false" outlineLevel="0" collapsed="false">
      <c r="A14" s="109" t="s">
        <v>129</v>
      </c>
      <c r="B14" s="109"/>
      <c r="C14" s="109"/>
      <c r="D14" s="110" t="s">
        <v>124</v>
      </c>
      <c r="E14" s="111" t="n">
        <f aca="false">SUM(E3:E13)</f>
        <v>116</v>
      </c>
      <c r="F14" s="111" t="s">
        <v>130</v>
      </c>
      <c r="G14" s="112" t="n">
        <f aca="false">SUM(G3:G13)</f>
        <v>611597.86</v>
      </c>
      <c r="H14" s="113" t="s">
        <v>125</v>
      </c>
      <c r="I14" s="113" t="s">
        <v>126</v>
      </c>
      <c r="J14" s="114" t="s">
        <v>131</v>
      </c>
      <c r="K14" s="114" t="s">
        <v>65</v>
      </c>
      <c r="L14" s="114" t="s">
        <v>132</v>
      </c>
      <c r="M14" s="114" t="s">
        <v>66</v>
      </c>
      <c r="N14" s="114" t="s">
        <v>133</v>
      </c>
      <c r="O14" s="114" t="s">
        <v>67</v>
      </c>
      <c r="P14" s="114" t="s">
        <v>134</v>
      </c>
      <c r="Q14" s="114" t="s">
        <v>68</v>
      </c>
      <c r="R14" s="114" t="s">
        <v>135</v>
      </c>
      <c r="S14" s="114" t="s">
        <v>136</v>
      </c>
      <c r="T14" s="114" t="s">
        <v>137</v>
      </c>
      <c r="U14" s="114" t="s">
        <v>138</v>
      </c>
    </row>
    <row r="15" customFormat="false" ht="37.3" hidden="false" customHeight="true" outlineLevel="0" collapsed="false">
      <c r="A15" s="100" t="s">
        <v>178</v>
      </c>
      <c r="B15" s="101" t="s">
        <v>121</v>
      </c>
      <c r="C15" s="102" t="s">
        <v>122</v>
      </c>
      <c r="D15" s="101" t="s">
        <v>123</v>
      </c>
      <c r="E15" s="101" t="s">
        <v>124</v>
      </c>
      <c r="F15" s="101" t="s">
        <v>125</v>
      </c>
      <c r="G15" s="101" t="s">
        <v>126</v>
      </c>
    </row>
    <row r="16" customFormat="false" ht="25.35" hidden="false" customHeight="true" outlineLevel="0" collapsed="false">
      <c r="A16" s="100" t="s">
        <v>178</v>
      </c>
      <c r="B16" s="103" t="n">
        <f aca="false">B13+1</f>
        <v>325</v>
      </c>
      <c r="C16" s="104" t="str">
        <f aca="false">"INSTALAÇÃO DE AR CONDICIONADO - Descrição Complementar: "&amp;Resumo!D36</f>
        <v>INSTALAÇÃO DE AR CONDICIONADO - Descrição Complementar: DOCUMENTO DE RESPONSABILIDADE TÉCNICA (TRT/ART)</v>
      </c>
      <c r="D16" s="105" t="s">
        <v>127</v>
      </c>
      <c r="E16" s="106" t="n">
        <f aca="false">Resumo!AF36</f>
        <v>3</v>
      </c>
      <c r="F16" s="107" t="n">
        <f aca="false">[1]PTV!H19</f>
        <v>78.96334</v>
      </c>
      <c r="G16" s="107" t="n">
        <f aca="false">E16*F16</f>
        <v>236.89002</v>
      </c>
      <c r="H16" s="115" t="n">
        <f aca="false">[1]PTV!J19</f>
        <v>83.03039</v>
      </c>
      <c r="I16" s="116" t="n">
        <f aca="false">$E16*H16</f>
        <v>249.09117</v>
      </c>
      <c r="J16" s="115" t="n">
        <f aca="false">[1]PTV!L19</f>
        <v>0</v>
      </c>
      <c r="K16" s="116" t="n">
        <f aca="false">$E16*J16</f>
        <v>0</v>
      </c>
      <c r="L16" s="115" t="n">
        <f aca="false">[1]PTV!M19</f>
        <v>0</v>
      </c>
      <c r="M16" s="116" t="n">
        <f aca="false">$E16*L16</f>
        <v>0</v>
      </c>
      <c r="N16" s="115" t="n">
        <f aca="false">[1]PTV!N19</f>
        <v>0</v>
      </c>
      <c r="O16" s="116" t="n">
        <f aca="false">$E16*N16</f>
        <v>0</v>
      </c>
      <c r="P16" s="115" t="n">
        <f aca="false">[1]PTV!O19</f>
        <v>0</v>
      </c>
      <c r="Q16" s="116" t="n">
        <f aca="false">$E16*P16</f>
        <v>0</v>
      </c>
      <c r="R16" s="115" t="n">
        <f aca="false">[1]PTV!P19</f>
        <v>74.19</v>
      </c>
      <c r="S16" s="116" t="n">
        <f aca="false">$E16*R16</f>
        <v>222.57</v>
      </c>
      <c r="T16" s="115" t="n">
        <f aca="false">[1]PTV!Q19</f>
        <v>0.2059</v>
      </c>
      <c r="U16" s="116" t="n">
        <f aca="false">$E16*T16</f>
        <v>0.6177</v>
      </c>
    </row>
    <row r="17" customFormat="false" ht="25.35" hidden="false" customHeight="true" outlineLevel="0" collapsed="false">
      <c r="A17" s="100"/>
      <c r="B17" s="103" t="n">
        <f aca="false">B16+1</f>
        <v>326</v>
      </c>
      <c r="C17" s="104" t="str">
        <f aca="false">"INSTALAÇÃO DE AR CONDICIONADO - Descrição Complementar: "&amp;Resumo!D37</f>
        <v>INSTALAÇÃO DE AR CONDICIONADO - Descrição Complementar: INSTALAÇÃO DE AR CONDICIONADO, TIPO SPLIT HI-WALL</v>
      </c>
      <c r="D17" s="105" t="s">
        <v>127</v>
      </c>
      <c r="E17" s="106" t="n">
        <f aca="false">Resumo!AF37</f>
        <v>20</v>
      </c>
      <c r="F17" s="107" t="n">
        <f aca="false">[1]PTV!H20</f>
        <v>291.7113</v>
      </c>
      <c r="G17" s="107" t="n">
        <f aca="false">E17*F17</f>
        <v>5834.226</v>
      </c>
      <c r="H17" s="115" t="n">
        <f aca="false">[1]PTV!J20</f>
        <v>287.99881</v>
      </c>
      <c r="I17" s="116" t="n">
        <f aca="false">$E17*H17</f>
        <v>5759.9762</v>
      </c>
      <c r="J17" s="115" t="n">
        <f aca="false">[1]PTV!L20</f>
        <v>2.523</v>
      </c>
      <c r="K17" s="116" t="n">
        <f aca="false">$E17*J17</f>
        <v>50.46</v>
      </c>
      <c r="L17" s="115" t="n">
        <f aca="false">[1]PTV!M20</f>
        <v>76.69</v>
      </c>
      <c r="M17" s="116" t="n">
        <f aca="false">$E17*L17</f>
        <v>1533.8</v>
      </c>
      <c r="N17" s="115" t="n">
        <f aca="false">[1]PTV!N20</f>
        <v>2.523</v>
      </c>
      <c r="O17" s="116" t="n">
        <f aca="false">$E17*N17</f>
        <v>50.46</v>
      </c>
      <c r="P17" s="115" t="n">
        <f aca="false">[1]PTV!O20</f>
        <v>67.43</v>
      </c>
      <c r="Q17" s="116" t="n">
        <f aca="false">$E17*P17</f>
        <v>1348.6</v>
      </c>
      <c r="R17" s="115" t="n">
        <f aca="false">[1]PTV!P20</f>
        <v>63.24</v>
      </c>
      <c r="S17" s="116" t="n">
        <f aca="false">$E17*R17</f>
        <v>1264.8</v>
      </c>
      <c r="T17" s="115" t="n">
        <f aca="false">[1]PTV!Q20</f>
        <v>2</v>
      </c>
      <c r="U17" s="116" t="n">
        <f aca="false">$E17*T17</f>
        <v>40</v>
      </c>
    </row>
    <row r="18" customFormat="false" ht="25.35" hidden="false" customHeight="false" outlineLevel="0" collapsed="false">
      <c r="A18" s="100"/>
      <c r="B18" s="103" t="n">
        <f aca="false">B17+1</f>
        <v>327</v>
      </c>
      <c r="C18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8" s="105" t="s">
        <v>127</v>
      </c>
      <c r="E18" s="106" t="n">
        <f aca="false">Resumo!AF38</f>
        <v>24</v>
      </c>
      <c r="F18" s="107" t="n">
        <f aca="false">[1]PTV!H21</f>
        <v>810.7088</v>
      </c>
      <c r="G18" s="107" t="n">
        <f aca="false">E18*F18</f>
        <v>19457.0112</v>
      </c>
      <c r="H18" s="115" t="n">
        <f aca="false">[1]PTV!J21</f>
        <v>820.37794</v>
      </c>
      <c r="I18" s="116" t="n">
        <f aca="false">$E18*H18</f>
        <v>19689.07056</v>
      </c>
      <c r="J18" s="115" t="n">
        <f aca="false">[1]PTV!L21</f>
        <v>4.5749</v>
      </c>
      <c r="K18" s="116" t="n">
        <f aca="false">$E18*J18</f>
        <v>109.7976</v>
      </c>
      <c r="L18" s="115" t="n">
        <f aca="false">[1]PTV!M21</f>
        <v>139.07</v>
      </c>
      <c r="M18" s="116" t="n">
        <f aca="false">$E18*L18</f>
        <v>3337.68</v>
      </c>
      <c r="N18" s="115" t="n">
        <f aca="false">[1]PTV!N21</f>
        <v>4.5749</v>
      </c>
      <c r="O18" s="116" t="n">
        <f aca="false">$E18*N18</f>
        <v>109.7976</v>
      </c>
      <c r="P18" s="115" t="n">
        <f aca="false">[1]PTV!O21</f>
        <v>122.28</v>
      </c>
      <c r="Q18" s="116" t="n">
        <f aca="false">$E18*P18</f>
        <v>2934.72</v>
      </c>
      <c r="R18" s="115" t="n">
        <f aca="false">[1]PTV!P21</f>
        <v>273.86</v>
      </c>
      <c r="S18" s="116" t="n">
        <f aca="false">$E18*R18</f>
        <v>6572.64</v>
      </c>
      <c r="T18" s="115" t="n">
        <f aca="false">[1]PTV!Q21</f>
        <v>1.5166</v>
      </c>
      <c r="U18" s="116" t="n">
        <f aca="false">$E18*T18</f>
        <v>36.3984</v>
      </c>
    </row>
    <row r="19" customFormat="false" ht="37.3" hidden="false" customHeight="false" outlineLevel="0" collapsed="false">
      <c r="A19" s="100"/>
      <c r="B19" s="103" t="n">
        <f aca="false">B18+1</f>
        <v>328</v>
      </c>
      <c r="C19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9" s="105" t="s">
        <v>140</v>
      </c>
      <c r="E19" s="106" t="n">
        <f aca="false">Resumo!AF39</f>
        <v>105</v>
      </c>
      <c r="F19" s="107" t="n">
        <f aca="false">[1]PTV!H22</f>
        <v>30.9096</v>
      </c>
      <c r="G19" s="107" t="n">
        <f aca="false">E19*F19</f>
        <v>3245.508</v>
      </c>
      <c r="H19" s="115" t="n">
        <f aca="false">[1]PTV!J22</f>
        <v>32.1417</v>
      </c>
      <c r="I19" s="116" t="n">
        <f aca="false">$E19*H19</f>
        <v>3374.8785</v>
      </c>
      <c r="J19" s="115" t="n">
        <f aca="false">[1]PTV!L22</f>
        <v>0.052</v>
      </c>
      <c r="K19" s="116" t="n">
        <f aca="false">$E19*J19</f>
        <v>5.46</v>
      </c>
      <c r="L19" s="115" t="n">
        <f aca="false">[1]PTV!M22</f>
        <v>1.58</v>
      </c>
      <c r="M19" s="116" t="n">
        <f aca="false">$E19*L19</f>
        <v>165.9</v>
      </c>
      <c r="N19" s="115" t="n">
        <f aca="false">[1]PTV!N22</f>
        <v>0.052</v>
      </c>
      <c r="O19" s="116" t="n">
        <f aca="false">$E19*N19</f>
        <v>5.46</v>
      </c>
      <c r="P19" s="115" t="n">
        <f aca="false">[1]PTV!O22</f>
        <v>1.38</v>
      </c>
      <c r="Q19" s="116" t="n">
        <f aca="false">$E19*P19</f>
        <v>144.9</v>
      </c>
      <c r="R19" s="115" t="n">
        <f aca="false">[1]PTV!P22</f>
        <v>18.74</v>
      </c>
      <c r="S19" s="116" t="n">
        <f aca="false">$E19*R19</f>
        <v>1967.7</v>
      </c>
      <c r="T19" s="115" t="n">
        <f aca="false">[1]PTV!Q22</f>
        <v>1.0211</v>
      </c>
      <c r="U19" s="116" t="n">
        <f aca="false">$E19*T19</f>
        <v>107.2155</v>
      </c>
    </row>
    <row r="20" customFormat="false" ht="37.3" hidden="false" customHeight="false" outlineLevel="0" collapsed="false">
      <c r="A20" s="100"/>
      <c r="B20" s="103" t="n">
        <f aca="false">B19+1</f>
        <v>329</v>
      </c>
      <c r="C20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0" s="105" t="s">
        <v>140</v>
      </c>
      <c r="E20" s="106" t="n">
        <f aca="false">Resumo!AF40</f>
        <v>137</v>
      </c>
      <c r="F20" s="107" t="n">
        <f aca="false">[1]PTV!H23</f>
        <v>44.6148</v>
      </c>
      <c r="G20" s="107" t="n">
        <f aca="false">E20*F20</f>
        <v>6112.2276</v>
      </c>
      <c r="H20" s="115" t="n">
        <f aca="false">[1]PTV!J23</f>
        <v>46.50642</v>
      </c>
      <c r="I20" s="116" t="n">
        <f aca="false">$E20*H20</f>
        <v>6371.37954</v>
      </c>
      <c r="J20" s="115" t="n">
        <f aca="false">[1]PTV!L23</f>
        <v>0.057</v>
      </c>
      <c r="K20" s="116" t="n">
        <f aca="false">$E20*J20</f>
        <v>7.809</v>
      </c>
      <c r="L20" s="115" t="n">
        <f aca="false">[1]PTV!M23</f>
        <v>1.73</v>
      </c>
      <c r="M20" s="116" t="n">
        <f aca="false">$E20*L20</f>
        <v>237.01</v>
      </c>
      <c r="N20" s="115" t="n">
        <f aca="false">[1]PTV!N23</f>
        <v>0.057</v>
      </c>
      <c r="O20" s="116" t="n">
        <f aca="false">$E20*N20</f>
        <v>7.809</v>
      </c>
      <c r="P20" s="115" t="n">
        <f aca="false">[1]PTV!O23</f>
        <v>1.52</v>
      </c>
      <c r="Q20" s="116" t="n">
        <f aca="false">$E20*P20</f>
        <v>208.24</v>
      </c>
      <c r="R20" s="115" t="n">
        <f aca="false">[1]PTV!P23</f>
        <v>28.84</v>
      </c>
      <c r="S20" s="116" t="n">
        <f aca="false">$E20*R20</f>
        <v>3951.08</v>
      </c>
      <c r="T20" s="115" t="n">
        <f aca="false">[1]PTV!Q23</f>
        <v>1.0211</v>
      </c>
      <c r="U20" s="116" t="n">
        <f aca="false">$E20*T20</f>
        <v>139.8907</v>
      </c>
    </row>
    <row r="21" customFormat="false" ht="37.3" hidden="false" customHeight="false" outlineLevel="0" collapsed="false">
      <c r="A21" s="100"/>
      <c r="B21" s="103" t="n">
        <f aca="false">B20+1</f>
        <v>330</v>
      </c>
      <c r="C21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1" s="105" t="s">
        <v>140</v>
      </c>
      <c r="E21" s="106" t="n">
        <f aca="false">Resumo!AF41</f>
        <v>100</v>
      </c>
      <c r="F21" s="107" t="n">
        <f aca="false">[1]PTV!H24</f>
        <v>57.4938</v>
      </c>
      <c r="G21" s="107" t="n">
        <f aca="false">E21*F21</f>
        <v>5749.38</v>
      </c>
      <c r="H21" s="115" t="n">
        <f aca="false">[1]PTV!J24</f>
        <v>60.02766</v>
      </c>
      <c r="I21" s="116" t="n">
        <f aca="false">$E21*H21</f>
        <v>6002.766</v>
      </c>
      <c r="J21" s="115" t="n">
        <f aca="false">[1]PTV!L24</f>
        <v>0.061</v>
      </c>
      <c r="K21" s="116" t="n">
        <f aca="false">$E21*J21</f>
        <v>6.1</v>
      </c>
      <c r="L21" s="115" t="n">
        <f aca="false">[1]PTV!M24</f>
        <v>1.85</v>
      </c>
      <c r="M21" s="116" t="n">
        <f aca="false">$E21*L21</f>
        <v>185</v>
      </c>
      <c r="N21" s="115" t="n">
        <f aca="false">[1]PTV!N24</f>
        <v>0.061</v>
      </c>
      <c r="O21" s="116" t="n">
        <f aca="false">$E21*N21</f>
        <v>6.1</v>
      </c>
      <c r="P21" s="115" t="n">
        <f aca="false">[1]PTV!O24</f>
        <v>1.63</v>
      </c>
      <c r="Q21" s="116" t="n">
        <f aca="false">$E21*P21</f>
        <v>163</v>
      </c>
      <c r="R21" s="115" t="n">
        <f aca="false">[1]PTV!P24</f>
        <v>39.11</v>
      </c>
      <c r="S21" s="116" t="n">
        <f aca="false">$E21*R21</f>
        <v>3911</v>
      </c>
      <c r="T21" s="115" t="n">
        <f aca="false">[1]PTV!Q24</f>
        <v>1.0211</v>
      </c>
      <c r="U21" s="116" t="n">
        <f aca="false">$E21*T21</f>
        <v>102.11</v>
      </c>
    </row>
    <row r="22" customFormat="false" ht="37.3" hidden="false" customHeight="false" outlineLevel="0" collapsed="false">
      <c r="A22" s="100"/>
      <c r="B22" s="103" t="n">
        <f aca="false">B21+1</f>
        <v>331</v>
      </c>
      <c r="C22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2" s="105" t="s">
        <v>140</v>
      </c>
      <c r="E22" s="106" t="n">
        <f aca="false">Resumo!AF42</f>
        <v>45</v>
      </c>
      <c r="F22" s="107" t="n">
        <f aca="false">[1]PTV!H25</f>
        <v>66.3633</v>
      </c>
      <c r="G22" s="107" t="n">
        <f aca="false">E22*F22</f>
        <v>2986.3485</v>
      </c>
      <c r="H22" s="115" t="n">
        <f aca="false">[1]PTV!J25</f>
        <v>69.34428</v>
      </c>
      <c r="I22" s="116" t="n">
        <f aca="false">$E22*H22</f>
        <v>3120.4926</v>
      </c>
      <c r="J22" s="115" t="n">
        <f aca="false">[1]PTV!L25</f>
        <v>0.064</v>
      </c>
      <c r="K22" s="116" t="n">
        <f aca="false">$E22*J22</f>
        <v>2.88</v>
      </c>
      <c r="L22" s="115" t="n">
        <f aca="false">[1]PTV!M25</f>
        <v>1.94</v>
      </c>
      <c r="M22" s="116" t="n">
        <f aca="false">$E22*L22</f>
        <v>87.3</v>
      </c>
      <c r="N22" s="115" t="n">
        <f aca="false">[1]PTV!N25</f>
        <v>0.064</v>
      </c>
      <c r="O22" s="116" t="n">
        <f aca="false">$E22*N22</f>
        <v>2.88</v>
      </c>
      <c r="P22" s="115" t="n">
        <f aca="false">[1]PTV!O25</f>
        <v>1.71</v>
      </c>
      <c r="Q22" s="116" t="n">
        <f aca="false">$E22*P22</f>
        <v>76.95</v>
      </c>
      <c r="R22" s="115" t="n">
        <f aca="false">[1]PTV!P25</f>
        <v>48.65</v>
      </c>
      <c r="S22" s="116" t="n">
        <f aca="false">$E22*R22</f>
        <v>2189.25</v>
      </c>
      <c r="T22" s="115" t="n">
        <f aca="false">[1]PTV!Q25</f>
        <v>1.0211</v>
      </c>
      <c r="U22" s="116" t="n">
        <f aca="false">$E22*T22</f>
        <v>45.9495</v>
      </c>
    </row>
    <row r="23" customFormat="false" ht="37.3" hidden="false" customHeight="false" outlineLevel="0" collapsed="false">
      <c r="A23" s="100"/>
      <c r="B23" s="103" t="n">
        <f aca="false">B22+1</f>
        <v>332</v>
      </c>
      <c r="C23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3" s="105" t="s">
        <v>140</v>
      </c>
      <c r="E23" s="106" t="n">
        <f aca="false">Resumo!AF43</f>
        <v>28</v>
      </c>
      <c r="F23" s="107" t="n">
        <f aca="false">[1]PTV!H26</f>
        <v>83.349</v>
      </c>
      <c r="G23" s="107" t="n">
        <f aca="false">E23*F23</f>
        <v>2333.772</v>
      </c>
      <c r="H23" s="115" t="n">
        <f aca="false">[1]PTV!J26</f>
        <v>87.21072</v>
      </c>
      <c r="I23" s="116" t="n">
        <f aca="false">$E23*H23</f>
        <v>2441.90016</v>
      </c>
      <c r="J23" s="115" t="n">
        <f aca="false">[1]PTV!L26</f>
        <v>0.064</v>
      </c>
      <c r="K23" s="116" t="n">
        <f aca="false">$E23*J23</f>
        <v>1.792</v>
      </c>
      <c r="L23" s="115" t="n">
        <f aca="false">[1]PTV!M26</f>
        <v>1.94</v>
      </c>
      <c r="M23" s="116" t="n">
        <f aca="false">$E23*L23</f>
        <v>54.32</v>
      </c>
      <c r="N23" s="115" t="n">
        <f aca="false">[1]PTV!N26</f>
        <v>0.064</v>
      </c>
      <c r="O23" s="116" t="n">
        <f aca="false">$E23*N23</f>
        <v>1.792</v>
      </c>
      <c r="P23" s="115" t="n">
        <f aca="false">[1]PTV!O26</f>
        <v>1.71</v>
      </c>
      <c r="Q23" s="116" t="n">
        <f aca="false">$E23*P23</f>
        <v>47.88</v>
      </c>
      <c r="R23" s="115" t="n">
        <f aca="false">[1]PTV!P26</f>
        <v>58.84</v>
      </c>
      <c r="S23" s="116" t="n">
        <f aca="false">$E23*R23</f>
        <v>1647.52</v>
      </c>
      <c r="T23" s="115" t="n">
        <f aca="false">[1]PTV!Q26</f>
        <v>1.0211</v>
      </c>
      <c r="U23" s="116" t="n">
        <f aca="false">$E23*T23</f>
        <v>28.5908</v>
      </c>
    </row>
    <row r="24" customFormat="false" ht="37.3" hidden="false" customHeight="false" outlineLevel="0" collapsed="false">
      <c r="A24" s="100"/>
      <c r="B24" s="103" t="n">
        <f aca="false">B23+1</f>
        <v>333</v>
      </c>
      <c r="C24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4" s="105" t="s">
        <v>140</v>
      </c>
      <c r="E24" s="106" t="n">
        <f aca="false">Resumo!AF44</f>
        <v>55</v>
      </c>
      <c r="F24" s="107" t="n">
        <f aca="false">[1]PTV!H27</f>
        <v>112.1202</v>
      </c>
      <c r="G24" s="107" t="n">
        <f aca="false">E24*F24</f>
        <v>6166.611</v>
      </c>
      <c r="H24" s="115" t="n">
        <f aca="false">[1]PTV!J27</f>
        <v>117.47376</v>
      </c>
      <c r="I24" s="116" t="n">
        <f aca="false">$E24*H24</f>
        <v>6461.0568</v>
      </c>
      <c r="J24" s="115" t="n">
        <f aca="false">[1]PTV!L27</f>
        <v>0.064</v>
      </c>
      <c r="K24" s="116" t="n">
        <f aca="false">$E24*J24</f>
        <v>3.52</v>
      </c>
      <c r="L24" s="115" t="n">
        <f aca="false">[1]PTV!M27</f>
        <v>1.94</v>
      </c>
      <c r="M24" s="116" t="n">
        <f aca="false">$E24*L24</f>
        <v>106.7</v>
      </c>
      <c r="N24" s="115" t="n">
        <f aca="false">[1]PTV!N27</f>
        <v>0.064</v>
      </c>
      <c r="O24" s="116" t="n">
        <f aca="false">$E24*N24</f>
        <v>3.52</v>
      </c>
      <c r="P24" s="115" t="n">
        <f aca="false">[1]PTV!O27</f>
        <v>1.71</v>
      </c>
      <c r="Q24" s="116" t="n">
        <f aca="false">$E24*P24</f>
        <v>94.05</v>
      </c>
      <c r="R24" s="115" t="n">
        <f aca="false">[1]PTV!P27</f>
        <v>84.5</v>
      </c>
      <c r="S24" s="116" t="n">
        <f aca="false">$E24*R24</f>
        <v>4647.5</v>
      </c>
      <c r="T24" s="115" t="n">
        <f aca="false">[1]PTV!Q27</f>
        <v>1.0211</v>
      </c>
      <c r="U24" s="116" t="n">
        <f aca="false">$E24*T24</f>
        <v>56.1605</v>
      </c>
    </row>
    <row r="25" customFormat="false" ht="37.3" hidden="false" customHeight="false" outlineLevel="0" collapsed="false">
      <c r="A25" s="100"/>
      <c r="B25" s="103" t="n">
        <f aca="false">B24+1</f>
        <v>334</v>
      </c>
      <c r="C25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5" s="105" t="s">
        <v>140</v>
      </c>
      <c r="E25" s="106" t="n">
        <f aca="false">Resumo!AF45</f>
        <v>112</v>
      </c>
      <c r="F25" s="107" t="n">
        <f aca="false">[1]PTV!H28</f>
        <v>27.33492</v>
      </c>
      <c r="G25" s="107" t="n">
        <f aca="false">E25*F25</f>
        <v>3061.51104</v>
      </c>
      <c r="H25" s="115" t="n">
        <f aca="false">[1]PTV!J28</f>
        <v>27.65468</v>
      </c>
      <c r="I25" s="116" t="n">
        <f aca="false">$E25*H25</f>
        <v>3097.32416</v>
      </c>
      <c r="J25" s="115" t="n">
        <f aca="false">[1]PTV!L28</f>
        <v>0.2154</v>
      </c>
      <c r="K25" s="116" t="n">
        <f aca="false">$E25*J25</f>
        <v>24.1248</v>
      </c>
      <c r="L25" s="115" t="n">
        <f aca="false">[1]PTV!M28</f>
        <v>6.54</v>
      </c>
      <c r="M25" s="116" t="n">
        <f aca="false">$E25*L25</f>
        <v>732.48</v>
      </c>
      <c r="N25" s="115" t="n">
        <f aca="false">[1]PTV!N28</f>
        <v>0.0667</v>
      </c>
      <c r="O25" s="116" t="n">
        <f aca="false">$E25*N25</f>
        <v>7.4704</v>
      </c>
      <c r="P25" s="115" t="n">
        <f aca="false">[1]PTV!O28</f>
        <v>1.78</v>
      </c>
      <c r="Q25" s="116" t="n">
        <f aca="false">$E25*P25</f>
        <v>199.36</v>
      </c>
      <c r="R25" s="115" t="n">
        <f aca="false">[1]PTV!P28</f>
        <v>7.23</v>
      </c>
      <c r="S25" s="116" t="n">
        <f aca="false">$E25*R25</f>
        <v>809.76</v>
      </c>
      <c r="T25" s="115" t="n">
        <f aca="false">[1]PTV!Q28</f>
        <v>1.19</v>
      </c>
      <c r="U25" s="116" t="n">
        <f aca="false">$E25*T25</f>
        <v>133.28</v>
      </c>
    </row>
    <row r="26" customFormat="false" ht="37.3" hidden="false" customHeight="false" outlineLevel="0" collapsed="false">
      <c r="A26" s="100"/>
      <c r="B26" s="103" t="n">
        <f aca="false">B25+1</f>
        <v>335</v>
      </c>
      <c r="C26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6" s="105" t="s">
        <v>140</v>
      </c>
      <c r="E26" s="106" t="n">
        <f aca="false">Resumo!AF46</f>
        <v>83</v>
      </c>
      <c r="F26" s="107" t="n">
        <f aca="false">[1]PTV!H29</f>
        <v>34.22544</v>
      </c>
      <c r="G26" s="107" t="n">
        <f aca="false">E26*F26</f>
        <v>2840.71152</v>
      </c>
      <c r="H26" s="115" t="n">
        <f aca="false">[1]PTV!J29</f>
        <v>34.9001</v>
      </c>
      <c r="I26" s="116" t="n">
        <f aca="false">$E26*H26</f>
        <v>2896.7083</v>
      </c>
      <c r="J26" s="115" t="n">
        <f aca="false">[1]PTV!L29</f>
        <v>0.2154</v>
      </c>
      <c r="K26" s="116" t="n">
        <f aca="false">$E26*J26</f>
        <v>17.8782</v>
      </c>
      <c r="L26" s="115" t="n">
        <f aca="false">[1]PTV!M29</f>
        <v>6.54</v>
      </c>
      <c r="M26" s="116" t="n">
        <f aca="false">$E26*L26</f>
        <v>542.82</v>
      </c>
      <c r="N26" s="115" t="n">
        <f aca="false">[1]PTV!N29</f>
        <v>0.0667</v>
      </c>
      <c r="O26" s="116" t="n">
        <f aca="false">$E26*N26</f>
        <v>5.5361</v>
      </c>
      <c r="P26" s="115" t="n">
        <f aca="false">[1]PTV!O29</f>
        <v>1.78</v>
      </c>
      <c r="Q26" s="116" t="n">
        <f aca="false">$E26*P26</f>
        <v>147.74</v>
      </c>
      <c r="R26" s="115" t="n">
        <f aca="false">[1]PTV!P29</f>
        <v>12.69</v>
      </c>
      <c r="S26" s="116" t="n">
        <f aca="false">$E26*R26</f>
        <v>1053.27</v>
      </c>
      <c r="T26" s="115" t="n">
        <f aca="false">[1]PTV!Q29</f>
        <v>1.2434</v>
      </c>
      <c r="U26" s="116" t="n">
        <f aca="false">$E26*T26</f>
        <v>103.2022</v>
      </c>
    </row>
    <row r="27" customFormat="false" ht="25.35" hidden="false" customHeight="false" outlineLevel="0" collapsed="false">
      <c r="A27" s="100"/>
      <c r="B27" s="103" t="n">
        <f aca="false">B26+1</f>
        <v>336</v>
      </c>
      <c r="C27" s="104" t="str">
        <f aca="false">"INSTALAÇÃO DE AR CONDICIONADO - Descrição Complementar: "&amp;Resumo!D47</f>
        <v>INSTALAÇÃO DE AR CONDICIONADO - Descrição Complementar: CARGA DA INSTALAÇÃO COM GÁS REFRIGERANTE R-410a</v>
      </c>
      <c r="D27" s="105" t="s">
        <v>141</v>
      </c>
      <c r="E27" s="106" t="n">
        <f aca="false">Resumo!AF47</f>
        <v>50.8</v>
      </c>
      <c r="F27" s="107" t="n">
        <f aca="false">[1]PTV!H30</f>
        <v>50.79915</v>
      </c>
      <c r="G27" s="107" t="n">
        <f aca="false">E27*F27</f>
        <v>2580.59682</v>
      </c>
      <c r="H27" s="115" t="n">
        <f aca="false">[1]PTV!J30</f>
        <v>53.43318</v>
      </c>
      <c r="I27" s="116" t="n">
        <f aca="false">$E27*H27</f>
        <v>2714.405544</v>
      </c>
      <c r="J27" s="115" t="n">
        <f aca="false">[1]PTV!L30</f>
        <v>0.2154</v>
      </c>
      <c r="K27" s="116" t="n">
        <f aca="false">$E27*J27</f>
        <v>10.94232</v>
      </c>
      <c r="L27" s="115" t="n">
        <f aca="false">[1]PTV!M30</f>
        <v>6.54</v>
      </c>
      <c r="M27" s="116" t="n">
        <f aca="false">$E27*L27</f>
        <v>332.232</v>
      </c>
      <c r="N27" s="115" t="n">
        <f aca="false">[1]PTV!N30</f>
        <v>0.0667</v>
      </c>
      <c r="O27" s="116" t="n">
        <f aca="false">$E27*N27</f>
        <v>3.38836</v>
      </c>
      <c r="P27" s="115" t="n">
        <f aca="false">[1]PTV!O30</f>
        <v>1.78</v>
      </c>
      <c r="Q27" s="116" t="n">
        <f aca="false">$E27*P27</f>
        <v>90.424</v>
      </c>
      <c r="R27" s="115" t="n">
        <f aca="false">[1]PTV!P30</f>
        <v>41.81</v>
      </c>
      <c r="S27" s="116" t="n">
        <f aca="false">$E27*R27</f>
        <v>2123.948</v>
      </c>
      <c r="T27" s="115" t="n">
        <f aca="false">[1]PTV!Q30</f>
        <v>1</v>
      </c>
      <c r="U27" s="116" t="n">
        <f aca="false">$E27*T27</f>
        <v>50.8</v>
      </c>
    </row>
    <row r="28" customFormat="false" ht="25.35" hidden="false" customHeight="false" outlineLevel="0" collapsed="false">
      <c r="A28" s="100"/>
      <c r="B28" s="103" t="n">
        <f aca="false">B27+1</f>
        <v>337</v>
      </c>
      <c r="C28" s="104" t="str">
        <f aca="false">"INSTALAÇÃO DE AR CONDICIONADO - Descrição Complementar: "&amp;Resumo!D48</f>
        <v>INSTALAÇÃO DE AR CONDICIONADO - Descrição Complementar: CARGA DA INSTALAÇÃO COM GÁS REFRIGERANTE R-32</v>
      </c>
      <c r="D28" s="105" t="s">
        <v>141</v>
      </c>
      <c r="E28" s="106" t="n">
        <f aca="false">Resumo!AF48</f>
        <v>75.4</v>
      </c>
      <c r="F28" s="107" t="n">
        <f aca="false">[1]PTV!H31</f>
        <v>161.595</v>
      </c>
      <c r="G28" s="107" t="n">
        <f aca="false">E28*F28</f>
        <v>12184.263</v>
      </c>
      <c r="H28" s="115" t="n">
        <f aca="false">[1]PTV!J31</f>
        <v>169.974</v>
      </c>
      <c r="I28" s="116" t="n">
        <f aca="false">$E28*H28</f>
        <v>12816.0396</v>
      </c>
      <c r="J28" s="115" t="n">
        <f aca="false">[1]PTV!L31</f>
        <v>0.2154</v>
      </c>
      <c r="K28" s="116" t="n">
        <f aca="false">$E28*J28</f>
        <v>16.24116</v>
      </c>
      <c r="L28" s="115" t="n">
        <f aca="false">[1]PTV!M31</f>
        <v>6.54</v>
      </c>
      <c r="M28" s="116" t="n">
        <f aca="false">$E28*L28</f>
        <v>493.116</v>
      </c>
      <c r="N28" s="115" t="n">
        <f aca="false">[1]PTV!N31</f>
        <v>0.0667</v>
      </c>
      <c r="O28" s="116" t="n">
        <f aca="false">$E28*N28</f>
        <v>5.02918</v>
      </c>
      <c r="P28" s="115" t="n">
        <f aca="false">[1]PTV!O31</f>
        <v>1.78</v>
      </c>
      <c r="Q28" s="116" t="n">
        <f aca="false">$E28*P28</f>
        <v>134.212</v>
      </c>
      <c r="R28" s="115" t="n">
        <f aca="false">[1]PTV!P31</f>
        <v>133</v>
      </c>
      <c r="S28" s="116" t="n">
        <f aca="false">$E28*R28</f>
        <v>10028.2</v>
      </c>
      <c r="T28" s="115" t="n">
        <f aca="false">[1]PTV!Q31</f>
        <v>1</v>
      </c>
      <c r="U28" s="116" t="n">
        <f aca="false">$E28*T28</f>
        <v>75.4</v>
      </c>
    </row>
    <row r="29" customFormat="false" ht="25.35" hidden="false" customHeight="false" outlineLevel="0" collapsed="false">
      <c r="A29" s="100"/>
      <c r="B29" s="103" t="n">
        <f aca="false">B28+1</f>
        <v>338</v>
      </c>
      <c r="C29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29" s="105" t="s">
        <v>127</v>
      </c>
      <c r="E29" s="106" t="n">
        <f aca="false">Resumo!AF49</f>
        <v>1</v>
      </c>
      <c r="F29" s="107" t="n">
        <f aca="false">[1]PTV!H32</f>
        <v>513.44685</v>
      </c>
      <c r="G29" s="107" t="n">
        <f aca="false">E29*F29</f>
        <v>513.44685</v>
      </c>
      <c r="H29" s="115" t="n">
        <f aca="false">[1]PTV!J32</f>
        <v>540.07002</v>
      </c>
      <c r="I29" s="116" t="n">
        <f aca="false">$E29*H29</f>
        <v>540.07002</v>
      </c>
      <c r="J29" s="115" t="n">
        <f aca="false">[1]PTV!L32</f>
        <v>0</v>
      </c>
      <c r="K29" s="116" t="n">
        <f aca="false">$E29*J29</f>
        <v>0</v>
      </c>
      <c r="L29" s="115" t="n">
        <f aca="false">[1]PTV!M32</f>
        <v>0</v>
      </c>
      <c r="M29" s="116" t="n">
        <f aca="false">$E29*L29</f>
        <v>0</v>
      </c>
      <c r="N29" s="115" t="n">
        <f aca="false">[1]PTV!N32</f>
        <v>0</v>
      </c>
      <c r="O29" s="116" t="n">
        <f aca="false">$E29*N29</f>
        <v>0</v>
      </c>
      <c r="P29" s="115" t="n">
        <f aca="false">[1]PTV!O32</f>
        <v>0</v>
      </c>
      <c r="Q29" s="116" t="n">
        <f aca="false">$E29*P29</f>
        <v>0</v>
      </c>
      <c r="R29" s="115" t="n">
        <f aca="false">[1]PTV!P32</f>
        <v>422.59</v>
      </c>
      <c r="S29" s="116" t="n">
        <f aca="false">$E29*R29</f>
        <v>422.59</v>
      </c>
      <c r="T29" s="115" t="n">
        <f aca="false">[1]PTV!Q32</f>
        <v>1</v>
      </c>
      <c r="U29" s="116" t="n">
        <f aca="false">$E29*T29</f>
        <v>1</v>
      </c>
    </row>
    <row r="30" customFormat="false" ht="37.3" hidden="false" customHeight="false" outlineLevel="0" collapsed="false">
      <c r="A30" s="100"/>
      <c r="B30" s="103" t="n">
        <f aca="false">B29+1</f>
        <v>339</v>
      </c>
      <c r="C30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0" s="105" t="s">
        <v>127</v>
      </c>
      <c r="E30" s="106" t="n">
        <f aca="false">Resumo!AF50</f>
        <v>44</v>
      </c>
      <c r="F30" s="107" t="n">
        <f aca="false">[1]PTV!H33</f>
        <v>52.41086</v>
      </c>
      <c r="G30" s="107" t="n">
        <f aca="false">E30*F30</f>
        <v>2306.07784</v>
      </c>
      <c r="H30" s="115" t="n">
        <f aca="false">[1]PTV!J33</f>
        <v>49.58999</v>
      </c>
      <c r="I30" s="116" t="n">
        <f aca="false">$E30*H30</f>
        <v>2181.95956</v>
      </c>
      <c r="J30" s="115" t="n">
        <f aca="false">[1]PTV!L33</f>
        <v>1.16</v>
      </c>
      <c r="K30" s="116" t="n">
        <f aca="false">$E30*J30</f>
        <v>51.04</v>
      </c>
      <c r="L30" s="115" t="n">
        <f aca="false">[1]PTV!M33</f>
        <v>34.4699</v>
      </c>
      <c r="M30" s="116" t="n">
        <f aca="false">$E30*L30</f>
        <v>1516.6756</v>
      </c>
      <c r="N30" s="115" t="n">
        <f aca="false">[1]PTV!N33</f>
        <v>0.32</v>
      </c>
      <c r="O30" s="116" t="n">
        <f aca="false">$E30*N30</f>
        <v>14.08</v>
      </c>
      <c r="P30" s="115" t="n">
        <f aca="false">[1]PTV!O33</f>
        <v>7.0601</v>
      </c>
      <c r="Q30" s="116" t="n">
        <f aca="false">$E30*P30</f>
        <v>310.6444</v>
      </c>
      <c r="R30" s="115" t="n">
        <f aca="false">[1]PTV!P33</f>
        <v>0</v>
      </c>
      <c r="S30" s="116" t="n">
        <f aca="false">$E30*R30</f>
        <v>0</v>
      </c>
      <c r="T30" s="115" t="n">
        <f aca="false">[1]PTV!Q33</f>
        <v>0</v>
      </c>
      <c r="U30" s="116" t="n">
        <f aca="false">$E30*T30</f>
        <v>0</v>
      </c>
    </row>
    <row r="31" customFormat="false" ht="28.35" hidden="false" customHeight="true" outlineLevel="0" collapsed="false">
      <c r="A31" s="109" t="s">
        <v>142</v>
      </c>
      <c r="B31" s="109"/>
      <c r="C31" s="109"/>
      <c r="D31" s="110" t="s">
        <v>124</v>
      </c>
      <c r="E31" s="111" t="n">
        <f aca="false">SUM(E16:E30)</f>
        <v>883.2</v>
      </c>
      <c r="F31" s="111" t="s">
        <v>130</v>
      </c>
      <c r="G31" s="112" t="n">
        <f aca="false">SUM(G16:G30)</f>
        <v>75608.58139</v>
      </c>
      <c r="H31" s="111" t="s">
        <v>130</v>
      </c>
      <c r="I31" s="112" t="n">
        <f aca="false">SUM(I16:I30)</f>
        <v>77717.118714</v>
      </c>
    </row>
    <row r="32" customFormat="false" ht="12.8" hidden="false" customHeight="false" outlineLevel="0" collapsed="false">
      <c r="D32" s="117"/>
      <c r="G32" s="116"/>
    </row>
  </sheetData>
  <mergeCells count="6">
    <mergeCell ref="A1:G1"/>
    <mergeCell ref="A2:A13"/>
    <mergeCell ref="H13:I13"/>
    <mergeCell ref="A14:C14"/>
    <mergeCell ref="A15:A30"/>
    <mergeCell ref="A31:C31"/>
  </mergeCells>
  <conditionalFormatting sqref="E16:E1048576 D2 E1:E14 D15:E15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25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&amp;L&amp;A&amp;R&amp;"Times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36"/>
    <col collapsed="false" customWidth="false" hidden="true" outlineLevel="0" max="11" min="10" style="2" width="11.53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179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180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PTV!B30+1</f>
        <v>340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Resumo!AH5</f>
        <v>2</v>
      </c>
      <c r="F3" s="107" t="n">
        <f aca="false">Resumo!F5</f>
        <v>1766.58</v>
      </c>
      <c r="G3" s="107" t="n">
        <f aca="false">E3*F3</f>
        <v>3533.16</v>
      </c>
    </row>
    <row r="4" customFormat="false" ht="37.3" hidden="false" customHeight="false" outlineLevel="0" collapsed="false">
      <c r="A4" s="100"/>
      <c r="B4" s="103" t="n">
        <f aca="false">B3+1</f>
        <v>341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Resumo!AH6</f>
        <v>12</v>
      </c>
      <c r="F4" s="107" t="n">
        <f aca="false">Resumo!F6</f>
        <v>2440</v>
      </c>
      <c r="G4" s="107" t="n">
        <f aca="false">E4*F4</f>
        <v>29280</v>
      </c>
    </row>
    <row r="5" customFormat="false" ht="61.15" hidden="false" customHeight="false" outlineLevel="0" collapsed="false">
      <c r="A5" s="100"/>
      <c r="B5" s="103" t="n">
        <f aca="false">B4+1</f>
        <v>342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Resumo!AH8</f>
        <v>4</v>
      </c>
      <c r="F5" s="107" t="n">
        <f aca="false">Resumo!F8</f>
        <v>1900</v>
      </c>
      <c r="G5" s="107" t="n">
        <f aca="false">E5*F5</f>
        <v>7600</v>
      </c>
    </row>
    <row r="6" customFormat="false" ht="61.15" hidden="false" customHeight="false" outlineLevel="0" collapsed="false">
      <c r="A6" s="100"/>
      <c r="B6" s="103" t="n">
        <f aca="false">B5+1</f>
        <v>343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Resumo!AH10</f>
        <v>2</v>
      </c>
      <c r="F6" s="107" t="n">
        <f aca="false">Resumo!F10</f>
        <v>2064.5</v>
      </c>
      <c r="G6" s="107" t="n">
        <f aca="false">E6*F6</f>
        <v>4129</v>
      </c>
    </row>
    <row r="7" customFormat="false" ht="61.15" hidden="false" customHeight="false" outlineLevel="0" collapsed="false">
      <c r="A7" s="100"/>
      <c r="B7" s="103" t="n">
        <f aca="false">B6+1</f>
        <v>344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Resumo!AH12</f>
        <v>10</v>
      </c>
      <c r="F7" s="107" t="n">
        <f aca="false">Resumo!F12</f>
        <v>3015.05</v>
      </c>
      <c r="G7" s="107" t="n">
        <f aca="false">E7*F7</f>
        <v>30150.5</v>
      </c>
    </row>
    <row r="8" customFormat="false" ht="61.15" hidden="false" customHeight="false" outlineLevel="0" collapsed="false">
      <c r="A8" s="100"/>
      <c r="B8" s="103" t="n">
        <f aca="false">B7+1</f>
        <v>345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Resumo!AH14</f>
        <v>4</v>
      </c>
      <c r="F8" s="107" t="n">
        <f aca="false">Resumo!F14</f>
        <v>3844.65</v>
      </c>
      <c r="G8" s="107" t="n">
        <f aca="false">E8*F8</f>
        <v>15378.6</v>
      </c>
    </row>
    <row r="9" customFormat="false" ht="61.15" hidden="false" customHeight="false" outlineLevel="0" collapsed="false">
      <c r="A9" s="100"/>
      <c r="B9" s="103" t="n">
        <f aca="false">B8+1</f>
        <v>346</v>
      </c>
      <c r="C9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Resumo!AH18</f>
        <v>2</v>
      </c>
      <c r="F9" s="107" t="n">
        <f aca="false">Resumo!F18</f>
        <v>7799.49</v>
      </c>
      <c r="G9" s="107" t="n">
        <f aca="false">E9*F9</f>
        <v>15598.98</v>
      </c>
    </row>
    <row r="10" customFormat="false" ht="61.15" hidden="false" customHeight="false" outlineLevel="0" collapsed="false">
      <c r="A10" s="100"/>
      <c r="B10" s="103" t="n">
        <f aca="false">B9+1</f>
        <v>347</v>
      </c>
      <c r="C10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Resumo!AH19</f>
        <v>2</v>
      </c>
      <c r="F10" s="107" t="n">
        <f aca="false">Resumo!F19</f>
        <v>9144.5</v>
      </c>
      <c r="G10" s="107" t="n">
        <f aca="false">E10*F10</f>
        <v>18289</v>
      </c>
    </row>
    <row r="11" customFormat="false" ht="61.15" hidden="false" customHeight="false" outlineLevel="0" collapsed="false">
      <c r="A11" s="100"/>
      <c r="B11" s="103" t="n">
        <f aca="false">B10+1</f>
        <v>348</v>
      </c>
      <c r="C11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1" s="105" t="s">
        <v>127</v>
      </c>
      <c r="E11" s="106" t="n">
        <f aca="false">Resumo!AH21</f>
        <v>4</v>
      </c>
      <c r="F11" s="107" t="n">
        <f aca="false">Resumo!F21</f>
        <v>10470</v>
      </c>
      <c r="G11" s="107" t="n">
        <f aca="false">E11*F11</f>
        <v>41880</v>
      </c>
    </row>
    <row r="12" customFormat="false" ht="49.25" hidden="false" customHeight="false" outlineLevel="0" collapsed="false">
      <c r="A12" s="100"/>
      <c r="B12" s="103" t="n">
        <f aca="false">B11+1</f>
        <v>349</v>
      </c>
      <c r="C12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2" s="105" t="s">
        <v>127</v>
      </c>
      <c r="E12" s="106" t="n">
        <f aca="false">Resumo!AH28</f>
        <v>4</v>
      </c>
      <c r="F12" s="107" t="n">
        <f aca="false">Resumo!F28</f>
        <v>2484</v>
      </c>
      <c r="G12" s="107" t="n">
        <f aca="false">E12*F12</f>
        <v>9936</v>
      </c>
      <c r="H12" s="108" t="s">
        <v>128</v>
      </c>
      <c r="I12" s="108"/>
    </row>
    <row r="13" customFormat="false" ht="46.25" hidden="false" customHeight="false" outlineLevel="0" collapsed="false">
      <c r="A13" s="109" t="s">
        <v>129</v>
      </c>
      <c r="B13" s="109"/>
      <c r="C13" s="109"/>
      <c r="D13" s="110" t="s">
        <v>124</v>
      </c>
      <c r="E13" s="111" t="n">
        <f aca="false">SUM(E3:E12)</f>
        <v>46</v>
      </c>
      <c r="F13" s="111" t="s">
        <v>130</v>
      </c>
      <c r="G13" s="112" t="n">
        <f aca="false">SUM(G3:G12)</f>
        <v>175775.24</v>
      </c>
      <c r="H13" s="101" t="s">
        <v>125</v>
      </c>
      <c r="I13" s="101" t="s">
        <v>126</v>
      </c>
      <c r="J13" s="114" t="s">
        <v>131</v>
      </c>
      <c r="K13" s="114" t="s">
        <v>65</v>
      </c>
      <c r="L13" s="114" t="s">
        <v>132</v>
      </c>
      <c r="M13" s="114" t="s">
        <v>66</v>
      </c>
      <c r="N13" s="114" t="s">
        <v>133</v>
      </c>
      <c r="O13" s="114" t="s">
        <v>67</v>
      </c>
      <c r="P13" s="114" t="s">
        <v>134</v>
      </c>
      <c r="Q13" s="114" t="s">
        <v>68</v>
      </c>
      <c r="R13" s="114" t="s">
        <v>135</v>
      </c>
      <c r="S13" s="114" t="s">
        <v>136</v>
      </c>
      <c r="T13" s="114" t="s">
        <v>137</v>
      </c>
      <c r="U13" s="114" t="s">
        <v>138</v>
      </c>
    </row>
    <row r="14" customFormat="false" ht="37.3" hidden="false" customHeight="true" outlineLevel="0" collapsed="false">
      <c r="A14" s="100" t="s">
        <v>181</v>
      </c>
      <c r="B14" s="101" t="s">
        <v>121</v>
      </c>
      <c r="C14" s="102" t="s">
        <v>122</v>
      </c>
      <c r="D14" s="101" t="s">
        <v>123</v>
      </c>
      <c r="E14" s="101" t="s">
        <v>124</v>
      </c>
      <c r="F14" s="101" t="s">
        <v>125</v>
      </c>
      <c r="G14" s="101" t="s">
        <v>126</v>
      </c>
    </row>
    <row r="15" customFormat="false" ht="25.35" hidden="false" customHeight="true" outlineLevel="0" collapsed="false">
      <c r="A15" s="100" t="s">
        <v>181</v>
      </c>
      <c r="B15" s="103" t="n">
        <f aca="false">B12+1</f>
        <v>350</v>
      </c>
      <c r="C15" s="104" t="str">
        <f aca="false">"INSTALAÇÃO DE AR CONDICIONADO - Descrição Complementar: "&amp;Resumo!D36</f>
        <v>INSTALAÇÃO DE AR CONDICIONADO - Descrição Complementar: DOCUMENTO DE RESPONSABILIDADE TÉCNICA (TRT/ART)</v>
      </c>
      <c r="D15" s="105" t="s">
        <v>127</v>
      </c>
      <c r="E15" s="106" t="n">
        <f aca="false">Resumo!AH36</f>
        <v>2</v>
      </c>
      <c r="F15" s="107" t="n">
        <f aca="false">[1]RBC!H19</f>
        <v>78.96334</v>
      </c>
      <c r="G15" s="107" t="n">
        <f aca="false">E15*F15</f>
        <v>157.92668</v>
      </c>
      <c r="H15" s="107" t="n">
        <f aca="false">[1]RBC!J19</f>
        <v>83.03039</v>
      </c>
      <c r="I15" s="116" t="n">
        <f aca="false">$E15*H15</f>
        <v>166.06078</v>
      </c>
      <c r="J15" s="107" t="n">
        <f aca="false">[1]RBC!L19</f>
        <v>0</v>
      </c>
      <c r="K15" s="116" t="n">
        <f aca="false">$E15*J15</f>
        <v>0</v>
      </c>
      <c r="L15" s="107" t="n">
        <f aca="false">[1]RBC!M19</f>
        <v>0</v>
      </c>
      <c r="M15" s="116" t="n">
        <f aca="false">$E15*L15</f>
        <v>0</v>
      </c>
      <c r="N15" s="107" t="n">
        <f aca="false">[1]RBC!N19</f>
        <v>0</v>
      </c>
      <c r="O15" s="116" t="n">
        <f aca="false">$E15*N15</f>
        <v>0</v>
      </c>
      <c r="P15" s="107" t="n">
        <f aca="false">[1]RBC!O19</f>
        <v>0</v>
      </c>
      <c r="Q15" s="116" t="n">
        <f aca="false">$E15*P15</f>
        <v>0</v>
      </c>
      <c r="R15" s="107" t="n">
        <f aca="false">[1]RBC!P19</f>
        <v>73.97</v>
      </c>
      <c r="S15" s="116" t="n">
        <f aca="false">$E15*R15</f>
        <v>147.94</v>
      </c>
      <c r="T15" s="118" t="n">
        <f aca="false">[1]RBC!Q19</f>
        <v>0.2059</v>
      </c>
      <c r="U15" s="116" t="n">
        <f aca="false">$E15*T15</f>
        <v>0.4118</v>
      </c>
    </row>
    <row r="16" customFormat="false" ht="25.35" hidden="false" customHeight="true" outlineLevel="0" collapsed="false">
      <c r="A16" s="100"/>
      <c r="B16" s="103" t="n">
        <f aca="false">B15+1</f>
        <v>351</v>
      </c>
      <c r="C16" s="104" t="str">
        <f aca="false">"INSTALAÇÃO DE AR CONDICIONADO - Descrição Complementar: "&amp;Resumo!D37</f>
        <v>INSTALAÇÃO DE AR CONDICIONADO - Descrição Complementar: INSTALAÇÃO DE AR CONDICIONADO, TIPO SPLIT HI-WALL</v>
      </c>
      <c r="D16" s="105" t="s">
        <v>127</v>
      </c>
      <c r="E16" s="106" t="n">
        <f aca="false">Resumo!AH37</f>
        <v>11</v>
      </c>
      <c r="F16" s="107" t="n">
        <f aca="false">[1]RBC!H20</f>
        <v>253.29602</v>
      </c>
      <c r="G16" s="107" t="n">
        <f aca="false">E16*F16</f>
        <v>2786.25622</v>
      </c>
      <c r="H16" s="107" t="n">
        <f aca="false">[1]RBC!J20</f>
        <v>248.50729</v>
      </c>
      <c r="I16" s="116" t="n">
        <f aca="false">$E16*H16</f>
        <v>2733.58019</v>
      </c>
      <c r="J16" s="107" t="n">
        <f aca="false">[1]RBC!L20</f>
        <v>2.523</v>
      </c>
      <c r="K16" s="116" t="n">
        <f aca="false">$E16*J16</f>
        <v>27.753</v>
      </c>
      <c r="L16" s="107" t="n">
        <f aca="false">[1]RBC!M20</f>
        <v>76.09</v>
      </c>
      <c r="M16" s="116" t="n">
        <f aca="false">$E16*L16</f>
        <v>836.99</v>
      </c>
      <c r="N16" s="107" t="n">
        <f aca="false">[1]RBC!N20</f>
        <v>2.523</v>
      </c>
      <c r="O16" s="116" t="n">
        <f aca="false">$E16*N16</f>
        <v>27.753</v>
      </c>
      <c r="P16" s="107" t="n">
        <f aca="false">[1]RBC!O20</f>
        <v>58.55</v>
      </c>
      <c r="Q16" s="116" t="n">
        <f aca="false">$E16*P16</f>
        <v>644.05</v>
      </c>
      <c r="R16" s="107" t="n">
        <f aca="false">[1]RBC!P20</f>
        <v>40.54</v>
      </c>
      <c r="S16" s="116" t="n">
        <f aca="false">$E16*R16</f>
        <v>445.94</v>
      </c>
      <c r="T16" s="118" t="n">
        <f aca="false">[1]RBC!Q20</f>
        <v>2</v>
      </c>
      <c r="U16" s="116" t="n">
        <f aca="false">$E16*T16</f>
        <v>22</v>
      </c>
    </row>
    <row r="17" customFormat="false" ht="25.35" hidden="false" customHeight="false" outlineLevel="0" collapsed="false">
      <c r="A17" s="100"/>
      <c r="B17" s="103" t="n">
        <f aca="false">B16+1</f>
        <v>352</v>
      </c>
      <c r="C17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7" s="105" t="s">
        <v>127</v>
      </c>
      <c r="E17" s="106" t="n">
        <f aca="false">Resumo!AH38</f>
        <v>5</v>
      </c>
      <c r="F17" s="107" t="n">
        <f aca="false">[1]RBC!H21</f>
        <v>794.63092</v>
      </c>
      <c r="G17" s="107" t="n">
        <f aca="false">E17*F17</f>
        <v>3973.1546</v>
      </c>
      <c r="H17" s="107" t="n">
        <f aca="false">[1]RBC!J21</f>
        <v>805.11744</v>
      </c>
      <c r="I17" s="116" t="n">
        <f aca="false">$E17*H17</f>
        <v>4025.5872</v>
      </c>
      <c r="J17" s="107" t="n">
        <f aca="false">[1]RBC!L21</f>
        <v>4.5749</v>
      </c>
      <c r="K17" s="116" t="n">
        <f aca="false">$E17*J17</f>
        <v>22.8745</v>
      </c>
      <c r="L17" s="107" t="n">
        <f aca="false">[1]RBC!M21</f>
        <v>137.97</v>
      </c>
      <c r="M17" s="116" t="n">
        <f aca="false">$E17*L17</f>
        <v>689.85</v>
      </c>
      <c r="N17" s="107" t="n">
        <f aca="false">[1]RBC!N21</f>
        <v>4.5749</v>
      </c>
      <c r="O17" s="116" t="n">
        <f aca="false">$E17*N17</f>
        <v>22.8745</v>
      </c>
      <c r="P17" s="107" t="n">
        <f aca="false">[1]RBC!O21</f>
        <v>106.18</v>
      </c>
      <c r="Q17" s="116" t="n">
        <f aca="false">$E17*P17</f>
        <v>530.9</v>
      </c>
      <c r="R17" s="107" t="n">
        <f aca="false">[1]RBC!P21</f>
        <v>276.8</v>
      </c>
      <c r="S17" s="116" t="n">
        <f aca="false">$E17*R17</f>
        <v>1384</v>
      </c>
      <c r="T17" s="118" t="n">
        <f aca="false">[1]RBC!Q21</f>
        <v>1.5166</v>
      </c>
      <c r="U17" s="116" t="n">
        <f aca="false">$E17*T17</f>
        <v>7.583</v>
      </c>
    </row>
    <row r="18" customFormat="false" ht="37.3" hidden="false" customHeight="false" outlineLevel="0" collapsed="false">
      <c r="A18" s="100"/>
      <c r="B18" s="103" t="n">
        <f aca="false">B17+1</f>
        <v>353</v>
      </c>
      <c r="C18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8" s="105" t="s">
        <v>140</v>
      </c>
      <c r="E18" s="106" t="n">
        <f aca="false">Resumo!AH39</f>
        <v>54</v>
      </c>
      <c r="F18" s="107" t="n">
        <f aca="false">[1]RBC!H22</f>
        <v>28.3581</v>
      </c>
      <c r="G18" s="107" t="n">
        <f aca="false">E18*F18</f>
        <v>1531.3374</v>
      </c>
      <c r="H18" s="107" t="n">
        <f aca="false">[1]RBC!J22</f>
        <v>29.48346</v>
      </c>
      <c r="I18" s="116" t="n">
        <f aca="false">$E18*H18</f>
        <v>1592.10684</v>
      </c>
      <c r="J18" s="107" t="n">
        <f aca="false">[1]RBC!L22</f>
        <v>0.052</v>
      </c>
      <c r="K18" s="116" t="n">
        <f aca="false">$E18*J18</f>
        <v>2.808</v>
      </c>
      <c r="L18" s="107" t="n">
        <f aca="false">[1]RBC!M22</f>
        <v>1.56</v>
      </c>
      <c r="M18" s="116" t="n">
        <f aca="false">$E18*L18</f>
        <v>84.24</v>
      </c>
      <c r="N18" s="107" t="n">
        <f aca="false">[1]RBC!N22</f>
        <v>0.052</v>
      </c>
      <c r="O18" s="116" t="n">
        <f aca="false">$E18*N18</f>
        <v>2.808</v>
      </c>
      <c r="P18" s="107" t="n">
        <f aca="false">[1]RBC!O22</f>
        <v>1.2</v>
      </c>
      <c r="Q18" s="116" t="n">
        <f aca="false">$E18*P18</f>
        <v>64.8</v>
      </c>
      <c r="R18" s="107" t="n">
        <f aca="false">[1]RBC!P22</f>
        <v>18.74</v>
      </c>
      <c r="S18" s="116" t="n">
        <f aca="false">$E18*R18</f>
        <v>1011.96</v>
      </c>
      <c r="T18" s="118" t="n">
        <f aca="false">[1]RBC!Q22</f>
        <v>1.0211</v>
      </c>
      <c r="U18" s="116" t="n">
        <f aca="false">$E18*T18</f>
        <v>55.1394</v>
      </c>
    </row>
    <row r="19" customFormat="false" ht="37.3" hidden="false" customHeight="false" outlineLevel="0" collapsed="false">
      <c r="A19" s="100"/>
      <c r="B19" s="103" t="n">
        <f aca="false">B18+1</f>
        <v>354</v>
      </c>
      <c r="C19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9" s="105" t="s">
        <v>140</v>
      </c>
      <c r="E19" s="106" t="n">
        <f aca="false">Resumo!AH40</f>
        <v>31</v>
      </c>
      <c r="F19" s="107" t="n">
        <f aca="false">[1]RBC!H23</f>
        <v>41.49225</v>
      </c>
      <c r="G19" s="107" t="n">
        <f aca="false">E19*F19</f>
        <v>1286.25975</v>
      </c>
      <c r="H19" s="107" t="n">
        <f aca="false">[1]RBC!J23</f>
        <v>43.2603</v>
      </c>
      <c r="I19" s="116" t="n">
        <f aca="false">$E19*H19</f>
        <v>1341.0693</v>
      </c>
      <c r="J19" s="107" t="n">
        <f aca="false">[1]RBC!L23</f>
        <v>0.057</v>
      </c>
      <c r="K19" s="116" t="n">
        <f aca="false">$E19*J19</f>
        <v>1.767</v>
      </c>
      <c r="L19" s="107" t="n">
        <f aca="false">[1]RBC!M23</f>
        <v>1.71</v>
      </c>
      <c r="M19" s="116" t="n">
        <f aca="false">$E19*L19</f>
        <v>53.01</v>
      </c>
      <c r="N19" s="107" t="n">
        <f aca="false">[1]RBC!N23</f>
        <v>0.057</v>
      </c>
      <c r="O19" s="116" t="n">
        <f aca="false">$E19*N19</f>
        <v>1.767</v>
      </c>
      <c r="P19" s="107" t="n">
        <f aca="false">[1]RBC!O23</f>
        <v>1.32</v>
      </c>
      <c r="Q19" s="116" t="n">
        <f aca="false">$E19*P19</f>
        <v>40.92</v>
      </c>
      <c r="R19" s="107" t="n">
        <f aca="false">[1]RBC!P23</f>
        <v>28.84</v>
      </c>
      <c r="S19" s="116" t="n">
        <f aca="false">$E19*R19</f>
        <v>894.04</v>
      </c>
      <c r="T19" s="118" t="n">
        <f aca="false">[1]RBC!Q23</f>
        <v>1.0211</v>
      </c>
      <c r="U19" s="116" t="n">
        <f aca="false">$E19*T19</f>
        <v>31.6541</v>
      </c>
    </row>
    <row r="20" customFormat="false" ht="37.3" hidden="false" customHeight="false" outlineLevel="0" collapsed="false">
      <c r="A20" s="100"/>
      <c r="B20" s="103" t="n">
        <f aca="false">B19+1</f>
        <v>355</v>
      </c>
      <c r="C20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0" s="105" t="s">
        <v>140</v>
      </c>
      <c r="E20" s="106" t="n">
        <f aca="false">Resumo!AH41</f>
        <v>10</v>
      </c>
      <c r="F20" s="107" t="n">
        <f aca="false">[1]RBC!H24</f>
        <v>54.2862</v>
      </c>
      <c r="G20" s="107" t="n">
        <f aca="false">E20*F20</f>
        <v>542.862</v>
      </c>
      <c r="H20" s="107" t="n">
        <f aca="false">[1]RBC!J24</f>
        <v>56.69208</v>
      </c>
      <c r="I20" s="116" t="n">
        <f aca="false">$E20*H20</f>
        <v>566.9208</v>
      </c>
      <c r="J20" s="107" t="n">
        <f aca="false">[1]RBC!L24</f>
        <v>0.061</v>
      </c>
      <c r="K20" s="116" t="n">
        <f aca="false">$E20*J20</f>
        <v>0.61</v>
      </c>
      <c r="L20" s="107" t="n">
        <f aca="false">[1]RBC!M24</f>
        <v>1.83</v>
      </c>
      <c r="M20" s="116" t="n">
        <f aca="false">$E20*L20</f>
        <v>18.3</v>
      </c>
      <c r="N20" s="107" t="n">
        <f aca="false">[1]RBC!N24</f>
        <v>0.061</v>
      </c>
      <c r="O20" s="116" t="n">
        <f aca="false">$E20*N20</f>
        <v>0.61</v>
      </c>
      <c r="P20" s="107" t="n">
        <f aca="false">[1]RBC!O24</f>
        <v>1.41</v>
      </c>
      <c r="Q20" s="116" t="n">
        <f aca="false">$E20*P20</f>
        <v>14.1</v>
      </c>
      <c r="R20" s="107" t="n">
        <f aca="false">[1]RBC!P24</f>
        <v>39.11</v>
      </c>
      <c r="S20" s="116" t="n">
        <f aca="false">$E20*R20</f>
        <v>391.1</v>
      </c>
      <c r="T20" s="118" t="n">
        <f aca="false">[1]RBC!Q24</f>
        <v>1.0211</v>
      </c>
      <c r="U20" s="116" t="n">
        <f aca="false">$E20*T20</f>
        <v>10.211</v>
      </c>
    </row>
    <row r="21" customFormat="false" ht="37.3" hidden="false" customHeight="false" outlineLevel="0" collapsed="false">
      <c r="A21" s="100"/>
      <c r="B21" s="103" t="n">
        <f aca="false">B20+1</f>
        <v>356</v>
      </c>
      <c r="C21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1" s="105" t="s">
        <v>140</v>
      </c>
      <c r="E21" s="106" t="n">
        <f aca="false">Resumo!AH42</f>
        <v>35</v>
      </c>
      <c r="F21" s="107" t="n">
        <f aca="false">[1]RBC!H25</f>
        <v>66.0717</v>
      </c>
      <c r="G21" s="107" t="n">
        <f aca="false">E21*F21</f>
        <v>2312.5095</v>
      </c>
      <c r="H21" s="107" t="n">
        <f aca="false">[1]RBC!J25</f>
        <v>69.05034</v>
      </c>
      <c r="I21" s="116" t="n">
        <f aca="false">$E21*H21</f>
        <v>2416.7619</v>
      </c>
      <c r="J21" s="107" t="n">
        <f aca="false">[1]RBC!L25</f>
        <v>0.064</v>
      </c>
      <c r="K21" s="116" t="n">
        <f aca="false">$E21*J21</f>
        <v>2.24</v>
      </c>
      <c r="L21" s="107" t="n">
        <f aca="false">[1]RBC!M25</f>
        <v>1.93</v>
      </c>
      <c r="M21" s="116" t="n">
        <f aca="false">$E21*L21</f>
        <v>67.55</v>
      </c>
      <c r="N21" s="107" t="n">
        <f aca="false">[1]RBC!N25</f>
        <v>0.064</v>
      </c>
      <c r="O21" s="116" t="n">
        <f aca="false">$E21*N21</f>
        <v>2.24</v>
      </c>
      <c r="P21" s="107" t="n">
        <f aca="false">[1]RBC!O25</f>
        <v>1.48</v>
      </c>
      <c r="Q21" s="116" t="n">
        <f aca="false">$E21*P21</f>
        <v>51.8</v>
      </c>
      <c r="R21" s="107" t="n">
        <f aca="false">[1]RBC!P25</f>
        <v>48.65</v>
      </c>
      <c r="S21" s="116" t="n">
        <f aca="false">$E21*R21</f>
        <v>1702.75</v>
      </c>
      <c r="T21" s="118" t="n">
        <f aca="false">[1]RBC!Q25</f>
        <v>1.0211</v>
      </c>
      <c r="U21" s="116" t="n">
        <f aca="false">$E21*T21</f>
        <v>35.7385</v>
      </c>
    </row>
    <row r="22" customFormat="false" ht="37.3" hidden="false" customHeight="false" outlineLevel="0" collapsed="false">
      <c r="A22" s="100"/>
      <c r="B22" s="103" t="n">
        <f aca="false">B21+1</f>
        <v>357</v>
      </c>
      <c r="C22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2" s="105" t="s">
        <v>140</v>
      </c>
      <c r="E22" s="106" t="n">
        <f aca="false">Resumo!AH43</f>
        <v>6</v>
      </c>
      <c r="F22" s="107" t="n">
        <f aca="false">[1]RBC!H26</f>
        <v>79.2909</v>
      </c>
      <c r="G22" s="107" t="n">
        <f aca="false">E22*F22</f>
        <v>475.7454</v>
      </c>
      <c r="H22" s="107" t="n">
        <f aca="false">[1]RBC!J26</f>
        <v>82.95498</v>
      </c>
      <c r="I22" s="116" t="n">
        <f aca="false">$E22*H22</f>
        <v>497.72988</v>
      </c>
      <c r="J22" s="107" t="n">
        <f aca="false">[1]RBC!L26</f>
        <v>0.064</v>
      </c>
      <c r="K22" s="116" t="n">
        <f aca="false">$E22*J22</f>
        <v>0.384</v>
      </c>
      <c r="L22" s="107" t="n">
        <f aca="false">[1]RBC!M26</f>
        <v>1.93</v>
      </c>
      <c r="M22" s="116" t="n">
        <f aca="false">$E22*L22</f>
        <v>11.58</v>
      </c>
      <c r="N22" s="107" t="n">
        <f aca="false">[1]RBC!N26</f>
        <v>0.064</v>
      </c>
      <c r="O22" s="116" t="n">
        <f aca="false">$E22*N22</f>
        <v>0.384</v>
      </c>
      <c r="P22" s="107" t="n">
        <f aca="false">[1]RBC!O26</f>
        <v>1.48</v>
      </c>
      <c r="Q22" s="116" t="n">
        <f aca="false">$E22*P22</f>
        <v>8.88</v>
      </c>
      <c r="R22" s="107" t="n">
        <f aca="false">[1]RBC!P26</f>
        <v>58.84</v>
      </c>
      <c r="S22" s="116" t="n">
        <f aca="false">$E22*R22</f>
        <v>353.04</v>
      </c>
      <c r="T22" s="118" t="n">
        <f aca="false">[1]RBC!Q26</f>
        <v>1.0211</v>
      </c>
      <c r="U22" s="116" t="n">
        <f aca="false">$E22*T22</f>
        <v>6.1266</v>
      </c>
    </row>
    <row r="23" customFormat="false" ht="37.3" hidden="false" customHeight="false" outlineLevel="0" collapsed="false">
      <c r="A23" s="100"/>
      <c r="B23" s="103" t="n">
        <f aca="false">B22+1</f>
        <v>358</v>
      </c>
      <c r="C23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3" s="105" t="s">
        <v>140</v>
      </c>
      <c r="E23" s="106" t="n">
        <f aca="false">Resumo!AH44</f>
        <v>16</v>
      </c>
      <c r="F23" s="107" t="n">
        <f aca="false">[1]RBC!H27</f>
        <v>111.8286</v>
      </c>
      <c r="G23" s="107" t="n">
        <f aca="false">E23*F23</f>
        <v>1789.2576</v>
      </c>
      <c r="H23" s="107" t="n">
        <f aca="false">[1]RBC!J27</f>
        <v>117.17982</v>
      </c>
      <c r="I23" s="116" t="n">
        <f aca="false">$E23*H23</f>
        <v>1874.87712</v>
      </c>
      <c r="J23" s="107" t="n">
        <f aca="false">[1]RBC!L27</f>
        <v>0.064</v>
      </c>
      <c r="K23" s="116" t="n">
        <f aca="false">$E23*J23</f>
        <v>1.024</v>
      </c>
      <c r="L23" s="107" t="n">
        <f aca="false">[1]RBC!M27</f>
        <v>1.93</v>
      </c>
      <c r="M23" s="116" t="n">
        <f aca="false">$E23*L23</f>
        <v>30.88</v>
      </c>
      <c r="N23" s="107" t="n">
        <f aca="false">[1]RBC!N27</f>
        <v>0.064</v>
      </c>
      <c r="O23" s="116" t="n">
        <f aca="false">$E23*N23</f>
        <v>1.024</v>
      </c>
      <c r="P23" s="107" t="n">
        <f aca="false">[1]RBC!O27</f>
        <v>1.48</v>
      </c>
      <c r="Q23" s="116" t="n">
        <f aca="false">$E23*P23</f>
        <v>23.68</v>
      </c>
      <c r="R23" s="107" t="n">
        <f aca="false">[1]RBC!P27</f>
        <v>84.5</v>
      </c>
      <c r="S23" s="116" t="n">
        <f aca="false">$E23*R23</f>
        <v>1352</v>
      </c>
      <c r="T23" s="118" t="n">
        <f aca="false">[1]RBC!Q27</f>
        <v>1.0211</v>
      </c>
      <c r="U23" s="116" t="n">
        <f aca="false">$E23*T23</f>
        <v>16.3376</v>
      </c>
    </row>
    <row r="24" customFormat="false" ht="37.3" hidden="false" customHeight="false" outlineLevel="0" collapsed="false">
      <c r="A24" s="100"/>
      <c r="B24" s="103" t="n">
        <f aca="false">B23+1</f>
        <v>359</v>
      </c>
      <c r="C24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4" s="105" t="s">
        <v>140</v>
      </c>
      <c r="E24" s="106" t="n">
        <f aca="false">Resumo!AH45</f>
        <v>54</v>
      </c>
      <c r="F24" s="107" t="n">
        <f aca="false">[1]RBC!H28</f>
        <v>26.08554</v>
      </c>
      <c r="G24" s="107" t="n">
        <f aca="false">E24*F24</f>
        <v>1408.61916</v>
      </c>
      <c r="H24" s="107" t="n">
        <f aca="false">[1]RBC!J28</f>
        <v>26.35422</v>
      </c>
      <c r="I24" s="116" t="n">
        <f aca="false">$E24*H24</f>
        <v>1423.12788</v>
      </c>
      <c r="J24" s="107" t="n">
        <f aca="false">[1]RBC!L28</f>
        <v>0.2154</v>
      </c>
      <c r="K24" s="116" t="n">
        <f aca="false">$E24*J24</f>
        <v>11.6316</v>
      </c>
      <c r="L24" s="107" t="n">
        <f aca="false">[1]RBC!M28</f>
        <v>6.49</v>
      </c>
      <c r="M24" s="116" t="n">
        <f aca="false">$E24*L24</f>
        <v>350.46</v>
      </c>
      <c r="N24" s="107" t="n">
        <f aca="false">[1]RBC!N28</f>
        <v>0.0667</v>
      </c>
      <c r="O24" s="116" t="n">
        <f aca="false">$E24*N24</f>
        <v>3.6018</v>
      </c>
      <c r="P24" s="107" t="n">
        <f aca="false">[1]RBC!O28</f>
        <v>1.54</v>
      </c>
      <c r="Q24" s="116" t="n">
        <f aca="false">$E24*P24</f>
        <v>83.16</v>
      </c>
      <c r="R24" s="107" t="n">
        <f aca="false">[1]RBC!P28</f>
        <v>7.23</v>
      </c>
      <c r="S24" s="116" t="n">
        <f aca="false">$E24*R24</f>
        <v>390.42</v>
      </c>
      <c r="T24" s="118" t="n">
        <f aca="false">[1]RBC!Q28</f>
        <v>1.19</v>
      </c>
      <c r="U24" s="116" t="n">
        <f aca="false">$E24*T24</f>
        <v>64.26</v>
      </c>
    </row>
    <row r="25" customFormat="false" ht="37.3" hidden="false" customHeight="false" outlineLevel="0" collapsed="false">
      <c r="A25" s="100"/>
      <c r="B25" s="103" t="n">
        <f aca="false">B24+1</f>
        <v>360</v>
      </c>
      <c r="C25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5" s="105" t="s">
        <v>140</v>
      </c>
      <c r="E25" s="106" t="n">
        <f aca="false">Resumo!AH46</f>
        <v>22</v>
      </c>
      <c r="F25" s="107" t="n">
        <f aca="false">[1]RBC!H29</f>
        <v>32.97606</v>
      </c>
      <c r="G25" s="107" t="n">
        <f aca="false">E25*F25</f>
        <v>725.47332</v>
      </c>
      <c r="H25" s="107" t="n">
        <f aca="false">[1]RBC!J29</f>
        <v>33.59964</v>
      </c>
      <c r="I25" s="116" t="n">
        <f aca="false">$E25*H25</f>
        <v>739.19208</v>
      </c>
      <c r="J25" s="107" t="n">
        <f aca="false">[1]RBC!L29</f>
        <v>0.2154</v>
      </c>
      <c r="K25" s="116" t="n">
        <f aca="false">$E25*J25</f>
        <v>4.7388</v>
      </c>
      <c r="L25" s="107" t="n">
        <f aca="false">[1]RBC!M29</f>
        <v>6.49</v>
      </c>
      <c r="M25" s="116" t="n">
        <f aca="false">$E25*L25</f>
        <v>142.78</v>
      </c>
      <c r="N25" s="107" t="n">
        <f aca="false">[1]RBC!N29</f>
        <v>0.0667</v>
      </c>
      <c r="O25" s="116" t="n">
        <f aca="false">$E25*N25</f>
        <v>1.4674</v>
      </c>
      <c r="P25" s="107" t="n">
        <f aca="false">[1]RBC!O29</f>
        <v>1.54</v>
      </c>
      <c r="Q25" s="116" t="n">
        <f aca="false">$E25*P25</f>
        <v>33.88</v>
      </c>
      <c r="R25" s="107" t="n">
        <f aca="false">[1]RBC!P29</f>
        <v>12.69</v>
      </c>
      <c r="S25" s="116" t="n">
        <f aca="false">$E25*R25</f>
        <v>279.18</v>
      </c>
      <c r="T25" s="118" t="n">
        <f aca="false">[1]RBC!Q29</f>
        <v>1.2434</v>
      </c>
      <c r="U25" s="116" t="n">
        <f aca="false">$E25*T25</f>
        <v>27.3548</v>
      </c>
    </row>
    <row r="26" customFormat="false" ht="25.35" hidden="false" customHeight="false" outlineLevel="0" collapsed="false">
      <c r="A26" s="100"/>
      <c r="B26" s="103" t="n">
        <f aca="false">B25+1</f>
        <v>361</v>
      </c>
      <c r="C26" s="104" t="str">
        <f aca="false">"INSTALAÇÃO DE AR CONDICIONADO - Descrição Complementar: "&amp;Resumo!D47</f>
        <v>INSTALAÇÃO DE AR CONDICIONADO - Descrição Complementar: CARGA DA INSTALAÇÃO COM GÁS REFRIGERANTE R-410a</v>
      </c>
      <c r="D26" s="105" t="s">
        <v>141</v>
      </c>
      <c r="E26" s="106" t="n">
        <f aca="false">Resumo!AH47</f>
        <v>10.7</v>
      </c>
      <c r="F26" s="107" t="n">
        <f aca="false">[1]RBC!H30</f>
        <v>50.79915</v>
      </c>
      <c r="G26" s="107" t="n">
        <f aca="false">E26*F26</f>
        <v>543.550905</v>
      </c>
      <c r="H26" s="107" t="n">
        <f aca="false">[1]RBC!J30</f>
        <v>53.43318</v>
      </c>
      <c r="I26" s="116" t="n">
        <f aca="false">$E26*H26</f>
        <v>571.735026</v>
      </c>
      <c r="J26" s="107" t="n">
        <f aca="false">[1]RBC!L30</f>
        <v>0.2154</v>
      </c>
      <c r="K26" s="116" t="n">
        <f aca="false">$E26*J26</f>
        <v>2.30478</v>
      </c>
      <c r="L26" s="107" t="n">
        <f aca="false">[1]RBC!M30</f>
        <v>6.49</v>
      </c>
      <c r="M26" s="116" t="n">
        <f aca="false">$E26*L26</f>
        <v>69.443</v>
      </c>
      <c r="N26" s="107" t="n">
        <f aca="false">[1]RBC!N30</f>
        <v>0.0667</v>
      </c>
      <c r="O26" s="116" t="n">
        <f aca="false">$E26*N26</f>
        <v>0.71369</v>
      </c>
      <c r="P26" s="107" t="n">
        <f aca="false">[1]RBC!O30</f>
        <v>1.54</v>
      </c>
      <c r="Q26" s="116" t="n">
        <f aca="false">$E26*P26</f>
        <v>16.478</v>
      </c>
      <c r="R26" s="107" t="n">
        <f aca="false">[1]RBC!P30</f>
        <v>41.81</v>
      </c>
      <c r="S26" s="116" t="n">
        <f aca="false">$E26*R26</f>
        <v>447.367</v>
      </c>
      <c r="T26" s="118" t="n">
        <f aca="false">[1]RBC!Q30</f>
        <v>1</v>
      </c>
      <c r="U26" s="116" t="n">
        <f aca="false">$E26*T26</f>
        <v>10.7</v>
      </c>
    </row>
    <row r="27" customFormat="false" ht="25.35" hidden="false" customHeight="false" outlineLevel="0" collapsed="false">
      <c r="A27" s="100"/>
      <c r="B27" s="103" t="n">
        <f aca="false">B26+1</f>
        <v>362</v>
      </c>
      <c r="C27" s="104" t="str">
        <f aca="false">"INSTALAÇÃO DE AR CONDICIONADO - Descrição Complementar: "&amp;Resumo!D48</f>
        <v>INSTALAÇÃO DE AR CONDICIONADO - Descrição Complementar: CARGA DA INSTALAÇÃO COM GÁS REFRIGERANTE R-32</v>
      </c>
      <c r="D27" s="105" t="s">
        <v>141</v>
      </c>
      <c r="E27" s="106" t="n">
        <f aca="false">Resumo!AH48</f>
        <v>16</v>
      </c>
      <c r="F27" s="107" t="n">
        <f aca="false">[1]RBC!H31</f>
        <v>163.5633</v>
      </c>
      <c r="G27" s="107" t="n">
        <f aca="false">E27*F27</f>
        <v>2617.0128</v>
      </c>
      <c r="H27" s="107" t="n">
        <f aca="false">[1]RBC!J31</f>
        <v>172.04436</v>
      </c>
      <c r="I27" s="116" t="n">
        <f aca="false">$E27*H27</f>
        <v>2752.70976</v>
      </c>
      <c r="J27" s="107" t="n">
        <f aca="false">[1]RBC!L31</f>
        <v>0.2154</v>
      </c>
      <c r="K27" s="116" t="n">
        <f aca="false">$E27*J27</f>
        <v>3.4464</v>
      </c>
      <c r="L27" s="107" t="n">
        <f aca="false">[1]RBC!M31</f>
        <v>6.49</v>
      </c>
      <c r="M27" s="116" t="n">
        <f aca="false">$E27*L27</f>
        <v>103.84</v>
      </c>
      <c r="N27" s="107" t="n">
        <f aca="false">[1]RBC!N31</f>
        <v>0.0667</v>
      </c>
      <c r="O27" s="116" t="n">
        <f aca="false">$E27*N27</f>
        <v>1.0672</v>
      </c>
      <c r="P27" s="107" t="n">
        <f aca="false">[1]RBC!O31</f>
        <v>1.54</v>
      </c>
      <c r="Q27" s="116" t="n">
        <f aca="false">$E27*P27</f>
        <v>24.64</v>
      </c>
      <c r="R27" s="107" t="n">
        <f aca="false">[1]RBC!P31</f>
        <v>134.62</v>
      </c>
      <c r="S27" s="116" t="n">
        <f aca="false">$E27*R27</f>
        <v>2153.92</v>
      </c>
      <c r="T27" s="118" t="n">
        <f aca="false">[1]RBC!Q31</f>
        <v>1</v>
      </c>
      <c r="U27" s="116" t="n">
        <f aca="false">$E27*T27</f>
        <v>16</v>
      </c>
    </row>
    <row r="28" customFormat="false" ht="37.3" hidden="false" customHeight="false" outlineLevel="0" collapsed="false">
      <c r="A28" s="100"/>
      <c r="B28" s="103" t="n">
        <f aca="false">B27+1</f>
        <v>363</v>
      </c>
      <c r="C28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8" s="105" t="s">
        <v>127</v>
      </c>
      <c r="E28" s="106" t="n">
        <f aca="false">Resumo!AH50</f>
        <v>16</v>
      </c>
      <c r="F28" s="107" t="n">
        <f aca="false">[1]RBC!H33</f>
        <v>51.43912</v>
      </c>
      <c r="G28" s="107" t="n">
        <f aca="false">E28*F28</f>
        <v>823.02592</v>
      </c>
      <c r="H28" s="107" t="n">
        <f aca="false">[1]RBC!J33</f>
        <v>48.44877</v>
      </c>
      <c r="I28" s="116" t="n">
        <f aca="false">$E28*H28</f>
        <v>775.18032</v>
      </c>
      <c r="J28" s="107" t="n">
        <f aca="false">[1]RBC!L33</f>
        <v>1.16</v>
      </c>
      <c r="K28" s="116" t="n">
        <f aca="false">$E28*J28</f>
        <v>18.56</v>
      </c>
      <c r="L28" s="107" t="n">
        <f aca="false">[1]RBC!M33</f>
        <v>33.8308</v>
      </c>
      <c r="M28" s="116" t="n">
        <f aca="false">$E28*L28</f>
        <v>541.2928</v>
      </c>
      <c r="N28" s="107" t="n">
        <f aca="false">[1]RBC!N33</f>
        <v>0.32</v>
      </c>
      <c r="O28" s="116" t="n">
        <f aca="false">$E28*N28</f>
        <v>5.12</v>
      </c>
      <c r="P28" s="107" t="n">
        <f aca="false">[1]RBC!O33</f>
        <v>6.9292</v>
      </c>
      <c r="Q28" s="116" t="n">
        <f aca="false">$E28*P28</f>
        <v>110.8672</v>
      </c>
      <c r="R28" s="107" t="n">
        <f aca="false">[1]RBC!P33</f>
        <v>0</v>
      </c>
      <c r="S28" s="116" t="n">
        <f aca="false">$E28*R28</f>
        <v>0</v>
      </c>
      <c r="T28" s="118" t="n">
        <f aca="false">[1]RBC!Q33</f>
        <v>0</v>
      </c>
      <c r="U28" s="116" t="n">
        <f aca="false">$E28*T28</f>
        <v>0</v>
      </c>
    </row>
    <row r="29" customFormat="false" ht="30.55" hidden="false" customHeight="true" outlineLevel="0" collapsed="false">
      <c r="A29" s="109" t="s">
        <v>142</v>
      </c>
      <c r="B29" s="109"/>
      <c r="C29" s="109"/>
      <c r="D29" s="110" t="s">
        <v>124</v>
      </c>
      <c r="E29" s="111" t="n">
        <f aca="false">SUM(E15:E28)</f>
        <v>288.7</v>
      </c>
      <c r="F29" s="111" t="s">
        <v>130</v>
      </c>
      <c r="G29" s="112" t="n">
        <f aca="false">SUM(G15:G28)</f>
        <v>20972.991255</v>
      </c>
      <c r="H29" s="111" t="s">
        <v>130</v>
      </c>
      <c r="I29" s="112" t="n">
        <f aca="false">SUM(I15:I28)</f>
        <v>21476.639076</v>
      </c>
    </row>
  </sheetData>
  <mergeCells count="6">
    <mergeCell ref="A1:G1"/>
    <mergeCell ref="A2:A12"/>
    <mergeCell ref="H12:I12"/>
    <mergeCell ref="A13:C13"/>
    <mergeCell ref="A14:A28"/>
    <mergeCell ref="A29:C29"/>
  </mergeCells>
  <conditionalFormatting sqref="E15:E1048576 D2 E1:E13 D14:E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89"/>
    <col collapsed="false" customWidth="false" hidden="true" outlineLevel="0" max="10" min="10" style="2" width="11.53"/>
    <col collapsed="false" customWidth="true" hidden="true" outlineLevel="0" max="11" min="11" style="2" width="13.36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182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183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RBC!B28+1</f>
        <v>364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Resumo!AJ8</f>
        <v>11</v>
      </c>
      <c r="F3" s="107" t="n">
        <f aca="false">Resumo!F8</f>
        <v>1900</v>
      </c>
      <c r="G3" s="107" t="n">
        <f aca="false">E3*F3</f>
        <v>20900</v>
      </c>
    </row>
    <row r="4" customFormat="false" ht="61.15" hidden="false" customHeight="false" outlineLevel="0" collapsed="false">
      <c r="A4" s="100"/>
      <c r="B4" s="103" t="n">
        <f aca="false">B3+1</f>
        <v>365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Resumo!AJ10</f>
        <v>2</v>
      </c>
      <c r="F4" s="107" t="n">
        <f aca="false">Resumo!F10</f>
        <v>2064.5</v>
      </c>
      <c r="G4" s="107" t="n">
        <f aca="false">E4*F4</f>
        <v>4129</v>
      </c>
    </row>
    <row r="5" customFormat="false" ht="61.15" hidden="false" customHeight="false" outlineLevel="0" collapsed="false">
      <c r="A5" s="100"/>
      <c r="B5" s="103" t="n">
        <f aca="false">B4+1</f>
        <v>366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Resumo!AJ12</f>
        <v>10</v>
      </c>
      <c r="F5" s="107" t="n">
        <f aca="false">Resumo!F12</f>
        <v>3015.05</v>
      </c>
      <c r="G5" s="107" t="n">
        <f aca="false">E5*F5</f>
        <v>30150.5</v>
      </c>
    </row>
    <row r="6" customFormat="false" ht="61.15" hidden="false" customHeight="false" outlineLevel="0" collapsed="false">
      <c r="A6" s="100"/>
      <c r="B6" s="103" t="n">
        <f aca="false">B5+1</f>
        <v>367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Resumo!AJ14</f>
        <v>2</v>
      </c>
      <c r="F6" s="107" t="n">
        <f aca="false">Resumo!F14</f>
        <v>3844.65</v>
      </c>
      <c r="G6" s="107" t="n">
        <f aca="false">E6*F6</f>
        <v>7689.3</v>
      </c>
    </row>
    <row r="7" customFormat="false" ht="61.15" hidden="false" customHeight="false" outlineLevel="0" collapsed="false">
      <c r="A7" s="100"/>
      <c r="B7" s="103" t="n">
        <f aca="false">B6+1</f>
        <v>368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Resumo!AJ15</f>
        <v>3</v>
      </c>
      <c r="F7" s="107" t="n">
        <f aca="false">Resumo!F15</f>
        <v>5198.4</v>
      </c>
      <c r="G7" s="107" t="n">
        <f aca="false">E7*F7</f>
        <v>15595.2</v>
      </c>
    </row>
    <row r="8" customFormat="false" ht="61.15" hidden="false" customHeight="false" outlineLevel="0" collapsed="false">
      <c r="A8" s="100"/>
      <c r="B8" s="103" t="n">
        <f aca="false">B7+1</f>
        <v>369</v>
      </c>
      <c r="C8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Resumo!AJ18</f>
        <v>2</v>
      </c>
      <c r="F8" s="107" t="n">
        <f aca="false">Resumo!F18</f>
        <v>7799.49</v>
      </c>
      <c r="G8" s="107" t="n">
        <f aca="false">E8*F8</f>
        <v>15598.98</v>
      </c>
    </row>
    <row r="9" customFormat="false" ht="61.15" hidden="false" customHeight="false" outlineLevel="0" collapsed="false">
      <c r="A9" s="100"/>
      <c r="B9" s="103" t="n">
        <f aca="false">B8+1</f>
        <v>370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Resumo!AJ19</f>
        <v>4</v>
      </c>
      <c r="F9" s="107" t="n">
        <f aca="false">Resumo!F19</f>
        <v>9144.5</v>
      </c>
      <c r="G9" s="107" t="n">
        <f aca="false">E9*F9</f>
        <v>36578</v>
      </c>
    </row>
    <row r="10" customFormat="false" ht="61.15" hidden="false" customHeight="false" outlineLevel="0" collapsed="false">
      <c r="A10" s="100"/>
      <c r="B10" s="103" t="n">
        <f aca="false">B9+1</f>
        <v>371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Resumo!AJ21</f>
        <v>8</v>
      </c>
      <c r="F10" s="107" t="n">
        <f aca="false">Resumo!F21</f>
        <v>10470</v>
      </c>
      <c r="G10" s="107" t="n">
        <f aca="false">E10*F10</f>
        <v>83760</v>
      </c>
    </row>
    <row r="11" customFormat="false" ht="49.25" hidden="false" customHeight="false" outlineLevel="0" collapsed="false">
      <c r="A11" s="100"/>
      <c r="B11" s="103" t="n">
        <f aca="false">B10+1</f>
        <v>372</v>
      </c>
      <c r="C11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1" s="105" t="s">
        <v>127</v>
      </c>
      <c r="E11" s="106" t="n">
        <f aca="false">Resumo!AJ28</f>
        <v>4</v>
      </c>
      <c r="F11" s="107" t="n">
        <f aca="false">Resumo!F28</f>
        <v>2484</v>
      </c>
      <c r="G11" s="107" t="n">
        <f aca="false">E11*F11</f>
        <v>9936</v>
      </c>
      <c r="H11" s="108" t="s">
        <v>128</v>
      </c>
      <c r="I11" s="108"/>
    </row>
    <row r="12" customFormat="false" ht="46.25" hidden="false" customHeight="false" outlineLevel="0" collapsed="false">
      <c r="A12" s="109" t="s">
        <v>129</v>
      </c>
      <c r="B12" s="109"/>
      <c r="C12" s="109"/>
      <c r="D12" s="110" t="s">
        <v>124</v>
      </c>
      <c r="E12" s="111" t="n">
        <f aca="false">SUM(E3:E11)</f>
        <v>46</v>
      </c>
      <c r="F12" s="111" t="s">
        <v>130</v>
      </c>
      <c r="G12" s="112" t="n">
        <f aca="false">SUM(G3:G11)</f>
        <v>224336.98</v>
      </c>
      <c r="H12" s="101" t="s">
        <v>125</v>
      </c>
      <c r="I12" s="101" t="s">
        <v>126</v>
      </c>
      <c r="J12" s="114" t="s">
        <v>131</v>
      </c>
      <c r="K12" s="114" t="s">
        <v>65</v>
      </c>
      <c r="L12" s="114" t="s">
        <v>132</v>
      </c>
      <c r="M12" s="114" t="s">
        <v>66</v>
      </c>
      <c r="N12" s="114" t="s">
        <v>133</v>
      </c>
      <c r="O12" s="114" t="s">
        <v>67</v>
      </c>
      <c r="P12" s="114" t="s">
        <v>134</v>
      </c>
      <c r="Q12" s="114" t="s">
        <v>68</v>
      </c>
      <c r="R12" s="114" t="s">
        <v>135</v>
      </c>
      <c r="S12" s="114" t="s">
        <v>136</v>
      </c>
      <c r="T12" s="114" t="s">
        <v>137</v>
      </c>
      <c r="U12" s="114" t="s">
        <v>138</v>
      </c>
    </row>
    <row r="13" customFormat="false" ht="37.3" hidden="false" customHeight="true" outlineLevel="0" collapsed="false">
      <c r="A13" s="100" t="s">
        <v>184</v>
      </c>
      <c r="B13" s="101" t="s">
        <v>121</v>
      </c>
      <c r="C13" s="102" t="s">
        <v>122</v>
      </c>
      <c r="D13" s="101" t="s">
        <v>123</v>
      </c>
      <c r="E13" s="101" t="s">
        <v>124</v>
      </c>
      <c r="F13" s="101" t="s">
        <v>125</v>
      </c>
      <c r="G13" s="101" t="s">
        <v>126</v>
      </c>
    </row>
    <row r="14" customFormat="false" ht="25.35" hidden="false" customHeight="true" outlineLevel="0" collapsed="false">
      <c r="A14" s="100" t="s">
        <v>184</v>
      </c>
      <c r="B14" s="103" t="n">
        <f aca="false">B11+1</f>
        <v>373</v>
      </c>
      <c r="C14" s="104" t="str">
        <f aca="false">"INSTALAÇÃO DE AR CONDICIONADO - Descrição Complementar: "&amp;Resumo!D36</f>
        <v>INSTALAÇÃO DE AR CONDICIONADO - Descrição Complementar: DOCUMENTO DE RESPONSABILIDADE TÉCNICA (TRT/ART)</v>
      </c>
      <c r="D14" s="105" t="s">
        <v>127</v>
      </c>
      <c r="E14" s="106" t="n">
        <f aca="false">Resumo!J36</f>
        <v>5</v>
      </c>
      <c r="F14" s="107" t="n">
        <f aca="false">[1]SRT!H19</f>
        <v>78.96334</v>
      </c>
      <c r="G14" s="107" t="n">
        <f aca="false">E14*F14</f>
        <v>394.8167</v>
      </c>
      <c r="H14" s="107" t="n">
        <f aca="false">[1]SRT!J19</f>
        <v>83.03039</v>
      </c>
      <c r="I14" s="116" t="n">
        <f aca="false">$E14*H14</f>
        <v>415.15195</v>
      </c>
      <c r="J14" s="107" t="n">
        <f aca="false">[1]SRT!L19</f>
        <v>0</v>
      </c>
      <c r="K14" s="116" t="n">
        <f aca="false">$E14*J14</f>
        <v>0</v>
      </c>
      <c r="L14" s="107" t="n">
        <f aca="false">[1]SRT!M19</f>
        <v>0</v>
      </c>
      <c r="M14" s="116" t="n">
        <f aca="false">$E14*L14</f>
        <v>0</v>
      </c>
      <c r="N14" s="107" t="n">
        <f aca="false">[1]SRT!N19</f>
        <v>0</v>
      </c>
      <c r="O14" s="116" t="n">
        <f aca="false">$E14*N14</f>
        <v>0</v>
      </c>
      <c r="P14" s="107" t="n">
        <f aca="false">[1]SRT!O19</f>
        <v>0</v>
      </c>
      <c r="Q14" s="116" t="n">
        <f aca="false">$E14*P14</f>
        <v>0</v>
      </c>
      <c r="R14" s="107" t="n">
        <f aca="false">[1]SRT!P19</f>
        <v>73.25</v>
      </c>
      <c r="S14" s="116" t="n">
        <f aca="false">$E14*R14</f>
        <v>366.25</v>
      </c>
      <c r="T14" s="118" t="n">
        <f aca="false">[1]SRT!Q19</f>
        <v>0.2059</v>
      </c>
      <c r="U14" s="116" t="n">
        <f aca="false">$E14*T14</f>
        <v>1.0295</v>
      </c>
    </row>
    <row r="15" customFormat="false" ht="25.35" hidden="false" customHeight="true" outlineLevel="0" collapsed="false">
      <c r="A15" s="100"/>
      <c r="B15" s="103" t="n">
        <f aca="false">B14+1</f>
        <v>374</v>
      </c>
      <c r="C15" s="104" t="str">
        <f aca="false">"INSTALAÇÃO DE AR CONDICIONADO - Descrição Complementar: "&amp;Resumo!D37</f>
        <v>INSTALAÇÃO DE AR CONDICIONADO - Descrição Complementar: INSTALAÇÃO DE AR CONDICIONADO, TIPO SPLIT HI-WALL</v>
      </c>
      <c r="D15" s="105" t="s">
        <v>127</v>
      </c>
      <c r="E15" s="106" t="n">
        <f aca="false">Resumo!AJ37</f>
        <v>12</v>
      </c>
      <c r="F15" s="107" t="n">
        <f aca="false">[1]SRT!H20</f>
        <v>245.61044</v>
      </c>
      <c r="G15" s="107" t="n">
        <f aca="false">E15*F15</f>
        <v>2947.32528</v>
      </c>
      <c r="H15" s="107" t="n">
        <f aca="false">[1]SRT!J20</f>
        <v>243.53104</v>
      </c>
      <c r="I15" s="116" t="n">
        <f aca="false">$E15*H15</f>
        <v>2922.37248</v>
      </c>
      <c r="J15" s="107" t="n">
        <f aca="false">[1]SRT!L20</f>
        <v>2.523</v>
      </c>
      <c r="K15" s="116" t="n">
        <f aca="false">$E15*J15</f>
        <v>30.276</v>
      </c>
      <c r="L15" s="107" t="n">
        <f aca="false">[1]SRT!M20</f>
        <v>67.21</v>
      </c>
      <c r="M15" s="116" t="n">
        <f aca="false">$E15*L15</f>
        <v>806.52</v>
      </c>
      <c r="N15" s="107" t="n">
        <f aca="false">[1]SRT!N20</f>
        <v>2.523</v>
      </c>
      <c r="O15" s="116" t="n">
        <f aca="false">$E15*N15</f>
        <v>30.276</v>
      </c>
      <c r="P15" s="107" t="n">
        <f aca="false">[1]SRT!O20</f>
        <v>57.01</v>
      </c>
      <c r="Q15" s="116" t="n">
        <f aca="false">$E15*P15</f>
        <v>684.12</v>
      </c>
      <c r="R15" s="107" t="n">
        <f aca="false">[1]SRT!P20</f>
        <v>40.54</v>
      </c>
      <c r="S15" s="116" t="n">
        <f aca="false">$E15*R15</f>
        <v>486.48</v>
      </c>
      <c r="T15" s="118" t="n">
        <f aca="false">[1]SRT!Q20</f>
        <v>2</v>
      </c>
      <c r="U15" s="116" t="n">
        <f aca="false">$E15*T15</f>
        <v>24</v>
      </c>
    </row>
    <row r="16" customFormat="false" ht="25.35" hidden="false" customHeight="false" outlineLevel="0" collapsed="false">
      <c r="A16" s="100"/>
      <c r="B16" s="103" t="n">
        <f aca="false">B15+1</f>
        <v>375</v>
      </c>
      <c r="C16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6" s="105" t="s">
        <v>127</v>
      </c>
      <c r="E16" s="106" t="n">
        <f aca="false">Resumo!AJ38</f>
        <v>8</v>
      </c>
      <c r="F16" s="107" t="n">
        <f aca="false">[1]SRT!H21</f>
        <v>755.42058</v>
      </c>
      <c r="G16" s="107" t="n">
        <f aca="false">E16*F16</f>
        <v>6043.36464</v>
      </c>
      <c r="H16" s="107" t="n">
        <f aca="false">[1]SRT!J21</f>
        <v>771.27894</v>
      </c>
      <c r="I16" s="116" t="n">
        <f aca="false">$E16*H16</f>
        <v>6170.23152</v>
      </c>
      <c r="J16" s="107" t="n">
        <f aca="false">[1]SRT!L21</f>
        <v>4.5749</v>
      </c>
      <c r="K16" s="116" t="n">
        <f aca="false">$E16*J16</f>
        <v>36.5992</v>
      </c>
      <c r="L16" s="107" t="n">
        <f aca="false">[1]SRT!M21</f>
        <v>121.87</v>
      </c>
      <c r="M16" s="116" t="n">
        <f aca="false">$E16*L16</f>
        <v>974.96</v>
      </c>
      <c r="N16" s="107" t="n">
        <f aca="false">[1]SRT!N21</f>
        <v>4.5749</v>
      </c>
      <c r="O16" s="116" t="n">
        <f aca="false">$E16*N16</f>
        <v>36.5992</v>
      </c>
      <c r="P16" s="107" t="n">
        <f aca="false">[1]SRT!O21</f>
        <v>103.39</v>
      </c>
      <c r="Q16" s="116" t="n">
        <f aca="false">$E16*P16</f>
        <v>827.12</v>
      </c>
      <c r="R16" s="107" t="n">
        <f aca="false">[1]SRT!P21</f>
        <v>271.3</v>
      </c>
      <c r="S16" s="116" t="n">
        <f aca="false">$E16*R16</f>
        <v>2170.4</v>
      </c>
      <c r="T16" s="118" t="n">
        <f aca="false">[1]SRT!Q21</f>
        <v>1.5166</v>
      </c>
      <c r="U16" s="116" t="n">
        <f aca="false">$E16*T16</f>
        <v>12.1328</v>
      </c>
    </row>
    <row r="17" customFormat="false" ht="37.3" hidden="false" customHeight="false" outlineLevel="0" collapsed="false">
      <c r="A17" s="100"/>
      <c r="B17" s="103" t="n">
        <f aca="false">B16+1</f>
        <v>376</v>
      </c>
      <c r="C17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7" s="105" t="s">
        <v>140</v>
      </c>
      <c r="E17" s="106" t="n">
        <f aca="false">Resumo!AJ39</f>
        <v>50</v>
      </c>
      <c r="F17" s="107" t="n">
        <f aca="false">[1]SRT!H22</f>
        <v>28.88055</v>
      </c>
      <c r="G17" s="107" t="n">
        <f aca="false">E17*F17</f>
        <v>1444.0275</v>
      </c>
      <c r="H17" s="107" t="n">
        <f aca="false">[1]SRT!J22</f>
        <v>30.08412</v>
      </c>
      <c r="I17" s="116" t="n">
        <f aca="false">$E17*H17</f>
        <v>1504.206</v>
      </c>
      <c r="J17" s="107" t="n">
        <f aca="false">[1]SRT!L22</f>
        <v>0.052</v>
      </c>
      <c r="K17" s="116" t="n">
        <f aca="false">$E17*J17</f>
        <v>2.6</v>
      </c>
      <c r="L17" s="107" t="n">
        <f aca="false">[1]SRT!M22</f>
        <v>1.38</v>
      </c>
      <c r="M17" s="116" t="n">
        <f aca="false">$E17*L17</f>
        <v>69</v>
      </c>
      <c r="N17" s="107" t="n">
        <f aca="false">[1]SRT!N22</f>
        <v>0.052</v>
      </c>
      <c r="O17" s="116" t="n">
        <f aca="false">$E17*N17</f>
        <v>2.6</v>
      </c>
      <c r="P17" s="107" t="n">
        <f aca="false">[1]SRT!O22</f>
        <v>1.17</v>
      </c>
      <c r="Q17" s="116" t="n">
        <f aca="false">$E17*P17</f>
        <v>58.5</v>
      </c>
      <c r="R17" s="107" t="n">
        <f aca="false">[1]SRT!P22</f>
        <v>18.74</v>
      </c>
      <c r="S17" s="116" t="n">
        <f aca="false">$E17*R17</f>
        <v>937</v>
      </c>
      <c r="T17" s="118" t="n">
        <f aca="false">[1]SRT!Q22</f>
        <v>1.0211</v>
      </c>
      <c r="U17" s="116" t="n">
        <f aca="false">$E17*T17</f>
        <v>51.055</v>
      </c>
    </row>
    <row r="18" customFormat="false" ht="37.3" hidden="false" customHeight="false" outlineLevel="0" collapsed="false">
      <c r="A18" s="100"/>
      <c r="B18" s="103" t="n">
        <f aca="false">B17+1</f>
        <v>377</v>
      </c>
      <c r="C18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8" s="105" t="s">
        <v>140</v>
      </c>
      <c r="E18" s="106" t="n">
        <f aca="false">Resumo!AJ40</f>
        <v>69</v>
      </c>
      <c r="F18" s="107" t="n">
        <f aca="false">[1]SRT!H23</f>
        <v>42.1605</v>
      </c>
      <c r="G18" s="107" t="n">
        <f aca="false">E18*F18</f>
        <v>2909.0745</v>
      </c>
      <c r="H18" s="107" t="n">
        <f aca="false">[1]SRT!J23</f>
        <v>44.0271</v>
      </c>
      <c r="I18" s="116" t="n">
        <f aca="false">$E18*H18</f>
        <v>3037.8699</v>
      </c>
      <c r="J18" s="107" t="n">
        <f aca="false">[1]SRT!L23</f>
        <v>0.057</v>
      </c>
      <c r="K18" s="116" t="n">
        <f aca="false">$E18*J18</f>
        <v>3.933</v>
      </c>
      <c r="L18" s="107" t="n">
        <f aca="false">[1]SRT!M23</f>
        <v>1.51</v>
      </c>
      <c r="M18" s="116" t="n">
        <f aca="false">$E18*L18</f>
        <v>104.19</v>
      </c>
      <c r="N18" s="107" t="n">
        <f aca="false">[1]SRT!N23</f>
        <v>0.057</v>
      </c>
      <c r="O18" s="116" t="n">
        <f aca="false">$E18*N18</f>
        <v>3.933</v>
      </c>
      <c r="P18" s="107" t="n">
        <f aca="false">[1]SRT!O23</f>
        <v>1.28</v>
      </c>
      <c r="Q18" s="116" t="n">
        <f aca="false">$E18*P18</f>
        <v>88.32</v>
      </c>
      <c r="R18" s="107" t="n">
        <f aca="false">[1]SRT!P23</f>
        <v>28.84</v>
      </c>
      <c r="S18" s="116" t="n">
        <f aca="false">$E18*R18</f>
        <v>1989.96</v>
      </c>
      <c r="T18" s="118" t="n">
        <f aca="false">[1]SRT!Q23</f>
        <v>1.0211</v>
      </c>
      <c r="U18" s="116" t="n">
        <f aca="false">$E18*T18</f>
        <v>70.4559</v>
      </c>
    </row>
    <row r="19" customFormat="false" ht="37.3" hidden="false" customHeight="false" outlineLevel="0" collapsed="false">
      <c r="A19" s="100"/>
      <c r="B19" s="103" t="n">
        <f aca="false">B18+1</f>
        <v>378</v>
      </c>
      <c r="C19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19" s="105" t="s">
        <v>140</v>
      </c>
      <c r="E19" s="106" t="n">
        <f aca="false">Resumo!AJ41</f>
        <v>10</v>
      </c>
      <c r="F19" s="107" t="n">
        <f aca="false">[1]SRT!H24</f>
        <v>54.9666</v>
      </c>
      <c r="G19" s="107" t="n">
        <f aca="false">E19*F19</f>
        <v>549.666</v>
      </c>
      <c r="H19" s="107" t="n">
        <f aca="false">[1]SRT!J24</f>
        <v>57.47166</v>
      </c>
      <c r="I19" s="116" t="n">
        <f aca="false">$E19*H19</f>
        <v>574.7166</v>
      </c>
      <c r="J19" s="107" t="n">
        <f aca="false">[1]SRT!L24</f>
        <v>0.061</v>
      </c>
      <c r="K19" s="116" t="n">
        <f aca="false">$E19*J19</f>
        <v>0.61</v>
      </c>
      <c r="L19" s="107" t="n">
        <f aca="false">[1]SRT!M24</f>
        <v>1.62</v>
      </c>
      <c r="M19" s="116" t="n">
        <f aca="false">$E19*L19</f>
        <v>16.2</v>
      </c>
      <c r="N19" s="107" t="n">
        <f aca="false">[1]SRT!N24</f>
        <v>0.061</v>
      </c>
      <c r="O19" s="116" t="n">
        <f aca="false">$E19*N19</f>
        <v>0.61</v>
      </c>
      <c r="P19" s="107" t="n">
        <f aca="false">[1]SRT!O24</f>
        <v>1.37</v>
      </c>
      <c r="Q19" s="116" t="n">
        <f aca="false">$E19*P19</f>
        <v>13.7</v>
      </c>
      <c r="R19" s="107" t="n">
        <f aca="false">[1]SRT!P24</f>
        <v>39.11</v>
      </c>
      <c r="S19" s="116" t="n">
        <f aca="false">$E19*R19</f>
        <v>391.1</v>
      </c>
      <c r="T19" s="118" t="n">
        <f aca="false">[1]SRT!Q24</f>
        <v>1.0211</v>
      </c>
      <c r="U19" s="116" t="n">
        <f aca="false">$E19*T19</f>
        <v>10.211</v>
      </c>
    </row>
    <row r="20" customFormat="false" ht="37.3" hidden="false" customHeight="false" outlineLevel="0" collapsed="false">
      <c r="A20" s="100"/>
      <c r="B20" s="103" t="n">
        <f aca="false">B19+1</f>
        <v>379</v>
      </c>
      <c r="C20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0" s="105" t="s">
        <v>140</v>
      </c>
      <c r="E20" s="106" t="n">
        <f aca="false">Resumo!AJ42</f>
        <v>34</v>
      </c>
      <c r="F20" s="107" t="n">
        <f aca="false">[1]SRT!H25</f>
        <v>65.74365</v>
      </c>
      <c r="G20" s="107" t="n">
        <f aca="false">E20*F20</f>
        <v>2235.2841</v>
      </c>
      <c r="H20" s="107" t="n">
        <f aca="false">[1]SRT!J25</f>
        <v>68.79474</v>
      </c>
      <c r="I20" s="116" t="n">
        <f aca="false">$E20*H20</f>
        <v>2339.02116</v>
      </c>
      <c r="J20" s="107" t="n">
        <f aca="false">[1]SRT!L25</f>
        <v>0.064</v>
      </c>
      <c r="K20" s="116" t="n">
        <f aca="false">$E20*J20</f>
        <v>2.176</v>
      </c>
      <c r="L20" s="107" t="n">
        <f aca="false">[1]SRT!M25</f>
        <v>1.7</v>
      </c>
      <c r="M20" s="116" t="n">
        <f aca="false">$E20*L20</f>
        <v>57.8</v>
      </c>
      <c r="N20" s="107" t="n">
        <f aca="false">[1]SRT!N25</f>
        <v>0.064</v>
      </c>
      <c r="O20" s="116" t="n">
        <f aca="false">$E20*N20</f>
        <v>2.176</v>
      </c>
      <c r="P20" s="107" t="n">
        <f aca="false">[1]SRT!O25</f>
        <v>1.44</v>
      </c>
      <c r="Q20" s="116" t="n">
        <f aca="false">$E20*P20</f>
        <v>48.96</v>
      </c>
      <c r="R20" s="107" t="n">
        <f aca="false">[1]SRT!P25</f>
        <v>48.65</v>
      </c>
      <c r="S20" s="116" t="n">
        <f aca="false">$E20*R20</f>
        <v>1654.1</v>
      </c>
      <c r="T20" s="118" t="n">
        <f aca="false">[1]SRT!Q25</f>
        <v>1.0211</v>
      </c>
      <c r="U20" s="116" t="n">
        <f aca="false">$E20*T20</f>
        <v>34.7174</v>
      </c>
    </row>
    <row r="21" customFormat="false" ht="37.3" hidden="false" customHeight="false" outlineLevel="0" collapsed="false">
      <c r="A21" s="100"/>
      <c r="B21" s="103" t="n">
        <f aca="false">B20+1</f>
        <v>380</v>
      </c>
      <c r="C21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1" s="105" t="s">
        <v>140</v>
      </c>
      <c r="E21" s="106" t="n">
        <f aca="false">Resumo!AJ43</f>
        <v>4</v>
      </c>
      <c r="F21" s="107" t="n">
        <f aca="false">[1]SRT!H26</f>
        <v>80.22645</v>
      </c>
      <c r="G21" s="107" t="n">
        <f aca="false">E21*F21</f>
        <v>320.9058</v>
      </c>
      <c r="H21" s="107" t="n">
        <f aca="false">[1]SRT!J26</f>
        <v>84.0285</v>
      </c>
      <c r="I21" s="116" t="n">
        <f aca="false">$E21*H21</f>
        <v>336.114</v>
      </c>
      <c r="J21" s="107" t="n">
        <f aca="false">[1]SRT!L26</f>
        <v>0.064</v>
      </c>
      <c r="K21" s="116" t="n">
        <f aca="false">$E21*J21</f>
        <v>0.256</v>
      </c>
      <c r="L21" s="107" t="n">
        <f aca="false">[1]SRT!M26</f>
        <v>1.7</v>
      </c>
      <c r="M21" s="116" t="n">
        <f aca="false">$E21*L21</f>
        <v>6.8</v>
      </c>
      <c r="N21" s="107" t="n">
        <f aca="false">[1]SRT!N26</f>
        <v>0.064</v>
      </c>
      <c r="O21" s="116" t="n">
        <f aca="false">$E21*N21</f>
        <v>0.256</v>
      </c>
      <c r="P21" s="107" t="n">
        <f aca="false">[1]SRT!O26</f>
        <v>1.44</v>
      </c>
      <c r="Q21" s="116" t="n">
        <f aca="false">$E21*P21</f>
        <v>5.76</v>
      </c>
      <c r="R21" s="107" t="n">
        <f aca="false">[1]SRT!P26</f>
        <v>58.84</v>
      </c>
      <c r="S21" s="116" t="n">
        <f aca="false">$E21*R21</f>
        <v>235.36</v>
      </c>
      <c r="T21" s="118" t="n">
        <f aca="false">[1]SRT!Q26</f>
        <v>1.0211</v>
      </c>
      <c r="U21" s="116" t="n">
        <f aca="false">$E21*T21</f>
        <v>4.0844</v>
      </c>
    </row>
    <row r="22" customFormat="false" ht="37.3" hidden="false" customHeight="false" outlineLevel="0" collapsed="false">
      <c r="A22" s="100"/>
      <c r="B22" s="103" t="n">
        <f aca="false">B21+1</f>
        <v>381</v>
      </c>
      <c r="C22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2" s="105" t="s">
        <v>140</v>
      </c>
      <c r="E22" s="106" t="n">
        <f aca="false">Resumo!AJ44</f>
        <v>35</v>
      </c>
      <c r="F22" s="107" t="n">
        <f aca="false">[1]SRT!H27</f>
        <v>111.50055</v>
      </c>
      <c r="G22" s="107" t="n">
        <f aca="false">E22*F22</f>
        <v>3902.51925</v>
      </c>
      <c r="H22" s="107" t="n">
        <f aca="false">[1]SRT!J27</f>
        <v>116.92422</v>
      </c>
      <c r="I22" s="116" t="n">
        <f aca="false">$E22*H22</f>
        <v>4092.3477</v>
      </c>
      <c r="J22" s="107" t="n">
        <f aca="false">[1]SRT!L27</f>
        <v>0.064</v>
      </c>
      <c r="K22" s="116" t="n">
        <f aca="false">$E22*J22</f>
        <v>2.24</v>
      </c>
      <c r="L22" s="107" t="n">
        <f aca="false">[1]SRT!M27</f>
        <v>1.7</v>
      </c>
      <c r="M22" s="116" t="n">
        <f aca="false">$E22*L22</f>
        <v>59.5</v>
      </c>
      <c r="N22" s="107" t="n">
        <f aca="false">[1]SRT!N27</f>
        <v>0.064</v>
      </c>
      <c r="O22" s="116" t="n">
        <f aca="false">$E22*N22</f>
        <v>2.24</v>
      </c>
      <c r="P22" s="107" t="n">
        <f aca="false">[1]SRT!O27</f>
        <v>1.44</v>
      </c>
      <c r="Q22" s="116" t="n">
        <f aca="false">$E22*P22</f>
        <v>50.4</v>
      </c>
      <c r="R22" s="107" t="n">
        <f aca="false">[1]SRT!P27</f>
        <v>84.5</v>
      </c>
      <c r="S22" s="116" t="n">
        <f aca="false">$E22*R22</f>
        <v>2957.5</v>
      </c>
      <c r="T22" s="118" t="n">
        <f aca="false">[1]SRT!Q27</f>
        <v>1.0211</v>
      </c>
      <c r="U22" s="116" t="n">
        <f aca="false">$E22*T22</f>
        <v>35.7385</v>
      </c>
    </row>
    <row r="23" customFormat="false" ht="37.3" hidden="false" customHeight="false" outlineLevel="0" collapsed="false">
      <c r="A23" s="100"/>
      <c r="B23" s="103" t="n">
        <f aca="false">B22+1</f>
        <v>382</v>
      </c>
      <c r="C23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3" s="105" t="s">
        <v>140</v>
      </c>
      <c r="E23" s="106" t="n">
        <f aca="false">Resumo!AJ45</f>
        <v>57</v>
      </c>
      <c r="F23" s="107" t="n">
        <f aca="false">[1]SRT!H28</f>
        <v>23.87704</v>
      </c>
      <c r="G23" s="107" t="n">
        <f aca="false">E23*F23</f>
        <v>1360.99128</v>
      </c>
      <c r="H23" s="107" t="n">
        <f aca="false">[1]SRT!J28</f>
        <v>24.24429</v>
      </c>
      <c r="I23" s="116" t="n">
        <f aca="false">$E23*H23</f>
        <v>1381.92453</v>
      </c>
      <c r="J23" s="107" t="n">
        <f aca="false">[1]SRT!L28</f>
        <v>0.2154</v>
      </c>
      <c r="K23" s="116" t="n">
        <f aca="false">$E23*J23</f>
        <v>12.2778</v>
      </c>
      <c r="L23" s="107" t="n">
        <f aca="false">[1]SRT!M28</f>
        <v>5.73</v>
      </c>
      <c r="M23" s="116" t="n">
        <f aca="false">$E23*L23</f>
        <v>326.61</v>
      </c>
      <c r="N23" s="107" t="n">
        <f aca="false">[1]SRT!N28</f>
        <v>0.0667</v>
      </c>
      <c r="O23" s="116" t="n">
        <f aca="false">$E23*N23</f>
        <v>3.8019</v>
      </c>
      <c r="P23" s="107" t="n">
        <f aca="false">[1]SRT!O28</f>
        <v>1.5</v>
      </c>
      <c r="Q23" s="116" t="n">
        <f aca="false">$E23*P23</f>
        <v>85.5</v>
      </c>
      <c r="R23" s="107" t="n">
        <f aca="false">[1]SRT!P28</f>
        <v>7.23</v>
      </c>
      <c r="S23" s="116" t="n">
        <f aca="false">$E23*R23</f>
        <v>412.11</v>
      </c>
      <c r="T23" s="118" t="n">
        <f aca="false">[1]SRT!Q28</f>
        <v>1.19</v>
      </c>
      <c r="U23" s="116" t="n">
        <f aca="false">$E23*T23</f>
        <v>67.83</v>
      </c>
    </row>
    <row r="24" customFormat="false" ht="37.3" hidden="false" customHeight="false" outlineLevel="0" collapsed="false">
      <c r="A24" s="100"/>
      <c r="B24" s="103" t="n">
        <f aca="false">B23+1</f>
        <v>383</v>
      </c>
      <c r="C24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4" s="105" t="s">
        <v>140</v>
      </c>
      <c r="E24" s="106" t="n">
        <f aca="false">Resumo!AJ46</f>
        <v>39</v>
      </c>
      <c r="F24" s="107" t="n">
        <f aca="false">[1]SRT!H29</f>
        <v>30.76756</v>
      </c>
      <c r="G24" s="107" t="n">
        <f aca="false">E24*F24</f>
        <v>1199.93484</v>
      </c>
      <c r="H24" s="107" t="n">
        <f aca="false">[1]SRT!J29</f>
        <v>31.48971</v>
      </c>
      <c r="I24" s="116" t="n">
        <f aca="false">$E24*H24</f>
        <v>1228.09869</v>
      </c>
      <c r="J24" s="107" t="n">
        <f aca="false">[1]SRT!L29</f>
        <v>0.2154</v>
      </c>
      <c r="K24" s="116" t="n">
        <f aca="false">$E24*J24</f>
        <v>8.4006</v>
      </c>
      <c r="L24" s="107" t="n">
        <f aca="false">[1]SRT!M29</f>
        <v>5.73</v>
      </c>
      <c r="M24" s="116" t="n">
        <f aca="false">$E24*L24</f>
        <v>223.47</v>
      </c>
      <c r="N24" s="107" t="n">
        <f aca="false">[1]SRT!N29</f>
        <v>0.0667</v>
      </c>
      <c r="O24" s="116" t="n">
        <f aca="false">$E24*N24</f>
        <v>2.6013</v>
      </c>
      <c r="P24" s="107" t="n">
        <f aca="false">[1]SRT!O29</f>
        <v>1.5</v>
      </c>
      <c r="Q24" s="116" t="n">
        <f aca="false">$E24*P24</f>
        <v>58.5</v>
      </c>
      <c r="R24" s="107" t="n">
        <f aca="false">[1]SRT!P29</f>
        <v>12.69</v>
      </c>
      <c r="S24" s="116" t="n">
        <f aca="false">$E24*R24</f>
        <v>494.91</v>
      </c>
      <c r="T24" s="118" t="n">
        <f aca="false">[1]SRT!Q29</f>
        <v>1.2434</v>
      </c>
      <c r="U24" s="116" t="n">
        <f aca="false">$E24*T24</f>
        <v>48.4926</v>
      </c>
    </row>
    <row r="25" customFormat="false" ht="25.35" hidden="false" customHeight="false" outlineLevel="0" collapsed="false">
      <c r="A25" s="100"/>
      <c r="B25" s="103" t="n">
        <f aca="false">B24+1</f>
        <v>384</v>
      </c>
      <c r="C25" s="104" t="str">
        <f aca="false">"INSTALAÇÃO DE AR CONDICIONADO - Descrição Complementar: "&amp;Resumo!D47</f>
        <v>INSTALAÇÃO DE AR CONDICIONADO - Descrição Complementar: CARGA DA INSTALAÇÃO COM GÁS REFRIGERANTE R-410a</v>
      </c>
      <c r="D25" s="105" t="s">
        <v>141</v>
      </c>
      <c r="E25" s="106" t="n">
        <f aca="false">Resumo!AJ47</f>
        <v>17</v>
      </c>
      <c r="F25" s="107" t="n">
        <f aca="false">[1]SRT!H30</f>
        <v>50.79915</v>
      </c>
      <c r="G25" s="107" t="n">
        <f aca="false">E25*F25</f>
        <v>863.58555</v>
      </c>
      <c r="H25" s="107" t="n">
        <f aca="false">[1]SRT!J30</f>
        <v>53.43318</v>
      </c>
      <c r="I25" s="116" t="n">
        <f aca="false">$E25*H25</f>
        <v>908.36406</v>
      </c>
      <c r="J25" s="107" t="n">
        <f aca="false">[1]SRT!L30</f>
        <v>0.2154</v>
      </c>
      <c r="K25" s="116" t="n">
        <f aca="false">$E25*J25</f>
        <v>3.6618</v>
      </c>
      <c r="L25" s="107" t="n">
        <f aca="false">[1]SRT!M30</f>
        <v>5.73</v>
      </c>
      <c r="M25" s="116" t="n">
        <f aca="false">$E25*L25</f>
        <v>97.41</v>
      </c>
      <c r="N25" s="107" t="n">
        <f aca="false">[1]SRT!N30</f>
        <v>0.0667</v>
      </c>
      <c r="O25" s="116" t="n">
        <f aca="false">$E25*N25</f>
        <v>1.1339</v>
      </c>
      <c r="P25" s="107" t="n">
        <f aca="false">[1]SRT!O30</f>
        <v>1.5</v>
      </c>
      <c r="Q25" s="116" t="n">
        <f aca="false">$E25*P25</f>
        <v>25.5</v>
      </c>
      <c r="R25" s="107" t="n">
        <f aca="false">[1]SRT!P30</f>
        <v>41.81</v>
      </c>
      <c r="S25" s="116" t="n">
        <f aca="false">$E25*R25</f>
        <v>710.77</v>
      </c>
      <c r="T25" s="118" t="n">
        <f aca="false">[1]SRT!Q30</f>
        <v>1</v>
      </c>
      <c r="U25" s="116" t="n">
        <f aca="false">$E25*T25</f>
        <v>17</v>
      </c>
    </row>
    <row r="26" customFormat="false" ht="25.35" hidden="false" customHeight="false" outlineLevel="0" collapsed="false">
      <c r="A26" s="100"/>
      <c r="B26" s="103" t="n">
        <f aca="false">B25+1</f>
        <v>385</v>
      </c>
      <c r="C26" s="104" t="str">
        <f aca="false">"INSTALAÇÃO DE AR CONDICIONADO - Descrição Complementar: "&amp;Resumo!D48</f>
        <v>INSTALAÇÃO DE AR CONDICIONADO - Descrição Complementar: CARGA DA INSTALAÇÃO COM GÁS REFRIGERANTE R-32</v>
      </c>
      <c r="D26" s="105" t="s">
        <v>141</v>
      </c>
      <c r="E26" s="106" t="n">
        <f aca="false">Resumo!AJ48</f>
        <v>25.4</v>
      </c>
      <c r="F26" s="107" t="n">
        <f aca="false">[1]SRT!H31</f>
        <v>162.40905</v>
      </c>
      <c r="G26" s="107" t="n">
        <f aca="false">E26*F26</f>
        <v>4125.18987</v>
      </c>
      <c r="H26" s="107" t="n">
        <f aca="false">[1]SRT!J31</f>
        <v>170.83026</v>
      </c>
      <c r="I26" s="116" t="n">
        <f aca="false">$E26*H26</f>
        <v>4339.088604</v>
      </c>
      <c r="J26" s="107" t="n">
        <f aca="false">[1]SRT!L31</f>
        <v>0.2154</v>
      </c>
      <c r="K26" s="116" t="n">
        <f aca="false">$E26*J26</f>
        <v>5.47116</v>
      </c>
      <c r="L26" s="107" t="n">
        <f aca="false">[1]SRT!M31</f>
        <v>5.73</v>
      </c>
      <c r="M26" s="116" t="n">
        <f aca="false">$E26*L26</f>
        <v>145.542</v>
      </c>
      <c r="N26" s="107" t="n">
        <f aca="false">[1]SRT!N31</f>
        <v>0.0667</v>
      </c>
      <c r="O26" s="116" t="n">
        <f aca="false">$E26*N26</f>
        <v>1.69418</v>
      </c>
      <c r="P26" s="107" t="n">
        <f aca="false">[1]SRT!O31</f>
        <v>1.5</v>
      </c>
      <c r="Q26" s="116" t="n">
        <f aca="false">$E26*P26</f>
        <v>38.1</v>
      </c>
      <c r="R26" s="107" t="n">
        <f aca="false">[1]SRT!P31</f>
        <v>133.67</v>
      </c>
      <c r="S26" s="116" t="n">
        <f aca="false">$E26*R26</f>
        <v>3395.218</v>
      </c>
      <c r="T26" s="118" t="n">
        <f aca="false">[1]SRT!Q31</f>
        <v>1</v>
      </c>
      <c r="U26" s="116" t="n">
        <f aca="false">$E26*T26</f>
        <v>25.4</v>
      </c>
    </row>
    <row r="27" customFormat="false" ht="37.3" hidden="false" customHeight="false" outlineLevel="0" collapsed="false">
      <c r="A27" s="100"/>
      <c r="B27" s="103" t="n">
        <f aca="false">B26+1</f>
        <v>386</v>
      </c>
      <c r="C27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7" s="105" t="s">
        <v>127</v>
      </c>
      <c r="E27" s="106" t="n">
        <f aca="false">Resumo!AJ50</f>
        <v>20</v>
      </c>
      <c r="F27" s="107" t="n">
        <f aca="false">[1]SRT!H33</f>
        <v>47.88028</v>
      </c>
      <c r="G27" s="107" t="n">
        <f aca="false">E27*F27</f>
        <v>957.6056</v>
      </c>
      <c r="H27" s="107" t="n">
        <f aca="false">[1]SRT!J33</f>
        <v>45.60899</v>
      </c>
      <c r="I27" s="116" t="n">
        <f aca="false">$E27*H27</f>
        <v>912.1798</v>
      </c>
      <c r="J27" s="107" t="n">
        <f aca="false">[1]SRT!L33</f>
        <v>1.16</v>
      </c>
      <c r="K27" s="116" t="n">
        <f aca="false">$E27*J27</f>
        <v>23.2</v>
      </c>
      <c r="L27" s="107" t="n">
        <f aca="false">[1]SRT!M33</f>
        <v>31.4902</v>
      </c>
      <c r="M27" s="116" t="n">
        <f aca="false">$E27*L27</f>
        <v>629.804</v>
      </c>
      <c r="N27" s="107" t="n">
        <f aca="false">[1]SRT!N33</f>
        <v>0.32</v>
      </c>
      <c r="O27" s="116" t="n">
        <f aca="false">$E27*N27</f>
        <v>6.4</v>
      </c>
      <c r="P27" s="107" t="n">
        <f aca="false">[1]SRT!O33</f>
        <v>6.4498</v>
      </c>
      <c r="Q27" s="116" t="n">
        <f aca="false">$E27*P27</f>
        <v>128.996</v>
      </c>
      <c r="R27" s="107" t="n">
        <f aca="false">[1]SRT!P33</f>
        <v>0</v>
      </c>
      <c r="S27" s="116" t="n">
        <f aca="false">$E27*R27</f>
        <v>0</v>
      </c>
      <c r="T27" s="118" t="n">
        <f aca="false">[1]SRT!Q33</f>
        <v>0</v>
      </c>
      <c r="U27" s="116" t="n">
        <f aca="false">$E27*T27</f>
        <v>0</v>
      </c>
    </row>
    <row r="28" customFormat="false" ht="30.55" hidden="false" customHeight="true" outlineLevel="0" collapsed="false">
      <c r="A28" s="109" t="s">
        <v>142</v>
      </c>
      <c r="B28" s="109"/>
      <c r="C28" s="109"/>
      <c r="D28" s="110" t="s">
        <v>124</v>
      </c>
      <c r="E28" s="111" t="n">
        <f aca="false">SUM(E14:E27)</f>
        <v>385.4</v>
      </c>
      <c r="F28" s="111" t="s">
        <v>130</v>
      </c>
      <c r="G28" s="112" t="n">
        <f aca="false">SUM(G14:G27)</f>
        <v>29254.29091</v>
      </c>
      <c r="H28" s="111" t="s">
        <v>130</v>
      </c>
      <c r="I28" s="112" t="n">
        <f aca="false">SUM(I14:I27)</f>
        <v>30161.686994</v>
      </c>
    </row>
    <row r="29" customFormat="false" ht="12.8" hidden="false" customHeight="false" outlineLevel="0" collapsed="false">
      <c r="G29" s="116"/>
    </row>
  </sheetData>
  <mergeCells count="6">
    <mergeCell ref="A1:G1"/>
    <mergeCell ref="A2:A11"/>
    <mergeCell ref="H11:I11"/>
    <mergeCell ref="A12:C12"/>
    <mergeCell ref="A13:A27"/>
    <mergeCell ref="A28:C28"/>
  </mergeCells>
  <conditionalFormatting sqref="D2 E1:E12 E14:E1048576 D13:E13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75"/>
    <col collapsed="false" customWidth="false" hidden="true" outlineLevel="0" max="10" min="10" style="2" width="11.53"/>
    <col collapsed="false" customWidth="true" hidden="true" outlineLevel="0" max="11" min="11" style="2" width="13.36"/>
    <col collapsed="false" customWidth="true" hidden="true" outlineLevel="0" max="13" min="12" style="2" width="12.23"/>
    <col collapsed="false" customWidth="false" hidden="true" outlineLevel="0" max="17" min="14" style="2" width="11.53"/>
    <col collapsed="false" customWidth="true" hidden="true" outlineLevel="0" max="19" min="18" style="2" width="12.23"/>
    <col collapsed="false" customWidth="false" hidden="true" outlineLevel="0" max="21" min="20" style="2" width="11.53"/>
  </cols>
  <sheetData>
    <row r="1" customFormat="false" ht="22.05" hidden="false" customHeight="false" outlineLevel="0" collapsed="false">
      <c r="A1" s="99" t="s">
        <v>185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186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SRT!B27+1</f>
        <v>387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Resumo!AL5</f>
        <v>1</v>
      </c>
      <c r="F3" s="107" t="n">
        <f aca="false">Resumo!F5</f>
        <v>1766.58</v>
      </c>
      <c r="G3" s="107" t="n">
        <f aca="false">E3*F3</f>
        <v>1766.58</v>
      </c>
    </row>
    <row r="4" customFormat="false" ht="61.15" hidden="false" customHeight="false" outlineLevel="0" collapsed="false">
      <c r="A4" s="100"/>
      <c r="B4" s="103" t="n">
        <f aca="false">B3+1</f>
        <v>388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Resumo!AL10</f>
        <v>8</v>
      </c>
      <c r="F4" s="107" t="n">
        <f aca="false">Resumo!F10</f>
        <v>2064.5</v>
      </c>
      <c r="G4" s="107" t="n">
        <f aca="false">E4*F4</f>
        <v>16516</v>
      </c>
    </row>
    <row r="5" customFormat="false" ht="61.15" hidden="false" customHeight="false" outlineLevel="0" collapsed="false">
      <c r="A5" s="100"/>
      <c r="B5" s="103" t="n">
        <f aca="false">B4+1</f>
        <v>389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Resumo!AL12</f>
        <v>18</v>
      </c>
      <c r="F5" s="107" t="n">
        <f aca="false">Resumo!F12</f>
        <v>3015.05</v>
      </c>
      <c r="G5" s="107" t="n">
        <f aca="false">E5*F5</f>
        <v>54270.9</v>
      </c>
    </row>
    <row r="6" customFormat="false" ht="61.15" hidden="false" customHeight="false" outlineLevel="0" collapsed="false">
      <c r="A6" s="100"/>
      <c r="B6" s="103" t="n">
        <f aca="false">B5+1</f>
        <v>390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Resumo!AL14</f>
        <v>7</v>
      </c>
      <c r="F6" s="107" t="n">
        <f aca="false">Resumo!F14</f>
        <v>3844.65</v>
      </c>
      <c r="G6" s="107" t="n">
        <f aca="false">E6*F6</f>
        <v>26912.55</v>
      </c>
    </row>
    <row r="7" customFormat="false" ht="61.15" hidden="false" customHeight="false" outlineLevel="0" collapsed="false">
      <c r="A7" s="100"/>
      <c r="B7" s="103" t="n">
        <f aca="false">B6+1</f>
        <v>391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Resumo!AL15</f>
        <v>4</v>
      </c>
      <c r="F7" s="107" t="n">
        <f aca="false">Resumo!F15</f>
        <v>5198.4</v>
      </c>
      <c r="G7" s="107" t="n">
        <f aca="false">E7*F7</f>
        <v>20793.6</v>
      </c>
    </row>
    <row r="8" customFormat="false" ht="61.15" hidden="false" customHeight="false" outlineLevel="0" collapsed="false">
      <c r="A8" s="100"/>
      <c r="B8" s="103" t="n">
        <f aca="false">B7+1</f>
        <v>392</v>
      </c>
      <c r="C8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Resumo!AL18</f>
        <v>18</v>
      </c>
      <c r="F8" s="107" t="n">
        <f aca="false">Resumo!F18</f>
        <v>7799.49</v>
      </c>
      <c r="G8" s="107" t="n">
        <f aca="false">E8*F8</f>
        <v>140390.82</v>
      </c>
    </row>
    <row r="9" customFormat="false" ht="61.15" hidden="false" customHeight="false" outlineLevel="0" collapsed="false">
      <c r="A9" s="100"/>
      <c r="B9" s="103" t="n">
        <f aca="false">B8+1</f>
        <v>393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Resumo!AL19</f>
        <v>3</v>
      </c>
      <c r="F9" s="107" t="n">
        <f aca="false">Resumo!F19</f>
        <v>9144.5</v>
      </c>
      <c r="G9" s="107" t="n">
        <f aca="false">E9*F9</f>
        <v>27433.5</v>
      </c>
    </row>
    <row r="10" customFormat="false" ht="61.15" hidden="false" customHeight="false" outlineLevel="0" collapsed="false">
      <c r="A10" s="100"/>
      <c r="B10" s="103" t="n">
        <f aca="false">B9+1</f>
        <v>394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Resumo!AL21</f>
        <v>2</v>
      </c>
      <c r="F10" s="107" t="n">
        <f aca="false">Resumo!F21</f>
        <v>10470</v>
      </c>
      <c r="G10" s="107" t="n">
        <f aca="false">E10*F10</f>
        <v>20940</v>
      </c>
    </row>
    <row r="11" customFormat="false" ht="49.25" hidden="false" customHeight="false" outlineLevel="0" collapsed="false">
      <c r="A11" s="100"/>
      <c r="B11" s="103" t="n">
        <f aca="false">B10+1</f>
        <v>395</v>
      </c>
      <c r="C11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1" s="105" t="s">
        <v>127</v>
      </c>
      <c r="E11" s="106" t="n">
        <f aca="false">Resumo!AL28</f>
        <v>4</v>
      </c>
      <c r="F11" s="107" t="n">
        <f aca="false">Resumo!F28</f>
        <v>2484</v>
      </c>
      <c r="G11" s="107" t="n">
        <f aca="false">E11*F11</f>
        <v>9936</v>
      </c>
    </row>
    <row r="12" customFormat="false" ht="49.25" hidden="false" customHeight="false" outlineLevel="0" collapsed="false">
      <c r="A12" s="100"/>
      <c r="B12" s="103" t="n">
        <f aca="false">B11+1</f>
        <v>396</v>
      </c>
      <c r="C12" s="104" t="str">
        <f aca="false">"AR CONDICIONADO - Descrição Complementar: "&amp;Resumo!D29</f>
        <v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v>
      </c>
      <c r="D12" s="105" t="s">
        <v>127</v>
      </c>
      <c r="E12" s="106" t="n">
        <f aca="false">Resumo!AL29</f>
        <v>1</v>
      </c>
      <c r="F12" s="107" t="n">
        <f aca="false">Resumo!F29</f>
        <v>2710.5</v>
      </c>
      <c r="G12" s="107" t="n">
        <f aca="false">E12*F12</f>
        <v>2710.5</v>
      </c>
      <c r="H12" s="108" t="s">
        <v>128</v>
      </c>
      <c r="I12" s="108"/>
    </row>
    <row r="13" customFormat="false" ht="46.25" hidden="false" customHeight="false" outlineLevel="0" collapsed="false">
      <c r="A13" s="109" t="s">
        <v>129</v>
      </c>
      <c r="B13" s="109"/>
      <c r="C13" s="109"/>
      <c r="D13" s="110" t="s">
        <v>124</v>
      </c>
      <c r="E13" s="111" t="n">
        <f aca="false">SUM(E3:E12)</f>
        <v>66</v>
      </c>
      <c r="F13" s="111" t="s">
        <v>130</v>
      </c>
      <c r="G13" s="112" t="n">
        <f aca="false">SUM(G3:G12)</f>
        <v>321670.45</v>
      </c>
      <c r="H13" s="113" t="s">
        <v>125</v>
      </c>
      <c r="I13" s="113" t="s">
        <v>126</v>
      </c>
      <c r="J13" s="114" t="s">
        <v>131</v>
      </c>
      <c r="K13" s="114" t="s">
        <v>65</v>
      </c>
      <c r="L13" s="114" t="s">
        <v>132</v>
      </c>
      <c r="M13" s="114" t="s">
        <v>66</v>
      </c>
      <c r="N13" s="114" t="s">
        <v>133</v>
      </c>
      <c r="O13" s="114" t="s">
        <v>67</v>
      </c>
      <c r="P13" s="114" t="s">
        <v>134</v>
      </c>
      <c r="Q13" s="114" t="s">
        <v>68</v>
      </c>
      <c r="R13" s="114" t="s">
        <v>135</v>
      </c>
      <c r="S13" s="114" t="s">
        <v>136</v>
      </c>
      <c r="T13" s="114" t="s">
        <v>137</v>
      </c>
      <c r="U13" s="114" t="s">
        <v>138</v>
      </c>
    </row>
    <row r="14" customFormat="false" ht="37.3" hidden="false" customHeight="true" outlineLevel="0" collapsed="false">
      <c r="A14" s="100" t="s">
        <v>187</v>
      </c>
      <c r="B14" s="101" t="s">
        <v>121</v>
      </c>
      <c r="C14" s="102" t="s">
        <v>122</v>
      </c>
      <c r="D14" s="101" t="s">
        <v>123</v>
      </c>
      <c r="E14" s="101" t="s">
        <v>124</v>
      </c>
      <c r="F14" s="101" t="s">
        <v>125</v>
      </c>
      <c r="G14" s="101" t="s">
        <v>126</v>
      </c>
    </row>
    <row r="15" customFormat="false" ht="25.35" hidden="false" customHeight="true" outlineLevel="0" collapsed="false">
      <c r="A15" s="100" t="s">
        <v>187</v>
      </c>
      <c r="B15" s="103" t="n">
        <f aca="false">B12+1</f>
        <v>397</v>
      </c>
      <c r="C15" s="104" t="str">
        <f aca="false">"INSTALAÇÃO DE AR CONDICIONADO - Descrição Complementar: "&amp;Resumo!D36</f>
        <v>INSTALAÇÃO DE AR CONDICIONADO - Descrição Complementar: DOCUMENTO DE RESPONSABILIDADE TÉCNICA (TRT/ART)</v>
      </c>
      <c r="D15" s="105" t="s">
        <v>127</v>
      </c>
      <c r="E15" s="106" t="n">
        <f aca="false">Resumo!AL36</f>
        <v>2</v>
      </c>
      <c r="F15" s="107" t="n">
        <f aca="false">[1]SIN!H19</f>
        <v>78.96334</v>
      </c>
      <c r="G15" s="107" t="n">
        <f aca="false">E15*F15</f>
        <v>157.92668</v>
      </c>
      <c r="H15" s="115" t="n">
        <f aca="false">[1]SIN!J19</f>
        <v>83.03039</v>
      </c>
      <c r="I15" s="116" t="n">
        <f aca="false">$E15*H15</f>
        <v>166.06078</v>
      </c>
      <c r="J15" s="115" t="n">
        <f aca="false">[1]SIN!L19</f>
        <v>0</v>
      </c>
      <c r="K15" s="116" t="n">
        <f aca="false">$E15*J15</f>
        <v>0</v>
      </c>
      <c r="L15" s="115" t="n">
        <f aca="false">[1]SIN!M19</f>
        <v>0</v>
      </c>
      <c r="M15" s="116" t="n">
        <f aca="false">$E15*L15</f>
        <v>0</v>
      </c>
      <c r="N15" s="115" t="n">
        <f aca="false">[1]SIN!N19</f>
        <v>0</v>
      </c>
      <c r="O15" s="116" t="n">
        <f aca="false">$E15*N15</f>
        <v>0</v>
      </c>
      <c r="P15" s="115" t="n">
        <f aca="false">[1]SIN!O19</f>
        <v>0</v>
      </c>
      <c r="Q15" s="116" t="n">
        <f aca="false">$E15*P15</f>
        <v>0</v>
      </c>
      <c r="R15" s="115" t="n">
        <f aca="false">[1]SIN!P19</f>
        <v>72.03</v>
      </c>
      <c r="S15" s="116" t="n">
        <f aca="false">$E15*R15</f>
        <v>144.06</v>
      </c>
      <c r="T15" s="115" t="n">
        <f aca="false">[1]SIN!Q19</f>
        <v>0.2059</v>
      </c>
      <c r="U15" s="116" t="n">
        <f aca="false">$E15*T15</f>
        <v>0.4118</v>
      </c>
    </row>
    <row r="16" customFormat="false" ht="25.35" hidden="false" customHeight="true" outlineLevel="0" collapsed="false">
      <c r="A16" s="100"/>
      <c r="B16" s="103" t="n">
        <f aca="false">B15+1</f>
        <v>398</v>
      </c>
      <c r="C16" s="104" t="str">
        <f aca="false">"INSTALAÇÃO DE AR CONDICIONADO - Descrição Complementar: "&amp;Resumo!D37</f>
        <v>INSTALAÇÃO DE AR CONDICIONADO - Descrição Complementar: INSTALAÇÃO DE AR CONDICIONADO, TIPO SPLIT HI-WALL</v>
      </c>
      <c r="D16" s="105" t="s">
        <v>127</v>
      </c>
      <c r="E16" s="106" t="n">
        <f aca="false">Resumo!AL37</f>
        <v>27</v>
      </c>
      <c r="F16" s="107" t="n">
        <f aca="false">[1]SIN!H20</f>
        <v>241.53418</v>
      </c>
      <c r="G16" s="107" t="n">
        <f aca="false">E16*F16</f>
        <v>6521.42286</v>
      </c>
      <c r="H16" s="115" t="n">
        <f aca="false">[1]SIN!J20</f>
        <v>237.02874</v>
      </c>
      <c r="I16" s="116" t="n">
        <f aca="false">$E16*H16</f>
        <v>6399.77598</v>
      </c>
      <c r="J16" s="115" t="n">
        <f aca="false">[1]SIN!L20</f>
        <v>2.523</v>
      </c>
      <c r="K16" s="116" t="n">
        <f aca="false">$E16*J16</f>
        <v>68.121</v>
      </c>
      <c r="L16" s="115" t="n">
        <f aca="false">[1]SIN!M20</f>
        <v>70.21</v>
      </c>
      <c r="M16" s="116" t="n">
        <f aca="false">$E16*L16</f>
        <v>1895.67</v>
      </c>
      <c r="N16" s="115" t="n">
        <f aca="false">[1]SIN!N20</f>
        <v>2.523</v>
      </c>
      <c r="O16" s="116" t="n">
        <f aca="false">$E16*N16</f>
        <v>68.121</v>
      </c>
      <c r="P16" s="115" t="n">
        <f aca="false">[1]SIN!O20</f>
        <v>53.51</v>
      </c>
      <c r="Q16" s="116" t="n">
        <f aca="false">$E16*P16</f>
        <v>1444.77</v>
      </c>
      <c r="R16" s="115" t="n">
        <f aca="false">[1]SIN!P20</f>
        <v>40.54</v>
      </c>
      <c r="S16" s="116" t="n">
        <f aca="false">$E16*R16</f>
        <v>1094.58</v>
      </c>
      <c r="T16" s="115" t="n">
        <f aca="false">[1]SIN!Q20</f>
        <v>2</v>
      </c>
      <c r="U16" s="116" t="n">
        <f aca="false">$E16*T16</f>
        <v>54</v>
      </c>
    </row>
    <row r="17" customFormat="false" ht="25.35" hidden="false" customHeight="false" outlineLevel="0" collapsed="false">
      <c r="A17" s="100"/>
      <c r="B17" s="103" t="n">
        <f aca="false">B16+1</f>
        <v>399</v>
      </c>
      <c r="C17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7" s="105" t="s">
        <v>127</v>
      </c>
      <c r="E17" s="106" t="n">
        <f aca="false">Resumo!AL38</f>
        <v>15</v>
      </c>
      <c r="F17" s="107" t="n">
        <f aca="false">[1]SIN!H21</f>
        <v>755.15556</v>
      </c>
      <c r="G17" s="107" t="n">
        <f aca="false">E17*F17</f>
        <v>11327.3334</v>
      </c>
      <c r="H17" s="115" t="n">
        <f aca="false">[1]SIN!J21</f>
        <v>765.24109</v>
      </c>
      <c r="I17" s="116" t="n">
        <f aca="false">$E17*H17</f>
        <v>11478.61635</v>
      </c>
      <c r="J17" s="115" t="n">
        <f aca="false">[1]SIN!L21</f>
        <v>4.5749</v>
      </c>
      <c r="K17" s="116" t="n">
        <f aca="false">$E17*J17</f>
        <v>68.6235</v>
      </c>
      <c r="L17" s="115" t="n">
        <f aca="false">[1]SIN!M21</f>
        <v>127.31</v>
      </c>
      <c r="M17" s="116" t="n">
        <f aca="false">$E17*L17</f>
        <v>1909.65</v>
      </c>
      <c r="N17" s="115" t="n">
        <f aca="false">[1]SIN!N21</f>
        <v>4.5749</v>
      </c>
      <c r="O17" s="116" t="n">
        <f aca="false">$E17*N17</f>
        <v>68.6235</v>
      </c>
      <c r="P17" s="115" t="n">
        <f aca="false">[1]SIN!O21</f>
        <v>97.03</v>
      </c>
      <c r="Q17" s="116" t="n">
        <f aca="false">$E17*P17</f>
        <v>1455.45</v>
      </c>
      <c r="R17" s="115" t="n">
        <f aca="false">[1]SIN!P21</f>
        <v>265.67</v>
      </c>
      <c r="S17" s="116" t="n">
        <f aca="false">$E17*R17</f>
        <v>3985.05</v>
      </c>
      <c r="T17" s="115" t="n">
        <f aca="false">[1]SIN!Q21</f>
        <v>1.5166</v>
      </c>
      <c r="U17" s="116" t="n">
        <f aca="false">$E17*T17</f>
        <v>22.749</v>
      </c>
    </row>
    <row r="18" customFormat="false" ht="37.3" hidden="false" customHeight="false" outlineLevel="0" collapsed="false">
      <c r="A18" s="100"/>
      <c r="B18" s="103" t="n">
        <f aca="false">B17+1</f>
        <v>400</v>
      </c>
      <c r="C18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8" s="105" t="s">
        <v>140</v>
      </c>
      <c r="E18" s="106" t="n">
        <f aca="false">Resumo!AL39</f>
        <v>117</v>
      </c>
      <c r="F18" s="107" t="n">
        <f aca="false">[1]SIN!H22</f>
        <v>27.95715</v>
      </c>
      <c r="G18" s="107" t="n">
        <f aca="false">E18*F18</f>
        <v>3270.98655</v>
      </c>
      <c r="H18" s="115" t="n">
        <f aca="false">[1]SIN!J22</f>
        <v>29.0745</v>
      </c>
      <c r="I18" s="116" t="n">
        <f aca="false">$E18*H18</f>
        <v>3401.7165</v>
      </c>
      <c r="J18" s="115" t="n">
        <f aca="false">[1]SIN!L22</f>
        <v>0.052</v>
      </c>
      <c r="K18" s="116" t="n">
        <f aca="false">$E18*J18</f>
        <v>6.084</v>
      </c>
      <c r="L18" s="115" t="n">
        <f aca="false">[1]SIN!M22</f>
        <v>1.44</v>
      </c>
      <c r="M18" s="116" t="n">
        <f aca="false">$E18*L18</f>
        <v>168.48</v>
      </c>
      <c r="N18" s="115" t="n">
        <f aca="false">[1]SIN!N22</f>
        <v>0.052</v>
      </c>
      <c r="O18" s="116" t="n">
        <f aca="false">$E18*N18</f>
        <v>6.084</v>
      </c>
      <c r="P18" s="115" t="n">
        <f aca="false">[1]SIN!O22</f>
        <v>1.1</v>
      </c>
      <c r="Q18" s="116" t="n">
        <f aca="false">$E18*P18</f>
        <v>128.7</v>
      </c>
      <c r="R18" s="115" t="n">
        <f aca="false">[1]SIN!P22</f>
        <v>18.74</v>
      </c>
      <c r="S18" s="116" t="n">
        <f aca="false">$E18*R18</f>
        <v>2192.58</v>
      </c>
      <c r="T18" s="115" t="n">
        <f aca="false">[1]SIN!Q22</f>
        <v>1.0211</v>
      </c>
      <c r="U18" s="116" t="n">
        <f aca="false">$E18*T18</f>
        <v>119.4687</v>
      </c>
    </row>
    <row r="19" customFormat="false" ht="37.3" hidden="false" customHeight="false" outlineLevel="0" collapsed="false">
      <c r="A19" s="100"/>
      <c r="B19" s="103" t="n">
        <f aca="false">B18+1</f>
        <v>401</v>
      </c>
      <c r="C19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9" s="105" t="s">
        <v>140</v>
      </c>
      <c r="E19" s="106" t="n">
        <f aca="false">Resumo!AL40</f>
        <v>87</v>
      </c>
      <c r="F19" s="107" t="n">
        <f aca="false">[1]SIN!H23</f>
        <v>41.0184</v>
      </c>
      <c r="G19" s="107" t="n">
        <f aca="false">E19*F19</f>
        <v>3568.6008</v>
      </c>
      <c r="H19" s="115" t="n">
        <f aca="false">[1]SIN!J23</f>
        <v>42.77466</v>
      </c>
      <c r="I19" s="116" t="n">
        <f aca="false">$E19*H19</f>
        <v>3721.39542</v>
      </c>
      <c r="J19" s="115" t="n">
        <f aca="false">[1]SIN!L23</f>
        <v>0.057</v>
      </c>
      <c r="K19" s="116" t="n">
        <f aca="false">$E19*J19</f>
        <v>4.959</v>
      </c>
      <c r="L19" s="115" t="n">
        <f aca="false">[1]SIN!M23</f>
        <v>1.58</v>
      </c>
      <c r="M19" s="116" t="n">
        <f aca="false">$E19*L19</f>
        <v>137.46</v>
      </c>
      <c r="N19" s="115" t="n">
        <f aca="false">[1]SIN!N23</f>
        <v>0.057</v>
      </c>
      <c r="O19" s="116" t="n">
        <f aca="false">$E19*N19</f>
        <v>4.959</v>
      </c>
      <c r="P19" s="115" t="n">
        <f aca="false">[1]SIN!O23</f>
        <v>1.2</v>
      </c>
      <c r="Q19" s="116" t="n">
        <f aca="false">$E19*P19</f>
        <v>104.4</v>
      </c>
      <c r="R19" s="115" t="n">
        <f aca="false">[1]SIN!P23</f>
        <v>28.84</v>
      </c>
      <c r="S19" s="116" t="n">
        <f aca="false">$E19*R19</f>
        <v>2509.08</v>
      </c>
      <c r="T19" s="115" t="n">
        <f aca="false">[1]SIN!Q23</f>
        <v>1.0211</v>
      </c>
      <c r="U19" s="116" t="n">
        <f aca="false">$E19*T19</f>
        <v>88.8357</v>
      </c>
    </row>
    <row r="20" customFormat="false" ht="37.3" hidden="false" customHeight="false" outlineLevel="0" collapsed="false">
      <c r="A20" s="100"/>
      <c r="B20" s="103" t="n">
        <f aca="false">B19+1</f>
        <v>402</v>
      </c>
      <c r="C20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0" s="105" t="s">
        <v>140</v>
      </c>
      <c r="E20" s="106" t="n">
        <f aca="false">Resumo!AL41</f>
        <v>40</v>
      </c>
      <c r="F20" s="107" t="n">
        <f aca="false">[1]SIN!H24</f>
        <v>53.8002</v>
      </c>
      <c r="G20" s="107" t="n">
        <f aca="false">E20*F20</f>
        <v>2152.008</v>
      </c>
      <c r="H20" s="115" t="n">
        <f aca="false">[1]SIN!J24</f>
        <v>56.19366</v>
      </c>
      <c r="I20" s="116" t="n">
        <f aca="false">$E20*H20</f>
        <v>2247.7464</v>
      </c>
      <c r="J20" s="115" t="n">
        <f aca="false">[1]SIN!L24</f>
        <v>0.061</v>
      </c>
      <c r="K20" s="116" t="n">
        <f aca="false">$E20*J20</f>
        <v>2.44</v>
      </c>
      <c r="L20" s="115" t="n">
        <f aca="false">[1]SIN!M24</f>
        <v>1.69</v>
      </c>
      <c r="M20" s="116" t="n">
        <f aca="false">$E20*L20</f>
        <v>67.6</v>
      </c>
      <c r="N20" s="115" t="n">
        <f aca="false">[1]SIN!N24</f>
        <v>0.061</v>
      </c>
      <c r="O20" s="116" t="n">
        <f aca="false">$E20*N20</f>
        <v>2.44</v>
      </c>
      <c r="P20" s="115" t="n">
        <f aca="false">[1]SIN!O24</f>
        <v>1.29</v>
      </c>
      <c r="Q20" s="116" t="n">
        <f aca="false">$E20*P20</f>
        <v>51.6</v>
      </c>
      <c r="R20" s="115" t="n">
        <f aca="false">[1]SIN!P24</f>
        <v>39.11</v>
      </c>
      <c r="S20" s="116" t="n">
        <f aca="false">$E20*R20</f>
        <v>1564.4</v>
      </c>
      <c r="T20" s="115" t="n">
        <f aca="false">[1]SIN!Q24</f>
        <v>1.0211</v>
      </c>
      <c r="U20" s="116" t="n">
        <f aca="false">$E20*T20</f>
        <v>40.844</v>
      </c>
    </row>
    <row r="21" customFormat="false" ht="37.3" hidden="false" customHeight="false" outlineLevel="0" collapsed="false">
      <c r="A21" s="100"/>
      <c r="B21" s="103" t="n">
        <f aca="false">B20+1</f>
        <v>403</v>
      </c>
      <c r="C21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1" s="105" t="s">
        <v>140</v>
      </c>
      <c r="E21" s="106" t="n">
        <f aca="false">Resumo!AL42</f>
        <v>118</v>
      </c>
      <c r="F21" s="107" t="n">
        <f aca="false">[1]SIN!H25</f>
        <v>65.7315</v>
      </c>
      <c r="G21" s="107" t="n">
        <f aca="false">E21*F21</f>
        <v>7756.317</v>
      </c>
      <c r="H21" s="115" t="n">
        <f aca="false">[1]SIN!J25</f>
        <v>68.73084</v>
      </c>
      <c r="I21" s="116" t="n">
        <f aca="false">$E21*H21</f>
        <v>8110.23912</v>
      </c>
      <c r="J21" s="115" t="n">
        <f aca="false">[1]SIN!L25</f>
        <v>0.064</v>
      </c>
      <c r="K21" s="116" t="n">
        <f aca="false">$E21*J21</f>
        <v>7.552</v>
      </c>
      <c r="L21" s="115" t="n">
        <f aca="false">[1]SIN!M25</f>
        <v>1.78</v>
      </c>
      <c r="M21" s="116" t="n">
        <f aca="false">$E21*L21</f>
        <v>210.04</v>
      </c>
      <c r="N21" s="115" t="n">
        <f aca="false">[1]SIN!N25</f>
        <v>0.064</v>
      </c>
      <c r="O21" s="116" t="n">
        <f aca="false">$E21*N21</f>
        <v>7.552</v>
      </c>
      <c r="P21" s="115" t="n">
        <f aca="false">[1]SIN!O25</f>
        <v>1.35</v>
      </c>
      <c r="Q21" s="116" t="n">
        <f aca="false">$E21*P21</f>
        <v>159.3</v>
      </c>
      <c r="R21" s="115" t="n">
        <f aca="false">[1]SIN!P25</f>
        <v>48.65</v>
      </c>
      <c r="S21" s="116" t="n">
        <f aca="false">$E21*R21</f>
        <v>5740.7</v>
      </c>
      <c r="T21" s="115" t="n">
        <f aca="false">[1]SIN!Q25</f>
        <v>1.0211</v>
      </c>
      <c r="U21" s="116" t="n">
        <f aca="false">$E21*T21</f>
        <v>120.4898</v>
      </c>
    </row>
    <row r="22" customFormat="false" ht="37.3" hidden="false" customHeight="false" outlineLevel="0" collapsed="false">
      <c r="A22" s="100"/>
      <c r="B22" s="103" t="n">
        <f aca="false">B21+1</f>
        <v>404</v>
      </c>
      <c r="C22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2" s="105" t="s">
        <v>140</v>
      </c>
      <c r="E22" s="106" t="n">
        <f aca="false">Resumo!AL43</f>
        <v>57</v>
      </c>
      <c r="F22" s="107" t="n">
        <f aca="false">[1]SIN!H26</f>
        <v>78.71985</v>
      </c>
      <c r="G22" s="107" t="n">
        <f aca="false">E22*F22</f>
        <v>4487.03145</v>
      </c>
      <c r="H22" s="115" t="n">
        <f aca="false">[1]SIN!J26</f>
        <v>82.39266</v>
      </c>
      <c r="I22" s="116" t="n">
        <f aca="false">$E22*H22</f>
        <v>4696.38162</v>
      </c>
      <c r="J22" s="115" t="n">
        <f aca="false">[1]SIN!L26</f>
        <v>0.064</v>
      </c>
      <c r="K22" s="116" t="n">
        <f aca="false">$E22*J22</f>
        <v>3.648</v>
      </c>
      <c r="L22" s="115" t="n">
        <f aca="false">[1]SIN!M26</f>
        <v>1.78</v>
      </c>
      <c r="M22" s="116" t="n">
        <f aca="false">$E22*L22</f>
        <v>101.46</v>
      </c>
      <c r="N22" s="115" t="n">
        <f aca="false">[1]SIN!N26</f>
        <v>0.064</v>
      </c>
      <c r="O22" s="116" t="n">
        <f aca="false">$E22*N22</f>
        <v>3.648</v>
      </c>
      <c r="P22" s="115" t="n">
        <f aca="false">[1]SIN!O26</f>
        <v>1.35</v>
      </c>
      <c r="Q22" s="116" t="n">
        <f aca="false">$E22*P22</f>
        <v>76.95</v>
      </c>
      <c r="R22" s="115" t="n">
        <f aca="false">[1]SIN!P26</f>
        <v>58.84</v>
      </c>
      <c r="S22" s="116" t="n">
        <f aca="false">$E22*R22</f>
        <v>3353.88</v>
      </c>
      <c r="T22" s="115" t="n">
        <f aca="false">[1]SIN!Q26</f>
        <v>1.0211</v>
      </c>
      <c r="U22" s="116" t="n">
        <f aca="false">$E22*T22</f>
        <v>58.2027</v>
      </c>
    </row>
    <row r="23" customFormat="false" ht="37.3" hidden="false" customHeight="false" outlineLevel="0" collapsed="false">
      <c r="A23" s="100"/>
      <c r="B23" s="103" t="n">
        <f aca="false">B22+1</f>
        <v>405</v>
      </c>
      <c r="C23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3" s="105" t="s">
        <v>140</v>
      </c>
      <c r="E23" s="106" t="n">
        <f aca="false">Resumo!AL44</f>
        <v>15</v>
      </c>
      <c r="F23" s="107" t="n">
        <f aca="false">[1]SIN!H27</f>
        <v>111.4884</v>
      </c>
      <c r="G23" s="107" t="n">
        <f aca="false">E23*F23</f>
        <v>1672.326</v>
      </c>
      <c r="H23" s="115" t="n">
        <f aca="false">[1]SIN!J27</f>
        <v>116.86032</v>
      </c>
      <c r="I23" s="116" t="n">
        <f aca="false">$E23*H23</f>
        <v>1752.9048</v>
      </c>
      <c r="J23" s="115" t="n">
        <f aca="false">[1]SIN!L27</f>
        <v>0.064</v>
      </c>
      <c r="K23" s="116" t="n">
        <f aca="false">$E23*J23</f>
        <v>0.96</v>
      </c>
      <c r="L23" s="115" t="n">
        <f aca="false">[1]SIN!M27</f>
        <v>1.78</v>
      </c>
      <c r="M23" s="116" t="n">
        <f aca="false">$E23*L23</f>
        <v>26.7</v>
      </c>
      <c r="N23" s="115" t="n">
        <f aca="false">[1]SIN!N27</f>
        <v>0.064</v>
      </c>
      <c r="O23" s="116" t="n">
        <f aca="false">$E23*N23</f>
        <v>0.96</v>
      </c>
      <c r="P23" s="115" t="n">
        <f aca="false">[1]SIN!O27</f>
        <v>1.35</v>
      </c>
      <c r="Q23" s="116" t="n">
        <f aca="false">$E23*P23</f>
        <v>20.25</v>
      </c>
      <c r="R23" s="115" t="n">
        <f aca="false">[1]SIN!P27</f>
        <v>84.5</v>
      </c>
      <c r="S23" s="116" t="n">
        <f aca="false">$E23*R23</f>
        <v>1267.5</v>
      </c>
      <c r="T23" s="115" t="n">
        <f aca="false">[1]SIN!Q27</f>
        <v>1.0211</v>
      </c>
      <c r="U23" s="116" t="n">
        <f aca="false">$E23*T23</f>
        <v>15.3165</v>
      </c>
    </row>
    <row r="24" customFormat="false" ht="37.3" hidden="false" customHeight="false" outlineLevel="0" collapsed="false">
      <c r="A24" s="100"/>
      <c r="B24" s="103" t="n">
        <f aca="false">B23+1</f>
        <v>406</v>
      </c>
      <c r="C24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4" s="105" t="s">
        <v>140</v>
      </c>
      <c r="E24" s="106" t="n">
        <f aca="false">Resumo!AL45</f>
        <v>133</v>
      </c>
      <c r="F24" s="107" t="n">
        <f aca="false">[1]SIN!H28</f>
        <v>24.19254</v>
      </c>
      <c r="G24" s="107" t="n">
        <f aca="false">E24*F24</f>
        <v>3217.60782</v>
      </c>
      <c r="H24" s="115" t="n">
        <f aca="false">[1]SIN!J28</f>
        <v>24.40353</v>
      </c>
      <c r="I24" s="116" t="n">
        <f aca="false">$E24*H24</f>
        <v>3245.66949</v>
      </c>
      <c r="J24" s="115" t="n">
        <f aca="false">[1]SIN!L28</f>
        <v>0.2154</v>
      </c>
      <c r="K24" s="116" t="n">
        <f aca="false">$E24*J24</f>
        <v>28.6482</v>
      </c>
      <c r="L24" s="115" t="n">
        <f aca="false">[1]SIN!M28</f>
        <v>5.99</v>
      </c>
      <c r="M24" s="116" t="n">
        <f aca="false">$E24*L24</f>
        <v>796.67</v>
      </c>
      <c r="N24" s="115" t="n">
        <f aca="false">[1]SIN!N28</f>
        <v>0.0667</v>
      </c>
      <c r="O24" s="116" t="n">
        <f aca="false">$E24*N24</f>
        <v>8.8711</v>
      </c>
      <c r="P24" s="115" t="n">
        <f aca="false">[1]SIN!O28</f>
        <v>1.41</v>
      </c>
      <c r="Q24" s="116" t="n">
        <f aca="false">$E24*P24</f>
        <v>187.53</v>
      </c>
      <c r="R24" s="115" t="n">
        <f aca="false">[1]SIN!P28</f>
        <v>7.23</v>
      </c>
      <c r="S24" s="116" t="n">
        <f aca="false">$E24*R24</f>
        <v>961.59</v>
      </c>
      <c r="T24" s="115" t="n">
        <f aca="false">[1]SIN!Q28</f>
        <v>1.19</v>
      </c>
      <c r="U24" s="116" t="n">
        <f aca="false">$E24*T24</f>
        <v>158.27</v>
      </c>
    </row>
    <row r="25" customFormat="false" ht="37.3" hidden="false" customHeight="false" outlineLevel="0" collapsed="false">
      <c r="A25" s="100"/>
      <c r="B25" s="103" t="n">
        <f aca="false">B24+1</f>
        <v>407</v>
      </c>
      <c r="C25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5" s="105" t="s">
        <v>140</v>
      </c>
      <c r="E25" s="106" t="n">
        <f aca="false">Resumo!AL46</f>
        <v>72</v>
      </c>
      <c r="F25" s="107" t="n">
        <f aca="false">[1]SIN!H29</f>
        <v>31.08306</v>
      </c>
      <c r="G25" s="107" t="n">
        <f aca="false">E25*F25</f>
        <v>2237.98032</v>
      </c>
      <c r="H25" s="115" t="n">
        <f aca="false">[1]SIN!J29</f>
        <v>31.64895</v>
      </c>
      <c r="I25" s="116" t="n">
        <f aca="false">$E25*H25</f>
        <v>2278.7244</v>
      </c>
      <c r="J25" s="115" t="n">
        <f aca="false">[1]SIN!L29</f>
        <v>0.2154</v>
      </c>
      <c r="K25" s="116" t="n">
        <f aca="false">$E25*J25</f>
        <v>15.5088</v>
      </c>
      <c r="L25" s="115" t="n">
        <f aca="false">[1]SIN!M29</f>
        <v>5.99</v>
      </c>
      <c r="M25" s="116" t="n">
        <f aca="false">$E25*L25</f>
        <v>431.28</v>
      </c>
      <c r="N25" s="115" t="n">
        <f aca="false">[1]SIN!N29</f>
        <v>0.0667</v>
      </c>
      <c r="O25" s="116" t="n">
        <f aca="false">$E25*N25</f>
        <v>4.8024</v>
      </c>
      <c r="P25" s="115" t="n">
        <f aca="false">[1]SIN!O29</f>
        <v>1.41</v>
      </c>
      <c r="Q25" s="116" t="n">
        <f aca="false">$E25*P25</f>
        <v>101.52</v>
      </c>
      <c r="R25" s="115" t="n">
        <f aca="false">[1]SIN!P29</f>
        <v>12.69</v>
      </c>
      <c r="S25" s="116" t="n">
        <f aca="false">$E25*R25</f>
        <v>913.68</v>
      </c>
      <c r="T25" s="115" t="n">
        <f aca="false">[1]SIN!Q29</f>
        <v>1.2434</v>
      </c>
      <c r="U25" s="116" t="n">
        <f aca="false">$E25*T25</f>
        <v>89.5248</v>
      </c>
    </row>
    <row r="26" customFormat="false" ht="25.35" hidden="false" customHeight="false" outlineLevel="0" collapsed="false">
      <c r="A26" s="100"/>
      <c r="B26" s="103" t="n">
        <f aca="false">B25+1</f>
        <v>408</v>
      </c>
      <c r="C26" s="104" t="str">
        <f aca="false">"INSTALAÇÃO DE AR CONDICIONADO - Descrição Complementar: "&amp;Resumo!D47</f>
        <v>INSTALAÇÃO DE AR CONDICIONADO - Descrição Complementar: CARGA DA INSTALAÇÃO COM GÁS REFRIGERANTE R-410a</v>
      </c>
      <c r="D26" s="105" t="s">
        <v>141</v>
      </c>
      <c r="E26" s="106" t="n">
        <f aca="false">Resumo!AL47</f>
        <v>32</v>
      </c>
      <c r="F26" s="107" t="n">
        <f aca="false">[1]SIN!H30</f>
        <v>50.79915</v>
      </c>
      <c r="G26" s="107" t="n">
        <f aca="false">E26*F26</f>
        <v>1625.5728</v>
      </c>
      <c r="H26" s="115" t="n">
        <f aca="false">[1]SIN!J30</f>
        <v>53.43318</v>
      </c>
      <c r="I26" s="116" t="n">
        <f aca="false">$E26*H26</f>
        <v>1709.86176</v>
      </c>
      <c r="J26" s="115" t="n">
        <f aca="false">[1]SIN!L30</f>
        <v>0.2154</v>
      </c>
      <c r="K26" s="116" t="n">
        <f aca="false">$E26*J26</f>
        <v>6.8928</v>
      </c>
      <c r="L26" s="115" t="n">
        <f aca="false">[1]SIN!M30</f>
        <v>5.99</v>
      </c>
      <c r="M26" s="116" t="n">
        <f aca="false">$E26*L26</f>
        <v>191.68</v>
      </c>
      <c r="N26" s="115" t="n">
        <f aca="false">[1]SIN!N30</f>
        <v>0.0667</v>
      </c>
      <c r="O26" s="116" t="n">
        <f aca="false">$E26*N26</f>
        <v>2.1344</v>
      </c>
      <c r="P26" s="115" t="n">
        <f aca="false">[1]SIN!O30</f>
        <v>1.41</v>
      </c>
      <c r="Q26" s="116" t="n">
        <f aca="false">$E26*P26</f>
        <v>45.12</v>
      </c>
      <c r="R26" s="115" t="n">
        <f aca="false">[1]SIN!P30</f>
        <v>41.81</v>
      </c>
      <c r="S26" s="116" t="n">
        <f aca="false">$E26*R26</f>
        <v>1337.92</v>
      </c>
      <c r="T26" s="115" t="n">
        <f aca="false">[1]SIN!Q30</f>
        <v>1</v>
      </c>
      <c r="U26" s="116" t="n">
        <f aca="false">$E26*T26</f>
        <v>32</v>
      </c>
    </row>
    <row r="27" customFormat="false" ht="25.35" hidden="false" customHeight="false" outlineLevel="0" collapsed="false">
      <c r="A27" s="100"/>
      <c r="B27" s="103" t="n">
        <f aca="false">B26+1</f>
        <v>409</v>
      </c>
      <c r="C27" s="104" t="str">
        <f aca="false">"INSTALAÇÃO DE AR CONDICIONADO - Descrição Complementar: "&amp;Resumo!D48</f>
        <v>INSTALAÇÃO DE AR CONDICIONADO - Descrição Complementar: CARGA DA INSTALAÇÃO COM GÁS REFRIGERANTE R-32</v>
      </c>
      <c r="D27" s="105" t="s">
        <v>141</v>
      </c>
      <c r="E27" s="106" t="n">
        <f aca="false">Resumo!AL48</f>
        <v>47.8</v>
      </c>
      <c r="F27" s="107" t="n">
        <f aca="false">[1]SIN!H31</f>
        <v>162.2268</v>
      </c>
      <c r="G27" s="107" t="n">
        <f aca="false">E27*F27</f>
        <v>7754.44104</v>
      </c>
      <c r="H27" s="115" t="n">
        <f aca="false">[1]SIN!J31</f>
        <v>170.63856</v>
      </c>
      <c r="I27" s="116" t="n">
        <f aca="false">$E27*H27</f>
        <v>8156.523168</v>
      </c>
      <c r="J27" s="115" t="n">
        <f aca="false">[1]SIN!L31</f>
        <v>0.2154</v>
      </c>
      <c r="K27" s="116" t="n">
        <f aca="false">$E27*J27</f>
        <v>10.29612</v>
      </c>
      <c r="L27" s="115" t="n">
        <f aca="false">[1]SIN!M31</f>
        <v>5.99</v>
      </c>
      <c r="M27" s="116" t="n">
        <f aca="false">$E27*L27</f>
        <v>286.322</v>
      </c>
      <c r="N27" s="115" t="n">
        <f aca="false">[1]SIN!N31</f>
        <v>0.0667</v>
      </c>
      <c r="O27" s="116" t="n">
        <f aca="false">$E27*N27</f>
        <v>3.18826</v>
      </c>
      <c r="P27" s="115" t="n">
        <f aca="false">[1]SIN!O31</f>
        <v>1.41</v>
      </c>
      <c r="Q27" s="116" t="n">
        <f aca="false">$E27*P27</f>
        <v>67.398</v>
      </c>
      <c r="R27" s="115" t="n">
        <f aca="false">[1]SIN!P31</f>
        <v>133.52</v>
      </c>
      <c r="S27" s="116" t="n">
        <f aca="false">$E27*R27</f>
        <v>6382.256</v>
      </c>
      <c r="T27" s="115" t="n">
        <f aca="false">[1]SIN!Q31</f>
        <v>1</v>
      </c>
      <c r="U27" s="116" t="n">
        <f aca="false">$E27*T27</f>
        <v>47.8</v>
      </c>
    </row>
    <row r="28" customFormat="false" ht="37.3" hidden="false" customHeight="false" outlineLevel="0" collapsed="false">
      <c r="A28" s="100"/>
      <c r="B28" s="103" t="n">
        <f aca="false">B27+1</f>
        <v>410</v>
      </c>
      <c r="C28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8" s="105" t="s">
        <v>127</v>
      </c>
      <c r="E28" s="106" t="n">
        <f aca="false">Resumo!AL50</f>
        <v>42</v>
      </c>
      <c r="F28" s="107" t="n">
        <f aca="false">[1]SIN!H33</f>
        <v>46.1892</v>
      </c>
      <c r="G28" s="107" t="n">
        <f aca="false">E28*F28</f>
        <v>1939.9464</v>
      </c>
      <c r="H28" s="115" t="n">
        <f aca="false">[1]SIN!J33</f>
        <v>43.3929</v>
      </c>
      <c r="I28" s="116" t="n">
        <f aca="false">$E28*H28</f>
        <v>1822.5018</v>
      </c>
      <c r="J28" s="115" t="n">
        <f aca="false">[1]SIN!L33</f>
        <v>1.16</v>
      </c>
      <c r="K28" s="116" t="n">
        <f aca="false">$E28*J28</f>
        <v>48.72</v>
      </c>
      <c r="L28" s="115" t="n">
        <f aca="false">[1]SIN!M33</f>
        <v>30.378</v>
      </c>
      <c r="M28" s="116" t="n">
        <f aca="false">$E28*L28</f>
        <v>1275.876</v>
      </c>
      <c r="N28" s="115" t="n">
        <f aca="false">[1]SIN!N33</f>
        <v>0.32</v>
      </c>
      <c r="O28" s="116" t="n">
        <f aca="false">$E28*N28</f>
        <v>13.44</v>
      </c>
      <c r="P28" s="115" t="n">
        <f aca="false">[1]SIN!O33</f>
        <v>6.222</v>
      </c>
      <c r="Q28" s="116" t="n">
        <f aca="false">$E28*P28</f>
        <v>261.324</v>
      </c>
      <c r="R28" s="115" t="n">
        <f aca="false">[1]SIN!P33</f>
        <v>0</v>
      </c>
      <c r="S28" s="116" t="n">
        <f aca="false">$E28*R28</f>
        <v>0</v>
      </c>
      <c r="T28" s="115" t="n">
        <f aca="false">[1]SIN!Q33</f>
        <v>0</v>
      </c>
      <c r="U28" s="116" t="n">
        <f aca="false">$E28*T28</f>
        <v>0</v>
      </c>
    </row>
    <row r="29" customFormat="false" ht="29.1" hidden="false" customHeight="true" outlineLevel="0" collapsed="false">
      <c r="A29" s="109" t="s">
        <v>142</v>
      </c>
      <c r="B29" s="109"/>
      <c r="C29" s="109"/>
      <c r="D29" s="110" t="s">
        <v>124</v>
      </c>
      <c r="E29" s="111" t="n">
        <f aca="false">SUM(E15:E28)</f>
        <v>804.8</v>
      </c>
      <c r="F29" s="111" t="s">
        <v>130</v>
      </c>
      <c r="G29" s="112" t="n">
        <f aca="false">SUM(G15:G28)</f>
        <v>57689.50112</v>
      </c>
      <c r="H29" s="111" t="s">
        <v>130</v>
      </c>
      <c r="I29" s="112" t="n">
        <f aca="false">SUM(I15:I28)</f>
        <v>59188.117588</v>
      </c>
    </row>
    <row r="30" customFormat="false" ht="12.8" hidden="false" customHeight="false" outlineLevel="0" collapsed="false">
      <c r="G30" s="116"/>
    </row>
  </sheetData>
  <mergeCells count="6">
    <mergeCell ref="A1:G1"/>
    <mergeCell ref="A2:A12"/>
    <mergeCell ref="H12:I12"/>
    <mergeCell ref="A13:C13"/>
    <mergeCell ref="A14:A28"/>
    <mergeCell ref="A29:C29"/>
  </mergeCells>
  <conditionalFormatting sqref="E15:E1048576 D2 E1:E13 D14:E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3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9.73"/>
    <col collapsed="false" customWidth="true" hidden="false" outlineLevel="0" max="9" min="9" style="2" width="14.06"/>
    <col collapsed="false" customWidth="true" hidden="true" outlineLevel="0" max="10" min="10" style="2" width="7.22"/>
    <col collapsed="false" customWidth="true" hidden="true" outlineLevel="0" max="11" min="11" style="2" width="12.37"/>
    <col collapsed="false" customWidth="true" hidden="true" outlineLevel="0" max="12" min="12" style="2" width="9.45"/>
    <col collapsed="false" customWidth="true" hidden="true" outlineLevel="0" max="13" min="13" style="2" width="12.93"/>
    <col collapsed="false" customWidth="true" hidden="true" outlineLevel="0" max="14" min="14" style="2" width="9.45"/>
    <col collapsed="false" customWidth="true" hidden="true" outlineLevel="0" max="15" min="15" style="2" width="13.36"/>
    <col collapsed="false" customWidth="false" hidden="true" outlineLevel="0" max="17" min="16" style="2" width="11.53"/>
    <col collapsed="false" customWidth="true" hidden="true" outlineLevel="0" max="18" min="18" style="2" width="9.45"/>
    <col collapsed="false" customWidth="true" hidden="true" outlineLevel="0" max="19" min="19" style="2" width="12.93"/>
    <col collapsed="false" customWidth="true" hidden="true" outlineLevel="0" max="20" min="20" style="2" width="9.45"/>
    <col collapsed="false" customWidth="true" hidden="true" outlineLevel="0" max="21" min="21" style="2" width="13.36"/>
  </cols>
  <sheetData>
    <row r="1" customFormat="false" ht="22.05" hidden="false" customHeight="false" outlineLevel="0" collapsed="false">
      <c r="A1" s="99" t="s">
        <v>119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120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v>1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Resumo!H5</f>
        <v>3</v>
      </c>
      <c r="F3" s="107" t="n">
        <f aca="false">Resumo!F5</f>
        <v>1766.58</v>
      </c>
      <c r="G3" s="107" t="n">
        <f aca="false">E3*F3</f>
        <v>5299.74</v>
      </c>
    </row>
    <row r="4" customFormat="false" ht="37.3" hidden="false" customHeight="false" outlineLevel="0" collapsed="false">
      <c r="A4" s="100"/>
      <c r="B4" s="103" t="n">
        <f aca="false">B3+1</f>
        <v>2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Resumo!H6</f>
        <v>6</v>
      </c>
      <c r="F4" s="107" t="n">
        <f aca="false">Resumo!F6</f>
        <v>2440</v>
      </c>
      <c r="G4" s="107" t="n">
        <f aca="false">E4*F4</f>
        <v>14640</v>
      </c>
    </row>
    <row r="5" customFormat="false" ht="61.15" hidden="false" customHeight="false" outlineLevel="0" collapsed="false">
      <c r="A5" s="100"/>
      <c r="B5" s="103" t="n">
        <f aca="false">B4+1</f>
        <v>3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Resumo!H8</f>
        <v>8</v>
      </c>
      <c r="F5" s="107" t="n">
        <f aca="false">Resumo!F8</f>
        <v>1900</v>
      </c>
      <c r="G5" s="107" t="n">
        <f aca="false">E5*F5</f>
        <v>15200</v>
      </c>
    </row>
    <row r="6" customFormat="false" ht="61.15" hidden="false" customHeight="false" outlineLevel="0" collapsed="false">
      <c r="A6" s="100"/>
      <c r="B6" s="103" t="n">
        <f aca="false">B5+1</f>
        <v>4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Resumo!H10</f>
        <v>23</v>
      </c>
      <c r="F6" s="107" t="n">
        <f aca="false">Resumo!F10</f>
        <v>2064.5</v>
      </c>
      <c r="G6" s="107" t="n">
        <f aca="false">E6*F6</f>
        <v>47483.5</v>
      </c>
    </row>
    <row r="7" customFormat="false" ht="61.15" hidden="false" customHeight="false" outlineLevel="0" collapsed="false">
      <c r="A7" s="100"/>
      <c r="B7" s="103" t="n">
        <f aca="false">B6+1</f>
        <v>5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Resumo!H12</f>
        <v>19</v>
      </c>
      <c r="F7" s="107" t="n">
        <f aca="false">Resumo!F12</f>
        <v>3015.05</v>
      </c>
      <c r="G7" s="107" t="n">
        <f aca="false">E7*F7</f>
        <v>57285.95</v>
      </c>
    </row>
    <row r="8" customFormat="false" ht="61.15" hidden="false" customHeight="false" outlineLevel="0" collapsed="false">
      <c r="A8" s="100"/>
      <c r="B8" s="103" t="n">
        <f aca="false">B7+1</f>
        <v>6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Resumo!H14</f>
        <v>12</v>
      </c>
      <c r="F8" s="107" t="n">
        <f aca="false">Resumo!F14</f>
        <v>3844.65</v>
      </c>
      <c r="G8" s="107" t="n">
        <f aca="false">E8*F8</f>
        <v>46135.8</v>
      </c>
    </row>
    <row r="9" customFormat="false" ht="61.15" hidden="false" customHeight="false" outlineLevel="0" collapsed="false">
      <c r="A9" s="100"/>
      <c r="B9" s="103" t="n">
        <f aca="false">B8+1</f>
        <v>7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Resumo!H15</f>
        <v>1</v>
      </c>
      <c r="F9" s="107" t="n">
        <f aca="false">Resumo!F15</f>
        <v>5198.4</v>
      </c>
      <c r="G9" s="107" t="n">
        <f aca="false">E9*F9</f>
        <v>5198.4</v>
      </c>
    </row>
    <row r="10" customFormat="false" ht="61.15" hidden="false" customHeight="false" outlineLevel="0" collapsed="false">
      <c r="A10" s="100"/>
      <c r="B10" s="103" t="n">
        <f aca="false">B9+1</f>
        <v>8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Resumo!H18</f>
        <v>9</v>
      </c>
      <c r="F10" s="107" t="n">
        <f aca="false">Resumo!F18</f>
        <v>7799.49</v>
      </c>
      <c r="G10" s="107" t="n">
        <f aca="false">E10*F10</f>
        <v>70195.41</v>
      </c>
    </row>
    <row r="11" customFormat="false" ht="61.15" hidden="false" customHeight="false" outlineLevel="0" collapsed="false">
      <c r="A11" s="100"/>
      <c r="B11" s="103" t="n">
        <f aca="false">B10+1</f>
        <v>9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Resumo!H19</f>
        <v>6</v>
      </c>
      <c r="F11" s="107" t="n">
        <f aca="false">Resumo!F19</f>
        <v>9144.5</v>
      </c>
      <c r="G11" s="107" t="n">
        <f aca="false">E11*F11</f>
        <v>54867</v>
      </c>
    </row>
    <row r="12" customFormat="false" ht="61.15" hidden="false" customHeight="false" outlineLevel="0" collapsed="false">
      <c r="A12" s="100"/>
      <c r="B12" s="103" t="n">
        <f aca="false">B11+1</f>
        <v>10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Resumo!H21</f>
        <v>6</v>
      </c>
      <c r="F12" s="107" t="n">
        <f aca="false">Resumo!F21</f>
        <v>10470</v>
      </c>
      <c r="G12" s="107" t="n">
        <f aca="false">E12*F12</f>
        <v>62820</v>
      </c>
    </row>
    <row r="13" customFormat="false" ht="49.25" hidden="false" customHeight="false" outlineLevel="0" collapsed="false">
      <c r="A13" s="100"/>
      <c r="B13" s="103" t="n">
        <f aca="false">B12+1</f>
        <v>11</v>
      </c>
      <c r="C13" s="104" t="str">
        <f aca="false">"AR CONDICIONADO - Descrição Complementar: "&amp;Resumo!D29</f>
        <v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v>
      </c>
      <c r="D13" s="105" t="s">
        <v>127</v>
      </c>
      <c r="E13" s="106" t="n">
        <f aca="false">Resumo!H29</f>
        <v>4</v>
      </c>
      <c r="F13" s="107" t="n">
        <f aca="false">Resumo!F29</f>
        <v>2710.5</v>
      </c>
      <c r="G13" s="107" t="n">
        <f aca="false">E13*F13</f>
        <v>10842</v>
      </c>
      <c r="H13" s="108" t="s">
        <v>128</v>
      </c>
      <c r="I13" s="108"/>
    </row>
    <row r="14" customFormat="false" ht="46.25" hidden="false" customHeight="false" outlineLevel="0" collapsed="false">
      <c r="A14" s="109" t="s">
        <v>129</v>
      </c>
      <c r="B14" s="109"/>
      <c r="C14" s="109"/>
      <c r="D14" s="110" t="s">
        <v>124</v>
      </c>
      <c r="E14" s="111" t="n">
        <f aca="false">SUM(E3:E13)</f>
        <v>97</v>
      </c>
      <c r="F14" s="111" t="s">
        <v>130</v>
      </c>
      <c r="G14" s="112" t="n">
        <f aca="false">SUM(G3:G13)</f>
        <v>389967.8</v>
      </c>
      <c r="H14" s="113" t="s">
        <v>125</v>
      </c>
      <c r="I14" s="113" t="s">
        <v>126</v>
      </c>
      <c r="J14" s="114" t="s">
        <v>131</v>
      </c>
      <c r="K14" s="114" t="s">
        <v>65</v>
      </c>
      <c r="L14" s="114" t="s">
        <v>132</v>
      </c>
      <c r="M14" s="114" t="s">
        <v>66</v>
      </c>
      <c r="N14" s="114" t="s">
        <v>133</v>
      </c>
      <c r="O14" s="114" t="s">
        <v>67</v>
      </c>
      <c r="P14" s="114" t="s">
        <v>134</v>
      </c>
      <c r="Q14" s="114" t="s">
        <v>68</v>
      </c>
      <c r="R14" s="114" t="s">
        <v>135</v>
      </c>
      <c r="S14" s="114" t="s">
        <v>136</v>
      </c>
      <c r="T14" s="114" t="s">
        <v>137</v>
      </c>
      <c r="U14" s="114" t="s">
        <v>138</v>
      </c>
    </row>
    <row r="15" customFormat="false" ht="37.3" hidden="false" customHeight="true" outlineLevel="0" collapsed="false">
      <c r="A15" s="100" t="s">
        <v>139</v>
      </c>
      <c r="B15" s="101" t="s">
        <v>121</v>
      </c>
      <c r="C15" s="102" t="s">
        <v>122</v>
      </c>
      <c r="D15" s="101" t="s">
        <v>123</v>
      </c>
      <c r="E15" s="101" t="s">
        <v>124</v>
      </c>
      <c r="F15" s="101" t="s">
        <v>125</v>
      </c>
      <c r="G15" s="101" t="s">
        <v>126</v>
      </c>
    </row>
    <row r="16" customFormat="false" ht="25.35" hidden="false" customHeight="true" outlineLevel="0" collapsed="false">
      <c r="A16" s="100" t="s">
        <v>139</v>
      </c>
      <c r="B16" s="103" t="n">
        <f aca="false">B13+1</f>
        <v>12</v>
      </c>
      <c r="C16" s="104" t="str">
        <f aca="false">"INSTALAÇÃO DE AR CONDICIONADO - Descrição Complementar: "&amp;Resumo!D36</f>
        <v>INSTALAÇÃO DE AR CONDICIONADO - Descrição Complementar: DOCUMENTO DE RESPONSABILIDADE TÉCNICA (TRT/ART)</v>
      </c>
      <c r="D16" s="105" t="s">
        <v>127</v>
      </c>
      <c r="E16" s="106" t="n">
        <f aca="false">Resumo!H36</f>
        <v>3</v>
      </c>
      <c r="F16" s="107" t="n">
        <f aca="false">[1]ANP!H19</f>
        <v>78.96334</v>
      </c>
      <c r="G16" s="107" t="n">
        <f aca="false">E16*F16</f>
        <v>236.89002</v>
      </c>
      <c r="H16" s="115" t="n">
        <f aca="false">[1]ANP!J19</f>
        <v>83.03039</v>
      </c>
      <c r="I16" s="116" t="n">
        <f aca="false">$E16*H16</f>
        <v>249.09117</v>
      </c>
      <c r="J16" s="115" t="n">
        <f aca="false">[1]ANP!L19</f>
        <v>0</v>
      </c>
      <c r="K16" s="116" t="n">
        <f aca="false">$E16*J16</f>
        <v>0</v>
      </c>
      <c r="L16" s="115" t="n">
        <f aca="false">[1]ANP!M19</f>
        <v>0</v>
      </c>
      <c r="M16" s="116" t="n">
        <f aca="false">$E16*L16</f>
        <v>0</v>
      </c>
      <c r="N16" s="115" t="n">
        <f aca="false">[1]ANP!N19</f>
        <v>0</v>
      </c>
      <c r="O16" s="116" t="n">
        <f aca="false">$E16*N16</f>
        <v>0</v>
      </c>
      <c r="P16" s="115" t="n">
        <f aca="false">[1]ANP!O19</f>
        <v>0</v>
      </c>
      <c r="Q16" s="116" t="n">
        <f aca="false">$E16*P16</f>
        <v>0</v>
      </c>
      <c r="R16" s="115" t="n">
        <f aca="false">[1]ANP!P19</f>
        <v>72.69</v>
      </c>
      <c r="S16" s="116" t="n">
        <f aca="false">$E16*R16</f>
        <v>218.07</v>
      </c>
      <c r="T16" s="115" t="n">
        <f aca="false">[1]ANP!Q19</f>
        <v>0.2059</v>
      </c>
      <c r="U16" s="116" t="n">
        <f aca="false">$E16*T16</f>
        <v>0.6177</v>
      </c>
    </row>
    <row r="17" customFormat="false" ht="25.35" hidden="false" customHeight="true" outlineLevel="0" collapsed="false">
      <c r="A17" s="100"/>
      <c r="B17" s="103" t="n">
        <f aca="false">B16+1</f>
        <v>13</v>
      </c>
      <c r="C17" s="104" t="str">
        <f aca="false">"INSTALAÇÃO DE AR CONDICIONADO - Descrição Complementar: "&amp;Resumo!D37</f>
        <v>INSTALAÇÃO DE AR CONDICIONADO - Descrição Complementar: INSTALAÇÃO DE AR CONDICIONADO, TIPO SPLIT HI-WALL</v>
      </c>
      <c r="D17" s="105" t="s">
        <v>127</v>
      </c>
      <c r="E17" s="106" t="n">
        <f aca="false">Resumo!H37</f>
        <v>31</v>
      </c>
      <c r="F17" s="107" t="n">
        <f aca="false">[1]ANP!H20</f>
        <v>247.89466</v>
      </c>
      <c r="G17" s="107" t="n">
        <f aca="false">E17*F17</f>
        <v>7684.73446</v>
      </c>
      <c r="H17" s="115" t="n">
        <f aca="false">[1]ANP!J20</f>
        <v>244.08838</v>
      </c>
      <c r="I17" s="116" t="n">
        <f aca="false">E17*H17</f>
        <v>7566.73978</v>
      </c>
      <c r="J17" s="115" t="n">
        <f aca="false">[1]ANP!L20</f>
        <v>2.523</v>
      </c>
      <c r="K17" s="116" t="n">
        <f aca="false">$E17*J17</f>
        <v>78.213</v>
      </c>
      <c r="L17" s="115" t="n">
        <f aca="false">[1]ANP!M20</f>
        <v>76.52</v>
      </c>
      <c r="M17" s="116" t="n">
        <f aca="false">$E17*L17</f>
        <v>2372.12</v>
      </c>
      <c r="N17" s="115" t="n">
        <f aca="false">[1]ANP!N20</f>
        <v>2.523</v>
      </c>
      <c r="O17" s="116" t="n">
        <f aca="false">$E17*N17</f>
        <v>78.213</v>
      </c>
      <c r="P17" s="115" t="n">
        <f aca="false">[1]ANP!O20</f>
        <v>55.6</v>
      </c>
      <c r="Q17" s="116" t="n">
        <f aca="false">$E17*P17</f>
        <v>1723.6</v>
      </c>
      <c r="R17" s="115" t="n">
        <f aca="false">[1]ANP!P20</f>
        <v>40.54</v>
      </c>
      <c r="S17" s="116" t="n">
        <f aca="false">$E17*R17</f>
        <v>1256.74</v>
      </c>
      <c r="T17" s="115" t="n">
        <f aca="false">[1]ANP!Q20</f>
        <v>2</v>
      </c>
      <c r="U17" s="116" t="n">
        <f aca="false">$E17*T17</f>
        <v>62</v>
      </c>
    </row>
    <row r="18" customFormat="false" ht="25.35" hidden="false" customHeight="false" outlineLevel="0" collapsed="false">
      <c r="A18" s="100"/>
      <c r="B18" s="103" t="n">
        <f aca="false">B17+1</f>
        <v>14</v>
      </c>
      <c r="C18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8" s="105" t="s">
        <v>127</v>
      </c>
      <c r="E18" s="106" t="n">
        <f aca="false">Resumo!H38</f>
        <v>11</v>
      </c>
      <c r="F18" s="107" t="n">
        <f aca="false">[1]ANP!H21</f>
        <v>779.62574</v>
      </c>
      <c r="G18" s="107" t="n">
        <f aca="false">E18*F18</f>
        <v>8575.88314</v>
      </c>
      <c r="H18" s="115" t="n">
        <f aca="false">[1]ANP!J21</f>
        <v>791.87398</v>
      </c>
      <c r="I18" s="116" t="n">
        <f aca="false">E18*H18</f>
        <v>8710.61378</v>
      </c>
      <c r="J18" s="115" t="n">
        <f aca="false">[1]ANP!L21</f>
        <v>4.5749</v>
      </c>
      <c r="K18" s="116" t="n">
        <f aca="false">$E18*J18</f>
        <v>50.3239</v>
      </c>
      <c r="L18" s="115" t="n">
        <f aca="false">[1]ANP!M21</f>
        <v>138.75</v>
      </c>
      <c r="M18" s="116" t="n">
        <f aca="false">$E18*L18</f>
        <v>1526.25</v>
      </c>
      <c r="N18" s="115" t="n">
        <f aca="false">[1]ANP!N21</f>
        <v>4.5749</v>
      </c>
      <c r="O18" s="116" t="n">
        <f aca="false">$E18*N18</f>
        <v>50.3239</v>
      </c>
      <c r="P18" s="115" t="n">
        <f aca="false">[1]ANP!O21</f>
        <v>100.83</v>
      </c>
      <c r="Q18" s="116" t="n">
        <f aca="false">$E18*P18</f>
        <v>1109.13</v>
      </c>
      <c r="R18" s="115" t="n">
        <f aca="false">[1]ANP!P21</f>
        <v>272.88</v>
      </c>
      <c r="S18" s="116" t="n">
        <f aca="false">$E18*R18</f>
        <v>3001.68</v>
      </c>
      <c r="T18" s="115" t="n">
        <f aca="false">[1]ANP!Q21</f>
        <v>1.5166</v>
      </c>
      <c r="U18" s="116" t="n">
        <f aca="false">$E18*T18</f>
        <v>16.6826</v>
      </c>
    </row>
    <row r="19" customFormat="false" ht="37.3" hidden="false" customHeight="false" outlineLevel="0" collapsed="false">
      <c r="A19" s="100"/>
      <c r="B19" s="103" t="n">
        <f aca="false">B18+1</f>
        <v>15</v>
      </c>
      <c r="C19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9" s="105" t="s">
        <v>140</v>
      </c>
      <c r="E19" s="106" t="n">
        <f aca="false">Resumo!H39</f>
        <v>149</v>
      </c>
      <c r="F19" s="107" t="n">
        <f aca="false">[1]ANP!H22</f>
        <v>27.81135</v>
      </c>
      <c r="G19" s="107" t="n">
        <f aca="false">E19*F19</f>
        <v>4143.89115</v>
      </c>
      <c r="H19" s="115" t="n">
        <f aca="false">[1]ANP!J22</f>
        <v>28.93392</v>
      </c>
      <c r="I19" s="116" t="n">
        <f aca="false">E19*H19</f>
        <v>4311.15408</v>
      </c>
      <c r="J19" s="115" t="n">
        <f aca="false">[1]ANP!L22</f>
        <v>0.052</v>
      </c>
      <c r="K19" s="116" t="n">
        <f aca="false">$E19*J19</f>
        <v>7.748</v>
      </c>
      <c r="L19" s="115" t="n">
        <f aca="false">[1]ANP!M22</f>
        <v>1.57</v>
      </c>
      <c r="M19" s="116" t="n">
        <f aca="false">$E19*L19</f>
        <v>233.93</v>
      </c>
      <c r="N19" s="115" t="n">
        <f aca="false">[1]ANP!N22</f>
        <v>0.052</v>
      </c>
      <c r="O19" s="116" t="n">
        <f aca="false">$E19*N19</f>
        <v>7.748</v>
      </c>
      <c r="P19" s="115" t="n">
        <f aca="false">[1]ANP!O22</f>
        <v>1.14</v>
      </c>
      <c r="Q19" s="116" t="n">
        <f aca="false">$E19*P19</f>
        <v>169.86</v>
      </c>
      <c r="R19" s="115" t="n">
        <f aca="false">[1]ANP!P22</f>
        <v>18.74</v>
      </c>
      <c r="S19" s="116" t="n">
        <f aca="false">$E19*R19</f>
        <v>2792.26</v>
      </c>
      <c r="T19" s="115" t="n">
        <f aca="false">[1]ANP!Q22</f>
        <v>1.0211</v>
      </c>
      <c r="U19" s="116" t="n">
        <f aca="false">$E19*T19</f>
        <v>152.1439</v>
      </c>
    </row>
    <row r="20" customFormat="false" ht="37.3" hidden="false" customHeight="false" outlineLevel="0" collapsed="false">
      <c r="A20" s="100"/>
      <c r="B20" s="103" t="n">
        <f aca="false">B19+1</f>
        <v>16</v>
      </c>
      <c r="C20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0" s="105" t="s">
        <v>140</v>
      </c>
      <c r="E20" s="106" t="n">
        <f aca="false">Resumo!H40</f>
        <v>71</v>
      </c>
      <c r="F20" s="107" t="n">
        <f aca="false">[1]ANP!H23</f>
        <v>40.824</v>
      </c>
      <c r="G20" s="107" t="n">
        <f aca="false">E20*F20</f>
        <v>2898.504</v>
      </c>
      <c r="H20" s="115" t="n">
        <f aca="false">[1]ANP!J23</f>
        <v>42.58296</v>
      </c>
      <c r="I20" s="116" t="n">
        <f aca="false">E20*H20</f>
        <v>3023.39016</v>
      </c>
      <c r="J20" s="115" t="n">
        <f aca="false">[1]ANP!L23</f>
        <v>0.057</v>
      </c>
      <c r="K20" s="116" t="n">
        <f aca="false">$E20*J20</f>
        <v>4.047</v>
      </c>
      <c r="L20" s="115" t="n">
        <f aca="false">[1]ANP!M23</f>
        <v>1.72</v>
      </c>
      <c r="M20" s="116" t="n">
        <f aca="false">$E20*L20</f>
        <v>122.12</v>
      </c>
      <c r="N20" s="115" t="n">
        <f aca="false">[1]ANP!N23</f>
        <v>0.057</v>
      </c>
      <c r="O20" s="116" t="n">
        <f aca="false">$E20*N20</f>
        <v>4.047</v>
      </c>
      <c r="P20" s="115" t="n">
        <f aca="false">[1]ANP!O23</f>
        <v>1.25</v>
      </c>
      <c r="Q20" s="116" t="n">
        <f aca="false">$E20*P20</f>
        <v>88.75</v>
      </c>
      <c r="R20" s="115" t="n">
        <f aca="false">[1]ANP!P23</f>
        <v>28.84</v>
      </c>
      <c r="S20" s="116" t="n">
        <f aca="false">$E20*R20</f>
        <v>2047.64</v>
      </c>
      <c r="T20" s="115" t="n">
        <f aca="false">[1]ANP!Q23</f>
        <v>1.0211</v>
      </c>
      <c r="U20" s="116" t="n">
        <f aca="false">$E20*T20</f>
        <v>72.4981</v>
      </c>
    </row>
    <row r="21" customFormat="false" ht="37.3" hidden="false" customHeight="false" outlineLevel="0" collapsed="false">
      <c r="A21" s="100"/>
      <c r="B21" s="103" t="n">
        <f aca="false">B20+1</f>
        <v>17</v>
      </c>
      <c r="C21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1" s="105" t="s">
        <v>140</v>
      </c>
      <c r="E21" s="106" t="n">
        <f aca="false">Resumo!H41</f>
        <v>115</v>
      </c>
      <c r="F21" s="107" t="n">
        <f aca="false">[1]ANP!H24</f>
        <v>53.61795</v>
      </c>
      <c r="G21" s="107" t="n">
        <f aca="false">E21*F21</f>
        <v>6166.06425</v>
      </c>
      <c r="H21" s="115" t="n">
        <f aca="false">[1]ANP!J24</f>
        <v>56.00196</v>
      </c>
      <c r="I21" s="116" t="n">
        <f aca="false">E21*H21</f>
        <v>6440.2254</v>
      </c>
      <c r="J21" s="115" t="n">
        <f aca="false">[1]ANP!L24</f>
        <v>0.061</v>
      </c>
      <c r="K21" s="116" t="n">
        <f aca="false">$E21*J21</f>
        <v>7.015</v>
      </c>
      <c r="L21" s="115" t="n">
        <f aca="false">[1]ANP!M24</f>
        <v>1.85</v>
      </c>
      <c r="M21" s="116" t="n">
        <f aca="false">$E21*L21</f>
        <v>212.75</v>
      </c>
      <c r="N21" s="115" t="n">
        <f aca="false">[1]ANP!N24</f>
        <v>0.061</v>
      </c>
      <c r="O21" s="116" t="n">
        <f aca="false">$E21*N21</f>
        <v>7.015</v>
      </c>
      <c r="P21" s="115" t="n">
        <f aca="false">[1]ANP!O24</f>
        <v>1.34</v>
      </c>
      <c r="Q21" s="116" t="n">
        <f aca="false">$E21*P21</f>
        <v>154.1</v>
      </c>
      <c r="R21" s="115" t="n">
        <f aca="false">[1]ANP!P24</f>
        <v>39.11</v>
      </c>
      <c r="S21" s="116" t="n">
        <f aca="false">$E21*R21</f>
        <v>4497.65</v>
      </c>
      <c r="T21" s="115" t="n">
        <f aca="false">[1]ANP!Q24</f>
        <v>1.0211</v>
      </c>
      <c r="U21" s="116" t="n">
        <f aca="false">$E21*T21</f>
        <v>117.4265</v>
      </c>
    </row>
    <row r="22" customFormat="false" ht="37.3" hidden="false" customHeight="false" outlineLevel="0" collapsed="false">
      <c r="A22" s="100"/>
      <c r="B22" s="103" t="n">
        <f aca="false">B21+1</f>
        <v>18</v>
      </c>
      <c r="C22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2" s="105" t="s">
        <v>140</v>
      </c>
      <c r="E22" s="106" t="n">
        <f aca="false">Resumo!H42</f>
        <v>87</v>
      </c>
      <c r="F22" s="107" t="n">
        <f aca="false">[1]ANP!H25</f>
        <v>65.9988</v>
      </c>
      <c r="G22" s="107" t="n">
        <f aca="false">E22*F22</f>
        <v>5741.8956</v>
      </c>
      <c r="H22" s="115" t="n">
        <f aca="false">[1]ANP!J25</f>
        <v>68.99922</v>
      </c>
      <c r="I22" s="116" t="n">
        <f aca="false">E22*H22</f>
        <v>6002.93214</v>
      </c>
      <c r="J22" s="115" t="n">
        <f aca="false">[1]ANP!L25</f>
        <v>0.064</v>
      </c>
      <c r="K22" s="116" t="n">
        <f aca="false">$E22*J22</f>
        <v>5.568</v>
      </c>
      <c r="L22" s="115" t="n">
        <f aca="false">[1]ANP!M25</f>
        <v>1.94</v>
      </c>
      <c r="M22" s="116" t="n">
        <f aca="false">$E22*L22</f>
        <v>168.78</v>
      </c>
      <c r="N22" s="115" t="n">
        <f aca="false">[1]ANP!N25</f>
        <v>0.064</v>
      </c>
      <c r="O22" s="116" t="n">
        <f aca="false">$E22*N22</f>
        <v>5.568</v>
      </c>
      <c r="P22" s="115" t="n">
        <f aca="false">[1]ANP!O25</f>
        <v>1.41</v>
      </c>
      <c r="Q22" s="116" t="n">
        <f aca="false">$E22*P22</f>
        <v>122.67</v>
      </c>
      <c r="R22" s="115" t="n">
        <f aca="false">[1]ANP!P25</f>
        <v>48.65</v>
      </c>
      <c r="S22" s="116" t="n">
        <f aca="false">$E22*R22</f>
        <v>4232.55</v>
      </c>
      <c r="T22" s="115" t="n">
        <f aca="false">[1]ANP!Q25</f>
        <v>1.0211</v>
      </c>
      <c r="U22" s="116" t="n">
        <f aca="false">$E22*T22</f>
        <v>88.8357</v>
      </c>
    </row>
    <row r="23" customFormat="false" ht="37.3" hidden="false" customHeight="false" outlineLevel="0" collapsed="false">
      <c r="A23" s="100"/>
      <c r="B23" s="103" t="n">
        <f aca="false">B22+1</f>
        <v>19</v>
      </c>
      <c r="C23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3" s="105" t="s">
        <v>140</v>
      </c>
      <c r="E23" s="106" t="n">
        <f aca="false">Resumo!H43</f>
        <v>20</v>
      </c>
      <c r="F23" s="107" t="n">
        <f aca="false">[1]ANP!H26</f>
        <v>78.42825</v>
      </c>
      <c r="G23" s="107" t="n">
        <f aca="false">E23*F23</f>
        <v>1568.565</v>
      </c>
      <c r="H23" s="115" t="n">
        <f aca="false">[1]ANP!J26</f>
        <v>82.07316</v>
      </c>
      <c r="I23" s="116" t="n">
        <f aca="false">E23*H23</f>
        <v>1641.4632</v>
      </c>
      <c r="J23" s="115" t="n">
        <f aca="false">[1]ANP!L26</f>
        <v>0.064</v>
      </c>
      <c r="K23" s="116" t="n">
        <f aca="false">$E23*J23</f>
        <v>1.28</v>
      </c>
      <c r="L23" s="115" t="n">
        <f aca="false">[1]ANP!M26</f>
        <v>1.94</v>
      </c>
      <c r="M23" s="116" t="n">
        <f aca="false">$E23*L23</f>
        <v>38.8</v>
      </c>
      <c r="N23" s="115" t="n">
        <f aca="false">[1]ANP!N26</f>
        <v>0.064</v>
      </c>
      <c r="O23" s="116" t="n">
        <f aca="false">$E23*N23</f>
        <v>1.28</v>
      </c>
      <c r="P23" s="115" t="n">
        <f aca="false">[1]ANP!O26</f>
        <v>1.41</v>
      </c>
      <c r="Q23" s="116" t="n">
        <f aca="false">$E23*P23</f>
        <v>28.2</v>
      </c>
      <c r="R23" s="115" t="n">
        <f aca="false">[1]ANP!P26</f>
        <v>58.84</v>
      </c>
      <c r="S23" s="116" t="n">
        <f aca="false">$E23*R23</f>
        <v>1176.8</v>
      </c>
      <c r="T23" s="115" t="n">
        <f aca="false">[1]ANP!Q26</f>
        <v>1.0211</v>
      </c>
      <c r="U23" s="116" t="n">
        <f aca="false">$E23*T23</f>
        <v>20.422</v>
      </c>
    </row>
    <row r="24" customFormat="false" ht="37.3" hidden="false" customHeight="false" outlineLevel="0" collapsed="false">
      <c r="A24" s="100"/>
      <c r="B24" s="103" t="n">
        <f aca="false">B23+1</f>
        <v>20</v>
      </c>
      <c r="C24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4" s="105" t="s">
        <v>140</v>
      </c>
      <c r="E24" s="106" t="n">
        <f aca="false">Resumo!H44</f>
        <v>31</v>
      </c>
      <c r="F24" s="107" t="n">
        <f aca="false">[1]ANP!H27</f>
        <v>111.7557</v>
      </c>
      <c r="G24" s="107" t="n">
        <f aca="false">E24*F24</f>
        <v>3464.4267</v>
      </c>
      <c r="H24" s="115" t="n">
        <f aca="false">[1]ANP!J27</f>
        <v>117.1287</v>
      </c>
      <c r="I24" s="116" t="n">
        <f aca="false">E24*H24</f>
        <v>3630.9897</v>
      </c>
      <c r="J24" s="115" t="n">
        <f aca="false">[1]ANP!L27</f>
        <v>0.064</v>
      </c>
      <c r="K24" s="116" t="n">
        <f aca="false">$E24*J24</f>
        <v>1.984</v>
      </c>
      <c r="L24" s="115" t="n">
        <f aca="false">[1]ANP!M27</f>
        <v>1.94</v>
      </c>
      <c r="M24" s="116" t="n">
        <f aca="false">$E24*L24</f>
        <v>60.14</v>
      </c>
      <c r="N24" s="115" t="n">
        <f aca="false">[1]ANP!N27</f>
        <v>0.064</v>
      </c>
      <c r="O24" s="116" t="n">
        <f aca="false">$E24*N24</f>
        <v>1.984</v>
      </c>
      <c r="P24" s="115" t="n">
        <f aca="false">[1]ANP!O27</f>
        <v>1.41</v>
      </c>
      <c r="Q24" s="116" t="n">
        <f aca="false">$E24*P24</f>
        <v>43.71</v>
      </c>
      <c r="R24" s="115" t="n">
        <f aca="false">[1]ANP!P27</f>
        <v>84.5</v>
      </c>
      <c r="S24" s="116" t="n">
        <f aca="false">$E24*R24</f>
        <v>2619.5</v>
      </c>
      <c r="T24" s="115" t="n">
        <f aca="false">[1]ANP!Q27</f>
        <v>1.0211</v>
      </c>
      <c r="U24" s="116" t="n">
        <f aca="false">$E24*T24</f>
        <v>31.6541</v>
      </c>
    </row>
    <row r="25" customFormat="false" ht="37.3" hidden="false" customHeight="false" outlineLevel="0" collapsed="false">
      <c r="A25" s="100"/>
      <c r="B25" s="103" t="n">
        <f aca="false">B24+1</f>
        <v>21</v>
      </c>
      <c r="C25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5" s="105" t="s">
        <v>140</v>
      </c>
      <c r="E25" s="106" t="n">
        <f aca="false">Resumo!H45</f>
        <v>152</v>
      </c>
      <c r="F25" s="107" t="n">
        <f aca="false">[1]ANP!H28</f>
        <v>22.23644</v>
      </c>
      <c r="G25" s="107" t="n">
        <f aca="false">E25*F25</f>
        <v>3379.93888</v>
      </c>
      <c r="H25" s="115" t="n">
        <f aca="false">[1]ANP!J28</f>
        <v>22.34668</v>
      </c>
      <c r="I25" s="116" t="n">
        <f aca="false">E25*H25</f>
        <v>3396.69536</v>
      </c>
      <c r="J25" s="115" t="n">
        <f aca="false">[1]ANP!L28</f>
        <v>0.2154</v>
      </c>
      <c r="K25" s="116" t="n">
        <f aca="false">$E25*J25</f>
        <v>32.7408</v>
      </c>
      <c r="L25" s="115" t="n">
        <f aca="false">[1]ANP!M28</f>
        <v>6.53</v>
      </c>
      <c r="M25" s="116" t="n">
        <f aca="false">$E25*L25</f>
        <v>992.56</v>
      </c>
      <c r="N25" s="115" t="n">
        <f aca="false">[1]ANP!N28</f>
        <v>0.0667</v>
      </c>
      <c r="O25" s="116" t="n">
        <f aca="false">$E25*N25</f>
        <v>10.1384</v>
      </c>
      <c r="P25" s="115" t="n">
        <f aca="false">[1]ANP!O28</f>
        <v>1.47</v>
      </c>
      <c r="Q25" s="116" t="n">
        <f aca="false">$E25*P25</f>
        <v>223.44</v>
      </c>
      <c r="R25" s="115" t="n">
        <f aca="false">[1]ANP!P28</f>
        <v>7.23</v>
      </c>
      <c r="S25" s="116" t="n">
        <f aca="false">$E25*R25</f>
        <v>1098.96</v>
      </c>
      <c r="T25" s="115" t="n">
        <f aca="false">[1]ANP!Q28</f>
        <v>1.19</v>
      </c>
      <c r="U25" s="116" t="n">
        <f aca="false">$E25*T25</f>
        <v>180.88</v>
      </c>
    </row>
    <row r="26" customFormat="false" ht="37.3" hidden="false" customHeight="false" outlineLevel="0" collapsed="false">
      <c r="A26" s="100"/>
      <c r="B26" s="103" t="n">
        <f aca="false">B25+1</f>
        <v>22</v>
      </c>
      <c r="C26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6" s="105" t="s">
        <v>140</v>
      </c>
      <c r="E26" s="106" t="n">
        <f aca="false">Resumo!H46</f>
        <v>51</v>
      </c>
      <c r="F26" s="107" t="n">
        <f aca="false">[1]ANP!H29</f>
        <v>29.12696</v>
      </c>
      <c r="G26" s="107" t="n">
        <f aca="false">E26*F26</f>
        <v>1485.47496</v>
      </c>
      <c r="H26" s="115" t="n">
        <f aca="false">[1]ANP!J29</f>
        <v>29.5921</v>
      </c>
      <c r="I26" s="116" t="n">
        <f aca="false">E26*H26</f>
        <v>1509.1971</v>
      </c>
      <c r="J26" s="115" t="n">
        <f aca="false">[1]ANP!L29</f>
        <v>0.2154</v>
      </c>
      <c r="K26" s="116" t="n">
        <f aca="false">$E26*J26</f>
        <v>10.9854</v>
      </c>
      <c r="L26" s="115" t="n">
        <f aca="false">[1]ANP!M29</f>
        <v>6.53</v>
      </c>
      <c r="M26" s="116" t="n">
        <f aca="false">$E26*L26</f>
        <v>333.03</v>
      </c>
      <c r="N26" s="115" t="n">
        <f aca="false">[1]ANP!N29</f>
        <v>0.0667</v>
      </c>
      <c r="O26" s="116" t="n">
        <f aca="false">$E26*N26</f>
        <v>3.4017</v>
      </c>
      <c r="P26" s="115" t="n">
        <f aca="false">[1]ANP!O29</f>
        <v>1.47</v>
      </c>
      <c r="Q26" s="116" t="n">
        <f aca="false">$E26*P26</f>
        <v>74.97</v>
      </c>
      <c r="R26" s="115" t="n">
        <f aca="false">[1]ANP!P29</f>
        <v>12.69</v>
      </c>
      <c r="S26" s="116" t="n">
        <f aca="false">$E26*R26</f>
        <v>647.19</v>
      </c>
      <c r="T26" s="115" t="n">
        <f aca="false">[1]ANP!Q29</f>
        <v>1.2434</v>
      </c>
      <c r="U26" s="116" t="n">
        <f aca="false">$E26*T26</f>
        <v>63.4134</v>
      </c>
    </row>
    <row r="27" customFormat="false" ht="25.35" hidden="false" customHeight="false" outlineLevel="0" collapsed="false">
      <c r="A27" s="100"/>
      <c r="B27" s="103" t="n">
        <f aca="false">B26+1</f>
        <v>23</v>
      </c>
      <c r="C27" s="104" t="str">
        <f aca="false">"INSTALAÇÃO DE AR CONDICIONADO - Descrição Complementar: "&amp;Resumo!D47</f>
        <v>INSTALAÇÃO DE AR CONDICIONADO - Descrição Complementar: CARGA DA INSTALAÇÃO COM GÁS REFRIGERANTE R-410a</v>
      </c>
      <c r="D27" s="105" t="s">
        <v>141</v>
      </c>
      <c r="E27" s="106" t="n">
        <f aca="false">Resumo!H47</f>
        <v>23.7</v>
      </c>
      <c r="F27" s="107" t="n">
        <f aca="false">[1]ANP!H30</f>
        <v>50.79915</v>
      </c>
      <c r="G27" s="107" t="n">
        <f aca="false">E27*F27</f>
        <v>1203.939855</v>
      </c>
      <c r="H27" s="115" t="n">
        <f aca="false">[1]ANP!J30</f>
        <v>53.43318</v>
      </c>
      <c r="I27" s="116" t="n">
        <f aca="false">E27*H27</f>
        <v>1266.366366</v>
      </c>
      <c r="J27" s="115" t="n">
        <f aca="false">[1]ANP!L30</f>
        <v>0.2154</v>
      </c>
      <c r="K27" s="116" t="n">
        <f aca="false">$E27*J27</f>
        <v>5.10498</v>
      </c>
      <c r="L27" s="115" t="n">
        <f aca="false">[1]ANP!M30</f>
        <v>6.53</v>
      </c>
      <c r="M27" s="116" t="n">
        <f aca="false">$E27*L27</f>
        <v>154.761</v>
      </c>
      <c r="N27" s="115" t="n">
        <f aca="false">[1]ANP!N30</f>
        <v>0.0667</v>
      </c>
      <c r="O27" s="116" t="n">
        <f aca="false">$E27*N27</f>
        <v>1.58079</v>
      </c>
      <c r="P27" s="115" t="n">
        <f aca="false">[1]ANP!O30</f>
        <v>1.47</v>
      </c>
      <c r="Q27" s="116" t="n">
        <f aca="false">$E27*P27</f>
        <v>34.839</v>
      </c>
      <c r="R27" s="115" t="n">
        <f aca="false">[1]ANP!P30</f>
        <v>41.81</v>
      </c>
      <c r="S27" s="116" t="n">
        <f aca="false">$E27*R27</f>
        <v>990.897</v>
      </c>
      <c r="T27" s="115" t="n">
        <f aca="false">[1]ANP!Q30</f>
        <v>1</v>
      </c>
      <c r="U27" s="116" t="n">
        <f aca="false">$E27*T27</f>
        <v>23.7</v>
      </c>
    </row>
    <row r="28" customFormat="false" ht="25.35" hidden="false" customHeight="false" outlineLevel="0" collapsed="false">
      <c r="A28" s="100"/>
      <c r="B28" s="103" t="n">
        <f aca="false">B27+1</f>
        <v>24</v>
      </c>
      <c r="C28" s="104" t="str">
        <f aca="false">"INSTALAÇÃO DE AR CONDICIONADO - Descrição Complementar: "&amp;Resumo!D48</f>
        <v>INSTALAÇÃO DE AR CONDICIONADO - Descrição Complementar: CARGA DA INSTALAÇÃO COM GÁS REFRIGERANTE R-32</v>
      </c>
      <c r="D28" s="105" t="s">
        <v>141</v>
      </c>
      <c r="E28" s="106" t="n">
        <f aca="false">Resumo!H48</f>
        <v>35.6</v>
      </c>
      <c r="F28" s="107" t="n">
        <f aca="false">[1]ANP!H31</f>
        <v>159.3594</v>
      </c>
      <c r="G28" s="107" t="n">
        <f aca="false">E28*F28</f>
        <v>5673.19464</v>
      </c>
      <c r="H28" s="115" t="n">
        <f aca="false">[1]ANP!J31</f>
        <v>167.62248</v>
      </c>
      <c r="I28" s="116" t="n">
        <f aca="false">E28*H28</f>
        <v>5967.360288</v>
      </c>
      <c r="J28" s="115" t="n">
        <f aca="false">[1]ANP!L31</f>
        <v>0.2154</v>
      </c>
      <c r="K28" s="116" t="n">
        <f aca="false">$E28*J28</f>
        <v>7.66824</v>
      </c>
      <c r="L28" s="115" t="n">
        <f aca="false">[1]ANP!M31</f>
        <v>6.53</v>
      </c>
      <c r="M28" s="116" t="n">
        <f aca="false">$E28*L28</f>
        <v>232.468</v>
      </c>
      <c r="N28" s="115" t="n">
        <f aca="false">[1]ANP!N31</f>
        <v>0.0667</v>
      </c>
      <c r="O28" s="116" t="n">
        <f aca="false">$E28*N28</f>
        <v>2.37452</v>
      </c>
      <c r="P28" s="115" t="n">
        <f aca="false">[1]ANP!O31</f>
        <v>1.47</v>
      </c>
      <c r="Q28" s="116" t="n">
        <f aca="false">$E28*P28</f>
        <v>52.332</v>
      </c>
      <c r="R28" s="115" t="n">
        <f aca="false">[1]ANP!P31</f>
        <v>131.16</v>
      </c>
      <c r="S28" s="116" t="n">
        <f aca="false">$E28*R28</f>
        <v>4669.296</v>
      </c>
      <c r="T28" s="115" t="n">
        <f aca="false">[1]ANP!Q31</f>
        <v>1</v>
      </c>
      <c r="U28" s="116" t="n">
        <f aca="false">$E28*T28</f>
        <v>35.6</v>
      </c>
      <c r="V28" s="2"/>
      <c r="W28" s="2"/>
    </row>
    <row r="29" customFormat="false" ht="37.3" hidden="false" customHeight="false" outlineLevel="0" collapsed="false">
      <c r="A29" s="100"/>
      <c r="B29" s="103" t="n">
        <f aca="false">B28+1</f>
        <v>25</v>
      </c>
      <c r="C29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9" s="105" t="s">
        <v>127</v>
      </c>
      <c r="E29" s="106" t="n">
        <f aca="false">Resumo!H50</f>
        <v>42</v>
      </c>
      <c r="F29" s="107" t="n">
        <f aca="false">[1]ANP!H33</f>
        <v>52.04488</v>
      </c>
      <c r="G29" s="107" t="n">
        <f aca="false">E29*F29</f>
        <v>2185.88496</v>
      </c>
      <c r="H29" s="115" t="n">
        <f aca="false">[1]ANP!J33</f>
        <v>49.27151</v>
      </c>
      <c r="I29" s="116" t="n">
        <f aca="false">E29*H29</f>
        <v>2069.40342</v>
      </c>
      <c r="J29" s="115" t="n">
        <f aca="false">[1]ANP!L33</f>
        <v>1.16</v>
      </c>
      <c r="K29" s="116" t="n">
        <f aca="false">$E29*J29</f>
        <v>48.72</v>
      </c>
      <c r="L29" s="115" t="n">
        <f aca="false">[1]ANP!M33</f>
        <v>34.2292</v>
      </c>
      <c r="M29" s="116" t="n">
        <f aca="false">$E29*L29</f>
        <v>1437.6264</v>
      </c>
      <c r="N29" s="115" t="n">
        <f aca="false">[1]ANP!N33</f>
        <v>0.32</v>
      </c>
      <c r="O29" s="116" t="n">
        <f aca="false">$E29*N29</f>
        <v>13.44</v>
      </c>
      <c r="P29" s="115" t="n">
        <f aca="false">[1]ANP!O33</f>
        <v>7.0108</v>
      </c>
      <c r="Q29" s="116" t="n">
        <f aca="false">$E29*P29</f>
        <v>294.4536</v>
      </c>
      <c r="R29" s="115" t="n">
        <f aca="false">[1]ANP!P33</f>
        <v>0</v>
      </c>
      <c r="S29" s="116" t="n">
        <f aca="false">$E29*R29</f>
        <v>0</v>
      </c>
      <c r="T29" s="115" t="n">
        <f aca="false">[1]ANP!Q33</f>
        <v>0</v>
      </c>
      <c r="U29" s="116" t="n">
        <f aca="false">$E29*T29</f>
        <v>0</v>
      </c>
      <c r="V29" s="115"/>
    </row>
    <row r="30" customFormat="false" ht="31.3" hidden="false" customHeight="true" outlineLevel="0" collapsed="false">
      <c r="A30" s="109" t="s">
        <v>142</v>
      </c>
      <c r="B30" s="109"/>
      <c r="C30" s="109"/>
      <c r="D30" s="110" t="s">
        <v>124</v>
      </c>
      <c r="E30" s="111" t="n">
        <f aca="false">SUM(E16:E29)</f>
        <v>822.3</v>
      </c>
      <c r="F30" s="111" t="s">
        <v>130</v>
      </c>
      <c r="G30" s="112" t="n">
        <f aca="false">SUM(G16:G29)</f>
        <v>54409.287615</v>
      </c>
      <c r="H30" s="111" t="s">
        <v>130</v>
      </c>
      <c r="I30" s="112" t="n">
        <f aca="false">SUM(I16:I29)</f>
        <v>55785.621944</v>
      </c>
    </row>
    <row r="31" customFormat="false" ht="12.8" hidden="false" customHeight="false" outlineLevel="0" collapsed="false">
      <c r="D31" s="117"/>
      <c r="G31" s="116"/>
    </row>
  </sheetData>
  <mergeCells count="6">
    <mergeCell ref="A1:G1"/>
    <mergeCell ref="A2:A13"/>
    <mergeCell ref="H13:I13"/>
    <mergeCell ref="A14:C14"/>
    <mergeCell ref="A15:A29"/>
    <mergeCell ref="A30:C30"/>
  </mergeCells>
  <conditionalFormatting sqref="E16:E1048576 D2 E1:E14 D15:E15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63"/>
    <col collapsed="false" customWidth="false" hidden="true" outlineLevel="0" max="10" min="10" style="2" width="11.53"/>
    <col collapsed="false" customWidth="true" hidden="true" outlineLevel="0" max="11" min="11" style="2" width="13.49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143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144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61.15" hidden="false" customHeight="false" outlineLevel="0" collapsed="false">
      <c r="A3" s="100"/>
      <c r="B3" s="103" t="n">
        <f aca="false">ANP!B29+1</f>
        <v>26</v>
      </c>
      <c r="C3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3" s="105" t="s">
        <v>127</v>
      </c>
      <c r="E3" s="106" t="n">
        <f aca="false">Resumo!J8</f>
        <v>29</v>
      </c>
      <c r="F3" s="107" t="n">
        <f aca="false">Resumo!F8</f>
        <v>1900</v>
      </c>
      <c r="G3" s="107" t="n">
        <f aca="false">E3*F3</f>
        <v>55100</v>
      </c>
    </row>
    <row r="4" customFormat="false" ht="61.15" hidden="false" customHeight="false" outlineLevel="0" collapsed="false">
      <c r="A4" s="100"/>
      <c r="B4" s="103" t="n">
        <f aca="false">B3+1</f>
        <v>27</v>
      </c>
      <c r="C4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4" s="105" t="s">
        <v>127</v>
      </c>
      <c r="E4" s="106" t="n">
        <f aca="false">Resumo!J10</f>
        <v>26</v>
      </c>
      <c r="F4" s="107" t="n">
        <f aca="false">Resumo!F10</f>
        <v>2064.5</v>
      </c>
      <c r="G4" s="107" t="n">
        <f aca="false">E4*F4</f>
        <v>53677</v>
      </c>
    </row>
    <row r="5" customFormat="false" ht="61.15" hidden="false" customHeight="false" outlineLevel="0" collapsed="false">
      <c r="A5" s="100"/>
      <c r="B5" s="103" t="n">
        <f aca="false">B4+1</f>
        <v>28</v>
      </c>
      <c r="C5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Resumo!J12</f>
        <v>84</v>
      </c>
      <c r="F5" s="107" t="n">
        <f aca="false">Resumo!F12</f>
        <v>3015.05</v>
      </c>
      <c r="G5" s="107" t="n">
        <f aca="false">E5*F5</f>
        <v>253264.2</v>
      </c>
    </row>
    <row r="6" customFormat="false" ht="61.15" hidden="false" customHeight="false" outlineLevel="0" collapsed="false">
      <c r="A6" s="100"/>
      <c r="B6" s="103" t="n">
        <f aca="false">B5+1</f>
        <v>29</v>
      </c>
      <c r="C6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Resumo!J14</f>
        <v>11</v>
      </c>
      <c r="F6" s="107" t="n">
        <f aca="false">Resumo!F14</f>
        <v>3844.65</v>
      </c>
      <c r="G6" s="107" t="n">
        <f aca="false">E6*F6</f>
        <v>42291.15</v>
      </c>
    </row>
    <row r="7" customFormat="false" ht="61.15" hidden="false" customHeight="false" outlineLevel="0" collapsed="false">
      <c r="A7" s="100"/>
      <c r="B7" s="103" t="n">
        <f aca="false">B6+1</f>
        <v>30</v>
      </c>
      <c r="C7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Resumo!J15</f>
        <v>8</v>
      </c>
      <c r="F7" s="107" t="n">
        <f aca="false">Resumo!F15</f>
        <v>5198.4</v>
      </c>
      <c r="G7" s="107" t="n">
        <f aca="false">E7*F7</f>
        <v>41587.2</v>
      </c>
    </row>
    <row r="8" customFormat="false" ht="61.15" hidden="false" customHeight="false" outlineLevel="0" collapsed="false">
      <c r="A8" s="100"/>
      <c r="B8" s="103" t="n">
        <f aca="false">B7+1</f>
        <v>31</v>
      </c>
      <c r="C8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Resumo!J18</f>
        <v>10</v>
      </c>
      <c r="F8" s="107" t="n">
        <f aca="false">Resumo!F18</f>
        <v>7799.49</v>
      </c>
      <c r="G8" s="107" t="n">
        <f aca="false">E8*F8</f>
        <v>77994.9</v>
      </c>
    </row>
    <row r="9" customFormat="false" ht="61.15" hidden="false" customHeight="false" outlineLevel="0" collapsed="false">
      <c r="A9" s="100"/>
      <c r="B9" s="103" t="n">
        <f aca="false">B8+1</f>
        <v>32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Resumo!J19</f>
        <v>5</v>
      </c>
      <c r="F9" s="107" t="n">
        <f aca="false">Resumo!F19</f>
        <v>9144.5</v>
      </c>
      <c r="G9" s="107" t="n">
        <f aca="false">E9*F9</f>
        <v>45722.5</v>
      </c>
    </row>
    <row r="10" customFormat="false" ht="61.15" hidden="false" customHeight="false" outlineLevel="0" collapsed="false">
      <c r="A10" s="100"/>
      <c r="B10" s="103" t="n">
        <f aca="false">B9+1</f>
        <v>33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Resumo!J21</f>
        <v>31</v>
      </c>
      <c r="F10" s="107" t="n">
        <f aca="false">Resumo!F21</f>
        <v>10470</v>
      </c>
      <c r="G10" s="107" t="n">
        <f aca="false">E10*F10</f>
        <v>324570</v>
      </c>
    </row>
    <row r="11" customFormat="false" ht="49.25" hidden="false" customHeight="false" outlineLevel="0" collapsed="false">
      <c r="A11" s="100"/>
      <c r="B11" s="103" t="n">
        <f aca="false">B10+1</f>
        <v>34</v>
      </c>
      <c r="C11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1" s="105" t="s">
        <v>127</v>
      </c>
      <c r="E11" s="106" t="n">
        <f aca="false">Resumo!J28</f>
        <v>16</v>
      </c>
      <c r="F11" s="107" t="n">
        <f aca="false">Resumo!F28</f>
        <v>2484</v>
      </c>
      <c r="G11" s="107" t="n">
        <f aca="false">E11*F11</f>
        <v>39744</v>
      </c>
      <c r="H11" s="108" t="s">
        <v>128</v>
      </c>
      <c r="I11" s="108"/>
    </row>
    <row r="12" customFormat="false" ht="46.25" hidden="false" customHeight="false" outlineLevel="0" collapsed="false">
      <c r="A12" s="109" t="s">
        <v>129</v>
      </c>
      <c r="B12" s="109"/>
      <c r="C12" s="109"/>
      <c r="D12" s="110" t="s">
        <v>124</v>
      </c>
      <c r="E12" s="111" t="n">
        <f aca="false">SUM(E3:E11)</f>
        <v>220</v>
      </c>
      <c r="F12" s="111" t="s">
        <v>130</v>
      </c>
      <c r="G12" s="112" t="n">
        <f aca="false">SUM(G3:G11)</f>
        <v>933950.95</v>
      </c>
      <c r="H12" s="101" t="s">
        <v>125</v>
      </c>
      <c r="I12" s="101" t="s">
        <v>126</v>
      </c>
      <c r="J12" s="114" t="s">
        <v>131</v>
      </c>
      <c r="K12" s="114" t="s">
        <v>65</v>
      </c>
      <c r="L12" s="114" t="s">
        <v>132</v>
      </c>
      <c r="M12" s="114" t="s">
        <v>66</v>
      </c>
      <c r="N12" s="114" t="s">
        <v>133</v>
      </c>
      <c r="O12" s="114" t="s">
        <v>67</v>
      </c>
      <c r="P12" s="114" t="s">
        <v>134</v>
      </c>
      <c r="Q12" s="114" t="s">
        <v>68</v>
      </c>
      <c r="R12" s="114" t="s">
        <v>135</v>
      </c>
      <c r="S12" s="114" t="s">
        <v>136</v>
      </c>
      <c r="T12" s="114" t="s">
        <v>137</v>
      </c>
      <c r="U12" s="114" t="s">
        <v>138</v>
      </c>
    </row>
    <row r="13" customFormat="false" ht="37.3" hidden="false" customHeight="true" outlineLevel="0" collapsed="false">
      <c r="A13" s="100" t="s">
        <v>145</v>
      </c>
      <c r="B13" s="101" t="s">
        <v>121</v>
      </c>
      <c r="C13" s="102" t="s">
        <v>122</v>
      </c>
      <c r="D13" s="101" t="s">
        <v>123</v>
      </c>
      <c r="E13" s="101" t="s">
        <v>124</v>
      </c>
      <c r="F13" s="101" t="s">
        <v>125</v>
      </c>
      <c r="G13" s="101" t="s">
        <v>126</v>
      </c>
    </row>
    <row r="14" customFormat="false" ht="25.35" hidden="false" customHeight="true" outlineLevel="0" collapsed="false">
      <c r="A14" s="100" t="s">
        <v>145</v>
      </c>
      <c r="B14" s="103" t="n">
        <f aca="false">B11+1</f>
        <v>35</v>
      </c>
      <c r="C14" s="104" t="str">
        <f aca="false">"INSTALAÇÃO DE AR CONDICIONADO - Descrição Complementar: "&amp;Resumo!D36</f>
        <v>INSTALAÇÃO DE AR CONDICIONADO - Descrição Complementar: DOCUMENTO DE RESPONSABILIDADE TÉCNICA (TRT/ART)</v>
      </c>
      <c r="D14" s="105" t="s">
        <v>127</v>
      </c>
      <c r="E14" s="106" t="n">
        <f aca="false">Resumo!J36</f>
        <v>5</v>
      </c>
      <c r="F14" s="107" t="n">
        <f aca="false">[1]BEL!H19</f>
        <v>79.71418</v>
      </c>
      <c r="G14" s="107" t="n">
        <f aca="false">E14*F14</f>
        <v>398.5709</v>
      </c>
      <c r="H14" s="107" t="n">
        <f aca="false">[1]BEL!J19</f>
        <v>83.8438</v>
      </c>
      <c r="I14" s="116" t="n">
        <f aca="false">$E14*H14</f>
        <v>419.219</v>
      </c>
      <c r="J14" s="107" t="n">
        <f aca="false">[1]BEL!L19</f>
        <v>0</v>
      </c>
      <c r="K14" s="116" t="n">
        <f aca="false">$E14*J14</f>
        <v>0</v>
      </c>
      <c r="L14" s="107" t="n">
        <f aca="false">[1]BEL!M19</f>
        <v>0</v>
      </c>
      <c r="M14" s="116" t="n">
        <f aca="false">$E14*L14</f>
        <v>0</v>
      </c>
      <c r="N14" s="107" t="n">
        <f aca="false">[1]BEL!N19</f>
        <v>0</v>
      </c>
      <c r="O14" s="116" t="n">
        <f aca="false">$E14*N14</f>
        <v>0</v>
      </c>
      <c r="P14" s="107" t="n">
        <f aca="false">[1]BEL!O19</f>
        <v>0</v>
      </c>
      <c r="Q14" s="116" t="n">
        <f aca="false">$E14*P14</f>
        <v>0</v>
      </c>
      <c r="R14" s="107" t="n">
        <f aca="false">[1]BEL!P19</f>
        <v>73.25</v>
      </c>
      <c r="S14" s="116" t="n">
        <f aca="false">$E14*R14</f>
        <v>366.25</v>
      </c>
      <c r="T14" s="118" t="n">
        <f aca="false">[1]BEL!Q19</f>
        <v>0.2059</v>
      </c>
      <c r="U14" s="116" t="n">
        <f aca="false">$E14*T14</f>
        <v>1.0295</v>
      </c>
    </row>
    <row r="15" customFormat="false" ht="25.35" hidden="false" customHeight="true" outlineLevel="0" collapsed="false">
      <c r="A15" s="100"/>
      <c r="B15" s="103" t="n">
        <f aca="false">B14+1</f>
        <v>36</v>
      </c>
      <c r="C15" s="104" t="str">
        <f aca="false">"INSTALAÇÃO DE AR CONDICIONADO - Descrição Complementar: "&amp;Resumo!D37</f>
        <v>INSTALAÇÃO DE AR CONDICIONADO - Descrição Complementar: INSTALAÇÃO DE AR CONDICIONADO, TIPO SPLIT HI-WALL</v>
      </c>
      <c r="D15" s="105" t="s">
        <v>127</v>
      </c>
      <c r="E15" s="106" t="n">
        <f aca="false">Resumo!J36</f>
        <v>5</v>
      </c>
      <c r="F15" s="107" t="n">
        <f aca="false">[1]BEL!H20</f>
        <v>247.94588</v>
      </c>
      <c r="G15" s="107" t="n">
        <f aca="false">E15*F15</f>
        <v>1239.7294</v>
      </c>
      <c r="H15" s="107" t="n">
        <f aca="false">[1]BEL!J20</f>
        <v>245.9168</v>
      </c>
      <c r="I15" s="116" t="n">
        <f aca="false">$E15*H15</f>
        <v>1229.584</v>
      </c>
      <c r="J15" s="107" t="n">
        <f aca="false">[1]BEL!L20</f>
        <v>2.523</v>
      </c>
      <c r="K15" s="116" t="n">
        <f aca="false">$E15*J15</f>
        <v>12.615</v>
      </c>
      <c r="L15" s="107" t="n">
        <f aca="false">[1]BEL!M20</f>
        <v>67.21</v>
      </c>
      <c r="M15" s="116" t="n">
        <f aca="false">$E15*L15</f>
        <v>336.05</v>
      </c>
      <c r="N15" s="107" t="n">
        <f aca="false">[1]BEL!N20</f>
        <v>2.523</v>
      </c>
      <c r="O15" s="116" t="n">
        <f aca="false">$E15*N15</f>
        <v>12.615</v>
      </c>
      <c r="P15" s="107" t="n">
        <f aca="false">[1]BEL!O20</f>
        <v>57.01</v>
      </c>
      <c r="Q15" s="116" t="n">
        <f aca="false">$E15*P15</f>
        <v>285.05</v>
      </c>
      <c r="R15" s="107" t="n">
        <f aca="false">[1]BEL!P20</f>
        <v>40.54</v>
      </c>
      <c r="S15" s="116" t="n">
        <f aca="false">$E15*R15</f>
        <v>202.7</v>
      </c>
      <c r="T15" s="118" t="n">
        <f aca="false">[1]BEL!Q20</f>
        <v>2</v>
      </c>
      <c r="U15" s="116" t="n">
        <f aca="false">$E15*T15</f>
        <v>10</v>
      </c>
    </row>
    <row r="16" customFormat="false" ht="25.35" hidden="false" customHeight="false" outlineLevel="0" collapsed="false">
      <c r="A16" s="100"/>
      <c r="B16" s="103" t="n">
        <f aca="false">B15+1</f>
        <v>37</v>
      </c>
      <c r="C16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6" s="105" t="s">
        <v>127</v>
      </c>
      <c r="E16" s="106" t="n">
        <f aca="false">Resumo!J38</f>
        <v>26</v>
      </c>
      <c r="F16" s="107" t="n">
        <f aca="false">[1]BEL!H21</f>
        <v>762.60366</v>
      </c>
      <c r="G16" s="107" t="n">
        <f aca="false">E16*F16</f>
        <v>19827.69516</v>
      </c>
      <c r="H16" s="107" t="n">
        <f aca="false">[1]BEL!J21</f>
        <v>778.8348</v>
      </c>
      <c r="I16" s="116" t="n">
        <f aca="false">$E16*H16</f>
        <v>20249.7048</v>
      </c>
      <c r="J16" s="107" t="n">
        <f aca="false">[1]BEL!L21</f>
        <v>4.5749</v>
      </c>
      <c r="K16" s="116" t="n">
        <f aca="false">$E16*J16</f>
        <v>118.9474</v>
      </c>
      <c r="L16" s="107" t="n">
        <f aca="false">[1]BEL!M21</f>
        <v>121.87</v>
      </c>
      <c r="M16" s="116" t="n">
        <f aca="false">$E16*L16</f>
        <v>3168.62</v>
      </c>
      <c r="N16" s="107" t="n">
        <f aca="false">[1]BEL!N21</f>
        <v>4.5749</v>
      </c>
      <c r="O16" s="116" t="n">
        <f aca="false">$E16*N16</f>
        <v>118.9474</v>
      </c>
      <c r="P16" s="107" t="n">
        <f aca="false">[1]BEL!O21</f>
        <v>103.39</v>
      </c>
      <c r="Q16" s="116" t="n">
        <f aca="false">$E16*P16</f>
        <v>2688.14</v>
      </c>
      <c r="R16" s="107" t="n">
        <f aca="false">[1]BEL!P21</f>
        <v>271.3</v>
      </c>
      <c r="S16" s="116" t="n">
        <f aca="false">$E16*R16</f>
        <v>7053.8</v>
      </c>
      <c r="T16" s="118" t="n">
        <f aca="false">[1]BEL!Q21</f>
        <v>1.5166</v>
      </c>
      <c r="U16" s="116" t="n">
        <f aca="false">$E16*T16</f>
        <v>39.4316</v>
      </c>
    </row>
    <row r="17" customFormat="false" ht="37.3" hidden="false" customHeight="false" outlineLevel="0" collapsed="false">
      <c r="A17" s="100"/>
      <c r="B17" s="103" t="n">
        <f aca="false">B16+1</f>
        <v>38</v>
      </c>
      <c r="C17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7" s="105" t="s">
        <v>140</v>
      </c>
      <c r="E17" s="106" t="n">
        <f aca="false">Resumo!J39</f>
        <v>314</v>
      </c>
      <c r="F17" s="107" t="n">
        <f aca="false">[1]BEL!H22</f>
        <v>28.88055</v>
      </c>
      <c r="G17" s="107" t="n">
        <f aca="false">E17*F17</f>
        <v>9068.4927</v>
      </c>
      <c r="H17" s="107" t="n">
        <f aca="false">[1]BEL!J22</f>
        <v>30.08412</v>
      </c>
      <c r="I17" s="116" t="n">
        <f aca="false">$E17*H17</f>
        <v>9446.41368</v>
      </c>
      <c r="J17" s="107" t="n">
        <f aca="false">[1]BEL!L22</f>
        <v>0.052</v>
      </c>
      <c r="K17" s="116" t="n">
        <f aca="false">$E17*J17</f>
        <v>16.328</v>
      </c>
      <c r="L17" s="107" t="n">
        <f aca="false">[1]BEL!M22</f>
        <v>1.38</v>
      </c>
      <c r="M17" s="116" t="n">
        <f aca="false">$E17*L17</f>
        <v>433.32</v>
      </c>
      <c r="N17" s="107" t="n">
        <f aca="false">[1]BEL!N22</f>
        <v>0.052</v>
      </c>
      <c r="O17" s="116" t="n">
        <f aca="false">$E17*N17</f>
        <v>16.328</v>
      </c>
      <c r="P17" s="107" t="n">
        <f aca="false">[1]BEL!O22</f>
        <v>1.17</v>
      </c>
      <c r="Q17" s="116" t="n">
        <f aca="false">$E17*P17</f>
        <v>367.38</v>
      </c>
      <c r="R17" s="107" t="n">
        <f aca="false">[1]BEL!P22</f>
        <v>18.74</v>
      </c>
      <c r="S17" s="116" t="n">
        <f aca="false">$E17*R17</f>
        <v>5884.36</v>
      </c>
      <c r="T17" s="118" t="n">
        <f aca="false">[1]BEL!Q22</f>
        <v>1.0211</v>
      </c>
      <c r="U17" s="116" t="n">
        <f aca="false">$E17*T17</f>
        <v>320.6254</v>
      </c>
    </row>
    <row r="18" customFormat="false" ht="37.3" hidden="false" customHeight="false" outlineLevel="0" collapsed="false">
      <c r="A18" s="100"/>
      <c r="B18" s="103" t="n">
        <f aca="false">B17+1</f>
        <v>39</v>
      </c>
      <c r="C18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8" s="105" t="s">
        <v>140</v>
      </c>
      <c r="E18" s="106" t="n">
        <f aca="false">Resumo!J40</f>
        <v>204</v>
      </c>
      <c r="F18" s="107" t="n">
        <f aca="false">[1]BEL!H23</f>
        <v>42.1605</v>
      </c>
      <c r="G18" s="107" t="n">
        <f aca="false">E18*F18</f>
        <v>8600.742</v>
      </c>
      <c r="H18" s="107" t="n">
        <f aca="false">[1]BEL!J23</f>
        <v>44.0271</v>
      </c>
      <c r="I18" s="116" t="n">
        <f aca="false">$E18*H18</f>
        <v>8981.5284</v>
      </c>
      <c r="J18" s="107" t="n">
        <f aca="false">[1]BEL!L23</f>
        <v>0.057</v>
      </c>
      <c r="K18" s="116" t="n">
        <f aca="false">$E18*J18</f>
        <v>11.628</v>
      </c>
      <c r="L18" s="107" t="n">
        <f aca="false">[1]BEL!M23</f>
        <v>1.51</v>
      </c>
      <c r="M18" s="116" t="n">
        <f aca="false">$E18*L18</f>
        <v>308.04</v>
      </c>
      <c r="N18" s="107" t="n">
        <f aca="false">[1]BEL!N23</f>
        <v>0.057</v>
      </c>
      <c r="O18" s="116" t="n">
        <f aca="false">$E18*N18</f>
        <v>11.628</v>
      </c>
      <c r="P18" s="107" t="n">
        <f aca="false">[1]BEL!O23</f>
        <v>1.28</v>
      </c>
      <c r="Q18" s="116" t="n">
        <f aca="false">$E18*P18</f>
        <v>261.12</v>
      </c>
      <c r="R18" s="107" t="n">
        <f aca="false">[1]BEL!P23</f>
        <v>28.84</v>
      </c>
      <c r="S18" s="116" t="n">
        <f aca="false">$E18*R18</f>
        <v>5883.36</v>
      </c>
      <c r="T18" s="118" t="n">
        <f aca="false">[1]BEL!Q23</f>
        <v>1.0211</v>
      </c>
      <c r="U18" s="116" t="n">
        <f aca="false">$E18*T18</f>
        <v>208.3044</v>
      </c>
    </row>
    <row r="19" customFormat="false" ht="37.3" hidden="false" customHeight="false" outlineLevel="0" collapsed="false">
      <c r="A19" s="100"/>
      <c r="B19" s="103" t="n">
        <f aca="false">B18+1</f>
        <v>40</v>
      </c>
      <c r="C19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19" s="105" t="s">
        <v>140</v>
      </c>
      <c r="E19" s="106" t="n">
        <f aca="false">Resumo!J41</f>
        <v>130</v>
      </c>
      <c r="F19" s="107" t="n">
        <f aca="false">[1]BEL!H24</f>
        <v>54.9666</v>
      </c>
      <c r="G19" s="107" t="n">
        <f aca="false">E19*F19</f>
        <v>7145.658</v>
      </c>
      <c r="H19" s="107" t="n">
        <f aca="false">[1]BEL!J24</f>
        <v>57.47166</v>
      </c>
      <c r="I19" s="116" t="n">
        <f aca="false">$E19*H19</f>
        <v>7471.3158</v>
      </c>
      <c r="J19" s="107" t="n">
        <f aca="false">[1]BEL!L24</f>
        <v>0.061</v>
      </c>
      <c r="K19" s="116" t="n">
        <f aca="false">$E19*J19</f>
        <v>7.93</v>
      </c>
      <c r="L19" s="107" t="n">
        <f aca="false">[1]BEL!M24</f>
        <v>1.62</v>
      </c>
      <c r="M19" s="116" t="n">
        <f aca="false">$E19*L19</f>
        <v>210.6</v>
      </c>
      <c r="N19" s="107" t="n">
        <f aca="false">[1]BEL!N24</f>
        <v>0.061</v>
      </c>
      <c r="O19" s="116" t="n">
        <f aca="false">$E19*N19</f>
        <v>7.93</v>
      </c>
      <c r="P19" s="107" t="n">
        <f aca="false">[1]BEL!O24</f>
        <v>1.37</v>
      </c>
      <c r="Q19" s="116" t="n">
        <f aca="false">$E19*P19</f>
        <v>178.1</v>
      </c>
      <c r="R19" s="107" t="n">
        <f aca="false">[1]BEL!P24</f>
        <v>39.11</v>
      </c>
      <c r="S19" s="116" t="n">
        <f aca="false">$E19*R19</f>
        <v>5084.3</v>
      </c>
      <c r="T19" s="118" t="n">
        <f aca="false">[1]BEL!Q24</f>
        <v>1.0211</v>
      </c>
      <c r="U19" s="116" t="n">
        <f aca="false">$E19*T19</f>
        <v>132.743</v>
      </c>
      <c r="V19" s="2"/>
    </row>
    <row r="20" customFormat="false" ht="37.3" hidden="false" customHeight="false" outlineLevel="0" collapsed="false">
      <c r="A20" s="100"/>
      <c r="B20" s="103" t="n">
        <f aca="false">B19+1</f>
        <v>41</v>
      </c>
      <c r="C20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0" s="105" t="s">
        <v>140</v>
      </c>
      <c r="E20" s="106" t="n">
        <f aca="false">Resumo!J42</f>
        <v>215</v>
      </c>
      <c r="F20" s="107" t="n">
        <f aca="false">[1]BEL!H25</f>
        <v>65.74365</v>
      </c>
      <c r="G20" s="107" t="n">
        <f aca="false">E20*F20</f>
        <v>14134.88475</v>
      </c>
      <c r="H20" s="107" t="n">
        <f aca="false">[1]BEL!J25</f>
        <v>68.79474</v>
      </c>
      <c r="I20" s="116" t="n">
        <f aca="false">$E20*H20</f>
        <v>14790.8691</v>
      </c>
      <c r="J20" s="107" t="n">
        <f aca="false">[1]BEL!L25</f>
        <v>0.064</v>
      </c>
      <c r="K20" s="116" t="n">
        <f aca="false">$E20*J20</f>
        <v>13.76</v>
      </c>
      <c r="L20" s="107" t="n">
        <f aca="false">[1]BEL!M25</f>
        <v>1.7</v>
      </c>
      <c r="M20" s="116" t="n">
        <f aca="false">$E20*L20</f>
        <v>365.5</v>
      </c>
      <c r="N20" s="107" t="n">
        <f aca="false">[1]BEL!N25</f>
        <v>0.064</v>
      </c>
      <c r="O20" s="116" t="n">
        <f aca="false">$E20*N20</f>
        <v>13.76</v>
      </c>
      <c r="P20" s="107" t="n">
        <f aca="false">[1]BEL!O25</f>
        <v>1.44</v>
      </c>
      <c r="Q20" s="116" t="n">
        <f aca="false">$E20*P20</f>
        <v>309.6</v>
      </c>
      <c r="R20" s="107" t="n">
        <f aca="false">[1]BEL!P25</f>
        <v>48.65</v>
      </c>
      <c r="S20" s="116" t="n">
        <f aca="false">$E20*R20</f>
        <v>10459.75</v>
      </c>
      <c r="T20" s="118" t="n">
        <f aca="false">[1]BEL!Q25</f>
        <v>1.0211</v>
      </c>
      <c r="U20" s="116" t="n">
        <f aca="false">$E20*T20</f>
        <v>219.5365</v>
      </c>
    </row>
    <row r="21" customFormat="false" ht="37.3" hidden="false" customHeight="false" outlineLevel="0" collapsed="false">
      <c r="A21" s="100"/>
      <c r="B21" s="103" t="n">
        <f aca="false">B20+1</f>
        <v>42</v>
      </c>
      <c r="C21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1" s="105" t="s">
        <v>140</v>
      </c>
      <c r="E21" s="106" t="n">
        <f aca="false">Resumo!J43</f>
        <v>22</v>
      </c>
      <c r="F21" s="107" t="n">
        <f aca="false">[1]BEL!H26</f>
        <v>80.22645</v>
      </c>
      <c r="G21" s="107" t="n">
        <f aca="false">E21*F21</f>
        <v>1764.9819</v>
      </c>
      <c r="H21" s="107" t="n">
        <f aca="false">[1]BEL!J26</f>
        <v>84.0285</v>
      </c>
      <c r="I21" s="116" t="n">
        <f aca="false">$E21*H21</f>
        <v>1848.627</v>
      </c>
      <c r="J21" s="107" t="n">
        <f aca="false">[1]BEL!L26</f>
        <v>0.064</v>
      </c>
      <c r="K21" s="116" t="n">
        <f aca="false">$E21*J21</f>
        <v>1.408</v>
      </c>
      <c r="L21" s="107" t="n">
        <f aca="false">[1]BEL!M26</f>
        <v>1.7</v>
      </c>
      <c r="M21" s="116" t="n">
        <f aca="false">$E21*L21</f>
        <v>37.4</v>
      </c>
      <c r="N21" s="107" t="n">
        <f aca="false">[1]BEL!N26</f>
        <v>0.064</v>
      </c>
      <c r="O21" s="116" t="n">
        <f aca="false">$E21*N21</f>
        <v>1.408</v>
      </c>
      <c r="P21" s="107" t="n">
        <f aca="false">[1]BEL!O26</f>
        <v>1.44</v>
      </c>
      <c r="Q21" s="116" t="n">
        <f aca="false">$E21*P21</f>
        <v>31.68</v>
      </c>
      <c r="R21" s="107" t="n">
        <f aca="false">[1]BEL!P26</f>
        <v>58.84</v>
      </c>
      <c r="S21" s="116" t="n">
        <f aca="false">$E21*R21</f>
        <v>1294.48</v>
      </c>
      <c r="T21" s="118" t="n">
        <f aca="false">[1]BEL!Q26</f>
        <v>1.0211</v>
      </c>
      <c r="U21" s="116" t="n">
        <f aca="false">$E21*T21</f>
        <v>22.4642</v>
      </c>
    </row>
    <row r="22" customFormat="false" ht="37.3" hidden="false" customHeight="false" outlineLevel="0" collapsed="false">
      <c r="A22" s="100"/>
      <c r="B22" s="103" t="n">
        <f aca="false">B21+1</f>
        <v>43</v>
      </c>
      <c r="C22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2" s="105" t="s">
        <v>140</v>
      </c>
      <c r="E22" s="106" t="n">
        <f aca="false">Resumo!J44</f>
        <v>105</v>
      </c>
      <c r="F22" s="107" t="n">
        <f aca="false">[1]BEL!H27</f>
        <v>111.50055</v>
      </c>
      <c r="G22" s="107" t="n">
        <f aca="false">E22*F22</f>
        <v>11707.55775</v>
      </c>
      <c r="H22" s="107" t="n">
        <f aca="false">[1]BEL!J27</f>
        <v>116.92422</v>
      </c>
      <c r="I22" s="116" t="n">
        <f aca="false">$E22*H22</f>
        <v>12277.0431</v>
      </c>
      <c r="J22" s="107" t="n">
        <f aca="false">[1]BEL!L27</f>
        <v>0.064</v>
      </c>
      <c r="K22" s="116" t="n">
        <f aca="false">$E22*J22</f>
        <v>6.72</v>
      </c>
      <c r="L22" s="107" t="n">
        <f aca="false">[1]BEL!M27</f>
        <v>1.7</v>
      </c>
      <c r="M22" s="116" t="n">
        <f aca="false">$E22*L22</f>
        <v>178.5</v>
      </c>
      <c r="N22" s="107" t="n">
        <f aca="false">[1]BEL!N27</f>
        <v>0.064</v>
      </c>
      <c r="O22" s="116" t="n">
        <f aca="false">$E22*N22</f>
        <v>6.72</v>
      </c>
      <c r="P22" s="107" t="n">
        <f aca="false">[1]BEL!O27</f>
        <v>1.44</v>
      </c>
      <c r="Q22" s="116" t="n">
        <f aca="false">$E22*P22</f>
        <v>151.2</v>
      </c>
      <c r="R22" s="107" t="n">
        <f aca="false">[1]BEL!P27</f>
        <v>84.5</v>
      </c>
      <c r="S22" s="116" t="n">
        <f aca="false">$E22*R22</f>
        <v>8872.5</v>
      </c>
      <c r="T22" s="118" t="n">
        <f aca="false">[1]BEL!Q27</f>
        <v>1.0211</v>
      </c>
      <c r="U22" s="116" t="n">
        <f aca="false">$E22*T22</f>
        <v>107.2155</v>
      </c>
    </row>
    <row r="23" customFormat="false" ht="37.3" hidden="false" customHeight="false" outlineLevel="0" collapsed="false">
      <c r="A23" s="100"/>
      <c r="B23" s="103" t="n">
        <f aca="false">B22+1</f>
        <v>44</v>
      </c>
      <c r="C23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3" s="105" t="s">
        <v>140</v>
      </c>
      <c r="E23" s="106" t="n">
        <f aca="false">Resumo!J45</f>
        <v>331</v>
      </c>
      <c r="F23" s="107" t="n">
        <f aca="false">[1]BEL!H28</f>
        <v>24.10408</v>
      </c>
      <c r="G23" s="107" t="n">
        <f aca="false">E23*F23</f>
        <v>7978.45048</v>
      </c>
      <c r="H23" s="107" t="n">
        <f aca="false">[1]BEL!J28</f>
        <v>24.4818</v>
      </c>
      <c r="I23" s="116" t="n">
        <f aca="false">$E23*H23</f>
        <v>8103.4758</v>
      </c>
      <c r="J23" s="107" t="n">
        <f aca="false">[1]BEL!L28</f>
        <v>0.2154</v>
      </c>
      <c r="K23" s="116" t="n">
        <f aca="false">$E23*J23</f>
        <v>71.2974</v>
      </c>
      <c r="L23" s="107" t="n">
        <f aca="false">[1]BEL!M28</f>
        <v>5.73</v>
      </c>
      <c r="M23" s="116" t="n">
        <f aca="false">$E23*L23</f>
        <v>1896.63</v>
      </c>
      <c r="N23" s="107" t="n">
        <f aca="false">[1]BEL!N28</f>
        <v>0.0667</v>
      </c>
      <c r="O23" s="116" t="n">
        <f aca="false">$E23*N23</f>
        <v>22.0777</v>
      </c>
      <c r="P23" s="107" t="n">
        <f aca="false">[1]BEL!O28</f>
        <v>1.5</v>
      </c>
      <c r="Q23" s="116" t="n">
        <f aca="false">$E23*P23</f>
        <v>496.5</v>
      </c>
      <c r="R23" s="107" t="n">
        <f aca="false">[1]BEL!P28</f>
        <v>7.23</v>
      </c>
      <c r="S23" s="116" t="n">
        <f aca="false">$E23*R23</f>
        <v>2393.13</v>
      </c>
      <c r="T23" s="118" t="n">
        <f aca="false">[1]BEL!Q28</f>
        <v>1.19</v>
      </c>
      <c r="U23" s="116" t="n">
        <f aca="false">$E23*T23</f>
        <v>393.89</v>
      </c>
    </row>
    <row r="24" customFormat="false" ht="37.3" hidden="false" customHeight="false" outlineLevel="0" collapsed="false">
      <c r="A24" s="100"/>
      <c r="B24" s="103" t="n">
        <f aca="false">B23+1</f>
        <v>45</v>
      </c>
      <c r="C24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4" s="105" t="s">
        <v>140</v>
      </c>
      <c r="E24" s="106" t="n">
        <f aca="false">Resumo!J46</f>
        <v>127</v>
      </c>
      <c r="F24" s="107" t="n">
        <f aca="false">[1]BEL!H29</f>
        <v>31.06012</v>
      </c>
      <c r="G24" s="107" t="n">
        <f aca="false">E24*F24</f>
        <v>3944.63524</v>
      </c>
      <c r="H24" s="107" t="n">
        <f aca="false">[1]BEL!J29</f>
        <v>31.7982</v>
      </c>
      <c r="I24" s="116" t="n">
        <f aca="false">$E24*H24</f>
        <v>4038.3714</v>
      </c>
      <c r="J24" s="107" t="n">
        <f aca="false">[1]BEL!L29</f>
        <v>0.2154</v>
      </c>
      <c r="K24" s="116" t="n">
        <f aca="false">$E24*J24</f>
        <v>27.3558</v>
      </c>
      <c r="L24" s="107" t="n">
        <f aca="false">[1]BEL!M29</f>
        <v>5.73</v>
      </c>
      <c r="M24" s="116" t="n">
        <f aca="false">$E24*L24</f>
        <v>727.71</v>
      </c>
      <c r="N24" s="107" t="n">
        <f aca="false">[1]BEL!N29</f>
        <v>0.0667</v>
      </c>
      <c r="O24" s="116" t="n">
        <f aca="false">$E24*N24</f>
        <v>8.4709</v>
      </c>
      <c r="P24" s="107" t="n">
        <f aca="false">[1]BEL!O29</f>
        <v>1.5</v>
      </c>
      <c r="Q24" s="116" t="n">
        <f aca="false">$E24*P24</f>
        <v>190.5</v>
      </c>
      <c r="R24" s="107" t="n">
        <f aca="false">[1]BEL!P29</f>
        <v>12.69</v>
      </c>
      <c r="S24" s="116" t="n">
        <f aca="false">$E24*R24</f>
        <v>1611.63</v>
      </c>
      <c r="T24" s="118" t="n">
        <f aca="false">[1]BEL!Q29</f>
        <v>1.2434</v>
      </c>
      <c r="U24" s="116" t="n">
        <f aca="false">$E24*T24</f>
        <v>157.9118</v>
      </c>
    </row>
    <row r="25" customFormat="false" ht="25.35" hidden="false" customHeight="false" outlineLevel="0" collapsed="false">
      <c r="A25" s="100"/>
      <c r="B25" s="103" t="n">
        <f aca="false">B24+1</f>
        <v>46</v>
      </c>
      <c r="C25" s="104" t="str">
        <f aca="false">"INSTALAÇÃO DE AR CONDICIONADO - Descrição Complementar: "&amp;Resumo!D47</f>
        <v>INSTALAÇÃO DE AR CONDICIONADO - Descrição Complementar: CARGA DA INSTALAÇÃO COM GÁS REFRIGERANTE R-410a</v>
      </c>
      <c r="D25" s="105" t="s">
        <v>141</v>
      </c>
      <c r="E25" s="106" t="n">
        <f aca="false">Resumo!J47</f>
        <v>55.9</v>
      </c>
      <c r="F25" s="107" t="n">
        <f aca="false">[1]BEL!H30</f>
        <v>50.79915</v>
      </c>
      <c r="G25" s="107" t="n">
        <f aca="false">E25*F25</f>
        <v>2839.672485</v>
      </c>
      <c r="H25" s="107" t="n">
        <f aca="false">[1]BEL!J30</f>
        <v>53.43318</v>
      </c>
      <c r="I25" s="116" t="n">
        <f aca="false">$E25*H25</f>
        <v>2986.914762</v>
      </c>
      <c r="J25" s="107" t="n">
        <f aca="false">[1]BEL!L30</f>
        <v>0.2154</v>
      </c>
      <c r="K25" s="116" t="n">
        <f aca="false">$E25*J25</f>
        <v>12.04086</v>
      </c>
      <c r="L25" s="107" t="n">
        <f aca="false">[1]BEL!M30</f>
        <v>5.73</v>
      </c>
      <c r="M25" s="116" t="n">
        <f aca="false">$E25*L25</f>
        <v>320.307</v>
      </c>
      <c r="N25" s="107" t="n">
        <f aca="false">[1]BEL!N30</f>
        <v>0.0667</v>
      </c>
      <c r="O25" s="116" t="n">
        <f aca="false">$E25*N25</f>
        <v>3.72853</v>
      </c>
      <c r="P25" s="107" t="n">
        <f aca="false">[1]BEL!O30</f>
        <v>1.5</v>
      </c>
      <c r="Q25" s="116" t="n">
        <f aca="false">$E25*P25</f>
        <v>83.85</v>
      </c>
      <c r="R25" s="107" t="n">
        <f aca="false">[1]BEL!P30</f>
        <v>41.81</v>
      </c>
      <c r="S25" s="116" t="n">
        <f aca="false">$E25*R25</f>
        <v>2337.179</v>
      </c>
      <c r="T25" s="118" t="n">
        <f aca="false">[1]BEL!Q30</f>
        <v>1</v>
      </c>
      <c r="U25" s="116" t="n">
        <f aca="false">$E25*T25</f>
        <v>55.9</v>
      </c>
    </row>
    <row r="26" customFormat="false" ht="25.35" hidden="false" customHeight="false" outlineLevel="0" collapsed="false">
      <c r="A26" s="100"/>
      <c r="B26" s="103" t="n">
        <f aca="false">B25+1</f>
        <v>47</v>
      </c>
      <c r="C26" s="104" t="str">
        <f aca="false">"INSTALAÇÃO DE AR CONDICIONADO - Descrição Complementar: "&amp;Resumo!D48</f>
        <v>INSTALAÇÃO DE AR CONDICIONADO - Descrição Complementar: CARGA DA INSTALAÇÃO COM GÁS REFRIGERANTE R-32</v>
      </c>
      <c r="D26" s="105" t="s">
        <v>141</v>
      </c>
      <c r="E26" s="106" t="n">
        <f aca="false">Resumo!J48</f>
        <v>83.9</v>
      </c>
      <c r="F26" s="107" t="n">
        <f aca="false">[1]BEL!H31</f>
        <v>163.52685</v>
      </c>
      <c r="G26" s="107" t="n">
        <f aca="false">E26*F26</f>
        <v>13719.902715</v>
      </c>
      <c r="H26" s="107" t="n">
        <f aca="false">[1]BEL!J31</f>
        <v>172.00602</v>
      </c>
      <c r="I26" s="116" t="n">
        <f aca="false">$E26*H26</f>
        <v>14431.305078</v>
      </c>
      <c r="J26" s="107" t="n">
        <f aca="false">[1]BEL!L31</f>
        <v>0.2154</v>
      </c>
      <c r="K26" s="116" t="n">
        <f aca="false">$E26*J26</f>
        <v>18.07206</v>
      </c>
      <c r="L26" s="107" t="n">
        <f aca="false">[1]BEL!M31</f>
        <v>5.73</v>
      </c>
      <c r="M26" s="116" t="n">
        <f aca="false">$E26*L26</f>
        <v>480.747</v>
      </c>
      <c r="N26" s="107" t="n">
        <f aca="false">[1]BEL!N31</f>
        <v>0.0667</v>
      </c>
      <c r="O26" s="116" t="n">
        <f aca="false">$E26*N26</f>
        <v>5.59613</v>
      </c>
      <c r="P26" s="107" t="n">
        <f aca="false">[1]BEL!O31</f>
        <v>1.5</v>
      </c>
      <c r="Q26" s="116" t="n">
        <f aca="false">$E26*P26</f>
        <v>125.85</v>
      </c>
      <c r="R26" s="107" t="n">
        <f aca="false">[1]BEL!P31</f>
        <v>134.59</v>
      </c>
      <c r="S26" s="116" t="n">
        <f aca="false">$E26*R26</f>
        <v>11292.101</v>
      </c>
      <c r="T26" s="118" t="n">
        <f aca="false">[1]BEL!Q31</f>
        <v>1</v>
      </c>
      <c r="U26" s="116" t="n">
        <f aca="false">$E26*T26</f>
        <v>83.9</v>
      </c>
    </row>
    <row r="27" customFormat="false" ht="37.3" hidden="false" customHeight="false" outlineLevel="0" collapsed="false">
      <c r="A27" s="100"/>
      <c r="B27" s="103" t="n">
        <f aca="false">B26+1</f>
        <v>48</v>
      </c>
      <c r="C27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7" s="105" t="s">
        <v>127</v>
      </c>
      <c r="E27" s="106" t="n">
        <f aca="false">Resumo!J50</f>
        <v>93</v>
      </c>
      <c r="F27" s="107" t="n">
        <f aca="false">[1]BEL!H33</f>
        <v>48.33556</v>
      </c>
      <c r="G27" s="107" t="n">
        <f aca="false">E27*F27</f>
        <v>4495.20708</v>
      </c>
      <c r="H27" s="107" t="n">
        <f aca="false">[1]BEL!J33</f>
        <v>46.0558</v>
      </c>
      <c r="I27" s="116" t="n">
        <f aca="false">$E27*H27</f>
        <v>4283.1894</v>
      </c>
      <c r="J27" s="107" t="n">
        <f aca="false">[1]BEL!L33</f>
        <v>1.16</v>
      </c>
      <c r="K27" s="116" t="n">
        <f aca="false">$E27*J27</f>
        <v>107.88</v>
      </c>
      <c r="L27" s="107" t="n">
        <f aca="false">[1]BEL!M33</f>
        <v>31.4902</v>
      </c>
      <c r="M27" s="116" t="n">
        <f aca="false">$E27*L27</f>
        <v>2928.5886</v>
      </c>
      <c r="N27" s="107" t="n">
        <f aca="false">[1]BEL!N33</f>
        <v>0.32</v>
      </c>
      <c r="O27" s="116" t="n">
        <f aca="false">$E27*N27</f>
        <v>29.76</v>
      </c>
      <c r="P27" s="107" t="n">
        <f aca="false">[1]BEL!O33</f>
        <v>6.4498</v>
      </c>
      <c r="Q27" s="116" t="n">
        <f aca="false">$E27*P27</f>
        <v>599.8314</v>
      </c>
      <c r="R27" s="107" t="n">
        <f aca="false">[1]BEL!P33</f>
        <v>0</v>
      </c>
      <c r="S27" s="116" t="n">
        <f aca="false">$E27*R27</f>
        <v>0</v>
      </c>
      <c r="T27" s="118" t="n">
        <f aca="false">[1]BEL!Q33</f>
        <v>0</v>
      </c>
      <c r="U27" s="116" t="n">
        <f aca="false">$E27*T27</f>
        <v>0</v>
      </c>
    </row>
    <row r="28" customFormat="false" ht="30.55" hidden="false" customHeight="true" outlineLevel="0" collapsed="false">
      <c r="A28" s="109" t="s">
        <v>142</v>
      </c>
      <c r="B28" s="109"/>
      <c r="C28" s="109"/>
      <c r="D28" s="110" t="s">
        <v>124</v>
      </c>
      <c r="E28" s="111" t="n">
        <f aca="false">SUM(E14:E27)</f>
        <v>1716.8</v>
      </c>
      <c r="F28" s="111" t="s">
        <v>130</v>
      </c>
      <c r="G28" s="112" t="n">
        <f aca="false">SUM(G14:G27)</f>
        <v>106866.18056</v>
      </c>
      <c r="H28" s="111" t="s">
        <v>130</v>
      </c>
      <c r="I28" s="112" t="n">
        <f aca="false">SUM(I14:I27)</f>
        <v>110557.56132</v>
      </c>
    </row>
    <row r="29" customFormat="false" ht="12.8" hidden="false" customHeight="false" outlineLevel="0" collapsed="false">
      <c r="D29" s="117"/>
      <c r="G29" s="116"/>
    </row>
  </sheetData>
  <mergeCells count="6">
    <mergeCell ref="A1:G1"/>
    <mergeCell ref="A2:A11"/>
    <mergeCell ref="H11:I11"/>
    <mergeCell ref="A12:C12"/>
    <mergeCell ref="A13:A27"/>
    <mergeCell ref="A28:C28"/>
  </mergeCells>
  <conditionalFormatting sqref="E14:E1048576 D2 E1:E12 D13:E13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115" width="9.87"/>
    <col collapsed="false" customWidth="true" hidden="false" outlineLevel="0" max="9" min="9" style="115" width="12.64"/>
    <col collapsed="false" customWidth="true" hidden="true" outlineLevel="0" max="10" min="10" style="115" width="9.36"/>
    <col collapsed="false" customWidth="true" hidden="true" outlineLevel="0" max="11" min="11" style="115" width="11.04"/>
    <col collapsed="false" customWidth="true" hidden="true" outlineLevel="0" max="13" min="12" style="115" width="9.36"/>
    <col collapsed="false" customWidth="true" hidden="true" outlineLevel="0" max="14" min="14" style="115" width="8.67"/>
    <col collapsed="false" customWidth="true" hidden="true" outlineLevel="0" max="15" min="15" style="115" width="11.04"/>
    <col collapsed="false" customWidth="true" hidden="true" outlineLevel="0" max="17" min="16" style="115" width="8.67"/>
    <col collapsed="false" customWidth="true" hidden="true" outlineLevel="0" max="18" min="18" style="115" width="10.19"/>
    <col collapsed="false" customWidth="true" hidden="true" outlineLevel="0" max="19" min="19" style="115" width="10.89"/>
    <col collapsed="false" customWidth="true" hidden="true" outlineLevel="0" max="20" min="20" style="115" width="10.19"/>
    <col collapsed="false" customWidth="true" hidden="true" outlineLevel="0" max="21" min="21" style="115" width="11.04"/>
  </cols>
  <sheetData>
    <row r="1" customFormat="false" ht="22.05" hidden="false" customHeight="false" outlineLevel="0" collapsed="false">
      <c r="A1" s="99" t="s">
        <v>146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147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BEL!B27+1</f>
        <v>49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Resumo!L5</f>
        <v>1</v>
      </c>
      <c r="F3" s="107" t="n">
        <f aca="false">Resumo!F5</f>
        <v>1766.58</v>
      </c>
      <c r="G3" s="107" t="n">
        <f aca="false">E3*F3</f>
        <v>1766.58</v>
      </c>
    </row>
    <row r="4" customFormat="false" ht="37.3" hidden="false" customHeight="false" outlineLevel="0" collapsed="false">
      <c r="A4" s="100"/>
      <c r="B4" s="103" t="n">
        <f aca="false">B3+1</f>
        <v>50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Resumo!L6</f>
        <v>1</v>
      </c>
      <c r="F4" s="107" t="n">
        <f aca="false">Resumo!F6</f>
        <v>2440</v>
      </c>
      <c r="G4" s="107" t="n">
        <f aca="false">E4*F4</f>
        <v>2440</v>
      </c>
    </row>
    <row r="5" customFormat="false" ht="61.15" hidden="false" customHeight="false" outlineLevel="0" collapsed="false">
      <c r="A5" s="100"/>
      <c r="B5" s="103" t="n">
        <f aca="false">B4+1</f>
        <v>51</v>
      </c>
      <c r="C5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Resumo!L10</f>
        <v>3</v>
      </c>
      <c r="F5" s="107" t="n">
        <f aca="false">Resumo!F10</f>
        <v>2064.5</v>
      </c>
      <c r="G5" s="107" t="n">
        <f aca="false">E5*F5</f>
        <v>6193.5</v>
      </c>
    </row>
    <row r="6" customFormat="false" ht="61.15" hidden="false" customHeight="false" outlineLevel="0" collapsed="false">
      <c r="A6" s="100"/>
      <c r="B6" s="103" t="n">
        <f aca="false">B5+1</f>
        <v>52</v>
      </c>
      <c r="C6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Resumo!L12</f>
        <v>7</v>
      </c>
      <c r="F6" s="107" t="n">
        <f aca="false">Resumo!F12</f>
        <v>3015.05</v>
      </c>
      <c r="G6" s="107" t="n">
        <f aca="false">E6*F6</f>
        <v>21105.35</v>
      </c>
    </row>
    <row r="7" customFormat="false" ht="61.15" hidden="false" customHeight="false" outlineLevel="0" collapsed="false">
      <c r="A7" s="100"/>
      <c r="B7" s="103" t="n">
        <f aca="false">B6+1</f>
        <v>53</v>
      </c>
      <c r="C7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Resumo!L14</f>
        <v>3</v>
      </c>
      <c r="F7" s="107" t="n">
        <f aca="false">Resumo!F14</f>
        <v>3844.65</v>
      </c>
      <c r="G7" s="107" t="n">
        <f aca="false">E7*F7</f>
        <v>11533.95</v>
      </c>
    </row>
    <row r="8" customFormat="false" ht="61.15" hidden="false" customHeight="false" outlineLevel="0" collapsed="false">
      <c r="A8" s="100"/>
      <c r="B8" s="103" t="n">
        <f aca="false">B7+1</f>
        <v>54</v>
      </c>
      <c r="C8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Resumo!L15</f>
        <v>3</v>
      </c>
      <c r="F8" s="107" t="n">
        <f aca="false">Resumo!F15</f>
        <v>5198.4</v>
      </c>
      <c r="G8" s="107" t="n">
        <f aca="false">E8*F8</f>
        <v>15595.2</v>
      </c>
    </row>
    <row r="9" customFormat="false" ht="61.15" hidden="false" customHeight="false" outlineLevel="0" collapsed="false">
      <c r="A9" s="100"/>
      <c r="B9" s="103" t="n">
        <f aca="false">B8+1</f>
        <v>55</v>
      </c>
      <c r="C9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Resumo!L19</f>
        <v>3</v>
      </c>
      <c r="F9" s="107" t="n">
        <f aca="false">Resumo!F19</f>
        <v>9144.5</v>
      </c>
      <c r="G9" s="107" t="n">
        <f aca="false">E9*F9</f>
        <v>27433.5</v>
      </c>
    </row>
    <row r="10" customFormat="false" ht="61.15" hidden="false" customHeight="false" outlineLevel="0" collapsed="false">
      <c r="A10" s="100"/>
      <c r="B10" s="103" t="n">
        <f aca="false">B9+1</f>
        <v>56</v>
      </c>
      <c r="C10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0" s="105" t="s">
        <v>127</v>
      </c>
      <c r="E10" s="106" t="n">
        <f aca="false">Resumo!L21</f>
        <v>5</v>
      </c>
      <c r="F10" s="107" t="n">
        <f aca="false">Resumo!F21</f>
        <v>10470</v>
      </c>
      <c r="G10" s="107" t="n">
        <f aca="false">E10*F10</f>
        <v>52350</v>
      </c>
    </row>
    <row r="11" customFormat="false" ht="61.15" hidden="false" customHeight="false" outlineLevel="0" collapsed="false">
      <c r="A11" s="100"/>
      <c r="B11" s="103" t="n">
        <f aca="false">B10+1</f>
        <v>57</v>
      </c>
      <c r="C11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1" s="105" t="s">
        <v>127</v>
      </c>
      <c r="E11" s="106" t="n">
        <f aca="false">Resumo!L23</f>
        <v>1</v>
      </c>
      <c r="F11" s="107" t="n">
        <f aca="false">Resumo!F23</f>
        <v>5546.99</v>
      </c>
      <c r="G11" s="107" t="n">
        <f aca="false">E11*F11</f>
        <v>5546.99</v>
      </c>
    </row>
    <row r="12" customFormat="false" ht="49.25" hidden="false" customHeight="false" outlineLevel="0" collapsed="false">
      <c r="A12" s="100"/>
      <c r="B12" s="103" t="n">
        <f aca="false">B11+1</f>
        <v>58</v>
      </c>
      <c r="C12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2" s="105" t="s">
        <v>127</v>
      </c>
      <c r="E12" s="106" t="n">
        <f aca="false">Resumo!L28</f>
        <v>3</v>
      </c>
      <c r="F12" s="107" t="n">
        <f aca="false">Resumo!F28</f>
        <v>2484</v>
      </c>
      <c r="G12" s="107" t="n">
        <f aca="false">E12*F12</f>
        <v>7452</v>
      </c>
      <c r="H12" s="119" t="s">
        <v>128</v>
      </c>
      <c r="I12" s="119"/>
    </row>
    <row r="13" customFormat="false" ht="46.25" hidden="false" customHeight="false" outlineLevel="0" collapsed="false">
      <c r="A13" s="109" t="s">
        <v>129</v>
      </c>
      <c r="B13" s="109"/>
      <c r="C13" s="109"/>
      <c r="D13" s="110" t="s">
        <v>124</v>
      </c>
      <c r="E13" s="111" t="n">
        <f aca="false">SUM(E3:E12)</f>
        <v>30</v>
      </c>
      <c r="F13" s="111" t="s">
        <v>130</v>
      </c>
      <c r="G13" s="112" t="n">
        <f aca="false">SUM(G3:G12)</f>
        <v>151417.07</v>
      </c>
      <c r="H13" s="120" t="s">
        <v>125</v>
      </c>
      <c r="I13" s="120" t="s">
        <v>126</v>
      </c>
      <c r="J13" s="121" t="s">
        <v>131</v>
      </c>
      <c r="K13" s="121" t="s">
        <v>65</v>
      </c>
      <c r="L13" s="121" t="s">
        <v>132</v>
      </c>
      <c r="M13" s="121" t="s">
        <v>66</v>
      </c>
      <c r="N13" s="121" t="s">
        <v>133</v>
      </c>
      <c r="O13" s="121" t="s">
        <v>67</v>
      </c>
      <c r="P13" s="121" t="s">
        <v>134</v>
      </c>
      <c r="Q13" s="121" t="s">
        <v>68</v>
      </c>
      <c r="R13" s="121" t="s">
        <v>135</v>
      </c>
      <c r="S13" s="121" t="s">
        <v>136</v>
      </c>
      <c r="T13" s="121" t="s">
        <v>137</v>
      </c>
      <c r="U13" s="121" t="s">
        <v>138</v>
      </c>
    </row>
    <row r="14" customFormat="false" ht="37.3" hidden="false" customHeight="true" outlineLevel="0" collapsed="false">
      <c r="A14" s="100" t="s">
        <v>148</v>
      </c>
      <c r="B14" s="101" t="s">
        <v>121</v>
      </c>
      <c r="C14" s="102" t="s">
        <v>122</v>
      </c>
      <c r="D14" s="101" t="s">
        <v>123</v>
      </c>
      <c r="E14" s="101" t="s">
        <v>124</v>
      </c>
      <c r="F14" s="101" t="s">
        <v>125</v>
      </c>
      <c r="G14" s="101" t="s">
        <v>126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customFormat="false" ht="25.35" hidden="false" customHeight="true" outlineLevel="0" collapsed="false">
      <c r="A15" s="100" t="s">
        <v>148</v>
      </c>
      <c r="B15" s="103" t="n">
        <f aca="false">B12+1</f>
        <v>59</v>
      </c>
      <c r="C15" s="104" t="str">
        <f aca="false">"INSTALAÇÃO DE AR CONDICIONADO - Descrição Complementar: "&amp;Resumo!D36</f>
        <v>INSTALAÇÃO DE AR CONDICIONADO - Descrição Complementar: DOCUMENTO DE RESPONSABILIDADE TÉCNICA (TRT/ART)</v>
      </c>
      <c r="D15" s="105" t="s">
        <v>127</v>
      </c>
      <c r="E15" s="106" t="n">
        <f aca="false">Resumo!L36</f>
        <v>2</v>
      </c>
      <c r="F15" s="107" t="n">
        <f aca="false">[1]BAV!H19</f>
        <v>78.96334</v>
      </c>
      <c r="G15" s="107" t="n">
        <f aca="false">E15*F15</f>
        <v>157.92668</v>
      </c>
      <c r="H15" s="122" t="n">
        <f aca="false">[1]BAV!J19</f>
        <v>83.03039</v>
      </c>
      <c r="I15" s="115" t="n">
        <f aca="false">$E15*H15</f>
        <v>166.06078</v>
      </c>
      <c r="J15" s="122" t="n">
        <f aca="false">[1]BAV!L19</f>
        <v>0</v>
      </c>
      <c r="K15" s="115" t="n">
        <f aca="false">$E15*J15</f>
        <v>0</v>
      </c>
      <c r="L15" s="122" t="n">
        <f aca="false">[1]BAV!M19</f>
        <v>0</v>
      </c>
      <c r="M15" s="115" t="n">
        <f aca="false">$E15*L15</f>
        <v>0</v>
      </c>
      <c r="N15" s="122" t="n">
        <f aca="false">[1]BAV!N19</f>
        <v>0</v>
      </c>
      <c r="O15" s="115" t="n">
        <f aca="false">$E15*N15</f>
        <v>0</v>
      </c>
      <c r="P15" s="122" t="n">
        <f aca="false">[1]BAV!O19</f>
        <v>0</v>
      </c>
      <c r="Q15" s="115" t="n">
        <f aca="false">$E15*P15</f>
        <v>0</v>
      </c>
      <c r="R15" s="122" t="n">
        <f aca="false">[1]BAV!P19</f>
        <v>73.76</v>
      </c>
      <c r="S15" s="115" t="n">
        <f aca="false">$E15*R15</f>
        <v>147.52</v>
      </c>
      <c r="T15" s="122" t="n">
        <f aca="false">[1]BAV!Q19</f>
        <v>0.2059</v>
      </c>
      <c r="U15" s="115" t="n">
        <f aca="false">$E15*T15</f>
        <v>0.4118</v>
      </c>
    </row>
    <row r="16" customFormat="false" ht="25.35" hidden="false" customHeight="true" outlineLevel="0" collapsed="false">
      <c r="A16" s="100"/>
      <c r="B16" s="103" t="n">
        <f aca="false">B15+1</f>
        <v>60</v>
      </c>
      <c r="C16" s="104" t="str">
        <f aca="false">"INSTALAÇÃO DE AR CONDICIONADO - Descrição Complementar: "&amp;Resumo!D37</f>
        <v>INSTALAÇÃO DE AR CONDICIONADO - Descrição Complementar: INSTALAÇÃO DE AR CONDICIONADO, TIPO SPLIT HI-WALL</v>
      </c>
      <c r="D16" s="105" t="s">
        <v>127</v>
      </c>
      <c r="E16" s="106" t="n">
        <f aca="false">Resumo!L37</f>
        <v>4</v>
      </c>
      <c r="F16" s="107" t="n">
        <f aca="false">[1]BAV!H20</f>
        <v>239.45188</v>
      </c>
      <c r="G16" s="107" t="n">
        <f aca="false">E16*F16</f>
        <v>957.80752</v>
      </c>
      <c r="H16" s="122" t="n">
        <f aca="false">[1]BAV!J20</f>
        <v>234.83919</v>
      </c>
      <c r="I16" s="115" t="n">
        <f aca="false">$E16*H16</f>
        <v>939.35676</v>
      </c>
      <c r="J16" s="122" t="n">
        <f aca="false">[1]BAV!L20</f>
        <v>2.523</v>
      </c>
      <c r="K16" s="115" t="n">
        <f aca="false">$E16*J16</f>
        <v>10.092</v>
      </c>
      <c r="L16" s="122" t="n">
        <f aca="false">[1]BAV!M20</f>
        <v>74.98</v>
      </c>
      <c r="M16" s="115" t="n">
        <f aca="false">$E16*L16</f>
        <v>299.92</v>
      </c>
      <c r="N16" s="122" t="n">
        <f aca="false">[1]BAV!N20</f>
        <v>2.523</v>
      </c>
      <c r="O16" s="115" t="n">
        <f aca="false">$E16*N16</f>
        <v>10.092</v>
      </c>
      <c r="P16" s="122" t="n">
        <f aca="false">[1]BAV!O20</f>
        <v>53.99</v>
      </c>
      <c r="Q16" s="115" t="n">
        <f aca="false">$E16*P16</f>
        <v>215.96</v>
      </c>
      <c r="R16" s="122" t="n">
        <f aca="false">[1]BAV!P20</f>
        <v>40.54</v>
      </c>
      <c r="S16" s="115" t="n">
        <f aca="false">$E16*R16</f>
        <v>162.16</v>
      </c>
      <c r="T16" s="122" t="n">
        <f aca="false">[1]BAV!Q20</f>
        <v>2</v>
      </c>
      <c r="U16" s="115" t="n">
        <f aca="false">$E16*T16</f>
        <v>8</v>
      </c>
    </row>
    <row r="17" customFormat="false" ht="25.35" hidden="false" customHeight="false" outlineLevel="0" collapsed="false">
      <c r="A17" s="100"/>
      <c r="B17" s="103" t="n">
        <f aca="false">B16+1</f>
        <v>61</v>
      </c>
      <c r="C17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7" s="105" t="s">
        <v>127</v>
      </c>
      <c r="E17" s="106" t="n">
        <f aca="false">Resumo!L38</f>
        <v>7</v>
      </c>
      <c r="F17" s="107" t="n">
        <f aca="false">[1]BAV!H21</f>
        <v>774.22438</v>
      </c>
      <c r="G17" s="107" t="n">
        <f aca="false">E17*F17</f>
        <v>5419.57066</v>
      </c>
      <c r="H17" s="122" t="n">
        <f aca="false">[1]BAV!J21</f>
        <v>785.29206</v>
      </c>
      <c r="I17" s="115" t="n">
        <f aca="false">$E17*H17</f>
        <v>5497.04442</v>
      </c>
      <c r="J17" s="122" t="n">
        <f aca="false">[1]BAV!L21</f>
        <v>4.5749</v>
      </c>
      <c r="K17" s="115" t="n">
        <f aca="false">$E17*J17</f>
        <v>32.0243</v>
      </c>
      <c r="L17" s="122" t="n">
        <f aca="false">[1]BAV!M21</f>
        <v>135.96</v>
      </c>
      <c r="M17" s="115" t="n">
        <f aca="false">$E17*L17</f>
        <v>951.72</v>
      </c>
      <c r="N17" s="122" t="n">
        <f aca="false">[1]BAV!N21</f>
        <v>4.5749</v>
      </c>
      <c r="O17" s="115" t="n">
        <f aca="false">$E17*N17</f>
        <v>32.0243</v>
      </c>
      <c r="P17" s="122" t="n">
        <f aca="false">[1]BAV!O21</f>
        <v>97.9</v>
      </c>
      <c r="Q17" s="115" t="n">
        <f aca="false">$E17*P17</f>
        <v>685.3</v>
      </c>
      <c r="R17" s="122" t="n">
        <f aca="false">[1]BAV!P21</f>
        <v>276.43</v>
      </c>
      <c r="S17" s="115" t="n">
        <f aca="false">$E17*R17</f>
        <v>1935.01</v>
      </c>
      <c r="T17" s="122" t="n">
        <f aca="false">[1]BAV!Q21</f>
        <v>1.5166</v>
      </c>
      <c r="U17" s="115" t="n">
        <f aca="false">$E17*T17</f>
        <v>10.6162</v>
      </c>
    </row>
    <row r="18" customFormat="false" ht="37.3" hidden="false" customHeight="false" outlineLevel="0" collapsed="false">
      <c r="A18" s="100"/>
      <c r="B18" s="103" t="n">
        <f aca="false">B17+1</f>
        <v>62</v>
      </c>
      <c r="C18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8" s="105" t="s">
        <v>140</v>
      </c>
      <c r="E18" s="106" t="n">
        <f aca="false">Resumo!L39</f>
        <v>14</v>
      </c>
      <c r="F18" s="107" t="n">
        <f aca="false">[1]BAV!H22</f>
        <v>28.431</v>
      </c>
      <c r="G18" s="107" t="n">
        <f aca="false">E18*F18</f>
        <v>398.034</v>
      </c>
      <c r="H18" s="122" t="n">
        <f aca="false">[1]BAV!J22</f>
        <v>29.57292</v>
      </c>
      <c r="I18" s="115" t="n">
        <f aca="false">$E18*H18</f>
        <v>414.02088</v>
      </c>
      <c r="J18" s="122" t="n">
        <f aca="false">[1]BAV!L22</f>
        <v>0.052</v>
      </c>
      <c r="K18" s="115" t="n">
        <f aca="false">$E18*J18</f>
        <v>0.728</v>
      </c>
      <c r="L18" s="122" t="n">
        <f aca="false">[1]BAV!M22</f>
        <v>1.54</v>
      </c>
      <c r="M18" s="115" t="n">
        <f aca="false">$E18*L18</f>
        <v>21.56</v>
      </c>
      <c r="N18" s="122" t="n">
        <f aca="false">[1]BAV!N22</f>
        <v>0.052</v>
      </c>
      <c r="O18" s="115" t="n">
        <f aca="false">$E18*N18</f>
        <v>0.728</v>
      </c>
      <c r="P18" s="122" t="n">
        <f aca="false">[1]BAV!O22</f>
        <v>1.11</v>
      </c>
      <c r="Q18" s="115" t="n">
        <f aca="false">$E18*P18</f>
        <v>15.54</v>
      </c>
      <c r="R18" s="122" t="n">
        <f aca="false">[1]BAV!P22</f>
        <v>18.74</v>
      </c>
      <c r="S18" s="115" t="n">
        <f aca="false">$E18*R18</f>
        <v>262.36</v>
      </c>
      <c r="T18" s="122" t="n">
        <f aca="false">[1]BAV!Q22</f>
        <v>1.0211</v>
      </c>
      <c r="U18" s="115" t="n">
        <f aca="false">$E18*T18</f>
        <v>14.2954</v>
      </c>
    </row>
    <row r="19" customFormat="false" ht="37.3" hidden="false" customHeight="false" outlineLevel="0" collapsed="false">
      <c r="A19" s="100"/>
      <c r="B19" s="103" t="n">
        <f aca="false">B18+1</f>
        <v>63</v>
      </c>
      <c r="C19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19" s="105" t="s">
        <v>140</v>
      </c>
      <c r="E19" s="106" t="n">
        <f aca="false">Resumo!L40</f>
        <v>23</v>
      </c>
      <c r="F19" s="107" t="n">
        <f aca="false">[1]BAV!H23</f>
        <v>41.58945</v>
      </c>
      <c r="G19" s="107" t="n">
        <f aca="false">E19*F19</f>
        <v>956.55735</v>
      </c>
      <c r="H19" s="122" t="n">
        <f aca="false">[1]BAV!J23</f>
        <v>43.37532</v>
      </c>
      <c r="I19" s="115" t="n">
        <f aca="false">$E19*H19</f>
        <v>997.63236</v>
      </c>
      <c r="J19" s="122" t="n">
        <f aca="false">[1]BAV!L23</f>
        <v>0.057</v>
      </c>
      <c r="K19" s="115" t="n">
        <f aca="false">$E19*J19</f>
        <v>1.311</v>
      </c>
      <c r="L19" s="122" t="n">
        <f aca="false">[1]BAV!M23</f>
        <v>1.69</v>
      </c>
      <c r="M19" s="115" t="n">
        <f aca="false">$E19*L19</f>
        <v>38.87</v>
      </c>
      <c r="N19" s="122" t="n">
        <f aca="false">[1]BAV!N23</f>
        <v>0.057</v>
      </c>
      <c r="O19" s="115" t="n">
        <f aca="false">$E19*N19</f>
        <v>1.311</v>
      </c>
      <c r="P19" s="122" t="n">
        <f aca="false">[1]BAV!O23</f>
        <v>1.21</v>
      </c>
      <c r="Q19" s="115" t="n">
        <f aca="false">$E19*P19</f>
        <v>27.83</v>
      </c>
      <c r="R19" s="122" t="n">
        <f aca="false">[1]BAV!P23</f>
        <v>28.84</v>
      </c>
      <c r="S19" s="115" t="n">
        <f aca="false">$E19*R19</f>
        <v>663.32</v>
      </c>
      <c r="T19" s="122" t="n">
        <f aca="false">[1]BAV!Q23</f>
        <v>1.0211</v>
      </c>
      <c r="U19" s="115" t="n">
        <f aca="false">$E19*T19</f>
        <v>23.4853</v>
      </c>
    </row>
    <row r="20" customFormat="false" ht="37.3" hidden="false" customHeight="false" outlineLevel="0" collapsed="false">
      <c r="A20" s="100"/>
      <c r="B20" s="103" t="n">
        <f aca="false">B19+1</f>
        <v>64</v>
      </c>
      <c r="C20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0" s="105" t="s">
        <v>140</v>
      </c>
      <c r="E20" s="106" t="n">
        <f aca="false">Resumo!L41</f>
        <v>15</v>
      </c>
      <c r="F20" s="107" t="n">
        <f aca="false">[1]BAV!H24</f>
        <v>54.39555</v>
      </c>
      <c r="G20" s="107" t="n">
        <f aca="false">E20*F20</f>
        <v>815.93325</v>
      </c>
      <c r="H20" s="122" t="n">
        <f aca="false">[1]BAV!J24</f>
        <v>56.81988</v>
      </c>
      <c r="I20" s="115" t="n">
        <f aca="false">$E20*H20</f>
        <v>852.2982</v>
      </c>
      <c r="J20" s="122" t="n">
        <f aca="false">[1]BAV!L24</f>
        <v>0.061</v>
      </c>
      <c r="K20" s="115" t="n">
        <f aca="false">$E20*J20</f>
        <v>0.915</v>
      </c>
      <c r="L20" s="122" t="n">
        <f aca="false">[1]BAV!M24</f>
        <v>1.81</v>
      </c>
      <c r="M20" s="115" t="n">
        <f aca="false">$E20*L20</f>
        <v>27.15</v>
      </c>
      <c r="N20" s="122" t="n">
        <f aca="false">[1]BAV!N24</f>
        <v>0.061</v>
      </c>
      <c r="O20" s="115" t="n">
        <f aca="false">$E20*N20</f>
        <v>0.915</v>
      </c>
      <c r="P20" s="122" t="n">
        <f aca="false">[1]BAV!O24</f>
        <v>1.3</v>
      </c>
      <c r="Q20" s="115" t="n">
        <f aca="false">$E20*P20</f>
        <v>19.5</v>
      </c>
      <c r="R20" s="122" t="n">
        <f aca="false">[1]BAV!P24</f>
        <v>39.11</v>
      </c>
      <c r="S20" s="115" t="n">
        <f aca="false">$E20*R20</f>
        <v>586.65</v>
      </c>
      <c r="T20" s="122" t="n">
        <f aca="false">[1]BAV!Q24</f>
        <v>1.0211</v>
      </c>
      <c r="U20" s="115" t="n">
        <f aca="false">$E20*T20</f>
        <v>15.3165</v>
      </c>
    </row>
    <row r="21" customFormat="false" ht="37.3" hidden="false" customHeight="false" outlineLevel="0" collapsed="false">
      <c r="A21" s="100"/>
      <c r="B21" s="103" t="n">
        <f aca="false">B20+1</f>
        <v>65</v>
      </c>
      <c r="C21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1" s="105" t="s">
        <v>140</v>
      </c>
      <c r="E21" s="106" t="n">
        <f aca="false">Resumo!L42</f>
        <v>40</v>
      </c>
      <c r="F21" s="107" t="n">
        <f aca="false">[1]BAV!H25</f>
        <v>65.88945</v>
      </c>
      <c r="G21" s="107" t="n">
        <f aca="false">E21*F21</f>
        <v>2635.578</v>
      </c>
      <c r="H21" s="122" t="n">
        <f aca="false">[1]BAV!J25</f>
        <v>68.89698</v>
      </c>
      <c r="I21" s="115" t="n">
        <f aca="false">$E21*H21</f>
        <v>2755.8792</v>
      </c>
      <c r="J21" s="122" t="n">
        <f aca="false">[1]BAV!L25</f>
        <v>0.064</v>
      </c>
      <c r="K21" s="115" t="n">
        <f aca="false">$E21*J21</f>
        <v>2.56</v>
      </c>
      <c r="L21" s="122" t="n">
        <f aca="false">[1]BAV!M25</f>
        <v>1.9</v>
      </c>
      <c r="M21" s="115" t="n">
        <f aca="false">$E21*L21</f>
        <v>76</v>
      </c>
      <c r="N21" s="122" t="n">
        <f aca="false">[1]BAV!N25</f>
        <v>0.064</v>
      </c>
      <c r="O21" s="115" t="n">
        <f aca="false">$E21*N21</f>
        <v>2.56</v>
      </c>
      <c r="P21" s="122" t="n">
        <f aca="false">[1]BAV!O25</f>
        <v>1.36</v>
      </c>
      <c r="Q21" s="115" t="n">
        <f aca="false">$E21*P21</f>
        <v>54.4</v>
      </c>
      <c r="R21" s="122" t="n">
        <f aca="false">[1]BAV!P25</f>
        <v>48.65</v>
      </c>
      <c r="S21" s="115" t="n">
        <f aca="false">$E21*R21</f>
        <v>1946</v>
      </c>
      <c r="T21" s="122" t="n">
        <f aca="false">[1]BAV!Q25</f>
        <v>1.0211</v>
      </c>
      <c r="U21" s="115" t="n">
        <f aca="false">$E21*T21</f>
        <v>40.844</v>
      </c>
    </row>
    <row r="22" customFormat="false" ht="37.3" hidden="false" customHeight="false" outlineLevel="0" collapsed="false">
      <c r="A22" s="100"/>
      <c r="B22" s="103" t="n">
        <f aca="false">B21+1</f>
        <v>66</v>
      </c>
      <c r="C22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2" s="105" t="s">
        <v>140</v>
      </c>
      <c r="E22" s="106" t="n">
        <f aca="false">Resumo!L44</f>
        <v>28</v>
      </c>
      <c r="F22" s="107" t="n">
        <f aca="false">[1]BAV!H27</f>
        <v>111.64635</v>
      </c>
      <c r="G22" s="107" t="n">
        <f aca="false">E22*F22</f>
        <v>3126.0978</v>
      </c>
      <c r="H22" s="122" t="n">
        <f aca="false">[1]BAV!J27</f>
        <v>117.02646</v>
      </c>
      <c r="I22" s="115" t="n">
        <f aca="false">$E22*H22</f>
        <v>3276.74088</v>
      </c>
      <c r="J22" s="122" t="n">
        <f aca="false">[1]BAV!L27</f>
        <v>0.064</v>
      </c>
      <c r="K22" s="115" t="n">
        <f aca="false">$E22*J22</f>
        <v>1.792</v>
      </c>
      <c r="L22" s="122" t="n">
        <f aca="false">[1]BAV!M27</f>
        <v>1.9</v>
      </c>
      <c r="M22" s="115" t="n">
        <f aca="false">$E22*L22</f>
        <v>53.2</v>
      </c>
      <c r="N22" s="122" t="n">
        <f aca="false">[1]BAV!N27</f>
        <v>0.064</v>
      </c>
      <c r="O22" s="115" t="n">
        <f aca="false">$E22*N22</f>
        <v>1.792</v>
      </c>
      <c r="P22" s="122" t="n">
        <f aca="false">[1]BAV!O27</f>
        <v>1.36</v>
      </c>
      <c r="Q22" s="115" t="n">
        <f aca="false">$E22*P22</f>
        <v>38.08</v>
      </c>
      <c r="R22" s="122" t="n">
        <f aca="false">[1]BAV!P27</f>
        <v>84.5</v>
      </c>
      <c r="S22" s="115" t="n">
        <f aca="false">$E22*R22</f>
        <v>2366</v>
      </c>
      <c r="T22" s="122" t="n">
        <f aca="false">[1]BAV!Q27</f>
        <v>1.0211</v>
      </c>
      <c r="U22" s="115" t="n">
        <f aca="false">$E22*T22</f>
        <v>28.5908</v>
      </c>
    </row>
    <row r="23" customFormat="false" ht="37.3" hidden="false" customHeight="false" outlineLevel="0" collapsed="false">
      <c r="A23" s="100"/>
      <c r="B23" s="103" t="n">
        <f aca="false">B22+1</f>
        <v>67</v>
      </c>
      <c r="C23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3" s="105" t="s">
        <v>140</v>
      </c>
      <c r="E23" s="106" t="n">
        <f aca="false">Resumo!L45</f>
        <v>22</v>
      </c>
      <c r="F23" s="107" t="n">
        <f aca="false">[1]BAV!H28</f>
        <v>25.3662</v>
      </c>
      <c r="G23" s="107" t="n">
        <f aca="false">E23*F23</f>
        <v>558.0564</v>
      </c>
      <c r="H23" s="122" t="n">
        <f aca="false">[1]BAV!J28</f>
        <v>25.6111</v>
      </c>
      <c r="I23" s="115" t="n">
        <f aca="false">$E23*H23</f>
        <v>563.4442</v>
      </c>
      <c r="J23" s="122" t="n">
        <f aca="false">[1]BAV!L28</f>
        <v>0.2154</v>
      </c>
      <c r="K23" s="115" t="n">
        <f aca="false">$E23*J23</f>
        <v>4.7388</v>
      </c>
      <c r="L23" s="122" t="n">
        <f aca="false">[1]BAV!M28</f>
        <v>6.4</v>
      </c>
      <c r="M23" s="115" t="n">
        <f aca="false">$E23*L23</f>
        <v>140.8</v>
      </c>
      <c r="N23" s="122" t="n">
        <f aca="false">[1]BAV!N28</f>
        <v>0.0667</v>
      </c>
      <c r="O23" s="115" t="n">
        <f aca="false">$E23*N23</f>
        <v>1.4674</v>
      </c>
      <c r="P23" s="122" t="n">
        <f aca="false">[1]BAV!O28</f>
        <v>1.42</v>
      </c>
      <c r="Q23" s="115" t="n">
        <f aca="false">$E23*P23</f>
        <v>31.24</v>
      </c>
      <c r="R23" s="122" t="n">
        <f aca="false">[1]BAV!P28</f>
        <v>7.23</v>
      </c>
      <c r="S23" s="115" t="n">
        <f aca="false">$E23*R23</f>
        <v>159.06</v>
      </c>
      <c r="T23" s="122" t="n">
        <f aca="false">[1]BAV!Q28</f>
        <v>1.19</v>
      </c>
      <c r="U23" s="115" t="n">
        <f aca="false">$E23*T23</f>
        <v>26.18</v>
      </c>
    </row>
    <row r="24" customFormat="false" ht="37.3" hidden="false" customHeight="false" outlineLevel="0" collapsed="false">
      <c r="A24" s="100"/>
      <c r="B24" s="103" t="n">
        <f aca="false">B23+1</f>
        <v>68</v>
      </c>
      <c r="C24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4" s="105" t="s">
        <v>140</v>
      </c>
      <c r="E24" s="106" t="n">
        <f aca="false">Resumo!L46</f>
        <v>28</v>
      </c>
      <c r="F24" s="107" t="n">
        <f aca="false">[1]BAV!H29</f>
        <v>32.25672</v>
      </c>
      <c r="G24" s="107" t="n">
        <f aca="false">E24*F24</f>
        <v>903.18816</v>
      </c>
      <c r="H24" s="122" t="n">
        <f aca="false">[1]BAV!J29</f>
        <v>32.85652</v>
      </c>
      <c r="I24" s="115" t="n">
        <f aca="false">$E24*H24</f>
        <v>919.98256</v>
      </c>
      <c r="J24" s="122" t="n">
        <f aca="false">[1]BAV!L29</f>
        <v>0.2154</v>
      </c>
      <c r="K24" s="115" t="n">
        <f aca="false">$E24*J24</f>
        <v>6.0312</v>
      </c>
      <c r="L24" s="122" t="n">
        <f aca="false">[1]BAV!M29</f>
        <v>6.4</v>
      </c>
      <c r="M24" s="115" t="n">
        <f aca="false">$E24*L24</f>
        <v>179.2</v>
      </c>
      <c r="N24" s="122" t="n">
        <f aca="false">[1]BAV!N29</f>
        <v>0.0667</v>
      </c>
      <c r="O24" s="115" t="n">
        <f aca="false">$E24*N24</f>
        <v>1.8676</v>
      </c>
      <c r="P24" s="122" t="n">
        <f aca="false">[1]BAV!O29</f>
        <v>1.42</v>
      </c>
      <c r="Q24" s="115" t="n">
        <f aca="false">$E24*P24</f>
        <v>39.76</v>
      </c>
      <c r="R24" s="122" t="n">
        <f aca="false">[1]BAV!P29</f>
        <v>12.69</v>
      </c>
      <c r="S24" s="115" t="n">
        <f aca="false">$E24*R24</f>
        <v>355.32</v>
      </c>
      <c r="T24" s="122" t="n">
        <f aca="false">[1]BAV!Q29</f>
        <v>1.2434</v>
      </c>
      <c r="U24" s="115" t="n">
        <f aca="false">$E24*T24</f>
        <v>34.8152</v>
      </c>
    </row>
    <row r="25" customFormat="false" ht="25.35" hidden="false" customHeight="false" outlineLevel="0" collapsed="false">
      <c r="A25" s="100"/>
      <c r="B25" s="103" t="n">
        <f aca="false">B24+1</f>
        <v>69</v>
      </c>
      <c r="C25" s="104" t="str">
        <f aca="false">"INSTALAÇÃO DE AR CONDICIONADO - Descrição Complementar: "&amp;Resumo!D47</f>
        <v>INSTALAÇÃO DE AR CONDICIONADO - Descrição Complementar: CARGA DA INSTALAÇÃO COM GÁS REFRIGERANTE R-410a</v>
      </c>
      <c r="D25" s="105" t="s">
        <v>141</v>
      </c>
      <c r="E25" s="106" t="n">
        <f aca="false">Resumo!L47</f>
        <v>14.7</v>
      </c>
      <c r="F25" s="107" t="n">
        <f aca="false">[1]BAV!H30</f>
        <v>50.79915</v>
      </c>
      <c r="G25" s="107" t="n">
        <f aca="false">E25*F25</f>
        <v>746.747505</v>
      </c>
      <c r="H25" s="122" t="n">
        <f aca="false">[1]BAV!J30</f>
        <v>53.43318</v>
      </c>
      <c r="I25" s="115" t="n">
        <f aca="false">$E25*H25</f>
        <v>785.467746</v>
      </c>
      <c r="J25" s="122" t="n">
        <f aca="false">[1]BAV!L30</f>
        <v>0.2154</v>
      </c>
      <c r="K25" s="115" t="n">
        <f aca="false">$E25*J25</f>
        <v>3.16638</v>
      </c>
      <c r="L25" s="122" t="n">
        <f aca="false">[1]BAV!M30</f>
        <v>6.4</v>
      </c>
      <c r="M25" s="115" t="n">
        <f aca="false">$E25*L25</f>
        <v>94.08</v>
      </c>
      <c r="N25" s="122" t="n">
        <f aca="false">[1]BAV!N30</f>
        <v>0.0667</v>
      </c>
      <c r="O25" s="115" t="n">
        <f aca="false">$E25*N25</f>
        <v>0.98049</v>
      </c>
      <c r="P25" s="122" t="n">
        <f aca="false">[1]BAV!O30</f>
        <v>1.42</v>
      </c>
      <c r="Q25" s="115" t="n">
        <f aca="false">$E25*P25</f>
        <v>20.874</v>
      </c>
      <c r="R25" s="122" t="n">
        <f aca="false">[1]BAV!P30</f>
        <v>41.81</v>
      </c>
      <c r="S25" s="115" t="n">
        <f aca="false">$E25*R25</f>
        <v>614.607</v>
      </c>
      <c r="T25" s="122" t="n">
        <f aca="false">[1]BAV!Q30</f>
        <v>1</v>
      </c>
      <c r="U25" s="115" t="n">
        <f aca="false">$E25*T25</f>
        <v>14.7</v>
      </c>
    </row>
    <row r="26" customFormat="false" ht="25.35" hidden="false" customHeight="false" outlineLevel="0" collapsed="false">
      <c r="A26" s="100"/>
      <c r="B26" s="103" t="n">
        <f aca="false">B25+1</f>
        <v>70</v>
      </c>
      <c r="C26" s="104" t="str">
        <f aca="false">"INSTALAÇÃO DE AR CONDICIONADO - Descrição Complementar: "&amp;Resumo!D48</f>
        <v>INSTALAÇÃO DE AR CONDICIONADO - Descrição Complementar: CARGA DA INSTALAÇÃO COM GÁS REFRIGERANTE R-32</v>
      </c>
      <c r="D26" s="105" t="s">
        <v>141</v>
      </c>
      <c r="E26" s="106" t="n">
        <f aca="false">Resumo!L48</f>
        <v>21.9</v>
      </c>
      <c r="F26" s="107" t="n">
        <f aca="false">[1]BAV!H31</f>
        <v>160.4529</v>
      </c>
      <c r="G26" s="107" t="n">
        <f aca="false">E26*F26</f>
        <v>3513.91851</v>
      </c>
      <c r="H26" s="122" t="n">
        <f aca="false">[1]BAV!J31</f>
        <v>168.77268</v>
      </c>
      <c r="I26" s="115" t="n">
        <f aca="false">$E26*H26</f>
        <v>3696.121692</v>
      </c>
      <c r="J26" s="122" t="n">
        <f aca="false">[1]BAV!L31</f>
        <v>0.2154</v>
      </c>
      <c r="K26" s="115" t="n">
        <f aca="false">$E26*J26</f>
        <v>4.71726</v>
      </c>
      <c r="L26" s="122" t="n">
        <f aca="false">[1]BAV!M31</f>
        <v>6.4</v>
      </c>
      <c r="M26" s="115" t="n">
        <f aca="false">$E26*L26</f>
        <v>140.16</v>
      </c>
      <c r="N26" s="122" t="n">
        <f aca="false">[1]BAV!N31</f>
        <v>0.0667</v>
      </c>
      <c r="O26" s="115" t="n">
        <f aca="false">$E26*N26</f>
        <v>1.46073</v>
      </c>
      <c r="P26" s="122" t="n">
        <f aca="false">[1]BAV!O31</f>
        <v>1.42</v>
      </c>
      <c r="Q26" s="115" t="n">
        <f aca="false">$E26*P26</f>
        <v>31.098</v>
      </c>
      <c r="R26" s="122" t="n">
        <f aca="false">[1]BAV!P31</f>
        <v>132.06</v>
      </c>
      <c r="S26" s="115" t="n">
        <f aca="false">$E26*R26</f>
        <v>2892.114</v>
      </c>
      <c r="T26" s="122" t="n">
        <f aca="false">[1]BAV!Q31</f>
        <v>1</v>
      </c>
      <c r="U26" s="115" t="n">
        <f aca="false">$E26*T26</f>
        <v>21.9</v>
      </c>
    </row>
    <row r="27" customFormat="false" ht="25.35" hidden="false" customHeight="false" outlineLevel="0" collapsed="false">
      <c r="A27" s="100"/>
      <c r="B27" s="103" t="n">
        <f aca="false">B26+1</f>
        <v>71</v>
      </c>
      <c r="C27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27" s="105" t="s">
        <v>127</v>
      </c>
      <c r="E27" s="106" t="n">
        <f aca="false">Resumo!L49</f>
        <v>4</v>
      </c>
      <c r="F27" s="107" t="n">
        <f aca="false">[1]BAV!H32</f>
        <v>522.17055</v>
      </c>
      <c r="G27" s="107" t="n">
        <f aca="false">E27*F27</f>
        <v>2088.6822</v>
      </c>
      <c r="H27" s="122" t="n">
        <f aca="false">[1]BAV!J32</f>
        <v>549.24606</v>
      </c>
      <c r="I27" s="115" t="n">
        <f aca="false">$E27*H27</f>
        <v>2196.98424</v>
      </c>
      <c r="J27" s="122" t="n">
        <f aca="false">[1]BAV!L32</f>
        <v>0</v>
      </c>
      <c r="K27" s="115" t="n">
        <f aca="false">$E27*J27</f>
        <v>0</v>
      </c>
      <c r="L27" s="122" t="n">
        <f aca="false">[1]BAV!M32</f>
        <v>0</v>
      </c>
      <c r="M27" s="115" t="n">
        <f aca="false">$E27*L27</f>
        <v>0</v>
      </c>
      <c r="N27" s="122" t="n">
        <f aca="false">[1]BAV!N32</f>
        <v>0</v>
      </c>
      <c r="O27" s="115" t="n">
        <f aca="false">$E27*N27</f>
        <v>0</v>
      </c>
      <c r="P27" s="122" t="n">
        <f aca="false">[1]BAV!O32</f>
        <v>0</v>
      </c>
      <c r="Q27" s="115" t="n">
        <f aca="false">$E27*P27</f>
        <v>0</v>
      </c>
      <c r="R27" s="122" t="n">
        <f aca="false">[1]BAV!P32</f>
        <v>429.77</v>
      </c>
      <c r="S27" s="115" t="n">
        <f aca="false">$E27*R27</f>
        <v>1719.08</v>
      </c>
      <c r="T27" s="122" t="n">
        <f aca="false">[1]BAV!Q32</f>
        <v>1</v>
      </c>
      <c r="U27" s="115" t="n">
        <f aca="false">$E27*T27</f>
        <v>4</v>
      </c>
    </row>
    <row r="28" customFormat="false" ht="37.3" hidden="false" customHeight="false" outlineLevel="0" collapsed="false">
      <c r="A28" s="100"/>
      <c r="B28" s="103" t="n">
        <f aca="false">B27+1</f>
        <v>72</v>
      </c>
      <c r="C28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8" s="105" t="s">
        <v>127</v>
      </c>
      <c r="E28" s="106" t="n">
        <f aca="false">Resumo!L50</f>
        <v>11</v>
      </c>
      <c r="F28" s="107" t="n">
        <f aca="false">[1]BAV!H33</f>
        <v>52.91566</v>
      </c>
      <c r="G28" s="107" t="n">
        <f aca="false">E28*F28</f>
        <v>582.07226</v>
      </c>
      <c r="H28" s="122" t="n">
        <f aca="false">[1]BAV!J33</f>
        <v>49.73596</v>
      </c>
      <c r="I28" s="115" t="n">
        <f aca="false">$E28*H28</f>
        <v>547.09556</v>
      </c>
      <c r="J28" s="122" t="n">
        <f aca="false">[1]BAV!L33</f>
        <v>1.16</v>
      </c>
      <c r="K28" s="115" t="n">
        <f aca="false">$E28*J28</f>
        <v>12.76</v>
      </c>
      <c r="L28" s="122" t="n">
        <f aca="false">[1]BAV!M33</f>
        <v>34.8019</v>
      </c>
      <c r="M28" s="115" t="n">
        <f aca="false">$E28*L28</f>
        <v>382.8209</v>
      </c>
      <c r="N28" s="122" t="n">
        <f aca="false">[1]BAV!N33</f>
        <v>0.32</v>
      </c>
      <c r="O28" s="115" t="n">
        <f aca="false">$E28*N28</f>
        <v>3.52</v>
      </c>
      <c r="P28" s="122" t="n">
        <f aca="false">[1]BAV!O33</f>
        <v>7.1281</v>
      </c>
      <c r="Q28" s="115" t="n">
        <f aca="false">$E28*P28</f>
        <v>78.4091</v>
      </c>
      <c r="R28" s="122" t="n">
        <f aca="false">[1]BAV!P33</f>
        <v>0</v>
      </c>
      <c r="S28" s="115" t="n">
        <f aca="false">$E28*R28</f>
        <v>0</v>
      </c>
      <c r="T28" s="122" t="n">
        <f aca="false">[1]BAV!Q33</f>
        <v>0</v>
      </c>
      <c r="U28" s="115" t="n">
        <f aca="false">$E28*T28</f>
        <v>0</v>
      </c>
    </row>
    <row r="29" customFormat="false" ht="31.3" hidden="false" customHeight="true" outlineLevel="0" collapsed="false">
      <c r="A29" s="109" t="s">
        <v>142</v>
      </c>
      <c r="B29" s="109"/>
      <c r="C29" s="109"/>
      <c r="D29" s="110" t="s">
        <v>124</v>
      </c>
      <c r="E29" s="111" t="n">
        <f aca="false">SUM(E15:E28)</f>
        <v>234.6</v>
      </c>
      <c r="F29" s="111" t="s">
        <v>130</v>
      </c>
      <c r="G29" s="112" t="n">
        <f aca="false">SUM(G15:G28)</f>
        <v>22860.170295</v>
      </c>
      <c r="H29" s="123" t="s">
        <v>130</v>
      </c>
      <c r="I29" s="112" t="n">
        <f aca="false">SUM(I15:I28)</f>
        <v>23608.129478</v>
      </c>
    </row>
    <row r="30" customFormat="false" ht="12.8" hidden="false" customHeight="false" outlineLevel="0" collapsed="false">
      <c r="D30" s="117"/>
      <c r="G30" s="116"/>
    </row>
  </sheetData>
  <mergeCells count="6">
    <mergeCell ref="A1:G1"/>
    <mergeCell ref="A2:A12"/>
    <mergeCell ref="H12:I12"/>
    <mergeCell ref="A13:C13"/>
    <mergeCell ref="A14:A28"/>
    <mergeCell ref="A29:C29"/>
  </mergeCells>
  <conditionalFormatting sqref="E15:E1048576 D2 E1:E13 D14:E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49"/>
    <col collapsed="false" customWidth="false" hidden="true" outlineLevel="0" max="10" min="10" style="2" width="11.53"/>
    <col collapsed="false" customWidth="true" hidden="true" outlineLevel="0" max="11" min="11" style="2" width="13.07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149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150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BAV!B28+1</f>
        <v>73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Resumo!N5</f>
        <v>2</v>
      </c>
      <c r="F3" s="107" t="n">
        <f aca="false">Resumo!F5</f>
        <v>1766.58</v>
      </c>
      <c r="G3" s="107" t="n">
        <f aca="false">E3*F3</f>
        <v>3533.16</v>
      </c>
    </row>
    <row r="4" customFormat="false" ht="37.3" hidden="false" customHeight="false" outlineLevel="0" collapsed="false">
      <c r="A4" s="100"/>
      <c r="B4" s="103" t="n">
        <f aca="false">B3+1</f>
        <v>74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Resumo!N6</f>
        <v>5</v>
      </c>
      <c r="F4" s="107" t="n">
        <f aca="false">Resumo!F6</f>
        <v>2440</v>
      </c>
      <c r="G4" s="107" t="n">
        <f aca="false">E4*F4</f>
        <v>12200</v>
      </c>
    </row>
    <row r="5" customFormat="false" ht="61.15" hidden="false" customHeight="false" outlineLevel="0" collapsed="false">
      <c r="A5" s="100"/>
      <c r="B5" s="103" t="n">
        <f aca="false">B4+1</f>
        <v>75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Resumo!N8</f>
        <v>14</v>
      </c>
      <c r="F5" s="107" t="n">
        <f aca="false">Resumo!F8</f>
        <v>1900</v>
      </c>
      <c r="G5" s="107" t="n">
        <f aca="false">E5*F5</f>
        <v>26600</v>
      </c>
    </row>
    <row r="6" customFormat="false" ht="61.15" hidden="false" customHeight="false" outlineLevel="0" collapsed="false">
      <c r="A6" s="100"/>
      <c r="B6" s="103" t="n">
        <f aca="false">B5+1</f>
        <v>76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Resumo!N10</f>
        <v>11</v>
      </c>
      <c r="F6" s="107" t="n">
        <f aca="false">Resumo!F10</f>
        <v>2064.5</v>
      </c>
      <c r="G6" s="107" t="n">
        <f aca="false">E6*F6</f>
        <v>22709.5</v>
      </c>
    </row>
    <row r="7" customFormat="false" ht="61.15" hidden="false" customHeight="false" outlineLevel="0" collapsed="false">
      <c r="A7" s="100"/>
      <c r="B7" s="103" t="n">
        <f aca="false">B6+1</f>
        <v>77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Resumo!N12</f>
        <v>14</v>
      </c>
      <c r="F7" s="107" t="n">
        <f aca="false">Resumo!F12</f>
        <v>3015.05</v>
      </c>
      <c r="G7" s="107" t="n">
        <f aca="false">E7*F7</f>
        <v>42210.7</v>
      </c>
    </row>
    <row r="8" customFormat="false" ht="61.15" hidden="false" customHeight="false" outlineLevel="0" collapsed="false">
      <c r="A8" s="100"/>
      <c r="B8" s="103" t="n">
        <f aca="false">B7+1</f>
        <v>78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Resumo!N14</f>
        <v>2</v>
      </c>
      <c r="F8" s="107" t="n">
        <f aca="false">Resumo!F14</f>
        <v>3844.65</v>
      </c>
      <c r="G8" s="107" t="n">
        <f aca="false">E8*F8</f>
        <v>7689.3</v>
      </c>
    </row>
    <row r="9" customFormat="false" ht="61.15" hidden="false" customHeight="false" outlineLevel="0" collapsed="false">
      <c r="A9" s="100"/>
      <c r="B9" s="103" t="n">
        <f aca="false">B8+1</f>
        <v>79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Resumo!N15</f>
        <v>2</v>
      </c>
      <c r="F9" s="107" t="n">
        <f aca="false">Resumo!F15</f>
        <v>5198.4</v>
      </c>
      <c r="G9" s="107" t="n">
        <f aca="false">E9*F9</f>
        <v>10396.8</v>
      </c>
    </row>
    <row r="10" customFormat="false" ht="61.15" hidden="false" customHeight="false" outlineLevel="0" collapsed="false">
      <c r="A10" s="100"/>
      <c r="B10" s="103" t="n">
        <f aca="false">B9+1</f>
        <v>80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Resumo!N18</f>
        <v>11</v>
      </c>
      <c r="F10" s="107" t="n">
        <f aca="false">Resumo!F18</f>
        <v>7799.49</v>
      </c>
      <c r="G10" s="107" t="n">
        <f aca="false">E10*F10</f>
        <v>85794.39</v>
      </c>
    </row>
    <row r="11" customFormat="false" ht="61.15" hidden="false" customHeight="false" outlineLevel="0" collapsed="false">
      <c r="A11" s="100"/>
      <c r="B11" s="103" t="n">
        <f aca="false">B10+1</f>
        <v>81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Resumo!N19</f>
        <v>1</v>
      </c>
      <c r="F11" s="107" t="n">
        <f aca="false">Resumo!F19</f>
        <v>9144.5</v>
      </c>
      <c r="G11" s="107" t="n">
        <f aca="false">E11*F11</f>
        <v>9144.5</v>
      </c>
    </row>
    <row r="12" customFormat="false" ht="61.15" hidden="false" customHeight="false" outlineLevel="0" collapsed="false">
      <c r="A12" s="100"/>
      <c r="B12" s="103" t="n">
        <f aca="false">B11+1</f>
        <v>82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Resumo!N21</f>
        <v>7</v>
      </c>
      <c r="F12" s="107" t="n">
        <f aca="false">Resumo!F21</f>
        <v>10470</v>
      </c>
      <c r="G12" s="107" t="n">
        <f aca="false">E12*F12</f>
        <v>73290</v>
      </c>
    </row>
    <row r="13" customFormat="false" ht="61.15" hidden="false" customHeight="false" outlineLevel="0" collapsed="false">
      <c r="A13" s="100"/>
      <c r="B13" s="103" t="n">
        <f aca="false">B12+1</f>
        <v>83</v>
      </c>
      <c r="C13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3" s="105" t="s">
        <v>127</v>
      </c>
      <c r="E13" s="106" t="n">
        <f aca="false">Resumo!N23</f>
        <v>6</v>
      </c>
      <c r="F13" s="107" t="n">
        <f aca="false">Resumo!F23</f>
        <v>5546.99</v>
      </c>
      <c r="G13" s="107" t="n">
        <f aca="false">E13*F13</f>
        <v>33281.94</v>
      </c>
    </row>
    <row r="14" customFormat="false" ht="61.15" hidden="false" customHeight="false" outlineLevel="0" collapsed="false">
      <c r="A14" s="100"/>
      <c r="B14" s="103" t="n">
        <f aca="false">B13+1</f>
        <v>84</v>
      </c>
      <c r="C14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4" s="105" t="s">
        <v>127</v>
      </c>
      <c r="E14" s="106" t="n">
        <f aca="false">Resumo!N24</f>
        <v>6</v>
      </c>
      <c r="F14" s="107" t="n">
        <f aca="false">Resumo!F24</f>
        <v>8547</v>
      </c>
      <c r="G14" s="107" t="n">
        <f aca="false">E14*F14</f>
        <v>51282</v>
      </c>
    </row>
    <row r="15" customFormat="false" ht="61.15" hidden="false" customHeight="false" outlineLevel="0" collapsed="false">
      <c r="A15" s="100"/>
      <c r="B15" s="103" t="n">
        <f aca="false">B14+1</f>
        <v>85</v>
      </c>
      <c r="C15" s="104" t="str">
        <f aca="false">"AR CONDICIONADO - Descrição Complementar: "&amp;Resumo!D25</f>
        <v>AR CONDICIONADO - Descrição Complementar: modelo tipo Split Cassete  Capacidade: 48.000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</v>
      </c>
      <c r="D15" s="105" t="s">
        <v>127</v>
      </c>
      <c r="E15" s="106" t="n">
        <f aca="false">Resumo!N25</f>
        <v>1</v>
      </c>
      <c r="F15" s="107" t="n">
        <f aca="false">Resumo!F25</f>
        <v>13000</v>
      </c>
      <c r="G15" s="107" t="n">
        <f aca="false">E15*F15</f>
        <v>13000</v>
      </c>
    </row>
    <row r="16" customFormat="false" ht="61.15" hidden="false" customHeight="false" outlineLevel="0" collapsed="false">
      <c r="A16" s="100"/>
      <c r="B16" s="103" t="n">
        <f aca="false">B15+1</f>
        <v>86</v>
      </c>
      <c r="C16" s="104" t="str">
        <f aca="false">"AR CONDICIONADO - Descrição Complementar: "&amp;Resumo!D26</f>
        <v>AR CONDICIONADO - Descrição Complementar: modelo tipo Split Cassete  Capacidade: 60.000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55Db;</v>
      </c>
      <c r="D16" s="105" t="s">
        <v>127</v>
      </c>
      <c r="E16" s="106" t="n">
        <f aca="false">Resumo!N26</f>
        <v>2</v>
      </c>
      <c r="F16" s="107" t="n">
        <f aca="false">Resumo!F26</f>
        <v>11858.2</v>
      </c>
      <c r="G16" s="107" t="n">
        <f aca="false">E16*F16</f>
        <v>23716.4</v>
      </c>
    </row>
    <row r="17" customFormat="false" ht="49.25" hidden="false" customHeight="false" outlineLevel="0" collapsed="false">
      <c r="A17" s="100"/>
      <c r="B17" s="103" t="n">
        <f aca="false">B16+1</f>
        <v>87</v>
      </c>
      <c r="C17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7" s="105" t="s">
        <v>127</v>
      </c>
      <c r="E17" s="106" t="n">
        <f aca="false">Resumo!N28</f>
        <v>10</v>
      </c>
      <c r="F17" s="107" t="n">
        <f aca="false">Resumo!F28</f>
        <v>2484</v>
      </c>
      <c r="G17" s="107" t="n">
        <f aca="false">E17*F17</f>
        <v>24840</v>
      </c>
      <c r="H17" s="108" t="s">
        <v>128</v>
      </c>
      <c r="I17" s="108"/>
    </row>
    <row r="18" customFormat="false" ht="46.25" hidden="false" customHeight="false" outlineLevel="0" collapsed="false">
      <c r="A18" s="109" t="s">
        <v>129</v>
      </c>
      <c r="B18" s="109"/>
      <c r="C18" s="109"/>
      <c r="D18" s="110" t="s">
        <v>124</v>
      </c>
      <c r="E18" s="111" t="n">
        <f aca="false">SUM(E3:E17)</f>
        <v>94</v>
      </c>
      <c r="F18" s="111" t="s">
        <v>130</v>
      </c>
      <c r="G18" s="112" t="n">
        <f aca="false">SUM(G3:G17)</f>
        <v>439688.69</v>
      </c>
      <c r="H18" s="113" t="s">
        <v>125</v>
      </c>
      <c r="I18" s="113" t="s">
        <v>126</v>
      </c>
      <c r="J18" s="114" t="s">
        <v>131</v>
      </c>
      <c r="K18" s="114" t="s">
        <v>65</v>
      </c>
      <c r="L18" s="114" t="s">
        <v>132</v>
      </c>
      <c r="M18" s="114" t="s">
        <v>66</v>
      </c>
      <c r="N18" s="114" t="s">
        <v>133</v>
      </c>
      <c r="O18" s="114" t="s">
        <v>67</v>
      </c>
      <c r="P18" s="114" t="s">
        <v>134</v>
      </c>
      <c r="Q18" s="114" t="s">
        <v>68</v>
      </c>
      <c r="R18" s="114" t="s">
        <v>135</v>
      </c>
      <c r="S18" s="114" t="s">
        <v>136</v>
      </c>
      <c r="T18" s="114" t="s">
        <v>137</v>
      </c>
      <c r="U18" s="114" t="s">
        <v>138</v>
      </c>
    </row>
    <row r="19" customFormat="false" ht="37.3" hidden="false" customHeight="true" outlineLevel="0" collapsed="false">
      <c r="A19" s="100" t="s">
        <v>151</v>
      </c>
      <c r="B19" s="101" t="s">
        <v>121</v>
      </c>
      <c r="C19" s="102" t="s">
        <v>122</v>
      </c>
      <c r="D19" s="101" t="s">
        <v>123</v>
      </c>
      <c r="E19" s="101" t="s">
        <v>124</v>
      </c>
      <c r="F19" s="101" t="s">
        <v>125</v>
      </c>
      <c r="G19" s="101" t="s">
        <v>126</v>
      </c>
    </row>
    <row r="20" customFormat="false" ht="25.35" hidden="false" customHeight="true" outlineLevel="0" collapsed="false">
      <c r="A20" s="100" t="s">
        <v>151</v>
      </c>
      <c r="B20" s="103" t="n">
        <f aca="false">B17+1</f>
        <v>88</v>
      </c>
      <c r="C20" s="104" t="str">
        <f aca="false">"INSTALAÇÃO DE AR CONDICIONADO - Descrição Complementar: "&amp;Resumo!D36</f>
        <v>INSTALAÇÃO DE AR CONDICIONADO - Descrição Complementar: DOCUMENTO DE RESPONSABILIDADE TÉCNICA (TRT/ART)</v>
      </c>
      <c r="D20" s="105" t="s">
        <v>127</v>
      </c>
      <c r="E20" s="106" t="n">
        <f aca="false">Resumo!N36</f>
        <v>3</v>
      </c>
      <c r="F20" s="107" t="n">
        <f aca="false">[1]CGD!H19</f>
        <v>78.96334</v>
      </c>
      <c r="G20" s="107" t="n">
        <f aca="false">E20*F20</f>
        <v>236.89002</v>
      </c>
      <c r="H20" s="115" t="n">
        <f aca="false">[1]CGD!J19</f>
        <v>83.03039</v>
      </c>
      <c r="I20" s="116" t="n">
        <f aca="false">$E20*H20</f>
        <v>249.09117</v>
      </c>
      <c r="J20" s="115" t="n">
        <f aca="false">[1]CGD!L19</f>
        <v>0</v>
      </c>
      <c r="K20" s="116" t="n">
        <f aca="false">$E20*J20</f>
        <v>0</v>
      </c>
      <c r="L20" s="115" t="n">
        <f aca="false">[1]CGD!M19</f>
        <v>0</v>
      </c>
      <c r="M20" s="116" t="n">
        <f aca="false">$E20*L20</f>
        <v>0</v>
      </c>
      <c r="N20" s="115" t="n">
        <f aca="false">[1]CGD!N19</f>
        <v>0</v>
      </c>
      <c r="O20" s="116" t="n">
        <f aca="false">$E20*N20</f>
        <v>0</v>
      </c>
      <c r="P20" s="115" t="n">
        <f aca="false">[1]CGD!O19</f>
        <v>0</v>
      </c>
      <c r="Q20" s="116" t="n">
        <f aca="false">$E20*P20</f>
        <v>0</v>
      </c>
      <c r="R20" s="115" t="n">
        <f aca="false">[1]CGD!P19</f>
        <v>73.54</v>
      </c>
      <c r="S20" s="116" t="n">
        <f aca="false">$E20*R20</f>
        <v>220.62</v>
      </c>
      <c r="T20" s="115" t="n">
        <f aca="false">[1]CGD!Q19</f>
        <v>0.2059</v>
      </c>
      <c r="U20" s="116" t="n">
        <f aca="false">$E20*T20</f>
        <v>0.6177</v>
      </c>
    </row>
    <row r="21" customFormat="false" ht="25.35" hidden="false" customHeight="true" outlineLevel="0" collapsed="false">
      <c r="A21" s="100"/>
      <c r="B21" s="103" t="n">
        <f aca="false">B20+1</f>
        <v>89</v>
      </c>
      <c r="C21" s="104" t="str">
        <f aca="false">"INSTALAÇÃO DE AR CONDICIONADO - Descrição Complementar: "&amp;Resumo!D37</f>
        <v>INSTALAÇÃO DE AR CONDICIONADO - Descrição Complementar: INSTALAÇÃO DE AR CONDICIONADO, TIPO SPLIT HI-WALL</v>
      </c>
      <c r="D21" s="105" t="s">
        <v>127</v>
      </c>
      <c r="E21" s="106" t="n">
        <f aca="false">Resumo!N37</f>
        <v>26</v>
      </c>
      <c r="F21" s="107" t="n">
        <f aca="false">[1]CGD!H20</f>
        <v>243.16216</v>
      </c>
      <c r="G21" s="107" t="n">
        <f aca="false">E21*F21</f>
        <v>6322.21616</v>
      </c>
      <c r="H21" s="115" t="n">
        <f aca="false">[1]CGD!J20</f>
        <v>239.97468</v>
      </c>
      <c r="I21" s="116" t="n">
        <f aca="false">$E21*H21</f>
        <v>6239.34168</v>
      </c>
      <c r="J21" s="115" t="n">
        <f aca="false">[1]CGD!L20</f>
        <v>2.523</v>
      </c>
      <c r="K21" s="116" t="n">
        <f aca="false">$E21*J21</f>
        <v>65.598</v>
      </c>
      <c r="L21" s="115" t="n">
        <f aca="false">[1]CGD!M20</f>
        <v>66.83</v>
      </c>
      <c r="M21" s="116" t="n">
        <f aca="false">$E21*L21</f>
        <v>1737.58</v>
      </c>
      <c r="N21" s="115" t="n">
        <f aca="false">[1]CGD!N20</f>
        <v>2.523</v>
      </c>
      <c r="O21" s="116" t="n">
        <f aca="false">$E21*N21</f>
        <v>65.598</v>
      </c>
      <c r="P21" s="115" t="n">
        <f aca="false">[1]CGD!O20</f>
        <v>55.02</v>
      </c>
      <c r="Q21" s="116" t="n">
        <f aca="false">$E21*P21</f>
        <v>1430.52</v>
      </c>
      <c r="R21" s="115" t="n">
        <f aca="false">[1]CGD!P20</f>
        <v>44.02</v>
      </c>
      <c r="S21" s="116" t="n">
        <f aca="false">$E21*R21</f>
        <v>1144.52</v>
      </c>
      <c r="T21" s="115" t="n">
        <f aca="false">[1]CGD!Q20</f>
        <v>2</v>
      </c>
      <c r="U21" s="116" t="n">
        <f aca="false">$E21*T21</f>
        <v>52</v>
      </c>
    </row>
    <row r="22" customFormat="false" ht="25.35" hidden="false" customHeight="false" outlineLevel="0" collapsed="false">
      <c r="A22" s="100"/>
      <c r="B22" s="103" t="n">
        <f aca="false">B21+1</f>
        <v>90</v>
      </c>
      <c r="C22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22" s="105" t="s">
        <v>127</v>
      </c>
      <c r="E22" s="106" t="n">
        <f aca="false">Resumo!N38</f>
        <v>25</v>
      </c>
      <c r="F22" s="107" t="n">
        <f aca="false">[1]CGD!H21</f>
        <v>766.6019</v>
      </c>
      <c r="G22" s="107" t="n">
        <f aca="false">E22*F22</f>
        <v>19165.0475</v>
      </c>
      <c r="H22" s="115" t="n">
        <f aca="false">[1]CGD!J21</f>
        <v>779.05516</v>
      </c>
      <c r="I22" s="116" t="n">
        <f aca="false">$E22*H22</f>
        <v>19476.379</v>
      </c>
      <c r="J22" s="115" t="n">
        <f aca="false">[1]CGD!L21</f>
        <v>4.5749</v>
      </c>
      <c r="K22" s="116" t="n">
        <f aca="false">$E22*J22</f>
        <v>114.3725</v>
      </c>
      <c r="L22" s="115" t="n">
        <f aca="false">[1]CGD!M21</f>
        <v>121.18</v>
      </c>
      <c r="M22" s="116" t="n">
        <f aca="false">$E22*L22</f>
        <v>3029.5</v>
      </c>
      <c r="N22" s="115" t="n">
        <f aca="false">[1]CGD!N21</f>
        <v>4.5749</v>
      </c>
      <c r="O22" s="116" t="n">
        <f aca="false">$E22*N22</f>
        <v>114.3725</v>
      </c>
      <c r="P22" s="115" t="n">
        <f aca="false">[1]CGD!O21</f>
        <v>99.77</v>
      </c>
      <c r="Q22" s="116" t="n">
        <f aca="false">$E22*P22</f>
        <v>2494.25</v>
      </c>
      <c r="R22" s="115" t="n">
        <f aca="false">[1]CGD!P21</f>
        <v>275.44</v>
      </c>
      <c r="S22" s="116" t="n">
        <f aca="false">$E22*R22</f>
        <v>6886</v>
      </c>
      <c r="T22" s="115" t="n">
        <f aca="false">[1]CGD!Q21</f>
        <v>1.5166</v>
      </c>
      <c r="U22" s="116" t="n">
        <f aca="false">$E22*T22</f>
        <v>37.915</v>
      </c>
    </row>
    <row r="23" customFormat="false" ht="37.3" hidden="false" customHeight="false" outlineLevel="0" collapsed="false">
      <c r="A23" s="100"/>
      <c r="B23" s="103" t="n">
        <f aca="false">B22+1</f>
        <v>91</v>
      </c>
      <c r="C23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23" s="105" t="s">
        <v>140</v>
      </c>
      <c r="E23" s="106" t="n">
        <f aca="false">Resumo!N39</f>
        <v>138</v>
      </c>
      <c r="F23" s="107" t="n">
        <f aca="false">[1]CGD!H22</f>
        <v>27.3375</v>
      </c>
      <c r="G23" s="107" t="n">
        <f aca="false">E23*F23</f>
        <v>3772.575</v>
      </c>
      <c r="H23" s="115" t="n">
        <f aca="false">[1]CGD!J22</f>
        <v>28.4355</v>
      </c>
      <c r="I23" s="116" t="n">
        <f aca="false">$E23*H23</f>
        <v>3924.099</v>
      </c>
      <c r="J23" s="115" t="n">
        <f aca="false">[1]CGD!L22</f>
        <v>0.052</v>
      </c>
      <c r="K23" s="116" t="n">
        <f aca="false">$E23*J23</f>
        <v>7.176</v>
      </c>
      <c r="L23" s="115" t="n">
        <f aca="false">[1]CGD!M22</f>
        <v>1.37</v>
      </c>
      <c r="M23" s="116" t="n">
        <f aca="false">$E23*L23</f>
        <v>189.06</v>
      </c>
      <c r="N23" s="115" t="n">
        <f aca="false">[1]CGD!N22</f>
        <v>0.052</v>
      </c>
      <c r="O23" s="116" t="n">
        <f aca="false">$E23*N23</f>
        <v>7.176</v>
      </c>
      <c r="P23" s="115" t="n">
        <f aca="false">[1]CGD!O22</f>
        <v>1.13</v>
      </c>
      <c r="Q23" s="116" t="n">
        <f aca="false">$E23*P23</f>
        <v>155.94</v>
      </c>
      <c r="R23" s="115" t="n">
        <f aca="false">[1]CGD!P22</f>
        <v>18.74</v>
      </c>
      <c r="S23" s="116" t="n">
        <f aca="false">$E23*R23</f>
        <v>2586.12</v>
      </c>
      <c r="T23" s="115" t="n">
        <f aca="false">[1]CGD!Q22</f>
        <v>1.0211</v>
      </c>
      <c r="U23" s="116" t="n">
        <f aca="false">$E23*T23</f>
        <v>140.9118</v>
      </c>
    </row>
    <row r="24" customFormat="false" ht="37.3" hidden="false" customHeight="false" outlineLevel="0" collapsed="false">
      <c r="A24" s="100"/>
      <c r="B24" s="103" t="n">
        <f aca="false">B23+1</f>
        <v>92</v>
      </c>
      <c r="C24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4" s="105" t="s">
        <v>140</v>
      </c>
      <c r="E24" s="106" t="n">
        <f aca="false">Resumo!N40</f>
        <v>125</v>
      </c>
      <c r="F24" s="107" t="n">
        <f aca="false">[1]CGD!H23</f>
        <v>40.2651</v>
      </c>
      <c r="G24" s="107" t="n">
        <f aca="false">E24*F24</f>
        <v>5033.1375</v>
      </c>
      <c r="H24" s="115" t="n">
        <f aca="false">[1]CGD!J23</f>
        <v>42.00786</v>
      </c>
      <c r="I24" s="116" t="n">
        <f aca="false">$E24*H24</f>
        <v>5250.9825</v>
      </c>
      <c r="J24" s="115" t="n">
        <f aca="false">[1]CGD!L23</f>
        <v>0.057</v>
      </c>
      <c r="K24" s="116" t="n">
        <f aca="false">$E24*J24</f>
        <v>7.125</v>
      </c>
      <c r="L24" s="115" t="n">
        <f aca="false">[1]CGD!M23</f>
        <v>1.5</v>
      </c>
      <c r="M24" s="116" t="n">
        <f aca="false">$E24*L24</f>
        <v>187.5</v>
      </c>
      <c r="N24" s="115" t="n">
        <f aca="false">[1]CGD!N23</f>
        <v>0.057</v>
      </c>
      <c r="O24" s="116" t="n">
        <f aca="false">$E24*N24</f>
        <v>7.125</v>
      </c>
      <c r="P24" s="115" t="n">
        <f aca="false">[1]CGD!O23</f>
        <v>1.24</v>
      </c>
      <c r="Q24" s="116" t="n">
        <f aca="false">$E24*P24</f>
        <v>155</v>
      </c>
      <c r="R24" s="115" t="n">
        <f aca="false">[1]CGD!P23</f>
        <v>28.84</v>
      </c>
      <c r="S24" s="116" t="n">
        <f aca="false">$E24*R24</f>
        <v>3605</v>
      </c>
      <c r="T24" s="115" t="n">
        <f aca="false">[1]CGD!Q23</f>
        <v>1.0211</v>
      </c>
      <c r="U24" s="116" t="n">
        <f aca="false">$E24*T24</f>
        <v>127.6375</v>
      </c>
    </row>
    <row r="25" customFormat="false" ht="37.3" hidden="false" customHeight="false" outlineLevel="0" collapsed="false">
      <c r="A25" s="100"/>
      <c r="B25" s="103" t="n">
        <f aca="false">B24+1</f>
        <v>93</v>
      </c>
      <c r="C25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5" s="105" t="s">
        <v>140</v>
      </c>
      <c r="E25" s="106" t="n">
        <f aca="false">Resumo!N41</f>
        <v>55</v>
      </c>
      <c r="F25" s="107" t="n">
        <f aca="false">[1]CGD!H24</f>
        <v>53.03475</v>
      </c>
      <c r="G25" s="107" t="n">
        <f aca="false">E25*F25</f>
        <v>2916.91125</v>
      </c>
      <c r="H25" s="115" t="n">
        <f aca="false">[1]CGD!J24</f>
        <v>55.41408</v>
      </c>
      <c r="I25" s="116" t="n">
        <f aca="false">$E25*H25</f>
        <v>3047.7744</v>
      </c>
      <c r="J25" s="115" t="n">
        <f aca="false">[1]CGD!L24</f>
        <v>0.061</v>
      </c>
      <c r="K25" s="116" t="n">
        <f aca="false">$E25*J25</f>
        <v>3.355</v>
      </c>
      <c r="L25" s="115" t="n">
        <f aca="false">[1]CGD!M24</f>
        <v>1.61</v>
      </c>
      <c r="M25" s="116" t="n">
        <f aca="false">$E25*L25</f>
        <v>88.55</v>
      </c>
      <c r="N25" s="115" t="n">
        <f aca="false">[1]CGD!N24</f>
        <v>0.061</v>
      </c>
      <c r="O25" s="116" t="n">
        <f aca="false">$E25*N25</f>
        <v>3.355</v>
      </c>
      <c r="P25" s="115" t="n">
        <f aca="false">[1]CGD!O24</f>
        <v>1.33</v>
      </c>
      <c r="Q25" s="116" t="n">
        <f aca="false">$E25*P25</f>
        <v>73.15</v>
      </c>
      <c r="R25" s="115" t="n">
        <f aca="false">[1]CGD!P24</f>
        <v>39.11</v>
      </c>
      <c r="S25" s="116" t="n">
        <f aca="false">$E25*R25</f>
        <v>2151.05</v>
      </c>
      <c r="T25" s="115" t="n">
        <f aca="false">[1]CGD!Q24</f>
        <v>1.0211</v>
      </c>
      <c r="U25" s="116" t="n">
        <f aca="false">$E25*T25</f>
        <v>56.1605</v>
      </c>
    </row>
    <row r="26" customFormat="false" ht="37.3" hidden="false" customHeight="false" outlineLevel="0" collapsed="false">
      <c r="A26" s="100"/>
      <c r="B26" s="103" t="n">
        <f aca="false">B25+1</f>
        <v>94</v>
      </c>
      <c r="C26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6" s="105" t="s">
        <v>140</v>
      </c>
      <c r="E26" s="106" t="n">
        <f aca="false">Resumo!N42</f>
        <v>82</v>
      </c>
      <c r="F26" s="107" t="n">
        <f aca="false">[1]CGD!H25</f>
        <v>65.67075</v>
      </c>
      <c r="G26" s="107" t="n">
        <f aca="false">E26*F26</f>
        <v>5385.0015</v>
      </c>
      <c r="H26" s="115" t="n">
        <f aca="false">[1]CGD!J25</f>
        <v>68.6925</v>
      </c>
      <c r="I26" s="116" t="n">
        <f aca="false">$E26*H26</f>
        <v>5632.785</v>
      </c>
      <c r="J26" s="115" t="n">
        <f aca="false">[1]CGD!L25</f>
        <v>0.064</v>
      </c>
      <c r="K26" s="116" t="n">
        <f aca="false">$E26*J26</f>
        <v>5.248</v>
      </c>
      <c r="L26" s="115" t="n">
        <f aca="false">[1]CGD!M25</f>
        <v>1.69</v>
      </c>
      <c r="M26" s="116" t="n">
        <f aca="false">$E26*L26</f>
        <v>138.58</v>
      </c>
      <c r="N26" s="115" t="n">
        <f aca="false">[1]CGD!N25</f>
        <v>0.064</v>
      </c>
      <c r="O26" s="116" t="n">
        <f aca="false">$E26*N26</f>
        <v>5.248</v>
      </c>
      <c r="P26" s="115" t="n">
        <f aca="false">[1]CGD!O25</f>
        <v>1.39</v>
      </c>
      <c r="Q26" s="116" t="n">
        <f aca="false">$E26*P26</f>
        <v>113.98</v>
      </c>
      <c r="R26" s="115" t="n">
        <f aca="false">[1]CGD!P25</f>
        <v>48.65</v>
      </c>
      <c r="S26" s="116" t="n">
        <f aca="false">$E26*R26</f>
        <v>3989.3</v>
      </c>
      <c r="T26" s="115" t="n">
        <f aca="false">[1]CGD!Q25</f>
        <v>1.0211</v>
      </c>
      <c r="U26" s="116" t="n">
        <f aca="false">$E26*T26</f>
        <v>83.7302</v>
      </c>
    </row>
    <row r="27" customFormat="false" ht="37.3" hidden="false" customHeight="false" outlineLevel="0" collapsed="false">
      <c r="A27" s="100"/>
      <c r="B27" s="103" t="n">
        <f aca="false">B26+1</f>
        <v>95</v>
      </c>
      <c r="C27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7" s="105" t="s">
        <v>140</v>
      </c>
      <c r="E27" s="106" t="n">
        <f aca="false">Resumo!N43</f>
        <v>44</v>
      </c>
      <c r="F27" s="107" t="n">
        <f aca="false">[1]CGD!H26</f>
        <v>77.7357</v>
      </c>
      <c r="G27" s="107" t="n">
        <f aca="false">E27*F27</f>
        <v>3420.3708</v>
      </c>
      <c r="H27" s="115" t="n">
        <f aca="false">[1]CGD!J26</f>
        <v>81.38304</v>
      </c>
      <c r="I27" s="116" t="n">
        <f aca="false">$E27*H27</f>
        <v>3580.85376</v>
      </c>
      <c r="J27" s="115" t="n">
        <f aca="false">[1]CGD!L26</f>
        <v>0.064</v>
      </c>
      <c r="K27" s="116" t="n">
        <f aca="false">$E27*J27</f>
        <v>2.816</v>
      </c>
      <c r="L27" s="115" t="n">
        <f aca="false">[1]CGD!M26</f>
        <v>1.69</v>
      </c>
      <c r="M27" s="116" t="n">
        <f aca="false">$E27*L27</f>
        <v>74.36</v>
      </c>
      <c r="N27" s="115" t="n">
        <f aca="false">[1]CGD!N26</f>
        <v>0.064</v>
      </c>
      <c r="O27" s="116" t="n">
        <f aca="false">$E27*N27</f>
        <v>2.816</v>
      </c>
      <c r="P27" s="115" t="n">
        <f aca="false">[1]CGD!O26</f>
        <v>1.39</v>
      </c>
      <c r="Q27" s="116" t="n">
        <f aca="false">$E27*P27</f>
        <v>61.16</v>
      </c>
      <c r="R27" s="115" t="n">
        <f aca="false">[1]CGD!P26</f>
        <v>58.84</v>
      </c>
      <c r="S27" s="116" t="n">
        <f aca="false">$E27*R27</f>
        <v>2588.96</v>
      </c>
      <c r="T27" s="115" t="n">
        <f aca="false">[1]CGD!Q26</f>
        <v>1.0211</v>
      </c>
      <c r="U27" s="116" t="n">
        <f aca="false">$E27*T27</f>
        <v>44.9284</v>
      </c>
    </row>
    <row r="28" customFormat="false" ht="37.3" hidden="false" customHeight="false" outlineLevel="0" collapsed="false">
      <c r="A28" s="100"/>
      <c r="B28" s="103" t="n">
        <f aca="false">B27+1</f>
        <v>96</v>
      </c>
      <c r="C28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8" s="105" t="s">
        <v>140</v>
      </c>
      <c r="E28" s="106" t="n">
        <f aca="false">Resumo!N44</f>
        <v>27</v>
      </c>
      <c r="F28" s="107" t="n">
        <f aca="false">[1]CGD!H27</f>
        <v>111.42765</v>
      </c>
      <c r="G28" s="107" t="n">
        <f aca="false">E28*F28</f>
        <v>3008.54655</v>
      </c>
      <c r="H28" s="115" t="n">
        <f aca="false">[1]CGD!J27</f>
        <v>116.82198</v>
      </c>
      <c r="I28" s="116" t="n">
        <f aca="false">$E28*H28</f>
        <v>3154.19346</v>
      </c>
      <c r="J28" s="115" t="n">
        <f aca="false">[1]CGD!L27</f>
        <v>0.064</v>
      </c>
      <c r="K28" s="116" t="n">
        <f aca="false">$E28*J28</f>
        <v>1.728</v>
      </c>
      <c r="L28" s="115" t="n">
        <f aca="false">[1]CGD!M27</f>
        <v>1.69</v>
      </c>
      <c r="M28" s="116" t="n">
        <f aca="false">$E28*L28</f>
        <v>45.63</v>
      </c>
      <c r="N28" s="115" t="n">
        <f aca="false">[1]CGD!N27</f>
        <v>0.064</v>
      </c>
      <c r="O28" s="116" t="n">
        <f aca="false">$E28*N28</f>
        <v>1.728</v>
      </c>
      <c r="P28" s="115" t="n">
        <f aca="false">[1]CGD!O27</f>
        <v>1.39</v>
      </c>
      <c r="Q28" s="116" t="n">
        <f aca="false">$E28*P28</f>
        <v>37.53</v>
      </c>
      <c r="R28" s="115" t="n">
        <f aca="false">[1]CGD!P27</f>
        <v>84.5</v>
      </c>
      <c r="S28" s="116" t="n">
        <f aca="false">$E28*R28</f>
        <v>2281.5</v>
      </c>
      <c r="T28" s="115" t="n">
        <f aca="false">[1]CGD!Q27</f>
        <v>1.0211</v>
      </c>
      <c r="U28" s="116" t="n">
        <f aca="false">$E28*T28</f>
        <v>27.5697</v>
      </c>
    </row>
    <row r="29" customFormat="false" ht="37.3" hidden="false" customHeight="false" outlineLevel="0" collapsed="false">
      <c r="A29" s="100"/>
      <c r="B29" s="103" t="n">
        <f aca="false">B28+1</f>
        <v>97</v>
      </c>
      <c r="C29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9" s="105" t="s">
        <v>140</v>
      </c>
      <c r="E29" s="106" t="n">
        <f aca="false">Resumo!N45</f>
        <v>143</v>
      </c>
      <c r="F29" s="107" t="n">
        <f aca="false">[1]CGD!H28</f>
        <v>26.33794</v>
      </c>
      <c r="G29" s="107" t="n">
        <f aca="false">E29*F29</f>
        <v>3766.32542</v>
      </c>
      <c r="H29" s="115" t="n">
        <f aca="false">[1]CGD!J28</f>
        <v>26.75232</v>
      </c>
      <c r="I29" s="116" t="n">
        <f aca="false">$E29*H29</f>
        <v>3825.58176</v>
      </c>
      <c r="J29" s="115" t="n">
        <f aca="false">[1]CGD!L28</f>
        <v>0.2154</v>
      </c>
      <c r="K29" s="116" t="n">
        <f aca="false">$E29*J29</f>
        <v>30.8022</v>
      </c>
      <c r="L29" s="115" t="n">
        <f aca="false">[1]CGD!M28</f>
        <v>5.7</v>
      </c>
      <c r="M29" s="116" t="n">
        <f aca="false">$E29*L29</f>
        <v>815.1</v>
      </c>
      <c r="N29" s="115" t="n">
        <f aca="false">[1]CGD!N28</f>
        <v>0.0667</v>
      </c>
      <c r="O29" s="116" t="n">
        <f aca="false">$E29*N29</f>
        <v>9.5381</v>
      </c>
      <c r="P29" s="115" t="n">
        <f aca="false">[1]CGD!O28</f>
        <v>1.45</v>
      </c>
      <c r="Q29" s="116" t="n">
        <f aca="false">$E29*P29</f>
        <v>207.35</v>
      </c>
      <c r="R29" s="115" t="n">
        <f aca="false">[1]CGD!P28</f>
        <v>7.23</v>
      </c>
      <c r="S29" s="116" t="n">
        <f aca="false">$E29*R29</f>
        <v>1033.89</v>
      </c>
      <c r="T29" s="115" t="n">
        <f aca="false">[1]CGD!Q28</f>
        <v>1.19</v>
      </c>
      <c r="U29" s="116" t="n">
        <f aca="false">$E29*T29</f>
        <v>170.17</v>
      </c>
    </row>
    <row r="30" customFormat="false" ht="37.3" hidden="false" customHeight="false" outlineLevel="0" collapsed="false">
      <c r="A30" s="100"/>
      <c r="B30" s="103" t="n">
        <f aca="false">B29+1</f>
        <v>98</v>
      </c>
      <c r="C30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30" s="105" t="s">
        <v>140</v>
      </c>
      <c r="E30" s="106" t="n">
        <f aca="false">Resumo!N46</f>
        <v>71</v>
      </c>
      <c r="F30" s="107" t="n">
        <f aca="false">[1]CGD!H29</f>
        <v>33.22846</v>
      </c>
      <c r="G30" s="107" t="n">
        <f aca="false">E30*F30</f>
        <v>2359.22066</v>
      </c>
      <c r="H30" s="115" t="n">
        <f aca="false">[1]CGD!J29</f>
        <v>33.99774</v>
      </c>
      <c r="I30" s="116" t="n">
        <f aca="false">$E30*H30</f>
        <v>2413.83954</v>
      </c>
      <c r="J30" s="115" t="n">
        <f aca="false">[1]CGD!L29</f>
        <v>0.2154</v>
      </c>
      <c r="K30" s="116" t="n">
        <f aca="false">$E30*J30</f>
        <v>15.2934</v>
      </c>
      <c r="L30" s="115" t="n">
        <f aca="false">[1]CGD!M29</f>
        <v>5.7</v>
      </c>
      <c r="M30" s="116" t="n">
        <f aca="false">$E30*L30</f>
        <v>404.7</v>
      </c>
      <c r="N30" s="115" t="n">
        <f aca="false">[1]CGD!N29</f>
        <v>0.0667</v>
      </c>
      <c r="O30" s="116" t="n">
        <f aca="false">$E30*N30</f>
        <v>4.7357</v>
      </c>
      <c r="P30" s="115" t="n">
        <f aca="false">[1]CGD!O29</f>
        <v>1.45</v>
      </c>
      <c r="Q30" s="116" t="n">
        <f aca="false">$E30*P30</f>
        <v>102.95</v>
      </c>
      <c r="R30" s="115" t="n">
        <f aca="false">[1]CGD!P29</f>
        <v>12.69</v>
      </c>
      <c r="S30" s="116" t="n">
        <f aca="false">$E30*R30</f>
        <v>900.99</v>
      </c>
      <c r="T30" s="115" t="n">
        <f aca="false">[1]CGD!Q29</f>
        <v>1.2434</v>
      </c>
      <c r="U30" s="116" t="n">
        <f aca="false">$E30*T30</f>
        <v>88.2814</v>
      </c>
    </row>
    <row r="31" customFormat="false" ht="25.35" hidden="false" customHeight="false" outlineLevel="0" collapsed="false">
      <c r="A31" s="100"/>
      <c r="B31" s="103" t="n">
        <f aca="false">B30+1</f>
        <v>99</v>
      </c>
      <c r="C31" s="104" t="str">
        <f aca="false">"INSTALAÇÃO DE AR CONDICIONADO - Descrição Complementar: "&amp;Resumo!D47</f>
        <v>INSTALAÇÃO DE AR CONDICIONADO - Descrição Complementar: CARGA DA INSTALAÇÃO COM GÁS REFRIGERANTE R-410a</v>
      </c>
      <c r="D31" s="105" t="s">
        <v>141</v>
      </c>
      <c r="E31" s="106" t="n">
        <f aca="false">Resumo!N47</f>
        <v>53</v>
      </c>
      <c r="F31" s="107" t="n">
        <f aca="false">[1]CGD!H30</f>
        <v>50.79915</v>
      </c>
      <c r="G31" s="107" t="n">
        <f aca="false">E31*F31</f>
        <v>2692.35495</v>
      </c>
      <c r="H31" s="115" t="n">
        <f aca="false">[1]CGD!J30</f>
        <v>53.43318</v>
      </c>
      <c r="I31" s="116" t="n">
        <f aca="false">$E31*H31</f>
        <v>2831.95854</v>
      </c>
      <c r="J31" s="115" t="n">
        <f aca="false">[1]CGD!L30</f>
        <v>0.2154</v>
      </c>
      <c r="K31" s="116" t="n">
        <f aca="false">$E31*J31</f>
        <v>11.4162</v>
      </c>
      <c r="L31" s="115" t="n">
        <f aca="false">[1]CGD!M30</f>
        <v>5.7</v>
      </c>
      <c r="M31" s="116" t="n">
        <f aca="false">$E31*L31</f>
        <v>302.1</v>
      </c>
      <c r="N31" s="115" t="n">
        <f aca="false">[1]CGD!N30</f>
        <v>0.0667</v>
      </c>
      <c r="O31" s="116" t="n">
        <f aca="false">$E31*N31</f>
        <v>3.5351</v>
      </c>
      <c r="P31" s="115" t="n">
        <f aca="false">[1]CGD!O30</f>
        <v>1.45</v>
      </c>
      <c r="Q31" s="116" t="n">
        <f aca="false">$E31*P31</f>
        <v>76.85</v>
      </c>
      <c r="R31" s="115" t="n">
        <f aca="false">[1]CGD!P30</f>
        <v>41.81</v>
      </c>
      <c r="S31" s="116" t="n">
        <f aca="false">$E31*R31</f>
        <v>2215.93</v>
      </c>
      <c r="T31" s="115" t="n">
        <f aca="false">[1]CGD!Q30</f>
        <v>1</v>
      </c>
      <c r="U31" s="116" t="n">
        <f aca="false">$E31*T31</f>
        <v>53</v>
      </c>
    </row>
    <row r="32" customFormat="false" ht="25.35" hidden="false" customHeight="false" outlineLevel="0" collapsed="false">
      <c r="A32" s="100"/>
      <c r="B32" s="103" t="n">
        <f aca="false">B31+1</f>
        <v>100</v>
      </c>
      <c r="C32" s="104" t="str">
        <f aca="false">"INSTALAÇÃO DE AR CONDICIONADO - Descrição Complementar: "&amp;Resumo!D48</f>
        <v>INSTALAÇÃO DE AR CONDICIONADO - Descrição Complementar: CARGA DA INSTALAÇÃO COM GÁS REFRIGERANTE R-32</v>
      </c>
      <c r="D32" s="105" t="s">
        <v>141</v>
      </c>
      <c r="E32" s="106" t="n">
        <f aca="false">Resumo!N48</f>
        <v>78.8</v>
      </c>
      <c r="F32" s="107" t="n">
        <f aca="false">[1]CGD!H31</f>
        <v>161.94735</v>
      </c>
      <c r="G32" s="107" t="n">
        <f aca="false">E32*F32</f>
        <v>12761.45118</v>
      </c>
      <c r="H32" s="115" t="n">
        <f aca="false">[1]CGD!J31</f>
        <v>170.34462</v>
      </c>
      <c r="I32" s="116" t="n">
        <f aca="false">$E32*H32</f>
        <v>13423.156056</v>
      </c>
      <c r="J32" s="115" t="n">
        <f aca="false">[1]CGD!L31</f>
        <v>0.2154</v>
      </c>
      <c r="K32" s="116" t="n">
        <f aca="false">$E32*J32</f>
        <v>16.97352</v>
      </c>
      <c r="L32" s="115" t="n">
        <f aca="false">[1]CGD!M31</f>
        <v>5.7</v>
      </c>
      <c r="M32" s="116" t="n">
        <f aca="false">$E32*L32</f>
        <v>449.16</v>
      </c>
      <c r="N32" s="115" t="n">
        <f aca="false">[1]CGD!N31</f>
        <v>0.0667</v>
      </c>
      <c r="O32" s="116" t="n">
        <f aca="false">$E32*N32</f>
        <v>5.25596</v>
      </c>
      <c r="P32" s="115" t="n">
        <f aca="false">[1]CGD!O31</f>
        <v>1.45</v>
      </c>
      <c r="Q32" s="116" t="n">
        <f aca="false">$E32*P32</f>
        <v>114.26</v>
      </c>
      <c r="R32" s="115" t="n">
        <f aca="false">[1]CGD!P31</f>
        <v>133.29</v>
      </c>
      <c r="S32" s="116" t="n">
        <f aca="false">$E32*R32</f>
        <v>10503.252</v>
      </c>
      <c r="T32" s="115" t="n">
        <f aca="false">[1]CGD!Q31</f>
        <v>1</v>
      </c>
      <c r="U32" s="116" t="n">
        <f aca="false">$E32*T32</f>
        <v>78.8</v>
      </c>
    </row>
    <row r="33" customFormat="false" ht="25.35" hidden="false" customHeight="false" outlineLevel="0" collapsed="false">
      <c r="A33" s="100"/>
      <c r="B33" s="103" t="n">
        <f aca="false">B32+1</f>
        <v>101</v>
      </c>
      <c r="C33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33" s="105" t="s">
        <v>127</v>
      </c>
      <c r="E33" s="106" t="n">
        <f aca="false">Resumo!N49</f>
        <v>10</v>
      </c>
      <c r="F33" s="107" t="n">
        <f aca="false">[1]CGD!H32</f>
        <v>513.4104</v>
      </c>
      <c r="G33" s="107" t="n">
        <f aca="false">E33*F33</f>
        <v>5134.104</v>
      </c>
      <c r="H33" s="115" t="n">
        <f aca="false">[1]CGD!J32</f>
        <v>540.03168</v>
      </c>
      <c r="I33" s="116" t="n">
        <f aca="false">$E33*H33</f>
        <v>5400.3168</v>
      </c>
      <c r="J33" s="115" t="n">
        <f aca="false">[1]CGD!L32</f>
        <v>0</v>
      </c>
      <c r="K33" s="116" t="n">
        <f aca="false">$E33*J33</f>
        <v>0</v>
      </c>
      <c r="L33" s="115" t="n">
        <f aca="false">[1]CGD!M32</f>
        <v>0</v>
      </c>
      <c r="M33" s="116" t="n">
        <f aca="false">$E33*L33</f>
        <v>0</v>
      </c>
      <c r="N33" s="115" t="n">
        <f aca="false">[1]CGD!N32</f>
        <v>0</v>
      </c>
      <c r="O33" s="116" t="n">
        <f aca="false">$E33*N33</f>
        <v>0</v>
      </c>
      <c r="P33" s="115" t="n">
        <f aca="false">[1]CGD!O32</f>
        <v>0</v>
      </c>
      <c r="Q33" s="116" t="n">
        <f aca="false">$E33*P33</f>
        <v>0</v>
      </c>
      <c r="R33" s="115" t="n">
        <f aca="false">[1]CGD!P32</f>
        <v>422.56</v>
      </c>
      <c r="S33" s="116" t="n">
        <f aca="false">$E33*R33</f>
        <v>4225.6</v>
      </c>
      <c r="T33" s="115" t="n">
        <f aca="false">[1]CGD!Q32</f>
        <v>1</v>
      </c>
      <c r="U33" s="116" t="n">
        <f aca="false">$E33*T33</f>
        <v>10</v>
      </c>
    </row>
    <row r="34" customFormat="false" ht="37.3" hidden="false" customHeight="false" outlineLevel="0" collapsed="false">
      <c r="A34" s="100"/>
      <c r="B34" s="103" t="n">
        <f aca="false">B33+1</f>
        <v>102</v>
      </c>
      <c r="C34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4" s="105" t="s">
        <v>127</v>
      </c>
      <c r="E34" s="106" t="n">
        <f aca="false">Resumo!N50</f>
        <v>51</v>
      </c>
      <c r="F34" s="107" t="n">
        <f aca="false">[1]CGD!H33</f>
        <v>45.77274</v>
      </c>
      <c r="G34" s="107" t="n">
        <f aca="false">E34*F34</f>
        <v>2334.40974</v>
      </c>
      <c r="H34" s="115" t="n">
        <f aca="false">[1]CGD!J33</f>
        <v>43.27347</v>
      </c>
      <c r="I34" s="116" t="n">
        <f aca="false">$E34*H34</f>
        <v>2206.94697</v>
      </c>
      <c r="J34" s="115" t="n">
        <f aca="false">[1]CGD!L33</f>
        <v>1.16</v>
      </c>
      <c r="K34" s="116" t="n">
        <f aca="false">$E34*J34</f>
        <v>59.16</v>
      </c>
      <c r="L34" s="115" t="n">
        <f aca="false">[1]CGD!M33</f>
        <v>30.1041</v>
      </c>
      <c r="M34" s="116" t="n">
        <f aca="false">$E34*L34</f>
        <v>1535.3091</v>
      </c>
      <c r="N34" s="115" t="n">
        <f aca="false">[1]CGD!N33</f>
        <v>0.32</v>
      </c>
      <c r="O34" s="116" t="n">
        <f aca="false">$E34*N34</f>
        <v>16.32</v>
      </c>
      <c r="P34" s="115" t="n">
        <f aca="false">[1]CGD!O33</f>
        <v>6.1659</v>
      </c>
      <c r="Q34" s="116" t="n">
        <f aca="false">$E34*P34</f>
        <v>314.4609</v>
      </c>
      <c r="R34" s="115" t="n">
        <f aca="false">[1]CGD!P33</f>
        <v>0</v>
      </c>
      <c r="S34" s="116" t="n">
        <f aca="false">$E34*R34</f>
        <v>0</v>
      </c>
      <c r="T34" s="115" t="n">
        <f aca="false">[1]CGD!Q33</f>
        <v>0</v>
      </c>
      <c r="U34" s="116" t="n">
        <f aca="false">$E34*T34</f>
        <v>0</v>
      </c>
    </row>
    <row r="35" customFormat="false" ht="32.05" hidden="false" customHeight="true" outlineLevel="0" collapsed="false">
      <c r="A35" s="109" t="s">
        <v>142</v>
      </c>
      <c r="B35" s="109"/>
      <c r="C35" s="109"/>
      <c r="D35" s="110" t="s">
        <v>124</v>
      </c>
      <c r="E35" s="111" t="n">
        <f aca="false">SUM(E20:E34)</f>
        <v>931.8</v>
      </c>
      <c r="F35" s="111" t="s">
        <v>130</v>
      </c>
      <c r="G35" s="112" t="n">
        <f aca="false">SUM(G20:G34)</f>
        <v>78308.56223</v>
      </c>
      <c r="H35" s="111" t="s">
        <v>130</v>
      </c>
      <c r="I35" s="112" t="n">
        <f aca="false">SUM(I20:I34)</f>
        <v>80657.299636</v>
      </c>
    </row>
    <row r="36" customFormat="false" ht="12.8" hidden="false" customHeight="false" outlineLevel="0" collapsed="false">
      <c r="D36" s="117"/>
      <c r="G36" s="116"/>
    </row>
  </sheetData>
  <mergeCells count="6">
    <mergeCell ref="A1:G1"/>
    <mergeCell ref="A2:A17"/>
    <mergeCell ref="H17:I17"/>
    <mergeCell ref="A18:C18"/>
    <mergeCell ref="A19:A34"/>
    <mergeCell ref="A35:C35"/>
  </mergeCells>
  <conditionalFormatting sqref="E20:E1048576 D2 E1:E18 D19:E1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63"/>
    <col collapsed="false" customWidth="false" hidden="true" outlineLevel="0" max="10" min="10" style="2" width="11.53"/>
    <col collapsed="false" customWidth="true" hidden="true" outlineLevel="0" max="11" min="11" style="2" width="13.49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152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153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CGD!B34+1</f>
        <v>103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Resumo!P5</f>
        <v>10</v>
      </c>
      <c r="F3" s="107" t="n">
        <f aca="false">Resumo!F5</f>
        <v>1766.58</v>
      </c>
      <c r="G3" s="107" t="n">
        <f aca="false">E3*F3</f>
        <v>17665.8</v>
      </c>
    </row>
    <row r="4" customFormat="false" ht="37.3" hidden="false" customHeight="false" outlineLevel="0" collapsed="false">
      <c r="A4" s="100"/>
      <c r="B4" s="103" t="n">
        <f aca="false">B3+1</f>
        <v>104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Resumo!P6</f>
        <v>22</v>
      </c>
      <c r="F4" s="107" t="n">
        <f aca="false">Resumo!F6</f>
        <v>2440</v>
      </c>
      <c r="G4" s="107" t="n">
        <f aca="false">E4*F4</f>
        <v>53680</v>
      </c>
    </row>
    <row r="5" customFormat="false" ht="61.15" hidden="false" customHeight="false" outlineLevel="0" collapsed="false">
      <c r="A5" s="100"/>
      <c r="B5" s="103" t="n">
        <f aca="false">B4+1</f>
        <v>105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Resumo!P8</f>
        <v>3</v>
      </c>
      <c r="F5" s="107" t="n">
        <f aca="false">Resumo!F8</f>
        <v>1900</v>
      </c>
      <c r="G5" s="107" t="n">
        <f aca="false">E5*F5</f>
        <v>5700</v>
      </c>
    </row>
    <row r="6" customFormat="false" ht="61.15" hidden="false" customHeight="false" outlineLevel="0" collapsed="false">
      <c r="A6" s="100"/>
      <c r="B6" s="103" t="n">
        <f aca="false">B5+1</f>
        <v>106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Resumo!P10</f>
        <v>12</v>
      </c>
      <c r="F6" s="107" t="n">
        <f aca="false">Resumo!F10</f>
        <v>2064.5</v>
      </c>
      <c r="G6" s="107" t="n">
        <f aca="false">E6*F6</f>
        <v>24774</v>
      </c>
    </row>
    <row r="7" customFormat="false" ht="61.15" hidden="false" customHeight="false" outlineLevel="0" collapsed="false">
      <c r="A7" s="100"/>
      <c r="B7" s="103" t="n">
        <f aca="false">B6+1</f>
        <v>107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Resumo!P12</f>
        <v>15</v>
      </c>
      <c r="F7" s="107" t="n">
        <f aca="false">Resumo!F12</f>
        <v>3015.05</v>
      </c>
      <c r="G7" s="107" t="n">
        <f aca="false">E7*F7</f>
        <v>45225.75</v>
      </c>
    </row>
    <row r="8" customFormat="false" ht="61.15" hidden="false" customHeight="false" outlineLevel="0" collapsed="false">
      <c r="A8" s="100"/>
      <c r="B8" s="103" t="n">
        <f aca="false">B7+1</f>
        <v>108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Resumo!P14</f>
        <v>14</v>
      </c>
      <c r="F8" s="107" t="n">
        <f aca="false">Resumo!F14</f>
        <v>3844.65</v>
      </c>
      <c r="G8" s="107" t="n">
        <f aca="false">E8*F8</f>
        <v>53825.1</v>
      </c>
    </row>
    <row r="9" customFormat="false" ht="61.15" hidden="false" customHeight="false" outlineLevel="0" collapsed="false">
      <c r="A9" s="100"/>
      <c r="B9" s="103" t="n">
        <f aca="false">B8+1</f>
        <v>109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Resumo!P15</f>
        <v>13</v>
      </c>
      <c r="F9" s="107" t="n">
        <f aca="false">Resumo!F15</f>
        <v>5198.4</v>
      </c>
      <c r="G9" s="107" t="n">
        <f aca="false">E9*F9</f>
        <v>67579.2</v>
      </c>
    </row>
    <row r="10" customFormat="false" ht="61.15" hidden="false" customHeight="false" outlineLevel="0" collapsed="false">
      <c r="A10" s="100"/>
      <c r="B10" s="103" t="n">
        <f aca="false">B9+1</f>
        <v>110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Resumo!P18</f>
        <v>20</v>
      </c>
      <c r="F10" s="107" t="n">
        <f aca="false">Resumo!F18</f>
        <v>7799.49</v>
      </c>
      <c r="G10" s="107" t="n">
        <f aca="false">E10*F10</f>
        <v>155989.8</v>
      </c>
    </row>
    <row r="11" customFormat="false" ht="61.15" hidden="false" customHeight="false" outlineLevel="0" collapsed="false">
      <c r="A11" s="100"/>
      <c r="B11" s="103" t="n">
        <f aca="false">B10+1</f>
        <v>111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Resumo!P19</f>
        <v>7</v>
      </c>
      <c r="F11" s="107" t="n">
        <f aca="false">Resumo!F19</f>
        <v>9144.5</v>
      </c>
      <c r="G11" s="107" t="n">
        <f aca="false">E11*F11</f>
        <v>64011.5</v>
      </c>
    </row>
    <row r="12" customFormat="false" ht="61.15" hidden="false" customHeight="false" outlineLevel="0" collapsed="false">
      <c r="A12" s="100"/>
      <c r="B12" s="103" t="n">
        <f aca="false">B11+1</f>
        <v>112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Resumo!P21</f>
        <v>8</v>
      </c>
      <c r="F12" s="107" t="n">
        <f aca="false">Resumo!F21</f>
        <v>10470</v>
      </c>
      <c r="G12" s="107" t="n">
        <f aca="false">E12*F12</f>
        <v>83760</v>
      </c>
    </row>
    <row r="13" customFormat="false" ht="49.25" hidden="false" customHeight="false" outlineLevel="0" collapsed="false">
      <c r="A13" s="100"/>
      <c r="B13" s="103" t="n">
        <f aca="false">B12+1</f>
        <v>113</v>
      </c>
      <c r="C13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3" s="105" t="s">
        <v>127</v>
      </c>
      <c r="E13" s="106" t="n">
        <f aca="false">Resumo!P28</f>
        <v>10</v>
      </c>
      <c r="F13" s="107" t="n">
        <f aca="false">Resumo!F28</f>
        <v>2484</v>
      </c>
      <c r="G13" s="107" t="n">
        <f aca="false">E13*F13</f>
        <v>24840</v>
      </c>
      <c r="H13" s="108" t="s">
        <v>128</v>
      </c>
      <c r="I13" s="108"/>
    </row>
    <row r="14" customFormat="false" ht="46.25" hidden="false" customHeight="false" outlineLevel="0" collapsed="false">
      <c r="A14" s="109" t="s">
        <v>129</v>
      </c>
      <c r="B14" s="109"/>
      <c r="C14" s="109"/>
      <c r="D14" s="110" t="s">
        <v>124</v>
      </c>
      <c r="E14" s="111" t="n">
        <f aca="false">SUM(E3:E13)</f>
        <v>134</v>
      </c>
      <c r="F14" s="111" t="s">
        <v>130</v>
      </c>
      <c r="G14" s="112" t="n">
        <f aca="false">SUM(G3:G13)</f>
        <v>597051.15</v>
      </c>
      <c r="H14" s="113" t="s">
        <v>125</v>
      </c>
      <c r="I14" s="113" t="s">
        <v>126</v>
      </c>
      <c r="J14" s="114" t="s">
        <v>131</v>
      </c>
      <c r="K14" s="114" t="s">
        <v>65</v>
      </c>
      <c r="L14" s="114" t="s">
        <v>132</v>
      </c>
      <c r="M14" s="114" t="s">
        <v>66</v>
      </c>
      <c r="N14" s="114" t="s">
        <v>133</v>
      </c>
      <c r="O14" s="114" t="s">
        <v>67</v>
      </c>
      <c r="P14" s="114" t="s">
        <v>134</v>
      </c>
      <c r="Q14" s="114" t="s">
        <v>68</v>
      </c>
      <c r="R14" s="114" t="s">
        <v>135</v>
      </c>
      <c r="S14" s="114" t="s">
        <v>136</v>
      </c>
      <c r="T14" s="114" t="s">
        <v>137</v>
      </c>
      <c r="U14" s="114" t="s">
        <v>138</v>
      </c>
    </row>
    <row r="15" customFormat="false" ht="37.3" hidden="false" customHeight="true" outlineLevel="0" collapsed="false">
      <c r="A15" s="100" t="s">
        <v>154</v>
      </c>
      <c r="B15" s="101" t="s">
        <v>121</v>
      </c>
      <c r="C15" s="102" t="s">
        <v>122</v>
      </c>
      <c r="D15" s="101" t="s">
        <v>123</v>
      </c>
      <c r="E15" s="101" t="s">
        <v>124</v>
      </c>
      <c r="F15" s="101" t="s">
        <v>125</v>
      </c>
      <c r="G15" s="101" t="s">
        <v>126</v>
      </c>
    </row>
    <row r="16" customFormat="false" ht="25.35" hidden="false" customHeight="true" outlineLevel="0" collapsed="false">
      <c r="A16" s="100" t="s">
        <v>154</v>
      </c>
      <c r="B16" s="103" t="n">
        <f aca="false">B13+1</f>
        <v>114</v>
      </c>
      <c r="C16" s="104" t="str">
        <f aca="false">"INSTALAÇÃO DE AR CONDICIONADO - Descrição Complementar: "&amp;Resumo!D36</f>
        <v>INSTALAÇÃO DE AR CONDICIONADO - Descrição Complementar: DOCUMENTO DE RESPONSABILIDADE TÉCNICA (TRT/ART)</v>
      </c>
      <c r="D16" s="105" t="s">
        <v>127</v>
      </c>
      <c r="E16" s="106" t="n">
        <f aca="false">Resumo!P36</f>
        <v>3</v>
      </c>
      <c r="F16" s="107" t="n">
        <f aca="false">[1]CBA!H19</f>
        <v>78.96334</v>
      </c>
      <c r="G16" s="107" t="n">
        <f aca="false">E16*F16</f>
        <v>236.89002</v>
      </c>
      <c r="H16" s="115" t="n">
        <f aca="false">[1]CBA!J19</f>
        <v>83.03039</v>
      </c>
      <c r="I16" s="116" t="n">
        <f aca="false">$E16*H16</f>
        <v>249.09117</v>
      </c>
      <c r="J16" s="115" t="n">
        <f aca="false">[1]CBA!L19</f>
        <v>0</v>
      </c>
      <c r="K16" s="116" t="n">
        <f aca="false">$E16*J16</f>
        <v>0</v>
      </c>
      <c r="L16" s="115" t="n">
        <f aca="false">[1]CBA!M19</f>
        <v>0</v>
      </c>
      <c r="M16" s="116" t="n">
        <f aca="false">$E16*L16</f>
        <v>0</v>
      </c>
      <c r="N16" s="115" t="n">
        <f aca="false">[1]CBA!N19</f>
        <v>0</v>
      </c>
      <c r="O16" s="116" t="n">
        <f aca="false">$E16*N16</f>
        <v>0</v>
      </c>
      <c r="P16" s="115" t="n">
        <f aca="false">[1]CBA!O19</f>
        <v>0</v>
      </c>
      <c r="Q16" s="116" t="n">
        <f aca="false">$E16*P16</f>
        <v>0</v>
      </c>
      <c r="R16" s="115" t="n">
        <f aca="false">[1]CBA!P19</f>
        <v>72.03</v>
      </c>
      <c r="S16" s="116" t="n">
        <f aca="false">$E16*R16</f>
        <v>216.09</v>
      </c>
      <c r="T16" s="115" t="n">
        <f aca="false">[1]CBA!Q19</f>
        <v>0.2059</v>
      </c>
      <c r="U16" s="116" t="n">
        <f aca="false">$E16*T16</f>
        <v>0.6177</v>
      </c>
    </row>
    <row r="17" customFormat="false" ht="25.35" hidden="false" customHeight="true" outlineLevel="0" collapsed="false">
      <c r="A17" s="100"/>
      <c r="B17" s="103" t="n">
        <f aca="false">B16+1</f>
        <v>115</v>
      </c>
      <c r="C17" s="104" t="str">
        <f aca="false">"INSTALAÇÃO DE AR CONDICIONADO - Descrição Complementar: "&amp;Resumo!D37</f>
        <v>INSTALAÇÃO DE AR CONDICIONADO - Descrição Complementar: INSTALAÇÃO DE AR CONDICIONADO, TIPO SPLIT HI-WALL</v>
      </c>
      <c r="D17" s="105" t="s">
        <v>127</v>
      </c>
      <c r="E17" s="106" t="n">
        <f aca="false">Resumo!P37</f>
        <v>44</v>
      </c>
      <c r="F17" s="107" t="n">
        <f aca="false">[1]CBA!H20</f>
        <v>241.53418</v>
      </c>
      <c r="G17" s="107" t="n">
        <f aca="false">E17*F17</f>
        <v>10627.50392</v>
      </c>
      <c r="H17" s="115" t="n">
        <f aca="false">[1]CBA!J20</f>
        <v>237.02874</v>
      </c>
      <c r="I17" s="116" t="n">
        <f aca="false">$E17*H17</f>
        <v>10429.26456</v>
      </c>
      <c r="J17" s="115" t="n">
        <f aca="false">[1]CBA!L20</f>
        <v>2.523</v>
      </c>
      <c r="K17" s="116" t="n">
        <f aca="false">$E17*J17</f>
        <v>111.012</v>
      </c>
      <c r="L17" s="115" t="n">
        <f aca="false">[1]CBA!M20</f>
        <v>70.21</v>
      </c>
      <c r="M17" s="116" t="n">
        <f aca="false">$E17*L17</f>
        <v>3089.24</v>
      </c>
      <c r="N17" s="115" t="n">
        <f aca="false">[1]CBA!N20</f>
        <v>2.523</v>
      </c>
      <c r="O17" s="116" t="n">
        <f aca="false">$E17*N17</f>
        <v>111.012</v>
      </c>
      <c r="P17" s="115" t="n">
        <f aca="false">[1]CBA!O20</f>
        <v>53.51</v>
      </c>
      <c r="Q17" s="116" t="n">
        <f aca="false">$E17*P17</f>
        <v>2354.44</v>
      </c>
      <c r="R17" s="115" t="n">
        <f aca="false">[1]CBA!P20</f>
        <v>40.54</v>
      </c>
      <c r="S17" s="116" t="n">
        <f aca="false">$E17*R17</f>
        <v>1783.76</v>
      </c>
      <c r="T17" s="115" t="n">
        <f aca="false">[1]CBA!Q20</f>
        <v>2</v>
      </c>
      <c r="U17" s="116" t="n">
        <f aca="false">$E17*T17</f>
        <v>88</v>
      </c>
    </row>
    <row r="18" customFormat="false" ht="25.35" hidden="false" customHeight="false" outlineLevel="0" collapsed="false">
      <c r="A18" s="100"/>
      <c r="B18" s="103" t="n">
        <f aca="false">B17+1</f>
        <v>116</v>
      </c>
      <c r="C18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18" s="105" t="s">
        <v>127</v>
      </c>
      <c r="E18" s="106" t="n">
        <f aca="false">Resumo!P38</f>
        <v>23</v>
      </c>
      <c r="F18" s="107" t="n">
        <f aca="false">[1]CBA!H21</f>
        <v>755.15556</v>
      </c>
      <c r="G18" s="107" t="n">
        <f aca="false">E18*F18</f>
        <v>17368.57788</v>
      </c>
      <c r="H18" s="115" t="n">
        <f aca="false">[1]CBA!J21</f>
        <v>765.24109</v>
      </c>
      <c r="I18" s="116" t="n">
        <f aca="false">$E18*H18</f>
        <v>17600.54507</v>
      </c>
      <c r="J18" s="115" t="n">
        <f aca="false">[1]CBA!L21</f>
        <v>4.5749</v>
      </c>
      <c r="K18" s="116" t="n">
        <f aca="false">$E18*J18</f>
        <v>105.2227</v>
      </c>
      <c r="L18" s="115" t="n">
        <f aca="false">[1]CBA!M21</f>
        <v>127.31</v>
      </c>
      <c r="M18" s="116" t="n">
        <f aca="false">$E18*L18</f>
        <v>2928.13</v>
      </c>
      <c r="N18" s="115" t="n">
        <f aca="false">[1]CBA!N21</f>
        <v>4.5749</v>
      </c>
      <c r="O18" s="116" t="n">
        <f aca="false">$E18*N18</f>
        <v>105.2227</v>
      </c>
      <c r="P18" s="115" t="n">
        <f aca="false">[1]CBA!O21</f>
        <v>97.03</v>
      </c>
      <c r="Q18" s="116" t="n">
        <f aca="false">$E18*P18</f>
        <v>2231.69</v>
      </c>
      <c r="R18" s="115" t="n">
        <f aca="false">[1]CBA!P21</f>
        <v>265.67</v>
      </c>
      <c r="S18" s="116" t="n">
        <f aca="false">$E18*R18</f>
        <v>6110.41</v>
      </c>
      <c r="T18" s="115" t="n">
        <f aca="false">[1]CBA!Q21</f>
        <v>1.5166</v>
      </c>
      <c r="U18" s="116" t="n">
        <f aca="false">$E18*T18</f>
        <v>34.8818</v>
      </c>
    </row>
    <row r="19" customFormat="false" ht="37.3" hidden="false" customHeight="false" outlineLevel="0" collapsed="false">
      <c r="A19" s="100"/>
      <c r="B19" s="103" t="n">
        <f aca="false">B18+1</f>
        <v>117</v>
      </c>
      <c r="C19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19" s="105" t="s">
        <v>140</v>
      </c>
      <c r="E19" s="106" t="n">
        <f aca="false">Resumo!P39</f>
        <v>166</v>
      </c>
      <c r="F19" s="107" t="n">
        <f aca="false">[1]CBA!H22</f>
        <v>27.95715</v>
      </c>
      <c r="G19" s="107" t="n">
        <f aca="false">E19*F19</f>
        <v>4640.8869</v>
      </c>
      <c r="H19" s="115" t="n">
        <f aca="false">[1]CBA!J22</f>
        <v>29.0745</v>
      </c>
      <c r="I19" s="116" t="n">
        <f aca="false">$E19*H19</f>
        <v>4826.367</v>
      </c>
      <c r="J19" s="115" t="n">
        <f aca="false">[1]CBA!L22</f>
        <v>0.052</v>
      </c>
      <c r="K19" s="116" t="n">
        <f aca="false">$E19*J19</f>
        <v>8.632</v>
      </c>
      <c r="L19" s="115" t="n">
        <f aca="false">[1]CBA!M22</f>
        <v>1.44</v>
      </c>
      <c r="M19" s="116" t="n">
        <f aca="false">$E19*L19</f>
        <v>239.04</v>
      </c>
      <c r="N19" s="115" t="n">
        <f aca="false">[1]CBA!N22</f>
        <v>0.052</v>
      </c>
      <c r="O19" s="116" t="n">
        <f aca="false">$E19*N19</f>
        <v>8.632</v>
      </c>
      <c r="P19" s="115" t="n">
        <f aca="false">[1]CBA!O22</f>
        <v>1.1</v>
      </c>
      <c r="Q19" s="116" t="n">
        <f aca="false">$E19*P19</f>
        <v>182.6</v>
      </c>
      <c r="R19" s="115" t="n">
        <f aca="false">[1]CBA!P22</f>
        <v>18.74</v>
      </c>
      <c r="S19" s="116" t="n">
        <f aca="false">$E19*R19</f>
        <v>3110.84</v>
      </c>
      <c r="T19" s="115" t="n">
        <f aca="false">[1]CBA!Q22</f>
        <v>1.0211</v>
      </c>
      <c r="U19" s="116" t="n">
        <f aca="false">$E19*T19</f>
        <v>169.5026</v>
      </c>
    </row>
    <row r="20" customFormat="false" ht="37.3" hidden="false" customHeight="false" outlineLevel="0" collapsed="false">
      <c r="A20" s="100"/>
      <c r="B20" s="103" t="n">
        <f aca="false">B19+1</f>
        <v>118</v>
      </c>
      <c r="C20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0" s="105" t="s">
        <v>140</v>
      </c>
      <c r="E20" s="106" t="n">
        <f aca="false">Resumo!P40</f>
        <v>167</v>
      </c>
      <c r="F20" s="107" t="n">
        <f aca="false">[1]CBA!H23</f>
        <v>41.0184</v>
      </c>
      <c r="G20" s="107" t="n">
        <f aca="false">E20*F20</f>
        <v>6850.0728</v>
      </c>
      <c r="H20" s="115" t="n">
        <f aca="false">[1]CBA!J23</f>
        <v>42.77466</v>
      </c>
      <c r="I20" s="116" t="n">
        <f aca="false">$E20*H20</f>
        <v>7143.36822</v>
      </c>
      <c r="J20" s="115" t="n">
        <f aca="false">[1]CBA!L23</f>
        <v>0.057</v>
      </c>
      <c r="K20" s="116" t="n">
        <f aca="false">$E20*J20</f>
        <v>9.519</v>
      </c>
      <c r="L20" s="115" t="n">
        <f aca="false">[1]CBA!M23</f>
        <v>1.58</v>
      </c>
      <c r="M20" s="116" t="n">
        <f aca="false">$E20*L20</f>
        <v>263.86</v>
      </c>
      <c r="N20" s="115" t="n">
        <f aca="false">[1]CBA!N23</f>
        <v>0.057</v>
      </c>
      <c r="O20" s="116" t="n">
        <f aca="false">$E20*N20</f>
        <v>9.519</v>
      </c>
      <c r="P20" s="115" t="n">
        <f aca="false">[1]CBA!O23</f>
        <v>1.2</v>
      </c>
      <c r="Q20" s="116" t="n">
        <f aca="false">$E20*P20</f>
        <v>200.4</v>
      </c>
      <c r="R20" s="115" t="n">
        <f aca="false">[1]CBA!P23</f>
        <v>28.84</v>
      </c>
      <c r="S20" s="116" t="n">
        <f aca="false">$E20*R20</f>
        <v>4816.28</v>
      </c>
      <c r="T20" s="115" t="n">
        <f aca="false">[1]CBA!Q23</f>
        <v>1.0211</v>
      </c>
      <c r="U20" s="116" t="n">
        <f aca="false">$E20*T20</f>
        <v>170.5237</v>
      </c>
    </row>
    <row r="21" customFormat="false" ht="37.3" hidden="false" customHeight="false" outlineLevel="0" collapsed="false">
      <c r="A21" s="100"/>
      <c r="B21" s="103" t="n">
        <f aca="false">B20+1</f>
        <v>119</v>
      </c>
      <c r="C21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1" s="105" t="s">
        <v>140</v>
      </c>
      <c r="E21" s="106" t="n">
        <f aca="false">Resumo!P41</f>
        <v>60</v>
      </c>
      <c r="F21" s="107" t="n">
        <f aca="false">[1]CBA!H24</f>
        <v>53.8002</v>
      </c>
      <c r="G21" s="107" t="n">
        <f aca="false">E21*F21</f>
        <v>3228.012</v>
      </c>
      <c r="H21" s="115" t="n">
        <f aca="false">[1]CBA!J24</f>
        <v>56.19366</v>
      </c>
      <c r="I21" s="116" t="n">
        <f aca="false">$E21*H21</f>
        <v>3371.6196</v>
      </c>
      <c r="J21" s="115" t="n">
        <f aca="false">[1]CBA!L24</f>
        <v>0.061</v>
      </c>
      <c r="K21" s="116" t="n">
        <f aca="false">$E21*J21</f>
        <v>3.66</v>
      </c>
      <c r="L21" s="115" t="n">
        <f aca="false">[1]CBA!M24</f>
        <v>1.69</v>
      </c>
      <c r="M21" s="116" t="n">
        <f aca="false">$E21*L21</f>
        <v>101.4</v>
      </c>
      <c r="N21" s="115" t="n">
        <f aca="false">[1]CBA!N24</f>
        <v>0.061</v>
      </c>
      <c r="O21" s="116" t="n">
        <f aca="false">$E21*N21</f>
        <v>3.66</v>
      </c>
      <c r="P21" s="115" t="n">
        <f aca="false">[1]CBA!O24</f>
        <v>1.29</v>
      </c>
      <c r="Q21" s="116" t="n">
        <f aca="false">$E21*P21</f>
        <v>77.4</v>
      </c>
      <c r="R21" s="115" t="n">
        <f aca="false">[1]CBA!P24</f>
        <v>39.11</v>
      </c>
      <c r="S21" s="116" t="n">
        <f aca="false">$E21*R21</f>
        <v>2346.6</v>
      </c>
      <c r="T21" s="115" t="n">
        <f aca="false">[1]CBA!Q24</f>
        <v>1.0211</v>
      </c>
      <c r="U21" s="116" t="n">
        <f aca="false">$E21*T21</f>
        <v>61.266</v>
      </c>
    </row>
    <row r="22" customFormat="false" ht="37.3" hidden="false" customHeight="false" outlineLevel="0" collapsed="false">
      <c r="A22" s="100"/>
      <c r="B22" s="103" t="n">
        <f aca="false">B21+1</f>
        <v>120</v>
      </c>
      <c r="C22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2" s="105" t="s">
        <v>140</v>
      </c>
      <c r="E22" s="106" t="n">
        <f aca="false">Resumo!P42</f>
        <v>186</v>
      </c>
      <c r="F22" s="107" t="n">
        <f aca="false">[1]CBA!H25</f>
        <v>65.7315</v>
      </c>
      <c r="G22" s="107" t="n">
        <f aca="false">E22*F22</f>
        <v>12226.059</v>
      </c>
      <c r="H22" s="115" t="n">
        <f aca="false">[1]CBA!J25</f>
        <v>68.73084</v>
      </c>
      <c r="I22" s="116" t="n">
        <f aca="false">$E22*H22</f>
        <v>12783.93624</v>
      </c>
      <c r="J22" s="115" t="n">
        <f aca="false">[1]CBA!L25</f>
        <v>0.064</v>
      </c>
      <c r="K22" s="116" t="n">
        <f aca="false">$E22*J22</f>
        <v>11.904</v>
      </c>
      <c r="L22" s="115" t="n">
        <f aca="false">[1]CBA!M25</f>
        <v>1.78</v>
      </c>
      <c r="M22" s="116" t="n">
        <f aca="false">$E22*L22</f>
        <v>331.08</v>
      </c>
      <c r="N22" s="115" t="n">
        <f aca="false">[1]CBA!N25</f>
        <v>0.064</v>
      </c>
      <c r="O22" s="116" t="n">
        <f aca="false">$E22*N22</f>
        <v>11.904</v>
      </c>
      <c r="P22" s="115" t="n">
        <f aca="false">[1]CBA!O25</f>
        <v>1.35</v>
      </c>
      <c r="Q22" s="116" t="n">
        <f aca="false">$E22*P22</f>
        <v>251.1</v>
      </c>
      <c r="R22" s="115" t="n">
        <f aca="false">[1]CBA!P25</f>
        <v>48.65</v>
      </c>
      <c r="S22" s="116" t="n">
        <f aca="false">$E22*R22</f>
        <v>9048.9</v>
      </c>
      <c r="T22" s="115" t="n">
        <f aca="false">[1]CBA!Q25</f>
        <v>1.0211</v>
      </c>
      <c r="U22" s="116" t="n">
        <f aca="false">$E22*T22</f>
        <v>189.9246</v>
      </c>
    </row>
    <row r="23" customFormat="false" ht="37.3" hidden="false" customHeight="false" outlineLevel="0" collapsed="false">
      <c r="A23" s="100"/>
      <c r="B23" s="103" t="n">
        <f aca="false">B22+1</f>
        <v>121</v>
      </c>
      <c r="C23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3" s="105" t="s">
        <v>140</v>
      </c>
      <c r="E23" s="106" t="n">
        <f aca="false">Resumo!P43</f>
        <v>66</v>
      </c>
      <c r="F23" s="107" t="n">
        <f aca="false">[1]CBA!H26</f>
        <v>78.71985</v>
      </c>
      <c r="G23" s="107" t="n">
        <f aca="false">E23*F23</f>
        <v>5195.5101</v>
      </c>
      <c r="H23" s="115" t="n">
        <f aca="false">[1]CBA!J26</f>
        <v>82.39266</v>
      </c>
      <c r="I23" s="116" t="n">
        <f aca="false">$E23*H23</f>
        <v>5437.91556</v>
      </c>
      <c r="J23" s="115" t="n">
        <f aca="false">[1]CBA!L26</f>
        <v>0.064</v>
      </c>
      <c r="K23" s="116" t="n">
        <f aca="false">$E23*J23</f>
        <v>4.224</v>
      </c>
      <c r="L23" s="115" t="n">
        <f aca="false">[1]CBA!M26</f>
        <v>1.78</v>
      </c>
      <c r="M23" s="116" t="n">
        <f aca="false">$E23*L23</f>
        <v>117.48</v>
      </c>
      <c r="N23" s="115" t="n">
        <f aca="false">[1]CBA!N26</f>
        <v>0.064</v>
      </c>
      <c r="O23" s="116" t="n">
        <f aca="false">$E23*N23</f>
        <v>4.224</v>
      </c>
      <c r="P23" s="115" t="n">
        <f aca="false">[1]CBA!O26</f>
        <v>1.35</v>
      </c>
      <c r="Q23" s="116" t="n">
        <f aca="false">$E23*P23</f>
        <v>89.1</v>
      </c>
      <c r="R23" s="115" t="n">
        <f aca="false">[1]CBA!P26</f>
        <v>58.84</v>
      </c>
      <c r="S23" s="116" t="n">
        <f aca="false">$E23*R23</f>
        <v>3883.44</v>
      </c>
      <c r="T23" s="115" t="n">
        <f aca="false">[1]CBA!Q26</f>
        <v>1.0211</v>
      </c>
      <c r="U23" s="116" t="n">
        <f aca="false">$E23*T23</f>
        <v>67.3926</v>
      </c>
    </row>
    <row r="24" customFormat="false" ht="37.3" hidden="false" customHeight="false" outlineLevel="0" collapsed="false">
      <c r="A24" s="100"/>
      <c r="B24" s="103" t="n">
        <f aca="false">B23+1</f>
        <v>122</v>
      </c>
      <c r="C24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4" s="105" t="s">
        <v>140</v>
      </c>
      <c r="E24" s="106" t="n">
        <f aca="false">Resumo!P44</f>
        <v>47</v>
      </c>
      <c r="F24" s="107" t="n">
        <f aca="false">[1]CBA!H27</f>
        <v>111.4884</v>
      </c>
      <c r="G24" s="107" t="n">
        <f aca="false">E24*F24</f>
        <v>5239.9548</v>
      </c>
      <c r="H24" s="115" t="n">
        <f aca="false">[1]CBA!J27</f>
        <v>116.86032</v>
      </c>
      <c r="I24" s="116" t="n">
        <f aca="false">$E24*H24</f>
        <v>5492.43504</v>
      </c>
      <c r="J24" s="115" t="n">
        <f aca="false">[1]CBA!L27</f>
        <v>0.064</v>
      </c>
      <c r="K24" s="116" t="n">
        <f aca="false">$E24*J24</f>
        <v>3.008</v>
      </c>
      <c r="L24" s="115" t="n">
        <f aca="false">[1]CBA!M27</f>
        <v>1.78</v>
      </c>
      <c r="M24" s="116" t="n">
        <f aca="false">$E24*L24</f>
        <v>83.66</v>
      </c>
      <c r="N24" s="115" t="n">
        <f aca="false">[1]CBA!N27</f>
        <v>0.064</v>
      </c>
      <c r="O24" s="116" t="n">
        <f aca="false">$E24*N24</f>
        <v>3.008</v>
      </c>
      <c r="P24" s="115" t="n">
        <f aca="false">[1]CBA!O27</f>
        <v>1.35</v>
      </c>
      <c r="Q24" s="116" t="n">
        <f aca="false">$E24*P24</f>
        <v>63.45</v>
      </c>
      <c r="R24" s="115" t="n">
        <f aca="false">[1]CBA!P27</f>
        <v>84.5</v>
      </c>
      <c r="S24" s="116" t="n">
        <f aca="false">$E24*R24</f>
        <v>3971.5</v>
      </c>
      <c r="T24" s="115" t="n">
        <f aca="false">[1]CBA!Q27</f>
        <v>1.0211</v>
      </c>
      <c r="U24" s="116" t="n">
        <f aca="false">$E24*T24</f>
        <v>47.9917</v>
      </c>
    </row>
    <row r="25" customFormat="false" ht="37.3" hidden="false" customHeight="false" outlineLevel="0" collapsed="false">
      <c r="A25" s="100"/>
      <c r="B25" s="103" t="n">
        <f aca="false">B24+1</f>
        <v>123</v>
      </c>
      <c r="C25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5" s="105" t="s">
        <v>140</v>
      </c>
      <c r="E25" s="106" t="n">
        <f aca="false">Resumo!P45</f>
        <v>217</v>
      </c>
      <c r="F25" s="107" t="n">
        <f aca="false">[1]CBA!H28</f>
        <v>24.19254</v>
      </c>
      <c r="G25" s="107" t="n">
        <f aca="false">E25*F25</f>
        <v>5249.78118</v>
      </c>
      <c r="H25" s="115" t="n">
        <f aca="false">[1]CBA!J28</f>
        <v>24.40353</v>
      </c>
      <c r="I25" s="116" t="n">
        <f aca="false">$E25*H25</f>
        <v>5295.56601</v>
      </c>
      <c r="J25" s="115" t="n">
        <f aca="false">[1]CBA!L28</f>
        <v>0.2154</v>
      </c>
      <c r="K25" s="116" t="n">
        <f aca="false">$E25*J25</f>
        <v>46.7418</v>
      </c>
      <c r="L25" s="115" t="n">
        <f aca="false">[1]CBA!M28</f>
        <v>5.99</v>
      </c>
      <c r="M25" s="116" t="n">
        <f aca="false">$E25*L25</f>
        <v>1299.83</v>
      </c>
      <c r="N25" s="115" t="n">
        <f aca="false">[1]CBA!N28</f>
        <v>0.0667</v>
      </c>
      <c r="O25" s="116" t="n">
        <f aca="false">$E25*N25</f>
        <v>14.4739</v>
      </c>
      <c r="P25" s="115" t="n">
        <f aca="false">[1]CBA!O28</f>
        <v>1.41</v>
      </c>
      <c r="Q25" s="116" t="n">
        <f aca="false">$E25*P25</f>
        <v>305.97</v>
      </c>
      <c r="R25" s="115" t="n">
        <f aca="false">[1]CBA!P28</f>
        <v>7.23</v>
      </c>
      <c r="S25" s="116" t="n">
        <f aca="false">$E25*R25</f>
        <v>1568.91</v>
      </c>
      <c r="T25" s="115" t="n">
        <f aca="false">[1]CBA!Q28</f>
        <v>1.19</v>
      </c>
      <c r="U25" s="116" t="n">
        <f aca="false">$E25*T25</f>
        <v>258.23</v>
      </c>
    </row>
    <row r="26" customFormat="false" ht="37.3" hidden="false" customHeight="false" outlineLevel="0" collapsed="false">
      <c r="A26" s="100"/>
      <c r="B26" s="103" t="n">
        <f aca="false">B25+1</f>
        <v>124</v>
      </c>
      <c r="C26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6" s="105" t="s">
        <v>140</v>
      </c>
      <c r="E26" s="106" t="n">
        <f aca="false">Resumo!P46</f>
        <v>113</v>
      </c>
      <c r="F26" s="107" t="n">
        <f aca="false">[1]CBA!H29</f>
        <v>31.08306</v>
      </c>
      <c r="G26" s="107" t="n">
        <f aca="false">E26*F26</f>
        <v>3512.38578</v>
      </c>
      <c r="H26" s="115" t="n">
        <f aca="false">[1]CBA!J29</f>
        <v>31.64895</v>
      </c>
      <c r="I26" s="116" t="n">
        <f aca="false">$E26*H26</f>
        <v>3576.33135</v>
      </c>
      <c r="J26" s="115" t="n">
        <f aca="false">[1]CBA!L29</f>
        <v>0.2154</v>
      </c>
      <c r="K26" s="116" t="n">
        <f aca="false">$E26*J26</f>
        <v>24.3402</v>
      </c>
      <c r="L26" s="115" t="n">
        <f aca="false">[1]CBA!M29</f>
        <v>5.99</v>
      </c>
      <c r="M26" s="116" t="n">
        <f aca="false">$E26*L26</f>
        <v>676.87</v>
      </c>
      <c r="N26" s="115" t="n">
        <f aca="false">[1]CBA!N29</f>
        <v>0.0667</v>
      </c>
      <c r="O26" s="116" t="n">
        <f aca="false">$E26*N26</f>
        <v>7.5371</v>
      </c>
      <c r="P26" s="115" t="n">
        <f aca="false">[1]CBA!O29</f>
        <v>1.41</v>
      </c>
      <c r="Q26" s="116" t="n">
        <f aca="false">$E26*P26</f>
        <v>159.33</v>
      </c>
      <c r="R26" s="115" t="n">
        <f aca="false">[1]CBA!P29</f>
        <v>12.69</v>
      </c>
      <c r="S26" s="116" t="n">
        <f aca="false">$E26*R26</f>
        <v>1433.97</v>
      </c>
      <c r="T26" s="115" t="n">
        <f aca="false">[1]CBA!Q29</f>
        <v>1.2434</v>
      </c>
      <c r="U26" s="116" t="n">
        <f aca="false">$E26*T26</f>
        <v>140.5042</v>
      </c>
    </row>
    <row r="27" customFormat="false" ht="25.35" hidden="false" customHeight="false" outlineLevel="0" collapsed="false">
      <c r="A27" s="100"/>
      <c r="B27" s="103" t="n">
        <f aca="false">B26+1</f>
        <v>125</v>
      </c>
      <c r="C27" s="104" t="str">
        <f aca="false">"INSTALAÇÃO DE AR CONDICIONADO - Descrição Complementar: "&amp;Resumo!D47</f>
        <v>INSTALAÇÃO DE AR CONDICIONADO - Descrição Complementar: CARGA DA INSTALAÇÃO COM GÁS REFRIGERANTE R-410a</v>
      </c>
      <c r="D27" s="105" t="s">
        <v>141</v>
      </c>
      <c r="E27" s="106" t="n">
        <f aca="false">Resumo!P47</f>
        <v>49.1</v>
      </c>
      <c r="F27" s="107" t="n">
        <f aca="false">[1]CBA!H30</f>
        <v>50.79915</v>
      </c>
      <c r="G27" s="107" t="n">
        <f aca="false">E27*F27</f>
        <v>2494.238265</v>
      </c>
      <c r="H27" s="115" t="n">
        <f aca="false">[1]CBA!J30</f>
        <v>53.43318</v>
      </c>
      <c r="I27" s="116" t="n">
        <f aca="false">$E27*H27</f>
        <v>2623.569138</v>
      </c>
      <c r="J27" s="115" t="n">
        <f aca="false">[1]CBA!L30</f>
        <v>0.2154</v>
      </c>
      <c r="K27" s="116" t="n">
        <f aca="false">$E27*J27</f>
        <v>10.57614</v>
      </c>
      <c r="L27" s="115" t="n">
        <f aca="false">[1]CBA!M30</f>
        <v>5.99</v>
      </c>
      <c r="M27" s="116" t="n">
        <f aca="false">$E27*L27</f>
        <v>294.109</v>
      </c>
      <c r="N27" s="115" t="n">
        <f aca="false">[1]CBA!N30</f>
        <v>0.0667</v>
      </c>
      <c r="O27" s="116" t="n">
        <f aca="false">$E27*N27</f>
        <v>3.27497</v>
      </c>
      <c r="P27" s="115" t="n">
        <f aca="false">[1]CBA!O30</f>
        <v>1.41</v>
      </c>
      <c r="Q27" s="116" t="n">
        <f aca="false">$E27*P27</f>
        <v>69.231</v>
      </c>
      <c r="R27" s="115" t="n">
        <f aca="false">[1]CBA!P30</f>
        <v>41.81</v>
      </c>
      <c r="S27" s="116" t="n">
        <f aca="false">$E27*R27</f>
        <v>2052.871</v>
      </c>
      <c r="T27" s="115" t="n">
        <f aca="false">[1]CBA!Q30</f>
        <v>1</v>
      </c>
      <c r="U27" s="116" t="n">
        <f aca="false">$E27*T27</f>
        <v>49.1</v>
      </c>
    </row>
    <row r="28" customFormat="false" ht="25.35" hidden="false" customHeight="false" outlineLevel="0" collapsed="false">
      <c r="A28" s="100"/>
      <c r="B28" s="103" t="n">
        <f aca="false">B27+1</f>
        <v>126</v>
      </c>
      <c r="C28" s="104" t="str">
        <f aca="false">"INSTALAÇÃO DE AR CONDICIONADO - Descrição Complementar: "&amp;Resumo!D48</f>
        <v>INSTALAÇÃO DE AR CONDICIONADO - Descrição Complementar: CARGA DA INSTALAÇÃO COM GÁS REFRIGERANTE R-32</v>
      </c>
      <c r="D28" s="105" t="s">
        <v>141</v>
      </c>
      <c r="E28" s="106" t="n">
        <f aca="false">Resumo!P48</f>
        <v>73.5</v>
      </c>
      <c r="F28" s="107" t="n">
        <f aca="false">[1]CBA!H31</f>
        <v>159.78465</v>
      </c>
      <c r="G28" s="107" t="n">
        <f aca="false">E28*F28</f>
        <v>11744.171775</v>
      </c>
      <c r="H28" s="115" t="n">
        <f aca="false">[1]CBA!J31</f>
        <v>168.06978</v>
      </c>
      <c r="I28" s="116" t="n">
        <f aca="false">$E28*H28</f>
        <v>12353.12883</v>
      </c>
      <c r="J28" s="115" t="n">
        <f aca="false">[1]CBA!L31</f>
        <v>0.2154</v>
      </c>
      <c r="K28" s="116" t="n">
        <f aca="false">$E28*J28</f>
        <v>15.8319</v>
      </c>
      <c r="L28" s="115" t="n">
        <f aca="false">[1]CBA!M31</f>
        <v>5.99</v>
      </c>
      <c r="M28" s="116" t="n">
        <f aca="false">$E28*L28</f>
        <v>440.265</v>
      </c>
      <c r="N28" s="115" t="n">
        <f aca="false">[1]CBA!N31</f>
        <v>0.0667</v>
      </c>
      <c r="O28" s="116" t="n">
        <f aca="false">$E28*N28</f>
        <v>4.90245</v>
      </c>
      <c r="P28" s="115" t="n">
        <f aca="false">[1]CBA!O31</f>
        <v>1.41</v>
      </c>
      <c r="Q28" s="116" t="n">
        <f aca="false">$E28*P28</f>
        <v>103.635</v>
      </c>
      <c r="R28" s="115" t="n">
        <f aca="false">[1]CBA!P31</f>
        <v>131.51</v>
      </c>
      <c r="S28" s="116" t="n">
        <f aca="false">$E28*R28</f>
        <v>9665.985</v>
      </c>
      <c r="T28" s="115" t="n">
        <f aca="false">[1]CBA!Q31</f>
        <v>1</v>
      </c>
      <c r="U28" s="116" t="n">
        <f aca="false">$E28*T28</f>
        <v>73.5</v>
      </c>
    </row>
    <row r="29" customFormat="false" ht="37.3" hidden="false" customHeight="false" outlineLevel="0" collapsed="false">
      <c r="A29" s="100"/>
      <c r="B29" s="103" t="n">
        <f aca="false">B28+1</f>
        <v>127</v>
      </c>
      <c r="C29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29" s="105" t="s">
        <v>127</v>
      </c>
      <c r="E29" s="106" t="n">
        <f aca="false">Resumo!P50</f>
        <v>67</v>
      </c>
      <c r="F29" s="107" t="n">
        <f aca="false">[1]CBA!H33</f>
        <v>46.1892</v>
      </c>
      <c r="G29" s="107" t="n">
        <f aca="false">E29*F29</f>
        <v>3094.6764</v>
      </c>
      <c r="H29" s="115" t="n">
        <f aca="false">[1]CBA!J33</f>
        <v>43.3929</v>
      </c>
      <c r="I29" s="116" t="n">
        <f aca="false">$E29*H29</f>
        <v>2907.3243</v>
      </c>
      <c r="J29" s="115" t="n">
        <f aca="false">[1]CBA!L33</f>
        <v>1.16</v>
      </c>
      <c r="K29" s="116" t="n">
        <f aca="false">$E29*J29</f>
        <v>77.72</v>
      </c>
      <c r="L29" s="115" t="n">
        <f aca="false">[1]CBA!M33</f>
        <v>30.378</v>
      </c>
      <c r="M29" s="116" t="n">
        <f aca="false">$E29*L29</f>
        <v>2035.326</v>
      </c>
      <c r="N29" s="115" t="n">
        <f aca="false">[1]CBA!N33</f>
        <v>0.32</v>
      </c>
      <c r="O29" s="116" t="n">
        <f aca="false">$E29*N29</f>
        <v>21.44</v>
      </c>
      <c r="P29" s="115" t="n">
        <f aca="false">[1]CBA!O33</f>
        <v>6.222</v>
      </c>
      <c r="Q29" s="116" t="n">
        <f aca="false">$E29*P29</f>
        <v>416.874</v>
      </c>
      <c r="R29" s="115" t="n">
        <f aca="false">[1]CBA!P33</f>
        <v>0</v>
      </c>
      <c r="S29" s="116" t="n">
        <f aca="false">$E29*R29</f>
        <v>0</v>
      </c>
      <c r="T29" s="115" t="n">
        <f aca="false">[1]CBA!Q33</f>
        <v>0</v>
      </c>
      <c r="U29" s="116" t="n">
        <f aca="false">$E29*T29</f>
        <v>0</v>
      </c>
    </row>
    <row r="30" customFormat="false" ht="31.3" hidden="false" customHeight="true" outlineLevel="0" collapsed="false">
      <c r="A30" s="109" t="s">
        <v>142</v>
      </c>
      <c r="B30" s="109"/>
      <c r="C30" s="109"/>
      <c r="D30" s="110" t="s">
        <v>124</v>
      </c>
      <c r="E30" s="111" t="n">
        <f aca="false">SUM(E16:E29)</f>
        <v>1281.6</v>
      </c>
      <c r="F30" s="111" t="s">
        <v>130</v>
      </c>
      <c r="G30" s="112" t="n">
        <f aca="false">SUM(G16:G29)</f>
        <v>91708.72082</v>
      </c>
      <c r="H30" s="111" t="s">
        <v>130</v>
      </c>
      <c r="I30" s="112" t="n">
        <f aca="false">SUM(I16:I29)</f>
        <v>94090.462088</v>
      </c>
    </row>
    <row r="31" customFormat="false" ht="12.8" hidden="false" customHeight="false" outlineLevel="0" collapsed="false">
      <c r="D31" s="117"/>
      <c r="G31" s="116"/>
    </row>
  </sheetData>
  <mergeCells count="6">
    <mergeCell ref="A1:G1"/>
    <mergeCell ref="A2:A13"/>
    <mergeCell ref="H13:I13"/>
    <mergeCell ref="A14:C14"/>
    <mergeCell ref="A15:A29"/>
    <mergeCell ref="A30:C30"/>
  </mergeCells>
  <conditionalFormatting sqref="E16:E1048576 D2 E1:E14 D15:E15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63"/>
    <col collapsed="false" customWidth="false" hidden="true" outlineLevel="0" max="10" min="10" style="2" width="11.53"/>
    <col collapsed="false" customWidth="true" hidden="true" outlineLevel="0" max="11" min="11" style="2" width="13.07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155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156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CBA!B29+1</f>
        <v>128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Resumo!R5</f>
        <v>10</v>
      </c>
      <c r="F3" s="107" t="n">
        <f aca="false">Resumo!F5</f>
        <v>1766.58</v>
      </c>
      <c r="G3" s="107" t="n">
        <f aca="false">E3*F3</f>
        <v>17665.8</v>
      </c>
    </row>
    <row r="4" customFormat="false" ht="37.3" hidden="false" customHeight="false" outlineLevel="0" collapsed="false">
      <c r="A4" s="100"/>
      <c r="B4" s="103" t="n">
        <f aca="false">B3+1</f>
        <v>129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Resumo!R6</f>
        <v>21</v>
      </c>
      <c r="F4" s="107" t="n">
        <f aca="false">Resumo!F6</f>
        <v>2440</v>
      </c>
      <c r="G4" s="107" t="n">
        <f aca="false">E4*F4</f>
        <v>51240</v>
      </c>
    </row>
    <row r="5" customFormat="false" ht="61.15" hidden="false" customHeight="false" outlineLevel="0" collapsed="false">
      <c r="A5" s="100"/>
      <c r="B5" s="103" t="n">
        <f aca="false">B4+1</f>
        <v>130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Resumo!R8</f>
        <v>4</v>
      </c>
      <c r="F5" s="107" t="n">
        <f aca="false">Resumo!F8</f>
        <v>1900</v>
      </c>
      <c r="G5" s="107" t="n">
        <f aca="false">E5*F5</f>
        <v>7600</v>
      </c>
    </row>
    <row r="6" customFormat="false" ht="61.15" hidden="false" customHeight="false" outlineLevel="0" collapsed="false">
      <c r="A6" s="100"/>
      <c r="B6" s="103" t="n">
        <f aca="false">B5+1</f>
        <v>131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Resumo!R10</f>
        <v>33</v>
      </c>
      <c r="F6" s="107" t="n">
        <f aca="false">Resumo!F10</f>
        <v>2064.5</v>
      </c>
      <c r="G6" s="107" t="n">
        <f aca="false">E6*F6</f>
        <v>68128.5</v>
      </c>
    </row>
    <row r="7" customFormat="false" ht="61.15" hidden="false" customHeight="false" outlineLevel="0" collapsed="false">
      <c r="A7" s="100"/>
      <c r="B7" s="103" t="n">
        <f aca="false">B6+1</f>
        <v>132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Resumo!R12</f>
        <v>70</v>
      </c>
      <c r="F7" s="107" t="n">
        <f aca="false">Resumo!F12</f>
        <v>3015.05</v>
      </c>
      <c r="G7" s="107" t="n">
        <f aca="false">E7*F7</f>
        <v>211053.5</v>
      </c>
    </row>
    <row r="8" customFormat="false" ht="61.15" hidden="false" customHeight="false" outlineLevel="0" collapsed="false">
      <c r="A8" s="100"/>
      <c r="B8" s="103" t="n">
        <f aca="false">B7+1</f>
        <v>133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Resumo!R14</f>
        <v>20</v>
      </c>
      <c r="F8" s="107" t="n">
        <f aca="false">Resumo!F14</f>
        <v>3844.65</v>
      </c>
      <c r="G8" s="107" t="n">
        <f aca="false">E8*F8</f>
        <v>76893</v>
      </c>
    </row>
    <row r="9" customFormat="false" ht="61.15" hidden="false" customHeight="false" outlineLevel="0" collapsed="false">
      <c r="A9" s="100"/>
      <c r="B9" s="103" t="n">
        <f aca="false">B8+1</f>
        <v>134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Resumo!R15</f>
        <v>5</v>
      </c>
      <c r="F9" s="107" t="n">
        <f aca="false">Resumo!F15</f>
        <v>5198.4</v>
      </c>
      <c r="G9" s="107" t="n">
        <f aca="false">E9*F9</f>
        <v>25992</v>
      </c>
    </row>
    <row r="10" customFormat="false" ht="61.15" hidden="false" customHeight="false" outlineLevel="0" collapsed="false">
      <c r="A10" s="100"/>
      <c r="B10" s="103" t="n">
        <f aca="false">B9+1</f>
        <v>135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Resumo!R18</f>
        <v>10</v>
      </c>
      <c r="F10" s="107" t="n">
        <f aca="false">Resumo!F18</f>
        <v>7799.49</v>
      </c>
      <c r="G10" s="107" t="n">
        <f aca="false">E10*F10</f>
        <v>77994.9</v>
      </c>
    </row>
    <row r="11" customFormat="false" ht="61.15" hidden="false" customHeight="false" outlineLevel="0" collapsed="false">
      <c r="A11" s="100"/>
      <c r="B11" s="103" t="n">
        <f aca="false">B10+1</f>
        <v>136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Resumo!R19</f>
        <v>1</v>
      </c>
      <c r="F11" s="107" t="n">
        <f aca="false">Resumo!F19</f>
        <v>9144.5</v>
      </c>
      <c r="G11" s="107" t="n">
        <f aca="false">E11*F11</f>
        <v>9144.5</v>
      </c>
    </row>
    <row r="12" customFormat="false" ht="61.15" hidden="false" customHeight="false" outlineLevel="0" collapsed="false">
      <c r="A12" s="100"/>
      <c r="B12" s="103" t="n">
        <f aca="false">B11+1</f>
        <v>137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Resumo!R21</f>
        <v>3</v>
      </c>
      <c r="F12" s="107" t="n">
        <f aca="false">Resumo!F21</f>
        <v>10470</v>
      </c>
      <c r="G12" s="107" t="n">
        <f aca="false">E12*F12</f>
        <v>31410</v>
      </c>
    </row>
    <row r="13" customFormat="false" ht="61.15" hidden="false" customHeight="false" outlineLevel="0" collapsed="false">
      <c r="A13" s="100"/>
      <c r="B13" s="103" t="n">
        <f aca="false">B12+1</f>
        <v>138</v>
      </c>
      <c r="C13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3" s="105" t="s">
        <v>127</v>
      </c>
      <c r="E13" s="106" t="n">
        <f aca="false">Resumo!R23</f>
        <v>20</v>
      </c>
      <c r="F13" s="107" t="n">
        <f aca="false">Resumo!F23</f>
        <v>5546.99</v>
      </c>
      <c r="G13" s="107" t="n">
        <f aca="false">E13*F13</f>
        <v>110939.8</v>
      </c>
    </row>
    <row r="14" customFormat="false" ht="61.15" hidden="false" customHeight="false" outlineLevel="0" collapsed="false">
      <c r="A14" s="100"/>
      <c r="B14" s="103" t="n">
        <f aca="false">B13+1</f>
        <v>139</v>
      </c>
      <c r="C14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4" s="105" t="s">
        <v>127</v>
      </c>
      <c r="E14" s="106" t="n">
        <f aca="false">Resumo!R24</f>
        <v>3</v>
      </c>
      <c r="F14" s="107" t="n">
        <f aca="false">Resumo!F24</f>
        <v>8547</v>
      </c>
      <c r="G14" s="107" t="n">
        <f aca="false">E14*F14</f>
        <v>25641</v>
      </c>
    </row>
    <row r="15" customFormat="false" ht="49.25" hidden="false" customHeight="false" outlineLevel="0" collapsed="false">
      <c r="A15" s="100"/>
      <c r="B15" s="103" t="n">
        <f aca="false">B14+1</f>
        <v>140</v>
      </c>
      <c r="C15" s="104" t="str">
        <f aca="false">"AR CONDICIONADO - Descrição Complementar: "&amp;Resumo!D29</f>
        <v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v>
      </c>
      <c r="D15" s="105" t="s">
        <v>127</v>
      </c>
      <c r="E15" s="106" t="n">
        <f aca="false">Resumo!R29</f>
        <v>13</v>
      </c>
      <c r="F15" s="107" t="n">
        <f aca="false">Resumo!F29</f>
        <v>2710.5</v>
      </c>
      <c r="G15" s="107" t="n">
        <f aca="false">E15*F15</f>
        <v>35236.5</v>
      </c>
      <c r="H15" s="108" t="s">
        <v>128</v>
      </c>
      <c r="I15" s="108"/>
    </row>
    <row r="16" customFormat="false" ht="46.25" hidden="false" customHeight="false" outlineLevel="0" collapsed="false">
      <c r="A16" s="109" t="s">
        <v>129</v>
      </c>
      <c r="B16" s="109"/>
      <c r="C16" s="109"/>
      <c r="D16" s="110" t="s">
        <v>124</v>
      </c>
      <c r="E16" s="111" t="n">
        <f aca="false">SUM(E3:E15)</f>
        <v>213</v>
      </c>
      <c r="F16" s="111" t="s">
        <v>130</v>
      </c>
      <c r="G16" s="112" t="n">
        <f aca="false">SUM(G3:G15)</f>
        <v>748939.5</v>
      </c>
      <c r="H16" s="113" t="s">
        <v>125</v>
      </c>
      <c r="I16" s="113" t="s">
        <v>126</v>
      </c>
      <c r="J16" s="114" t="s">
        <v>131</v>
      </c>
      <c r="K16" s="114" t="s">
        <v>65</v>
      </c>
      <c r="L16" s="114" t="s">
        <v>132</v>
      </c>
      <c r="M16" s="114" t="s">
        <v>66</v>
      </c>
      <c r="N16" s="114" t="s">
        <v>133</v>
      </c>
      <c r="O16" s="114" t="s">
        <v>67</v>
      </c>
      <c r="P16" s="114" t="s">
        <v>134</v>
      </c>
      <c r="Q16" s="114" t="s">
        <v>68</v>
      </c>
      <c r="R16" s="114" t="s">
        <v>135</v>
      </c>
      <c r="S16" s="114" t="s">
        <v>136</v>
      </c>
      <c r="T16" s="114" t="s">
        <v>137</v>
      </c>
      <c r="U16" s="114" t="s">
        <v>138</v>
      </c>
    </row>
    <row r="17" customFormat="false" ht="37.3" hidden="false" customHeight="true" outlineLevel="0" collapsed="false">
      <c r="A17" s="100" t="s">
        <v>157</v>
      </c>
      <c r="B17" s="101" t="s">
        <v>121</v>
      </c>
      <c r="C17" s="102" t="s">
        <v>122</v>
      </c>
      <c r="D17" s="101" t="s">
        <v>123</v>
      </c>
      <c r="E17" s="101" t="s">
        <v>124</v>
      </c>
      <c r="F17" s="101" t="s">
        <v>125</v>
      </c>
      <c r="G17" s="101" t="s">
        <v>126</v>
      </c>
    </row>
    <row r="18" customFormat="false" ht="25.35" hidden="false" customHeight="true" outlineLevel="0" collapsed="false">
      <c r="A18" s="100" t="s">
        <v>157</v>
      </c>
      <c r="B18" s="103" t="n">
        <f aca="false">B15+1</f>
        <v>141</v>
      </c>
      <c r="C18" s="104" t="str">
        <f aca="false">"INSTALAÇÃO DE AR CONDICIONADO - Descrição Complementar: "&amp;Resumo!D36</f>
        <v>INSTALAÇÃO DE AR CONDICIONADO - Descrição Complementar: DOCUMENTO DE RESPONSABILIDADE TÉCNICA (TRT/ART)</v>
      </c>
      <c r="D18" s="105" t="s">
        <v>127</v>
      </c>
      <c r="E18" s="106" t="n">
        <f aca="false">Resumo!R36</f>
        <v>5</v>
      </c>
      <c r="F18" s="107" t="n">
        <f aca="false">[1]DF!H19</f>
        <v>78.96334</v>
      </c>
      <c r="G18" s="107" t="n">
        <f aca="false">E18*F18</f>
        <v>394.8167</v>
      </c>
      <c r="H18" s="115" t="n">
        <f aca="false">[1]DF!J19</f>
        <v>83.03039</v>
      </c>
      <c r="I18" s="116" t="n">
        <f aca="false">$E18*H18</f>
        <v>415.15195</v>
      </c>
      <c r="J18" s="115" t="n">
        <f aca="false">[1]DF!L19</f>
        <v>0</v>
      </c>
      <c r="K18" s="116" t="n">
        <f aca="false">$E18*J18</f>
        <v>0</v>
      </c>
      <c r="L18" s="115" t="n">
        <f aca="false">[1]DF!M19</f>
        <v>0</v>
      </c>
      <c r="M18" s="116" t="n">
        <f aca="false">$E18*L18</f>
        <v>0</v>
      </c>
      <c r="N18" s="115" t="n">
        <f aca="false">[1]DF!N19</f>
        <v>0</v>
      </c>
      <c r="O18" s="116" t="n">
        <f aca="false">$E18*N18</f>
        <v>0</v>
      </c>
      <c r="P18" s="115" t="n">
        <f aca="false">[1]DF!O19</f>
        <v>0</v>
      </c>
      <c r="Q18" s="116" t="n">
        <f aca="false">$E18*P18</f>
        <v>0</v>
      </c>
      <c r="R18" s="115" t="n">
        <f aca="false">[1]DF!P19</f>
        <v>71.74</v>
      </c>
      <c r="S18" s="116" t="n">
        <f aca="false">$E18*R18</f>
        <v>358.7</v>
      </c>
      <c r="T18" s="115" t="n">
        <f aca="false">[1]DF!Q19</f>
        <v>0.2059</v>
      </c>
      <c r="U18" s="116" t="n">
        <f aca="false">$E18*T18</f>
        <v>1.0295</v>
      </c>
    </row>
    <row r="19" customFormat="false" ht="25.35" hidden="false" customHeight="true" outlineLevel="0" collapsed="false">
      <c r="A19" s="100"/>
      <c r="B19" s="103" t="n">
        <f aca="false">B18+1</f>
        <v>142</v>
      </c>
      <c r="C19" s="104" t="str">
        <f aca="false">"INSTALAÇÃO DE AR CONDICIONADO - Descrição Complementar: "&amp;Resumo!D37</f>
        <v>INSTALAÇÃO DE AR CONDICIONADO - Descrição Complementar: INSTALAÇÃO DE AR CONDICIONADO, TIPO SPLIT HI-WALL</v>
      </c>
      <c r="D19" s="105" t="s">
        <v>127</v>
      </c>
      <c r="E19" s="106" t="n">
        <f aca="false">Resumo!R37</f>
        <v>74</v>
      </c>
      <c r="F19" s="107" t="n">
        <f aca="false">[1]DF!H20</f>
        <v>263.1901</v>
      </c>
      <c r="G19" s="107" t="n">
        <f aca="false">E19*F19</f>
        <v>19476.0674</v>
      </c>
      <c r="H19" s="115" t="n">
        <f aca="false">[1]DF!J20</f>
        <v>258.71192</v>
      </c>
      <c r="I19" s="116" t="n">
        <f aca="false">$E19*H19</f>
        <v>19144.68208</v>
      </c>
      <c r="J19" s="115" t="n">
        <f aca="false">[1]DF!L20</f>
        <v>2.523</v>
      </c>
      <c r="K19" s="116" t="n">
        <f aca="false">$E19*J19</f>
        <v>186.702</v>
      </c>
      <c r="L19" s="115" t="n">
        <f aca="false">[1]DF!M20</f>
        <v>82.72</v>
      </c>
      <c r="M19" s="116" t="n">
        <f aca="false">$E19*L19</f>
        <v>6121.28</v>
      </c>
      <c r="N19" s="115" t="n">
        <f aca="false">[1]DF!N20</f>
        <v>2.523</v>
      </c>
      <c r="O19" s="116" t="n">
        <f aca="false">$E19*N19</f>
        <v>186.702</v>
      </c>
      <c r="P19" s="115" t="n">
        <f aca="false">[1]DF!O20</f>
        <v>60.62</v>
      </c>
      <c r="Q19" s="116" t="n">
        <f aca="false">$E19*P19</f>
        <v>4485.88</v>
      </c>
      <c r="R19" s="115" t="n">
        <f aca="false">[1]DF!P20</f>
        <v>40.54</v>
      </c>
      <c r="S19" s="116" t="n">
        <f aca="false">$E19*R19</f>
        <v>2999.96</v>
      </c>
      <c r="T19" s="115" t="n">
        <f aca="false">[1]DF!Q20</f>
        <v>2</v>
      </c>
      <c r="U19" s="116" t="n">
        <f aca="false">$E19*T19</f>
        <v>148</v>
      </c>
    </row>
    <row r="20" customFormat="false" ht="25.35" hidden="false" customHeight="false" outlineLevel="0" collapsed="false">
      <c r="A20" s="100"/>
      <c r="B20" s="103" t="n">
        <f aca="false">B19+1</f>
        <v>143</v>
      </c>
      <c r="C20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20" s="105" t="s">
        <v>127</v>
      </c>
      <c r="E20" s="106" t="n">
        <f aca="false">Resumo!R38</f>
        <v>31</v>
      </c>
      <c r="F20" s="107" t="n">
        <f aca="false">[1]DF!H21</f>
        <v>801.79908</v>
      </c>
      <c r="G20" s="107" t="n">
        <f aca="false">E20*F20</f>
        <v>24855.77148</v>
      </c>
      <c r="H20" s="115" t="n">
        <f aca="false">[1]DF!J21</f>
        <v>808.85958</v>
      </c>
      <c r="I20" s="116" t="n">
        <f aca="false">$E20*H20</f>
        <v>25074.64698</v>
      </c>
      <c r="J20" s="115" t="n">
        <f aca="false">[1]DF!L21</f>
        <v>4.5749</v>
      </c>
      <c r="K20" s="116" t="n">
        <f aca="false">$E20*J20</f>
        <v>141.8219</v>
      </c>
      <c r="L20" s="115" t="n">
        <f aca="false">[1]DF!M21</f>
        <v>150.01</v>
      </c>
      <c r="M20" s="116" t="n">
        <f aca="false">$E20*L20</f>
        <v>4650.31</v>
      </c>
      <c r="N20" s="115" t="n">
        <f aca="false">[1]DF!N21</f>
        <v>4.5749</v>
      </c>
      <c r="O20" s="116" t="n">
        <f aca="false">$E20*N20</f>
        <v>141.8219</v>
      </c>
      <c r="P20" s="115" t="n">
        <f aca="false">[1]DF!O21</f>
        <v>109.93</v>
      </c>
      <c r="Q20" s="116" t="n">
        <f aca="false">$E20*P20</f>
        <v>3407.83</v>
      </c>
      <c r="R20" s="115" t="n">
        <f aca="false">[1]DF!P21</f>
        <v>266.9</v>
      </c>
      <c r="S20" s="116" t="n">
        <f aca="false">$E20*R20</f>
        <v>8273.9</v>
      </c>
      <c r="T20" s="115" t="n">
        <f aca="false">[1]DF!Q21</f>
        <v>1.5166</v>
      </c>
      <c r="U20" s="116" t="n">
        <f aca="false">$E20*T20</f>
        <v>47.0146</v>
      </c>
    </row>
    <row r="21" customFormat="false" ht="37.3" hidden="false" customHeight="false" outlineLevel="0" collapsed="false">
      <c r="A21" s="100"/>
      <c r="B21" s="103" t="n">
        <f aca="false">B20+1</f>
        <v>144</v>
      </c>
      <c r="C21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21" s="105" t="s">
        <v>140</v>
      </c>
      <c r="E21" s="106" t="n">
        <f aca="false">Resumo!R39</f>
        <v>392</v>
      </c>
      <c r="F21" s="107" t="n">
        <f aca="false">[1]DF!H22</f>
        <v>29.5002</v>
      </c>
      <c r="G21" s="107" t="n">
        <f aca="false">E21*F21</f>
        <v>11564.0784</v>
      </c>
      <c r="H21" s="115" t="n">
        <f aca="false">[1]DF!J22</f>
        <v>30.672</v>
      </c>
      <c r="I21" s="116" t="n">
        <f aca="false">$E21*H21</f>
        <v>12023.424</v>
      </c>
      <c r="J21" s="115" t="n">
        <f aca="false">[1]DF!L22</f>
        <v>0.052</v>
      </c>
      <c r="K21" s="116" t="n">
        <f aca="false">$E21*J21</f>
        <v>20.384</v>
      </c>
      <c r="L21" s="115" t="n">
        <f aca="false">[1]DF!M22</f>
        <v>1.7</v>
      </c>
      <c r="M21" s="116" t="n">
        <f aca="false">$E21*L21</f>
        <v>666.4</v>
      </c>
      <c r="N21" s="115" t="n">
        <f aca="false">[1]DF!N22</f>
        <v>0.052</v>
      </c>
      <c r="O21" s="116" t="n">
        <f aca="false">$E21*N21</f>
        <v>20.384</v>
      </c>
      <c r="P21" s="115" t="n">
        <f aca="false">[1]DF!O22</f>
        <v>1.24</v>
      </c>
      <c r="Q21" s="116" t="n">
        <f aca="false">$E21*P21</f>
        <v>486.08</v>
      </c>
      <c r="R21" s="115" t="n">
        <f aca="false">[1]DF!P22</f>
        <v>18.82</v>
      </c>
      <c r="S21" s="116" t="n">
        <f aca="false">$E21*R21</f>
        <v>7377.44</v>
      </c>
      <c r="T21" s="115" t="n">
        <f aca="false">[1]DF!Q22</f>
        <v>1.0211</v>
      </c>
      <c r="U21" s="116" t="n">
        <f aca="false">$E21*T21</f>
        <v>400.2712</v>
      </c>
    </row>
    <row r="22" customFormat="false" ht="37.3" hidden="false" customHeight="false" outlineLevel="0" collapsed="false">
      <c r="A22" s="100"/>
      <c r="B22" s="103" t="n">
        <f aca="false">B21+1</f>
        <v>145</v>
      </c>
      <c r="C22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2" s="105" t="s">
        <v>140</v>
      </c>
      <c r="E22" s="106" t="n">
        <f aca="false">Resumo!R40</f>
        <v>104</v>
      </c>
      <c r="F22" s="107" t="n">
        <f aca="false">[1]DF!H23</f>
        <v>42.8895</v>
      </c>
      <c r="G22" s="107" t="n">
        <f aca="false">E22*F22</f>
        <v>4460.508</v>
      </c>
      <c r="H22" s="115" t="n">
        <f aca="false">[1]DF!J23</f>
        <v>44.73</v>
      </c>
      <c r="I22" s="116" t="n">
        <f aca="false">$E22*H22</f>
        <v>4651.92</v>
      </c>
      <c r="J22" s="115" t="n">
        <f aca="false">[1]DF!L23</f>
        <v>0.057</v>
      </c>
      <c r="K22" s="116" t="n">
        <f aca="false">$E22*J22</f>
        <v>5.928</v>
      </c>
      <c r="L22" s="115" t="n">
        <f aca="false">[1]DF!M23</f>
        <v>1.86</v>
      </c>
      <c r="M22" s="116" t="n">
        <f aca="false">$E22*L22</f>
        <v>193.44</v>
      </c>
      <c r="N22" s="115" t="n">
        <f aca="false">[1]DF!N23</f>
        <v>0.057</v>
      </c>
      <c r="O22" s="116" t="n">
        <f aca="false">$E22*N22</f>
        <v>5.928</v>
      </c>
      <c r="P22" s="115" t="n">
        <f aca="false">[1]DF!O23</f>
        <v>1.36</v>
      </c>
      <c r="Q22" s="116" t="n">
        <f aca="false">$E22*P22</f>
        <v>141.44</v>
      </c>
      <c r="R22" s="115" t="n">
        <f aca="false">[1]DF!P23</f>
        <v>28.96</v>
      </c>
      <c r="S22" s="116" t="n">
        <f aca="false">$E22*R22</f>
        <v>3011.84</v>
      </c>
      <c r="T22" s="115" t="n">
        <f aca="false">[1]DF!Q23</f>
        <v>1.0211</v>
      </c>
      <c r="U22" s="116" t="n">
        <f aca="false">$E22*T22</f>
        <v>106.1944</v>
      </c>
    </row>
    <row r="23" customFormat="false" ht="37.3" hidden="false" customHeight="false" outlineLevel="0" collapsed="false">
      <c r="A23" s="100"/>
      <c r="B23" s="103" t="n">
        <f aca="false">B22+1</f>
        <v>146</v>
      </c>
      <c r="C23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3" s="105" t="s">
        <v>140</v>
      </c>
      <c r="E23" s="106" t="n">
        <f aca="false">Resumo!R41</f>
        <v>165</v>
      </c>
      <c r="F23" s="107" t="n">
        <f aca="false">[1]DF!H24</f>
        <v>55.8171</v>
      </c>
      <c r="G23" s="107" t="n">
        <f aca="false">E23*F23</f>
        <v>9209.8215</v>
      </c>
      <c r="H23" s="115" t="n">
        <f aca="false">[1]DF!J24</f>
        <v>58.28958</v>
      </c>
      <c r="I23" s="116" t="n">
        <f aca="false">$E23*H23</f>
        <v>9617.7807</v>
      </c>
      <c r="J23" s="115" t="n">
        <f aca="false">[1]DF!L24</f>
        <v>0.061</v>
      </c>
      <c r="K23" s="116" t="n">
        <f aca="false">$E23*J23</f>
        <v>10.065</v>
      </c>
      <c r="L23" s="115" t="n">
        <f aca="false">[1]DF!M24</f>
        <v>2</v>
      </c>
      <c r="M23" s="116" t="n">
        <f aca="false">$E23*L23</f>
        <v>330</v>
      </c>
      <c r="N23" s="115" t="n">
        <f aca="false">[1]DF!N24</f>
        <v>0.061</v>
      </c>
      <c r="O23" s="116" t="n">
        <f aca="false">$E23*N23</f>
        <v>10.065</v>
      </c>
      <c r="P23" s="115" t="n">
        <f aca="false">[1]DF!O24</f>
        <v>1.46</v>
      </c>
      <c r="Q23" s="116" t="n">
        <f aca="false">$E23*P23</f>
        <v>240.9</v>
      </c>
      <c r="R23" s="115" t="n">
        <f aca="false">[1]DF!P24</f>
        <v>39.29</v>
      </c>
      <c r="S23" s="116" t="n">
        <f aca="false">$E23*R23</f>
        <v>6482.85</v>
      </c>
      <c r="T23" s="115" t="n">
        <f aca="false">[1]DF!Q24</f>
        <v>1.0211</v>
      </c>
      <c r="U23" s="116" t="n">
        <f aca="false">$E23*T23</f>
        <v>168.4815</v>
      </c>
    </row>
    <row r="24" customFormat="false" ht="37.3" hidden="false" customHeight="false" outlineLevel="0" collapsed="false">
      <c r="A24" s="100"/>
      <c r="B24" s="103" t="n">
        <f aca="false">B23+1</f>
        <v>147</v>
      </c>
      <c r="C24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4" s="105" t="s">
        <v>140</v>
      </c>
      <c r="E24" s="106" t="n">
        <f aca="false">Resumo!R42</f>
        <v>328</v>
      </c>
      <c r="F24" s="107" t="n">
        <f aca="false">[1]DF!H25</f>
        <v>66.6063</v>
      </c>
      <c r="G24" s="107" t="n">
        <f aca="false">E24*F24</f>
        <v>21846.8664</v>
      </c>
      <c r="H24" s="115" t="n">
        <f aca="false">[1]DF!J25</f>
        <v>69.62544</v>
      </c>
      <c r="I24" s="116" t="n">
        <f aca="false">$E24*H24</f>
        <v>22837.14432</v>
      </c>
      <c r="J24" s="115" t="n">
        <f aca="false">[1]DF!L25</f>
        <v>0.064</v>
      </c>
      <c r="K24" s="116" t="n">
        <f aca="false">$E24*J24</f>
        <v>20.992</v>
      </c>
      <c r="L24" s="115" t="n">
        <f aca="false">[1]DF!M25</f>
        <v>2.09</v>
      </c>
      <c r="M24" s="116" t="n">
        <f aca="false">$E24*L24</f>
        <v>685.52</v>
      </c>
      <c r="N24" s="115" t="n">
        <f aca="false">[1]DF!N25</f>
        <v>0.064</v>
      </c>
      <c r="O24" s="116" t="n">
        <f aca="false">$E24*N24</f>
        <v>20.992</v>
      </c>
      <c r="P24" s="115" t="n">
        <f aca="false">[1]DF!O25</f>
        <v>1.53</v>
      </c>
      <c r="Q24" s="116" t="n">
        <f aca="false">$E24*P24</f>
        <v>501.84</v>
      </c>
      <c r="R24" s="115" t="n">
        <f aca="false">[1]DF!P25</f>
        <v>48.88</v>
      </c>
      <c r="S24" s="116" t="n">
        <f aca="false">$E24*R24</f>
        <v>16032.64</v>
      </c>
      <c r="T24" s="115" t="n">
        <f aca="false">[1]DF!Q25</f>
        <v>1.0211</v>
      </c>
      <c r="U24" s="116" t="n">
        <f aca="false">$E24*T24</f>
        <v>334.9208</v>
      </c>
    </row>
    <row r="25" customFormat="false" ht="37.3" hidden="false" customHeight="false" outlineLevel="0" collapsed="false">
      <c r="A25" s="100"/>
      <c r="B25" s="103" t="n">
        <f aca="false">B24+1</f>
        <v>148</v>
      </c>
      <c r="C25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5" s="105" t="s">
        <v>140</v>
      </c>
      <c r="E25" s="106" t="n">
        <f aca="false">Resumo!R43</f>
        <v>37</v>
      </c>
      <c r="F25" s="107" t="n">
        <f aca="false">[1]DF!H26</f>
        <v>81.22275</v>
      </c>
      <c r="G25" s="107" t="n">
        <f aca="false">E25*F25</f>
        <v>3005.24175</v>
      </c>
      <c r="H25" s="115" t="n">
        <f aca="false">[1]DF!J26</f>
        <v>84.99978</v>
      </c>
      <c r="I25" s="116" t="n">
        <f aca="false">$E25*H25</f>
        <v>3144.99186</v>
      </c>
      <c r="J25" s="115" t="n">
        <f aca="false">[1]DF!L26</f>
        <v>0.064</v>
      </c>
      <c r="K25" s="116" t="n">
        <f aca="false">$E25*J25</f>
        <v>2.368</v>
      </c>
      <c r="L25" s="115" t="n">
        <f aca="false">[1]DF!M26</f>
        <v>2.09</v>
      </c>
      <c r="M25" s="116" t="n">
        <f aca="false">$E25*L25</f>
        <v>77.33</v>
      </c>
      <c r="N25" s="115" t="n">
        <f aca="false">[1]DF!N26</f>
        <v>0.064</v>
      </c>
      <c r="O25" s="116" t="n">
        <f aca="false">$E25*N25</f>
        <v>2.368</v>
      </c>
      <c r="P25" s="115" t="n">
        <f aca="false">[1]DF!O26</f>
        <v>1.53</v>
      </c>
      <c r="Q25" s="116" t="n">
        <f aca="false">$E25*P25</f>
        <v>56.61</v>
      </c>
      <c r="R25" s="115" t="n">
        <f aca="false">[1]DF!P26</f>
        <v>59.11</v>
      </c>
      <c r="S25" s="116" t="n">
        <f aca="false">$E25*R25</f>
        <v>2187.07</v>
      </c>
      <c r="T25" s="115" t="n">
        <f aca="false">[1]DF!Q26</f>
        <v>1.0211</v>
      </c>
      <c r="U25" s="116" t="n">
        <f aca="false">$E25*T25</f>
        <v>37.7807</v>
      </c>
    </row>
    <row r="26" customFormat="false" ht="37.3" hidden="false" customHeight="false" outlineLevel="0" collapsed="false">
      <c r="A26" s="100"/>
      <c r="B26" s="103" t="n">
        <f aca="false">B25+1</f>
        <v>149</v>
      </c>
      <c r="C26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6" s="105" t="s">
        <v>140</v>
      </c>
      <c r="E26" s="106" t="n">
        <f aca="false">Resumo!R44</f>
        <v>11</v>
      </c>
      <c r="F26" s="107" t="n">
        <f aca="false">[1]DF!H27</f>
        <v>112.08375</v>
      </c>
      <c r="G26" s="107" t="n">
        <f aca="false">E26*F26</f>
        <v>1232.92125</v>
      </c>
      <c r="H26" s="115" t="n">
        <f aca="false">[1]DF!J27</f>
        <v>117.46098</v>
      </c>
      <c r="I26" s="116" t="n">
        <f aca="false">$E26*H26</f>
        <v>1292.07078</v>
      </c>
      <c r="J26" s="115" t="n">
        <f aca="false">[1]DF!L27</f>
        <v>0.064</v>
      </c>
      <c r="K26" s="116" t="n">
        <f aca="false">$E26*J26</f>
        <v>0.704</v>
      </c>
      <c r="L26" s="115" t="n">
        <f aca="false">[1]DF!M27</f>
        <v>2.09</v>
      </c>
      <c r="M26" s="116" t="n">
        <f aca="false">$E26*L26</f>
        <v>22.99</v>
      </c>
      <c r="N26" s="115" t="n">
        <f aca="false">[1]DF!N27</f>
        <v>0.064</v>
      </c>
      <c r="O26" s="116" t="n">
        <f aca="false">$E26*N26</f>
        <v>0.704</v>
      </c>
      <c r="P26" s="115" t="n">
        <f aca="false">[1]DF!O27</f>
        <v>1.53</v>
      </c>
      <c r="Q26" s="116" t="n">
        <f aca="false">$E26*P26</f>
        <v>16.83</v>
      </c>
      <c r="R26" s="115" t="n">
        <f aca="false">[1]DF!P27</f>
        <v>84.5</v>
      </c>
      <c r="S26" s="116" t="n">
        <f aca="false">$E26*R26</f>
        <v>929.5</v>
      </c>
      <c r="T26" s="115" t="n">
        <f aca="false">[1]DF!Q27</f>
        <v>1.0211</v>
      </c>
      <c r="U26" s="116" t="n">
        <f aca="false">$E26*T26</f>
        <v>11.2321</v>
      </c>
    </row>
    <row r="27" customFormat="false" ht="37.3" hidden="false" customHeight="false" outlineLevel="0" collapsed="false">
      <c r="A27" s="100"/>
      <c r="B27" s="103" t="n">
        <f aca="false">B26+1</f>
        <v>150</v>
      </c>
      <c r="C27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7" s="105" t="s">
        <v>140</v>
      </c>
      <c r="E27" s="106" t="n">
        <f aca="false">Resumo!R45</f>
        <v>408</v>
      </c>
      <c r="F27" s="107" t="n">
        <f aca="false">[1]DF!H28</f>
        <v>25.16428</v>
      </c>
      <c r="G27" s="107" t="n">
        <f aca="false">E27*F27</f>
        <v>10267.02624</v>
      </c>
      <c r="H27" s="115" t="n">
        <f aca="false">[1]DF!J28</f>
        <v>25.33243</v>
      </c>
      <c r="I27" s="116" t="n">
        <f aca="false">$E27*H27</f>
        <v>10335.63144</v>
      </c>
      <c r="J27" s="115" t="n">
        <f aca="false">[1]DF!L28</f>
        <v>0.2154</v>
      </c>
      <c r="K27" s="116" t="n">
        <f aca="false">$E27*J27</f>
        <v>87.8832</v>
      </c>
      <c r="L27" s="115" t="n">
        <f aca="false">[1]DF!M28</f>
        <v>7.06</v>
      </c>
      <c r="M27" s="116" t="n">
        <f aca="false">$E27*L27</f>
        <v>2880.48</v>
      </c>
      <c r="N27" s="115" t="n">
        <f aca="false">[1]DF!N28</f>
        <v>0.0667</v>
      </c>
      <c r="O27" s="116" t="n">
        <f aca="false">$E27*N27</f>
        <v>27.2136</v>
      </c>
      <c r="P27" s="115" t="n">
        <f aca="false">[1]DF!O28</f>
        <v>1.6</v>
      </c>
      <c r="Q27" s="116" t="n">
        <f aca="false">$E27*P27</f>
        <v>652.8</v>
      </c>
      <c r="R27" s="115" t="n">
        <f aca="false">[1]DF!P28</f>
        <v>7.23</v>
      </c>
      <c r="S27" s="116" t="n">
        <f aca="false">$E27*R27</f>
        <v>2949.84</v>
      </c>
      <c r="T27" s="115" t="n">
        <f aca="false">[1]DF!Q28</f>
        <v>1.19</v>
      </c>
      <c r="U27" s="116" t="n">
        <f aca="false">$E27*T27</f>
        <v>485.52</v>
      </c>
    </row>
    <row r="28" customFormat="false" ht="37.3" hidden="false" customHeight="false" outlineLevel="0" collapsed="false">
      <c r="A28" s="100"/>
      <c r="B28" s="103" t="n">
        <f aca="false">B27+1</f>
        <v>151</v>
      </c>
      <c r="C28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8" s="105" t="s">
        <v>140</v>
      </c>
      <c r="E28" s="106" t="n">
        <f aca="false">Resumo!R46</f>
        <v>48</v>
      </c>
      <c r="F28" s="107" t="n">
        <f aca="false">[1]DF!H29</f>
        <v>32.0548</v>
      </c>
      <c r="G28" s="107" t="n">
        <f aca="false">E28*F28</f>
        <v>1538.6304</v>
      </c>
      <c r="H28" s="115" t="n">
        <f aca="false">[1]DF!J29</f>
        <v>32.57785</v>
      </c>
      <c r="I28" s="116" t="n">
        <f aca="false">$E28*H28</f>
        <v>1563.7368</v>
      </c>
      <c r="J28" s="115" t="n">
        <f aca="false">[1]DF!L29</f>
        <v>0.2154</v>
      </c>
      <c r="K28" s="116" t="n">
        <f aca="false">$E28*J28</f>
        <v>10.3392</v>
      </c>
      <c r="L28" s="115" t="n">
        <f aca="false">[1]DF!M29</f>
        <v>7.06</v>
      </c>
      <c r="M28" s="116" t="n">
        <f aca="false">$E28*L28</f>
        <v>338.88</v>
      </c>
      <c r="N28" s="115" t="n">
        <f aca="false">[1]DF!N29</f>
        <v>0.0667</v>
      </c>
      <c r="O28" s="116" t="n">
        <f aca="false">$E28*N28</f>
        <v>3.2016</v>
      </c>
      <c r="P28" s="115" t="n">
        <f aca="false">[1]DF!O29</f>
        <v>1.6</v>
      </c>
      <c r="Q28" s="116" t="n">
        <f aca="false">$E28*P28</f>
        <v>76.8</v>
      </c>
      <c r="R28" s="115" t="n">
        <f aca="false">[1]DF!P29</f>
        <v>12.69</v>
      </c>
      <c r="S28" s="116" t="n">
        <f aca="false">$E28*R28</f>
        <v>609.12</v>
      </c>
      <c r="T28" s="115" t="n">
        <f aca="false">[1]DF!Q29</f>
        <v>1.2434</v>
      </c>
      <c r="U28" s="116" t="n">
        <f aca="false">$E28*T28</f>
        <v>59.6832</v>
      </c>
    </row>
    <row r="29" customFormat="false" ht="25.35" hidden="false" customHeight="false" outlineLevel="0" collapsed="false">
      <c r="A29" s="100"/>
      <c r="B29" s="103" t="n">
        <f aca="false">B28+1</f>
        <v>152</v>
      </c>
      <c r="C29" s="104" t="str">
        <f aca="false">"INSTALAÇÃO DE AR CONDICIONADO - Descrição Complementar: "&amp;Resumo!D47</f>
        <v>INSTALAÇÃO DE AR CONDICIONADO - Descrição Complementar: CARGA DA INSTALAÇÃO COM GÁS REFRIGERANTE R-410a</v>
      </c>
      <c r="D29" s="105" t="s">
        <v>141</v>
      </c>
      <c r="E29" s="106" t="n">
        <f aca="false">Resumo!R47</f>
        <v>66.5</v>
      </c>
      <c r="F29" s="107" t="n">
        <f aca="false">[1]DF!H30</f>
        <v>50.79915</v>
      </c>
      <c r="G29" s="107" t="n">
        <f aca="false">E29*F29</f>
        <v>3378.143475</v>
      </c>
      <c r="H29" s="115" t="n">
        <f aca="false">[1]DF!J30</f>
        <v>53.43318</v>
      </c>
      <c r="I29" s="116" t="n">
        <f aca="false">$E29*H29</f>
        <v>3553.30647</v>
      </c>
      <c r="J29" s="115" t="n">
        <f aca="false">[1]DF!L30</f>
        <v>0.2154</v>
      </c>
      <c r="K29" s="116" t="n">
        <f aca="false">$E29*J29</f>
        <v>14.3241</v>
      </c>
      <c r="L29" s="115" t="n">
        <f aca="false">[1]DF!M30</f>
        <v>7.06</v>
      </c>
      <c r="M29" s="116" t="n">
        <f aca="false">$E29*L29</f>
        <v>469.49</v>
      </c>
      <c r="N29" s="115" t="n">
        <f aca="false">[1]DF!N30</f>
        <v>0.0667</v>
      </c>
      <c r="O29" s="116" t="n">
        <f aca="false">$E29*N29</f>
        <v>4.43555</v>
      </c>
      <c r="P29" s="115" t="n">
        <f aca="false">[1]DF!O30</f>
        <v>1.6</v>
      </c>
      <c r="Q29" s="116" t="n">
        <f aca="false">$E29*P29</f>
        <v>106.4</v>
      </c>
      <c r="R29" s="115" t="n">
        <f aca="false">[1]DF!P30</f>
        <v>41.81</v>
      </c>
      <c r="S29" s="116" t="n">
        <f aca="false">$E29*R29</f>
        <v>2780.365</v>
      </c>
      <c r="T29" s="115" t="n">
        <f aca="false">[1]DF!Q30</f>
        <v>1</v>
      </c>
      <c r="U29" s="116" t="n">
        <f aca="false">$E29*T29</f>
        <v>66.5</v>
      </c>
    </row>
    <row r="30" customFormat="false" ht="25.35" hidden="false" customHeight="false" outlineLevel="0" collapsed="false">
      <c r="A30" s="100"/>
      <c r="B30" s="103" t="n">
        <f aca="false">B29+1</f>
        <v>153</v>
      </c>
      <c r="C30" s="104" t="str">
        <f aca="false">"INSTALAÇÃO DE AR CONDICIONADO - Descrição Complementar: "&amp;Resumo!D48</f>
        <v>INSTALAÇÃO DE AR CONDICIONADO - Descrição Complementar: CARGA DA INSTALAÇÃO COM GÁS REFRIGERANTE R-32</v>
      </c>
      <c r="D30" s="105" t="s">
        <v>141</v>
      </c>
      <c r="E30" s="106" t="n">
        <f aca="false">Resumo!R48</f>
        <v>99.8</v>
      </c>
      <c r="F30" s="107" t="n">
        <f aca="false">[1]DF!H31</f>
        <v>161.29125</v>
      </c>
      <c r="G30" s="107" t="n">
        <f aca="false">E30*F30</f>
        <v>16096.86675</v>
      </c>
      <c r="H30" s="115" t="n">
        <f aca="false">[1]DF!J31</f>
        <v>169.6545</v>
      </c>
      <c r="I30" s="116" t="n">
        <f aca="false">$E30*H30</f>
        <v>16931.5191</v>
      </c>
      <c r="J30" s="115" t="n">
        <f aca="false">[1]DF!L31</f>
        <v>0.2154</v>
      </c>
      <c r="K30" s="116" t="n">
        <f aca="false">$E30*J30</f>
        <v>21.49692</v>
      </c>
      <c r="L30" s="115" t="n">
        <f aca="false">[1]DF!M31</f>
        <v>7.06</v>
      </c>
      <c r="M30" s="116" t="n">
        <f aca="false">$E30*L30</f>
        <v>704.588</v>
      </c>
      <c r="N30" s="115" t="n">
        <f aca="false">[1]DF!N31</f>
        <v>0.0667</v>
      </c>
      <c r="O30" s="116" t="n">
        <f aca="false">$E30*N30</f>
        <v>6.65666</v>
      </c>
      <c r="P30" s="115" t="n">
        <f aca="false">[1]DF!O31</f>
        <v>1.6</v>
      </c>
      <c r="Q30" s="116" t="n">
        <f aca="false">$E30*P30</f>
        <v>159.68</v>
      </c>
      <c r="R30" s="115" t="n">
        <f aca="false">[1]DF!P31</f>
        <v>132.75</v>
      </c>
      <c r="S30" s="116" t="n">
        <f aca="false">$E30*R30</f>
        <v>13248.45</v>
      </c>
      <c r="T30" s="115" t="n">
        <f aca="false">[1]DF!Q31</f>
        <v>1</v>
      </c>
      <c r="U30" s="116" t="n">
        <f aca="false">$E30*T30</f>
        <v>99.8</v>
      </c>
    </row>
    <row r="31" customFormat="false" ht="25.35" hidden="false" customHeight="false" outlineLevel="0" collapsed="false">
      <c r="A31" s="100"/>
      <c r="B31" s="103" t="n">
        <f aca="false">B30+1</f>
        <v>154</v>
      </c>
      <c r="C31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31" s="105" t="s">
        <v>127</v>
      </c>
      <c r="E31" s="106" t="n">
        <f aca="false">Resumo!R49</f>
        <v>4</v>
      </c>
      <c r="F31" s="107" t="n">
        <f aca="false">[1]DF!H32</f>
        <v>514.1151</v>
      </c>
      <c r="G31" s="107" t="n">
        <f aca="false">E31*F31</f>
        <v>2056.4604</v>
      </c>
      <c r="H31" s="115" t="n">
        <f aca="false">[1]DF!J32</f>
        <v>540.77292</v>
      </c>
      <c r="I31" s="116" t="n">
        <f aca="false">$E31*H31</f>
        <v>2163.09168</v>
      </c>
      <c r="J31" s="115" t="n">
        <f aca="false">[1]DF!L32</f>
        <v>0</v>
      </c>
      <c r="K31" s="116" t="n">
        <f aca="false">$E31*J31</f>
        <v>0</v>
      </c>
      <c r="L31" s="115" t="n">
        <f aca="false">[1]DF!M32</f>
        <v>0</v>
      </c>
      <c r="M31" s="116" t="n">
        <f aca="false">$E31*L31</f>
        <v>0</v>
      </c>
      <c r="N31" s="115" t="n">
        <f aca="false">[1]DF!N32</f>
        <v>0</v>
      </c>
      <c r="O31" s="116" t="n">
        <f aca="false">$E31*N31</f>
        <v>0</v>
      </c>
      <c r="P31" s="115" t="n">
        <f aca="false">[1]DF!O32</f>
        <v>0</v>
      </c>
      <c r="Q31" s="116" t="n">
        <f aca="false">$E31*P31</f>
        <v>0</v>
      </c>
      <c r="R31" s="115" t="n">
        <f aca="false">[1]DF!P32</f>
        <v>423.14</v>
      </c>
      <c r="S31" s="116" t="n">
        <f aca="false">$E31*R31</f>
        <v>1692.56</v>
      </c>
      <c r="T31" s="115" t="n">
        <f aca="false">[1]DF!Q32</f>
        <v>1</v>
      </c>
      <c r="U31" s="116" t="n">
        <f aca="false">$E31*T31</f>
        <v>4</v>
      </c>
    </row>
    <row r="32" customFormat="false" ht="37.3" hidden="false" customHeight="false" outlineLevel="0" collapsed="false">
      <c r="A32" s="100"/>
      <c r="B32" s="103" t="n">
        <f aca="false">B31+1</f>
        <v>155</v>
      </c>
      <c r="C32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2" s="105" t="s">
        <v>127</v>
      </c>
      <c r="E32" s="106" t="n">
        <f aca="false">Resumo!R50</f>
        <v>105</v>
      </c>
      <c r="F32" s="107" t="n">
        <f aca="false">[1]DF!H33</f>
        <v>48.97822</v>
      </c>
      <c r="G32" s="107" t="n">
        <f aca="false">E32*F32</f>
        <v>5142.7131</v>
      </c>
      <c r="H32" s="115" t="n">
        <f aca="false">[1]DF!J33</f>
        <v>57.11408</v>
      </c>
      <c r="I32" s="116" t="n">
        <f aca="false">$E32*H32</f>
        <v>5996.9784</v>
      </c>
      <c r="J32" s="115" t="n">
        <f aca="false">[1]DF!L33</f>
        <v>1.16</v>
      </c>
      <c r="K32" s="116" t="n">
        <f aca="false">$E32*J32</f>
        <v>121.8</v>
      </c>
      <c r="L32" s="115" t="n">
        <f aca="false">[1]DF!M33</f>
        <v>32.2123</v>
      </c>
      <c r="M32" s="116" t="n">
        <f aca="false">$E32*L32</f>
        <v>3382.2915</v>
      </c>
      <c r="N32" s="115" t="n">
        <f aca="false">[1]DF!N33</f>
        <v>0.32</v>
      </c>
      <c r="O32" s="116" t="n">
        <f aca="false">$E32*N32</f>
        <v>33.6</v>
      </c>
      <c r="P32" s="115" t="n">
        <f aca="false">[1]DF!O33</f>
        <v>6.5977</v>
      </c>
      <c r="Q32" s="116" t="n">
        <f aca="false">$E32*P32</f>
        <v>692.7585</v>
      </c>
      <c r="R32" s="115" t="n">
        <f aca="false">[1]DF!P33</f>
        <v>0</v>
      </c>
      <c r="S32" s="116" t="n">
        <f aca="false">$E32*R32</f>
        <v>0</v>
      </c>
      <c r="T32" s="115" t="n">
        <f aca="false">[1]DF!Q33</f>
        <v>0</v>
      </c>
      <c r="U32" s="116" t="n">
        <f aca="false">$E32*T32</f>
        <v>0</v>
      </c>
    </row>
    <row r="33" customFormat="false" ht="32.8" hidden="false" customHeight="true" outlineLevel="0" collapsed="false">
      <c r="A33" s="109" t="s">
        <v>142</v>
      </c>
      <c r="B33" s="109"/>
      <c r="C33" s="109"/>
      <c r="D33" s="110" t="s">
        <v>124</v>
      </c>
      <c r="E33" s="111" t="n">
        <f aca="false">SUM(E18:E32)</f>
        <v>1878.3</v>
      </c>
      <c r="F33" s="111" t="s">
        <v>130</v>
      </c>
      <c r="G33" s="112" t="n">
        <f aca="false">SUM(G18:G32)</f>
        <v>134525.933245</v>
      </c>
      <c r="H33" s="111" t="s">
        <v>130</v>
      </c>
      <c r="I33" s="112" t="n">
        <f aca="false">SUM(I18:I32)</f>
        <v>138746.07656</v>
      </c>
    </row>
    <row r="34" customFormat="false" ht="12.8" hidden="false" customHeight="false" outlineLevel="0" collapsed="false">
      <c r="D34" s="117"/>
      <c r="G34" s="116"/>
    </row>
  </sheetData>
  <mergeCells count="6">
    <mergeCell ref="A1:G1"/>
    <mergeCell ref="A2:A15"/>
    <mergeCell ref="H15:I15"/>
    <mergeCell ref="A16:C16"/>
    <mergeCell ref="A17:A32"/>
    <mergeCell ref="A33:C33"/>
  </mergeCells>
  <conditionalFormatting sqref="E18:E1048576 D2 E1:E16 D17:E1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42"/>
    <col collapsed="false" customWidth="true" hidden="false" outlineLevel="0" max="8" min="8" style="2" width="12.23"/>
    <col collapsed="false" customWidth="true" hidden="false" outlineLevel="0" max="9" min="9" style="2" width="13.21"/>
    <col collapsed="false" customWidth="false" hidden="true" outlineLevel="0" max="10" min="10" style="2" width="11.53"/>
    <col collapsed="false" customWidth="true" hidden="true" outlineLevel="0" max="11" min="11" style="2" width="12.93"/>
    <col collapsed="false" customWidth="false" hidden="true" outlineLevel="0" max="21" min="12" style="2" width="11.53"/>
  </cols>
  <sheetData>
    <row r="1" customFormat="false" ht="22.05" hidden="false" customHeight="false" outlineLevel="0" collapsed="false">
      <c r="A1" s="99" t="s">
        <v>158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159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DF!B32+1</f>
        <v>156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Resumo!T5</f>
        <v>4</v>
      </c>
      <c r="F3" s="107" t="n">
        <f aca="false">Resumo!F5</f>
        <v>1766.58</v>
      </c>
      <c r="G3" s="107" t="n">
        <f aca="false">E3*F3</f>
        <v>7066.32</v>
      </c>
    </row>
    <row r="4" customFormat="false" ht="37.3" hidden="false" customHeight="false" outlineLevel="0" collapsed="false">
      <c r="A4" s="100"/>
      <c r="B4" s="103" t="n">
        <f aca="false">B3+1</f>
        <v>157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Resumo!T6</f>
        <v>11</v>
      </c>
      <c r="F4" s="107" t="n">
        <f aca="false">Resumo!F6</f>
        <v>2440</v>
      </c>
      <c r="G4" s="107" t="n">
        <f aca="false">E4*F4</f>
        <v>26840</v>
      </c>
    </row>
    <row r="5" customFormat="false" ht="61.15" hidden="false" customHeight="false" outlineLevel="0" collapsed="false">
      <c r="A5" s="100"/>
      <c r="B5" s="103" t="n">
        <f aca="false">B4+1</f>
        <v>158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Resumo!T8</f>
        <v>11</v>
      </c>
      <c r="F5" s="107" t="n">
        <f aca="false">Resumo!F8</f>
        <v>1900</v>
      </c>
      <c r="G5" s="107" t="n">
        <f aca="false">E5*F5</f>
        <v>20900</v>
      </c>
    </row>
    <row r="6" customFormat="false" ht="61.15" hidden="false" customHeight="false" outlineLevel="0" collapsed="false">
      <c r="A6" s="100"/>
      <c r="B6" s="103" t="n">
        <f aca="false">B5+1</f>
        <v>159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Resumo!T10</f>
        <v>10</v>
      </c>
      <c r="F6" s="107" t="n">
        <f aca="false">Resumo!F10</f>
        <v>2064.5</v>
      </c>
      <c r="G6" s="107" t="n">
        <f aca="false">E6*F6</f>
        <v>20645</v>
      </c>
    </row>
    <row r="7" customFormat="false" ht="61.15" hidden="false" customHeight="false" outlineLevel="0" collapsed="false">
      <c r="A7" s="100"/>
      <c r="B7" s="103" t="n">
        <f aca="false">B6+1</f>
        <v>160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Resumo!T12</f>
        <v>34</v>
      </c>
      <c r="F7" s="107" t="n">
        <f aca="false">Resumo!F12</f>
        <v>3015.05</v>
      </c>
      <c r="G7" s="107" t="n">
        <f aca="false">E7*F7</f>
        <v>102511.7</v>
      </c>
    </row>
    <row r="8" customFormat="false" ht="61.15" hidden="false" customHeight="false" outlineLevel="0" collapsed="false">
      <c r="A8" s="100"/>
      <c r="B8" s="103" t="n">
        <f aca="false">B7+1</f>
        <v>161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Resumo!T14</f>
        <v>1</v>
      </c>
      <c r="F8" s="107" t="n">
        <f aca="false">Resumo!F14</f>
        <v>3844.65</v>
      </c>
      <c r="G8" s="107" t="n">
        <f aca="false">E8*F8</f>
        <v>3844.65</v>
      </c>
    </row>
    <row r="9" customFormat="false" ht="61.15" hidden="false" customHeight="false" outlineLevel="0" collapsed="false">
      <c r="A9" s="100"/>
      <c r="B9" s="103" t="n">
        <f aca="false">B8+1</f>
        <v>162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Resumo!T15</f>
        <v>2</v>
      </c>
      <c r="F9" s="107" t="n">
        <f aca="false">Resumo!F15</f>
        <v>5198.4</v>
      </c>
      <c r="G9" s="107" t="n">
        <f aca="false">E9*F9</f>
        <v>10396.8</v>
      </c>
    </row>
    <row r="10" customFormat="false" ht="61.15" hidden="false" customHeight="false" outlineLevel="0" collapsed="false">
      <c r="A10" s="100"/>
      <c r="B10" s="103" t="n">
        <f aca="false">B9+1</f>
        <v>163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Resumo!T18</f>
        <v>2</v>
      </c>
      <c r="F10" s="107" t="n">
        <f aca="false">Resumo!F18</f>
        <v>7799.49</v>
      </c>
      <c r="G10" s="107" t="n">
        <f aca="false">E10*F10</f>
        <v>15598.98</v>
      </c>
    </row>
    <row r="11" customFormat="false" ht="61.15" hidden="false" customHeight="false" outlineLevel="0" collapsed="false">
      <c r="A11" s="100"/>
      <c r="B11" s="103" t="n">
        <f aca="false">B10+1</f>
        <v>164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Resumo!T19</f>
        <v>3</v>
      </c>
      <c r="F11" s="107" t="n">
        <f aca="false">Resumo!F19</f>
        <v>9144.5</v>
      </c>
      <c r="G11" s="107" t="n">
        <f aca="false">E11*F11</f>
        <v>27433.5</v>
      </c>
    </row>
    <row r="12" customFormat="false" ht="61.15" hidden="false" customHeight="false" outlineLevel="0" collapsed="false">
      <c r="A12" s="100"/>
      <c r="B12" s="103" t="n">
        <f aca="false">B11+1</f>
        <v>165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Resumo!T21</f>
        <v>2</v>
      </c>
      <c r="F12" s="107" t="n">
        <f aca="false">Resumo!F21</f>
        <v>10470</v>
      </c>
      <c r="G12" s="107" t="n">
        <f aca="false">E12*F12</f>
        <v>20940</v>
      </c>
    </row>
    <row r="13" customFormat="false" ht="61.15" hidden="false" customHeight="false" outlineLevel="0" collapsed="false">
      <c r="A13" s="100"/>
      <c r="B13" s="103" t="n">
        <f aca="false">B12+1</f>
        <v>166</v>
      </c>
      <c r="C13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3" s="105" t="s">
        <v>127</v>
      </c>
      <c r="E13" s="106" t="n">
        <f aca="false">Resumo!T23</f>
        <v>1</v>
      </c>
      <c r="F13" s="107" t="n">
        <f aca="false">Resumo!F23</f>
        <v>5546.99</v>
      </c>
      <c r="G13" s="107" t="n">
        <f aca="false">E13*F13</f>
        <v>5546.99</v>
      </c>
    </row>
    <row r="14" customFormat="false" ht="61.15" hidden="false" customHeight="false" outlineLevel="0" collapsed="false">
      <c r="A14" s="100"/>
      <c r="B14" s="103" t="n">
        <f aca="false">B13+1</f>
        <v>167</v>
      </c>
      <c r="C14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4" s="105" t="s">
        <v>127</v>
      </c>
      <c r="E14" s="106" t="n">
        <f aca="false">Resumo!T24</f>
        <v>2</v>
      </c>
      <c r="F14" s="107" t="n">
        <f aca="false">Resumo!F24</f>
        <v>8547</v>
      </c>
      <c r="G14" s="107" t="n">
        <f aca="false">E14*F14</f>
        <v>17094</v>
      </c>
    </row>
    <row r="15" customFormat="false" ht="61.15" hidden="false" customHeight="false" outlineLevel="0" collapsed="false">
      <c r="A15" s="100"/>
      <c r="B15" s="103" t="n">
        <f aca="false">B14+1</f>
        <v>168</v>
      </c>
      <c r="C15" s="104" t="str">
        <f aca="false">"AR CONDICIONADO - Descrição Complementar: "&amp;Resumo!D25</f>
        <v>AR CONDICIONADO - Descrição Complementar: modelo tipo Split Cassete  Capacidade: 48.000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</v>
      </c>
      <c r="D15" s="105" t="s">
        <v>127</v>
      </c>
      <c r="E15" s="106" t="n">
        <f aca="false">Resumo!T25</f>
        <v>2</v>
      </c>
      <c r="F15" s="107" t="n">
        <f aca="false">Resumo!F25</f>
        <v>13000</v>
      </c>
      <c r="G15" s="107" t="n">
        <f aca="false">E15*F15</f>
        <v>26000</v>
      </c>
    </row>
    <row r="16" customFormat="false" ht="49.25" hidden="false" customHeight="false" outlineLevel="0" collapsed="false">
      <c r="A16" s="100"/>
      <c r="B16" s="103" t="n">
        <f aca="false">B15+1</f>
        <v>169</v>
      </c>
      <c r="C16" s="104" t="str">
        <f aca="false">"AR CONDICIONADO - Descrição Complementar: "&amp;Resumo!D28</f>
        <v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v>
      </c>
      <c r="D16" s="105" t="s">
        <v>127</v>
      </c>
      <c r="E16" s="106" t="n">
        <f aca="false">Resumo!T28</f>
        <v>7</v>
      </c>
      <c r="F16" s="107" t="n">
        <f aca="false">Resumo!F28</f>
        <v>2484</v>
      </c>
      <c r="G16" s="107" t="n">
        <f aca="false">E16*F16</f>
        <v>17388</v>
      </c>
      <c r="H16" s="108" t="s">
        <v>128</v>
      </c>
      <c r="I16" s="108"/>
    </row>
    <row r="17" customFormat="false" ht="46.25" hidden="false" customHeight="false" outlineLevel="0" collapsed="false">
      <c r="A17" s="109" t="s">
        <v>129</v>
      </c>
      <c r="B17" s="109"/>
      <c r="C17" s="109"/>
      <c r="D17" s="110" t="s">
        <v>124</v>
      </c>
      <c r="E17" s="111" t="n">
        <f aca="false">SUM(E3:E16)</f>
        <v>92</v>
      </c>
      <c r="F17" s="111" t="s">
        <v>130</v>
      </c>
      <c r="G17" s="112" t="n">
        <f aca="false">SUM(G3:G16)</f>
        <v>322205.94</v>
      </c>
      <c r="H17" s="113" t="s">
        <v>125</v>
      </c>
      <c r="I17" s="113" t="s">
        <v>126</v>
      </c>
      <c r="J17" s="114" t="s">
        <v>131</v>
      </c>
      <c r="K17" s="114" t="s">
        <v>65</v>
      </c>
      <c r="L17" s="114" t="s">
        <v>132</v>
      </c>
      <c r="M17" s="114" t="s">
        <v>66</v>
      </c>
      <c r="N17" s="114" t="s">
        <v>133</v>
      </c>
      <c r="O17" s="114" t="s">
        <v>67</v>
      </c>
      <c r="P17" s="114" t="s">
        <v>134</v>
      </c>
      <c r="Q17" s="114" t="s">
        <v>68</v>
      </c>
      <c r="R17" s="114" t="s">
        <v>135</v>
      </c>
      <c r="S17" s="114" t="s">
        <v>136</v>
      </c>
      <c r="T17" s="114" t="s">
        <v>137</v>
      </c>
      <c r="U17" s="114" t="s">
        <v>138</v>
      </c>
    </row>
    <row r="18" customFormat="false" ht="37.3" hidden="false" customHeight="true" outlineLevel="0" collapsed="false">
      <c r="A18" s="100" t="s">
        <v>160</v>
      </c>
      <c r="B18" s="101" t="s">
        <v>121</v>
      </c>
      <c r="C18" s="102" t="s">
        <v>122</v>
      </c>
      <c r="D18" s="101" t="s">
        <v>123</v>
      </c>
      <c r="E18" s="101" t="s">
        <v>124</v>
      </c>
      <c r="F18" s="101" t="s">
        <v>125</v>
      </c>
      <c r="G18" s="101" t="s">
        <v>126</v>
      </c>
    </row>
    <row r="19" customFormat="false" ht="25.35" hidden="false" customHeight="true" outlineLevel="0" collapsed="false">
      <c r="A19" s="100" t="s">
        <v>160</v>
      </c>
      <c r="B19" s="103" t="n">
        <f aca="false">B16+1</f>
        <v>170</v>
      </c>
      <c r="C19" s="104" t="str">
        <f aca="false">"INSTALAÇÃO DE AR CONDICIONADO - Descrição Complementar: "&amp;Resumo!D36</f>
        <v>INSTALAÇÃO DE AR CONDICIONADO - Descrição Complementar: DOCUMENTO DE RESPONSABILIDADE TÉCNICA (TRT/ART)</v>
      </c>
      <c r="D19" s="105" t="s">
        <v>127</v>
      </c>
      <c r="E19" s="106" t="n">
        <f aca="false">Resumo!T36</f>
        <v>3</v>
      </c>
      <c r="F19" s="107" t="n">
        <f aca="false">[1]DOU!H19</f>
        <v>78.96334</v>
      </c>
      <c r="G19" s="107" t="n">
        <f aca="false">E19*F19</f>
        <v>236.89002</v>
      </c>
      <c r="H19" s="115" t="n">
        <f aca="false">[1]DOU!J19</f>
        <v>83.03039</v>
      </c>
      <c r="I19" s="116" t="n">
        <f aca="false">$E19*H19</f>
        <v>249.09117</v>
      </c>
      <c r="J19" s="115" t="n">
        <f aca="false">[1]DOU!L19</f>
        <v>0</v>
      </c>
      <c r="K19" s="116" t="n">
        <f aca="false">$E19*J19</f>
        <v>0</v>
      </c>
      <c r="L19" s="115" t="n">
        <f aca="false">[1]DOU!M19</f>
        <v>0</v>
      </c>
      <c r="M19" s="116" t="n">
        <f aca="false">$E19*L19</f>
        <v>0</v>
      </c>
      <c r="N19" s="115" t="n">
        <f aca="false">[1]DOU!N19</f>
        <v>0</v>
      </c>
      <c r="O19" s="116" t="n">
        <f aca="false">$E19*N19</f>
        <v>0</v>
      </c>
      <c r="P19" s="115" t="n">
        <f aca="false">[1]DOU!O19</f>
        <v>0</v>
      </c>
      <c r="Q19" s="116" t="n">
        <f aca="false">$E19*P19</f>
        <v>0</v>
      </c>
      <c r="R19" s="115" t="n">
        <f aca="false">[1]DOU!P19</f>
        <v>73.54</v>
      </c>
      <c r="S19" s="116" t="n">
        <f aca="false">$E19*R19</f>
        <v>220.62</v>
      </c>
      <c r="T19" s="115" t="n">
        <f aca="false">[1]DOU!Q19</f>
        <v>0.2059</v>
      </c>
      <c r="U19" s="116" t="n">
        <f aca="false">$E19*T19</f>
        <v>0.6177</v>
      </c>
    </row>
    <row r="20" customFormat="false" ht="25.35" hidden="false" customHeight="true" outlineLevel="0" collapsed="false">
      <c r="A20" s="100"/>
      <c r="B20" s="103" t="n">
        <f aca="false">B19+1</f>
        <v>171</v>
      </c>
      <c r="C20" s="104" t="str">
        <f aca="false">"INSTALAÇÃO DE AR CONDICIONADO - Descrição Complementar: "&amp;Resumo!D37</f>
        <v>INSTALAÇÃO DE AR CONDICIONADO - Descrição Complementar: INSTALAÇÃO DE AR CONDICIONADO, TIPO SPLIT HI-WALL</v>
      </c>
      <c r="D20" s="105" t="s">
        <v>127</v>
      </c>
      <c r="E20" s="106" t="n">
        <f aca="false">Resumo!T37</f>
        <v>28</v>
      </c>
      <c r="F20" s="107" t="n">
        <f aca="false">[1]DOU!H20</f>
        <v>243.16216</v>
      </c>
      <c r="G20" s="107" t="n">
        <f aca="false">E20*F20</f>
        <v>6808.54048</v>
      </c>
      <c r="H20" s="115" t="n">
        <f aca="false">[1]DOU!J20</f>
        <v>239.97468</v>
      </c>
      <c r="I20" s="116" t="n">
        <f aca="false">$E20*H20</f>
        <v>6719.29104</v>
      </c>
      <c r="J20" s="115" t="n">
        <f aca="false">[1]DOU!L20</f>
        <v>2.523</v>
      </c>
      <c r="K20" s="116" t="n">
        <f aca="false">$E20*J20</f>
        <v>70.644</v>
      </c>
      <c r="L20" s="115" t="n">
        <f aca="false">[1]DOU!M20</f>
        <v>66.83</v>
      </c>
      <c r="M20" s="116" t="n">
        <f aca="false">$E20*L20</f>
        <v>1871.24</v>
      </c>
      <c r="N20" s="115" t="n">
        <f aca="false">[1]DOU!N20</f>
        <v>2.523</v>
      </c>
      <c r="O20" s="116" t="n">
        <f aca="false">$E20*N20</f>
        <v>70.644</v>
      </c>
      <c r="P20" s="115" t="n">
        <f aca="false">[1]DOU!O20</f>
        <v>55.02</v>
      </c>
      <c r="Q20" s="116" t="n">
        <f aca="false">$E20*P20</f>
        <v>1540.56</v>
      </c>
      <c r="R20" s="115" t="n">
        <f aca="false">[1]DOU!P20</f>
        <v>44.02</v>
      </c>
      <c r="S20" s="116" t="n">
        <f aca="false">$E20*R20</f>
        <v>1232.56</v>
      </c>
      <c r="T20" s="115" t="n">
        <f aca="false">[1]DOU!Q20</f>
        <v>2</v>
      </c>
      <c r="U20" s="116" t="n">
        <f aca="false">$E20*T20</f>
        <v>56</v>
      </c>
    </row>
    <row r="21" customFormat="false" ht="25.35" hidden="false" customHeight="false" outlineLevel="0" collapsed="false">
      <c r="A21" s="100"/>
      <c r="B21" s="103" t="n">
        <f aca="false">B20+1</f>
        <v>172</v>
      </c>
      <c r="C21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21" s="105" t="s">
        <v>127</v>
      </c>
      <c r="E21" s="106" t="n">
        <f aca="false">Resumo!T38</f>
        <v>5</v>
      </c>
      <c r="F21" s="107" t="n">
        <f aca="false">[1]DOU!H21</f>
        <v>766.6019</v>
      </c>
      <c r="G21" s="107" t="n">
        <f aca="false">E21*F21</f>
        <v>3833.0095</v>
      </c>
      <c r="H21" s="115" t="n">
        <f aca="false">[1]DOU!J21</f>
        <v>779.05516</v>
      </c>
      <c r="I21" s="116" t="n">
        <f aca="false">$E21*H21</f>
        <v>3895.2758</v>
      </c>
      <c r="J21" s="115" t="n">
        <f aca="false">[1]DOU!L21</f>
        <v>4.5749</v>
      </c>
      <c r="K21" s="116" t="n">
        <f aca="false">$E21*J21</f>
        <v>22.8745</v>
      </c>
      <c r="L21" s="115" t="n">
        <f aca="false">[1]DOU!M21</f>
        <v>121.18</v>
      </c>
      <c r="M21" s="116" t="n">
        <f aca="false">$E21*L21</f>
        <v>605.9</v>
      </c>
      <c r="N21" s="115" t="n">
        <f aca="false">[1]DOU!N21</f>
        <v>4.5749</v>
      </c>
      <c r="O21" s="116" t="n">
        <f aca="false">$E21*N21</f>
        <v>22.8745</v>
      </c>
      <c r="P21" s="115" t="n">
        <f aca="false">[1]DOU!O21</f>
        <v>99.77</v>
      </c>
      <c r="Q21" s="116" t="n">
        <f aca="false">$E21*P21</f>
        <v>498.85</v>
      </c>
      <c r="R21" s="115" t="n">
        <f aca="false">[1]DOU!P21</f>
        <v>275.44</v>
      </c>
      <c r="S21" s="116" t="n">
        <f aca="false">$E21*R21</f>
        <v>1377.2</v>
      </c>
      <c r="T21" s="115" t="n">
        <f aca="false">[1]DOU!Q21</f>
        <v>1.5166</v>
      </c>
      <c r="U21" s="116" t="n">
        <f aca="false">$E21*T21</f>
        <v>7.583</v>
      </c>
    </row>
    <row r="22" customFormat="false" ht="37.3" hidden="false" customHeight="false" outlineLevel="0" collapsed="false">
      <c r="A22" s="100"/>
      <c r="B22" s="103" t="n">
        <f aca="false">B21+1</f>
        <v>173</v>
      </c>
      <c r="C22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22" s="105" t="s">
        <v>140</v>
      </c>
      <c r="E22" s="106" t="n">
        <f aca="false">Resumo!T39</f>
        <v>134</v>
      </c>
      <c r="F22" s="107" t="n">
        <f aca="false">[1]DOU!H22</f>
        <v>27.3375</v>
      </c>
      <c r="G22" s="107" t="n">
        <f aca="false">E22*F22</f>
        <v>3663.225</v>
      </c>
      <c r="H22" s="115" t="n">
        <f aca="false">[1]DOU!J22</f>
        <v>28.4355</v>
      </c>
      <c r="I22" s="116" t="n">
        <f aca="false">$E22*H22</f>
        <v>3810.357</v>
      </c>
      <c r="J22" s="115" t="n">
        <f aca="false">[1]DOU!L22</f>
        <v>0.052</v>
      </c>
      <c r="K22" s="116" t="n">
        <f aca="false">$E22*J22</f>
        <v>6.968</v>
      </c>
      <c r="L22" s="115" t="n">
        <f aca="false">[1]DOU!M22</f>
        <v>1.37</v>
      </c>
      <c r="M22" s="116" t="n">
        <f aca="false">$E22*L22</f>
        <v>183.58</v>
      </c>
      <c r="N22" s="115" t="n">
        <f aca="false">[1]DOU!N22</f>
        <v>0.052</v>
      </c>
      <c r="O22" s="116" t="n">
        <f aca="false">$E22*N22</f>
        <v>6.968</v>
      </c>
      <c r="P22" s="115" t="n">
        <f aca="false">[1]DOU!O22</f>
        <v>1.13</v>
      </c>
      <c r="Q22" s="116" t="n">
        <f aca="false">$E22*P22</f>
        <v>151.42</v>
      </c>
      <c r="R22" s="115" t="n">
        <f aca="false">[1]DOU!P22</f>
        <v>18.74</v>
      </c>
      <c r="S22" s="116" t="n">
        <f aca="false">$E22*R22</f>
        <v>2511.16</v>
      </c>
      <c r="T22" s="115" t="n">
        <f aca="false">[1]DOU!Q22</f>
        <v>1.0211</v>
      </c>
      <c r="U22" s="116" t="n">
        <f aca="false">$E22*T22</f>
        <v>136.8274</v>
      </c>
    </row>
    <row r="23" customFormat="false" ht="37.3" hidden="false" customHeight="false" outlineLevel="0" collapsed="false">
      <c r="A23" s="100"/>
      <c r="B23" s="103" t="n">
        <f aca="false">B22+1</f>
        <v>174</v>
      </c>
      <c r="C23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3" s="105" t="s">
        <v>140</v>
      </c>
      <c r="E23" s="106" t="n">
        <f aca="false">Resumo!T40</f>
        <v>22</v>
      </c>
      <c r="F23" s="107" t="n">
        <f aca="false">[1]DOU!H23</f>
        <v>40.2651</v>
      </c>
      <c r="G23" s="107" t="n">
        <f aca="false">E23*F23</f>
        <v>885.8322</v>
      </c>
      <c r="H23" s="115" t="n">
        <f aca="false">[1]DOU!J23</f>
        <v>42.00786</v>
      </c>
      <c r="I23" s="116" t="n">
        <f aca="false">$E23*H23</f>
        <v>924.17292</v>
      </c>
      <c r="J23" s="115" t="n">
        <f aca="false">[1]DOU!L23</f>
        <v>0.057</v>
      </c>
      <c r="K23" s="116" t="n">
        <f aca="false">$E23*J23</f>
        <v>1.254</v>
      </c>
      <c r="L23" s="115" t="n">
        <f aca="false">[1]DOU!M23</f>
        <v>1.5</v>
      </c>
      <c r="M23" s="116" t="n">
        <f aca="false">$E23*L23</f>
        <v>33</v>
      </c>
      <c r="N23" s="115" t="n">
        <f aca="false">[1]DOU!N23</f>
        <v>0.057</v>
      </c>
      <c r="O23" s="116" t="n">
        <f aca="false">$E23*N23</f>
        <v>1.254</v>
      </c>
      <c r="P23" s="115" t="n">
        <f aca="false">[1]DOU!O23</f>
        <v>1.24</v>
      </c>
      <c r="Q23" s="116" t="n">
        <f aca="false">$E23*P23</f>
        <v>27.28</v>
      </c>
      <c r="R23" s="115" t="n">
        <f aca="false">[1]DOU!P23</f>
        <v>28.84</v>
      </c>
      <c r="S23" s="116" t="n">
        <f aca="false">$E23*R23</f>
        <v>634.48</v>
      </c>
      <c r="T23" s="115" t="n">
        <f aca="false">[1]DOU!Q23</f>
        <v>1.0211</v>
      </c>
      <c r="U23" s="116" t="n">
        <f aca="false">$E23*T23</f>
        <v>22.4642</v>
      </c>
    </row>
    <row r="24" customFormat="false" ht="37.3" hidden="false" customHeight="false" outlineLevel="0" collapsed="false">
      <c r="A24" s="100"/>
      <c r="B24" s="103" t="n">
        <f aca="false">B23+1</f>
        <v>175</v>
      </c>
      <c r="C24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4" s="105" t="s">
        <v>140</v>
      </c>
      <c r="E24" s="106" t="n">
        <f aca="false">Resumo!T41</f>
        <v>50</v>
      </c>
      <c r="F24" s="107" t="n">
        <f aca="false">[1]DOU!H24</f>
        <v>53.03475</v>
      </c>
      <c r="G24" s="107" t="n">
        <f aca="false">E24*F24</f>
        <v>2651.7375</v>
      </c>
      <c r="H24" s="115" t="n">
        <f aca="false">[1]DOU!J24</f>
        <v>55.41408</v>
      </c>
      <c r="I24" s="116" t="n">
        <f aca="false">$E24*H24</f>
        <v>2770.704</v>
      </c>
      <c r="J24" s="115" t="n">
        <f aca="false">[1]DOU!L24</f>
        <v>0.061</v>
      </c>
      <c r="K24" s="116" t="n">
        <f aca="false">$E24*J24</f>
        <v>3.05</v>
      </c>
      <c r="L24" s="115" t="n">
        <f aca="false">[1]DOU!M24</f>
        <v>1.61</v>
      </c>
      <c r="M24" s="116" t="n">
        <f aca="false">$E24*L24</f>
        <v>80.5</v>
      </c>
      <c r="N24" s="115" t="n">
        <f aca="false">[1]DOU!N24</f>
        <v>0.061</v>
      </c>
      <c r="O24" s="116" t="n">
        <f aca="false">$E24*N24</f>
        <v>3.05</v>
      </c>
      <c r="P24" s="115" t="n">
        <f aca="false">[1]DOU!O24</f>
        <v>1.33</v>
      </c>
      <c r="Q24" s="116" t="n">
        <f aca="false">$E24*P24</f>
        <v>66.5</v>
      </c>
      <c r="R24" s="115" t="n">
        <f aca="false">[1]DOU!P24</f>
        <v>39.11</v>
      </c>
      <c r="S24" s="116" t="n">
        <f aca="false">$E24*R24</f>
        <v>1955.5</v>
      </c>
      <c r="T24" s="115" t="n">
        <f aca="false">[1]DOU!Q24</f>
        <v>1.0211</v>
      </c>
      <c r="U24" s="116" t="n">
        <f aca="false">$E24*T24</f>
        <v>51.055</v>
      </c>
    </row>
    <row r="25" customFormat="false" ht="37.3" hidden="false" customHeight="false" outlineLevel="0" collapsed="false">
      <c r="A25" s="100"/>
      <c r="B25" s="103" t="n">
        <f aca="false">B24+1</f>
        <v>176</v>
      </c>
      <c r="C25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5" s="105" t="s">
        <v>140</v>
      </c>
      <c r="E25" s="106" t="n">
        <f aca="false">Resumo!T42</f>
        <v>106</v>
      </c>
      <c r="F25" s="107" t="n">
        <f aca="false">[1]DOU!H25</f>
        <v>65.67075</v>
      </c>
      <c r="G25" s="107" t="n">
        <f aca="false">E25*F25</f>
        <v>6961.0995</v>
      </c>
      <c r="H25" s="115" t="n">
        <f aca="false">[1]DOU!J25</f>
        <v>68.6925</v>
      </c>
      <c r="I25" s="116" t="n">
        <f aca="false">$E25*H25</f>
        <v>7281.405</v>
      </c>
      <c r="J25" s="115" t="n">
        <f aca="false">[1]DOU!L25</f>
        <v>0.064</v>
      </c>
      <c r="K25" s="116" t="n">
        <f aca="false">$E25*J25</f>
        <v>6.784</v>
      </c>
      <c r="L25" s="115" t="n">
        <f aca="false">[1]DOU!M25</f>
        <v>1.69</v>
      </c>
      <c r="M25" s="116" t="n">
        <f aca="false">$E25*L25</f>
        <v>179.14</v>
      </c>
      <c r="N25" s="115" t="n">
        <f aca="false">[1]DOU!N25</f>
        <v>0.064</v>
      </c>
      <c r="O25" s="116" t="n">
        <f aca="false">$E25*N25</f>
        <v>6.784</v>
      </c>
      <c r="P25" s="115" t="n">
        <f aca="false">[1]DOU!O25</f>
        <v>1.39</v>
      </c>
      <c r="Q25" s="116" t="n">
        <f aca="false">$E25*P25</f>
        <v>147.34</v>
      </c>
      <c r="R25" s="115" t="n">
        <f aca="false">[1]DOU!P25</f>
        <v>48.65</v>
      </c>
      <c r="S25" s="116" t="n">
        <f aca="false">$E25*R25</f>
        <v>5156.9</v>
      </c>
      <c r="T25" s="115" t="n">
        <f aca="false">[1]DOU!Q25</f>
        <v>1.0211</v>
      </c>
      <c r="U25" s="116" t="n">
        <f aca="false">$E25*T25</f>
        <v>108.2366</v>
      </c>
    </row>
    <row r="26" customFormat="false" ht="37.3" hidden="false" customHeight="false" outlineLevel="0" collapsed="false">
      <c r="A26" s="100"/>
      <c r="B26" s="103" t="n">
        <f aca="false">B25+1</f>
        <v>177</v>
      </c>
      <c r="C26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6" s="105" t="s">
        <v>140</v>
      </c>
      <c r="E26" s="106" t="n">
        <f aca="false">Resumo!T43</f>
        <v>10</v>
      </c>
      <c r="F26" s="107" t="n">
        <f aca="false">[1]DOU!H26</f>
        <v>77.7357</v>
      </c>
      <c r="G26" s="107" t="n">
        <f aca="false">E26*F26</f>
        <v>777.357</v>
      </c>
      <c r="H26" s="115" t="n">
        <f aca="false">[1]DOU!J26</f>
        <v>81.38304</v>
      </c>
      <c r="I26" s="116" t="n">
        <f aca="false">$E26*H26</f>
        <v>813.8304</v>
      </c>
      <c r="J26" s="115" t="n">
        <f aca="false">[1]DOU!L26</f>
        <v>0.064</v>
      </c>
      <c r="K26" s="116" t="n">
        <f aca="false">$E26*J26</f>
        <v>0.64</v>
      </c>
      <c r="L26" s="115" t="n">
        <f aca="false">[1]DOU!M26</f>
        <v>1.69</v>
      </c>
      <c r="M26" s="116" t="n">
        <f aca="false">$E26*L26</f>
        <v>16.9</v>
      </c>
      <c r="N26" s="115" t="n">
        <f aca="false">[1]DOU!N26</f>
        <v>0.064</v>
      </c>
      <c r="O26" s="116" t="n">
        <f aca="false">$E26*N26</f>
        <v>0.64</v>
      </c>
      <c r="P26" s="115" t="n">
        <f aca="false">[1]DOU!O26</f>
        <v>1.39</v>
      </c>
      <c r="Q26" s="116" t="n">
        <f aca="false">$E26*P26</f>
        <v>13.9</v>
      </c>
      <c r="R26" s="115" t="n">
        <f aca="false">[1]DOU!P26</f>
        <v>58.84</v>
      </c>
      <c r="S26" s="116" t="n">
        <f aca="false">$E26*R26</f>
        <v>588.4</v>
      </c>
      <c r="T26" s="115" t="n">
        <f aca="false">[1]DOU!Q26</f>
        <v>1.0211</v>
      </c>
      <c r="U26" s="116" t="n">
        <f aca="false">$E26*T26</f>
        <v>10.211</v>
      </c>
    </row>
    <row r="27" customFormat="false" ht="37.3" hidden="false" customHeight="false" outlineLevel="0" collapsed="false">
      <c r="A27" s="100"/>
      <c r="B27" s="103" t="n">
        <f aca="false">B26+1</f>
        <v>178</v>
      </c>
      <c r="C27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7" s="105" t="s">
        <v>140</v>
      </c>
      <c r="E27" s="106" t="n">
        <f aca="false">Resumo!T44</f>
        <v>13</v>
      </c>
      <c r="F27" s="107" t="n">
        <f aca="false">[1]DOU!H27</f>
        <v>111.42765</v>
      </c>
      <c r="G27" s="107" t="n">
        <f aca="false">E27*F27</f>
        <v>1448.55945</v>
      </c>
      <c r="H27" s="115" t="n">
        <f aca="false">[1]DOU!J27</f>
        <v>116.82198</v>
      </c>
      <c r="I27" s="116" t="n">
        <f aca="false">$E27*H27</f>
        <v>1518.68574</v>
      </c>
      <c r="J27" s="115" t="n">
        <f aca="false">[1]DOU!L27</f>
        <v>0.064</v>
      </c>
      <c r="K27" s="116" t="n">
        <f aca="false">$E27*J27</f>
        <v>0.832</v>
      </c>
      <c r="L27" s="115" t="n">
        <f aca="false">[1]DOU!M27</f>
        <v>1.69</v>
      </c>
      <c r="M27" s="116" t="n">
        <f aca="false">$E27*L27</f>
        <v>21.97</v>
      </c>
      <c r="N27" s="115" t="n">
        <f aca="false">[1]DOU!N27</f>
        <v>0.064</v>
      </c>
      <c r="O27" s="116" t="n">
        <f aca="false">$E27*N27</f>
        <v>0.832</v>
      </c>
      <c r="P27" s="115" t="n">
        <f aca="false">[1]DOU!O27</f>
        <v>1.39</v>
      </c>
      <c r="Q27" s="116" t="n">
        <f aca="false">$E27*P27</f>
        <v>18.07</v>
      </c>
      <c r="R27" s="115" t="n">
        <f aca="false">[1]DOU!P27</f>
        <v>84.5</v>
      </c>
      <c r="S27" s="116" t="n">
        <f aca="false">$E27*R27</f>
        <v>1098.5</v>
      </c>
      <c r="T27" s="115" t="n">
        <f aca="false">[1]DOU!Q27</f>
        <v>1.0211</v>
      </c>
      <c r="U27" s="116" t="n">
        <f aca="false">$E27*T27</f>
        <v>13.2743</v>
      </c>
    </row>
    <row r="28" customFormat="false" ht="37.3" hidden="false" customHeight="false" outlineLevel="0" collapsed="false">
      <c r="A28" s="100"/>
      <c r="B28" s="103" t="n">
        <f aca="false">B27+1</f>
        <v>179</v>
      </c>
      <c r="C28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8" s="105" t="s">
        <v>140</v>
      </c>
      <c r="E28" s="106" t="n">
        <f aca="false">Resumo!T45</f>
        <v>142</v>
      </c>
      <c r="F28" s="107" t="n">
        <f aca="false">[1]DOU!H28</f>
        <v>26.33794</v>
      </c>
      <c r="G28" s="107" t="n">
        <f aca="false">E28*F28</f>
        <v>3739.98748</v>
      </c>
      <c r="H28" s="115" t="n">
        <f aca="false">[1]DOU!J28</f>
        <v>26.75232</v>
      </c>
      <c r="I28" s="116" t="n">
        <f aca="false">$E28*H28</f>
        <v>3798.82944</v>
      </c>
      <c r="J28" s="115" t="n">
        <f aca="false">[1]DOU!L28</f>
        <v>0.2154</v>
      </c>
      <c r="K28" s="116" t="n">
        <f aca="false">$E28*J28</f>
        <v>30.5868</v>
      </c>
      <c r="L28" s="115" t="n">
        <f aca="false">[1]DOU!M28</f>
        <v>5.7</v>
      </c>
      <c r="M28" s="116" t="n">
        <f aca="false">$E28*L28</f>
        <v>809.4</v>
      </c>
      <c r="N28" s="115" t="n">
        <f aca="false">[1]DOU!N28</f>
        <v>0.0667</v>
      </c>
      <c r="O28" s="116" t="n">
        <f aca="false">$E28*N28</f>
        <v>9.4714</v>
      </c>
      <c r="P28" s="115" t="n">
        <f aca="false">[1]DOU!O28</f>
        <v>1.45</v>
      </c>
      <c r="Q28" s="116" t="n">
        <f aca="false">$E28*P28</f>
        <v>205.9</v>
      </c>
      <c r="R28" s="115" t="n">
        <f aca="false">[1]DOU!P28</f>
        <v>7.23</v>
      </c>
      <c r="S28" s="116" t="n">
        <f aca="false">$E28*R28</f>
        <v>1026.66</v>
      </c>
      <c r="T28" s="115" t="n">
        <f aca="false">[1]DOU!Q28</f>
        <v>1.19</v>
      </c>
      <c r="U28" s="116" t="n">
        <f aca="false">$E28*T28</f>
        <v>168.98</v>
      </c>
    </row>
    <row r="29" customFormat="false" ht="37.3" hidden="false" customHeight="false" outlineLevel="0" collapsed="false">
      <c r="A29" s="100"/>
      <c r="B29" s="103" t="n">
        <f aca="false">B28+1</f>
        <v>180</v>
      </c>
      <c r="C29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29" s="105" t="s">
        <v>140</v>
      </c>
      <c r="E29" s="106" t="n">
        <f aca="false">Resumo!T46</f>
        <v>9</v>
      </c>
      <c r="F29" s="107" t="n">
        <f aca="false">[1]DOU!H29</f>
        <v>33.22846</v>
      </c>
      <c r="G29" s="107" t="n">
        <f aca="false">E29*F29</f>
        <v>299.05614</v>
      </c>
      <c r="H29" s="115" t="n">
        <f aca="false">[1]DOU!J29</f>
        <v>33.99774</v>
      </c>
      <c r="I29" s="116" t="n">
        <f aca="false">$E29*H29</f>
        <v>305.97966</v>
      </c>
      <c r="J29" s="115" t="n">
        <f aca="false">[1]DOU!L29</f>
        <v>0.2154</v>
      </c>
      <c r="K29" s="116" t="n">
        <f aca="false">$E29*J29</f>
        <v>1.9386</v>
      </c>
      <c r="L29" s="115" t="n">
        <f aca="false">[1]DOU!M29</f>
        <v>5.7</v>
      </c>
      <c r="M29" s="116" t="n">
        <f aca="false">$E29*L29</f>
        <v>51.3</v>
      </c>
      <c r="N29" s="115" t="n">
        <f aca="false">[1]DOU!N29</f>
        <v>0.0667</v>
      </c>
      <c r="O29" s="116" t="n">
        <f aca="false">$E29*N29</f>
        <v>0.6003</v>
      </c>
      <c r="P29" s="115" t="n">
        <f aca="false">[1]DOU!O29</f>
        <v>1.45</v>
      </c>
      <c r="Q29" s="116" t="n">
        <f aca="false">$E29*P29</f>
        <v>13.05</v>
      </c>
      <c r="R29" s="115" t="n">
        <f aca="false">[1]DOU!P29</f>
        <v>12.69</v>
      </c>
      <c r="S29" s="116" t="n">
        <f aca="false">$E29*R29</f>
        <v>114.21</v>
      </c>
      <c r="T29" s="115" t="n">
        <f aca="false">[1]DOU!Q29</f>
        <v>1.2434</v>
      </c>
      <c r="U29" s="116" t="n">
        <f aca="false">$E29*T29</f>
        <v>11.1906</v>
      </c>
    </row>
    <row r="30" customFormat="false" ht="25.35" hidden="false" customHeight="false" outlineLevel="0" collapsed="false">
      <c r="A30" s="100"/>
      <c r="B30" s="103" t="n">
        <f aca="false">B29+1</f>
        <v>181</v>
      </c>
      <c r="C30" s="104" t="str">
        <f aca="false">"INSTALAÇÃO DE AR CONDICIONADO - Descrição Complementar: "&amp;Resumo!D47</f>
        <v>INSTALAÇÃO DE AR CONDICIONADO - Descrição Complementar: CARGA DA INSTALAÇÃO COM GÁS REFRIGERANTE R-410a</v>
      </c>
      <c r="D30" s="105" t="s">
        <v>141</v>
      </c>
      <c r="E30" s="106" t="n">
        <f aca="false">Resumo!T47</f>
        <v>11</v>
      </c>
      <c r="F30" s="107" t="n">
        <f aca="false">[1]DOU!H30</f>
        <v>50.79915</v>
      </c>
      <c r="G30" s="107" t="n">
        <f aca="false">E30*F30</f>
        <v>558.79065</v>
      </c>
      <c r="H30" s="115" t="n">
        <f aca="false">[1]DOU!J30</f>
        <v>53.43318</v>
      </c>
      <c r="I30" s="116" t="n">
        <f aca="false">$E30*H30</f>
        <v>587.76498</v>
      </c>
      <c r="J30" s="115" t="n">
        <f aca="false">[1]DOU!L30</f>
        <v>0.2154</v>
      </c>
      <c r="K30" s="116" t="n">
        <f aca="false">$E30*J30</f>
        <v>2.3694</v>
      </c>
      <c r="L30" s="115" t="n">
        <f aca="false">[1]DOU!M30</f>
        <v>5.7</v>
      </c>
      <c r="M30" s="116" t="n">
        <f aca="false">$E30*L30</f>
        <v>62.7</v>
      </c>
      <c r="N30" s="115" t="n">
        <f aca="false">[1]DOU!N30</f>
        <v>0.0667</v>
      </c>
      <c r="O30" s="116" t="n">
        <f aca="false">$E30*N30</f>
        <v>0.7337</v>
      </c>
      <c r="P30" s="115" t="n">
        <f aca="false">[1]DOU!O30</f>
        <v>1.45</v>
      </c>
      <c r="Q30" s="116" t="n">
        <f aca="false">$E30*P30</f>
        <v>15.95</v>
      </c>
      <c r="R30" s="115" t="n">
        <f aca="false">[1]DOU!P30</f>
        <v>41.81</v>
      </c>
      <c r="S30" s="116" t="n">
        <f aca="false">$E30*R30</f>
        <v>459.91</v>
      </c>
      <c r="T30" s="115" t="n">
        <f aca="false">[1]DOU!Q30</f>
        <v>1</v>
      </c>
      <c r="U30" s="116" t="n">
        <f aca="false">$E30*T30</f>
        <v>11</v>
      </c>
    </row>
    <row r="31" customFormat="false" ht="25.35" hidden="false" customHeight="false" outlineLevel="0" collapsed="false">
      <c r="A31" s="100"/>
      <c r="B31" s="103" t="n">
        <f aca="false">B30+1</f>
        <v>182</v>
      </c>
      <c r="C31" s="104" t="str">
        <f aca="false">"INSTALAÇÃO DE AR CONDICIONADO - Descrição Complementar: "&amp;Resumo!D48</f>
        <v>INSTALAÇÃO DE AR CONDICIONADO - Descrição Complementar: CARGA DA INSTALAÇÃO COM GÁS REFRIGERANTE R-32</v>
      </c>
      <c r="D31" s="105" t="s">
        <v>141</v>
      </c>
      <c r="E31" s="106" t="n">
        <f aca="false">Resumo!T48</f>
        <v>16.9</v>
      </c>
      <c r="F31" s="107" t="n">
        <f aca="false">[1]DOU!H31</f>
        <v>163.76985</v>
      </c>
      <c r="G31" s="107" t="n">
        <f aca="false">E31*F31</f>
        <v>2767.710465</v>
      </c>
      <c r="H31" s="115" t="n">
        <f aca="false">[1]DOU!J31</f>
        <v>172.26162</v>
      </c>
      <c r="I31" s="116" t="n">
        <f aca="false">$E31*H31</f>
        <v>2911.221378</v>
      </c>
      <c r="J31" s="115" t="n">
        <f aca="false">[1]DOU!L31</f>
        <v>0.2154</v>
      </c>
      <c r="K31" s="116" t="n">
        <f aca="false">$E31*J31</f>
        <v>3.64026</v>
      </c>
      <c r="L31" s="115" t="n">
        <f aca="false">[1]DOU!M31</f>
        <v>5.7</v>
      </c>
      <c r="M31" s="116" t="n">
        <f aca="false">$E31*L31</f>
        <v>96.33</v>
      </c>
      <c r="N31" s="115" t="n">
        <f aca="false">[1]DOU!N31</f>
        <v>0.0667</v>
      </c>
      <c r="O31" s="116" t="n">
        <f aca="false">$E31*N31</f>
        <v>1.12723</v>
      </c>
      <c r="P31" s="115" t="n">
        <f aca="false">[1]DOU!O31</f>
        <v>1.45</v>
      </c>
      <c r="Q31" s="116" t="n">
        <f aca="false">$E31*P31</f>
        <v>24.505</v>
      </c>
      <c r="R31" s="115" t="n">
        <f aca="false">[1]DOU!P31</f>
        <v>134.79</v>
      </c>
      <c r="S31" s="116" t="n">
        <f aca="false">$E31*R31</f>
        <v>2277.951</v>
      </c>
      <c r="T31" s="115" t="n">
        <f aca="false">[1]DOU!Q31</f>
        <v>1</v>
      </c>
      <c r="U31" s="116" t="n">
        <f aca="false">$E31*T31</f>
        <v>16.9</v>
      </c>
    </row>
    <row r="32" customFormat="false" ht="37.3" hidden="false" customHeight="false" outlineLevel="0" collapsed="false">
      <c r="A32" s="100"/>
      <c r="B32" s="103" t="n">
        <f aca="false">B31+1</f>
        <v>183</v>
      </c>
      <c r="C32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2" s="105" t="s">
        <v>127</v>
      </c>
      <c r="E32" s="106" t="n">
        <f aca="false">Resumo!T50</f>
        <v>33</v>
      </c>
      <c r="F32" s="107" t="n">
        <f aca="false">[1]DOU!H33</f>
        <v>45.77274</v>
      </c>
      <c r="G32" s="107" t="n">
        <f aca="false">E32*F32</f>
        <v>1510.50042</v>
      </c>
      <c r="H32" s="115" t="n">
        <f aca="false">[1]DOU!J33</f>
        <v>43.27347</v>
      </c>
      <c r="I32" s="116" t="n">
        <f aca="false">$E32*H32</f>
        <v>1428.02451</v>
      </c>
      <c r="J32" s="115" t="n">
        <f aca="false">[1]DOU!L33</f>
        <v>1.16</v>
      </c>
      <c r="K32" s="116" t="n">
        <f aca="false">$E32*J32</f>
        <v>38.28</v>
      </c>
      <c r="L32" s="115" t="n">
        <f aca="false">[1]DOU!M33</f>
        <v>30.1041</v>
      </c>
      <c r="M32" s="116" t="n">
        <f aca="false">$E32*L32</f>
        <v>993.4353</v>
      </c>
      <c r="N32" s="115" t="n">
        <f aca="false">[1]DOU!N33</f>
        <v>0.32</v>
      </c>
      <c r="O32" s="116" t="n">
        <f aca="false">$E32*N32</f>
        <v>10.56</v>
      </c>
      <c r="P32" s="115" t="n">
        <f aca="false">[1]DOU!O33</f>
        <v>6.1659</v>
      </c>
      <c r="Q32" s="116" t="n">
        <f aca="false">$E32*P32</f>
        <v>203.4747</v>
      </c>
      <c r="R32" s="115" t="n">
        <f aca="false">[1]DOU!P33</f>
        <v>0</v>
      </c>
      <c r="S32" s="116" t="n">
        <f aca="false">$E32*R32</f>
        <v>0</v>
      </c>
      <c r="T32" s="115" t="n">
        <f aca="false">[1]DOU!Q33</f>
        <v>0</v>
      </c>
      <c r="U32" s="116" t="n">
        <f aca="false">$E32*T32</f>
        <v>0</v>
      </c>
    </row>
    <row r="33" customFormat="false" ht="30.55" hidden="false" customHeight="true" outlineLevel="0" collapsed="false">
      <c r="A33" s="109" t="s">
        <v>142</v>
      </c>
      <c r="B33" s="109"/>
      <c r="C33" s="109"/>
      <c r="D33" s="110" t="s">
        <v>124</v>
      </c>
      <c r="E33" s="111" t="n">
        <f aca="false">SUM(E19:E32)</f>
        <v>582.9</v>
      </c>
      <c r="F33" s="111" t="s">
        <v>130</v>
      </c>
      <c r="G33" s="112" t="n">
        <f aca="false">SUM(G19:G32)</f>
        <v>36142.295805</v>
      </c>
      <c r="H33" s="111" t="s">
        <v>130</v>
      </c>
      <c r="I33" s="112" t="n">
        <f aca="false">SUM(I19:I32)</f>
        <v>37014.633038</v>
      </c>
    </row>
    <row r="34" customFormat="false" ht="12.8" hidden="false" customHeight="false" outlineLevel="0" collapsed="false">
      <c r="D34" s="117"/>
      <c r="G34" s="116"/>
    </row>
  </sheetData>
  <mergeCells count="6">
    <mergeCell ref="A1:G1"/>
    <mergeCell ref="A2:A16"/>
    <mergeCell ref="H16:I16"/>
    <mergeCell ref="A17:C17"/>
    <mergeCell ref="A18:A32"/>
    <mergeCell ref="A33:C33"/>
  </mergeCells>
  <conditionalFormatting sqref="E19:E1048576 D2 E1:E17 D18:E18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2" width="8.34"/>
    <col collapsed="false" customWidth="true" hidden="false" outlineLevel="0" max="3" min="3" style="2" width="82.2"/>
    <col collapsed="false" customWidth="true" hidden="false" outlineLevel="0" max="5" min="4" style="2" width="12.23"/>
    <col collapsed="false" customWidth="true" hidden="false" outlineLevel="0" max="6" min="6" style="2" width="13.89"/>
    <col collapsed="false" customWidth="true" hidden="false" outlineLevel="0" max="7" min="7" style="2" width="15.02"/>
    <col collapsed="false" customWidth="true" hidden="false" outlineLevel="0" max="8" min="8" style="2" width="12.23"/>
    <col collapsed="false" customWidth="true" hidden="false" outlineLevel="0" max="9" min="9" style="2" width="13.63"/>
    <col collapsed="false" customWidth="false" hidden="true" outlineLevel="0" max="10" min="10" style="2" width="11.53"/>
    <col collapsed="false" customWidth="true" hidden="true" outlineLevel="0" max="11" min="11" style="2" width="15.71"/>
    <col collapsed="false" customWidth="true" hidden="true" outlineLevel="0" max="12" min="12" style="2" width="12.23"/>
    <col collapsed="false" customWidth="false" hidden="true" outlineLevel="0" max="17" min="13" style="2" width="11.53"/>
    <col collapsed="false" customWidth="true" hidden="true" outlineLevel="0" max="18" min="18" style="2" width="12.23"/>
    <col collapsed="false" customWidth="false" hidden="true" outlineLevel="0" max="21" min="19" style="2" width="11.53"/>
  </cols>
  <sheetData>
    <row r="1" customFormat="false" ht="22.05" hidden="false" customHeight="false" outlineLevel="0" collapsed="false">
      <c r="A1" s="99" t="s">
        <v>161</v>
      </c>
      <c r="B1" s="99"/>
      <c r="C1" s="99"/>
      <c r="D1" s="99"/>
      <c r="E1" s="99"/>
      <c r="F1" s="99"/>
      <c r="G1" s="99"/>
    </row>
    <row r="2" customFormat="false" ht="37.3" hidden="false" customHeight="true" outlineLevel="0" collapsed="false">
      <c r="A2" s="100" t="s">
        <v>162</v>
      </c>
      <c r="B2" s="101" t="s">
        <v>121</v>
      </c>
      <c r="C2" s="102" t="s">
        <v>122</v>
      </c>
      <c r="D2" s="101" t="s">
        <v>123</v>
      </c>
      <c r="E2" s="101" t="s">
        <v>124</v>
      </c>
      <c r="F2" s="101" t="s">
        <v>125</v>
      </c>
      <c r="G2" s="101" t="s">
        <v>126</v>
      </c>
    </row>
    <row r="3" customFormat="false" ht="37.3" hidden="false" customHeight="false" outlineLevel="0" collapsed="false">
      <c r="A3" s="100"/>
      <c r="B3" s="103" t="n">
        <f aca="false">DOU!B32+1</f>
        <v>184</v>
      </c>
      <c r="C3" s="104" t="str">
        <f aca="false">"AR CONDICIONADO - Descrição Complementar: "&amp;Resumo!D5</f>
        <v>AR CONDICIONADO - Descrição Complementar: modelo tipo Janela, com 7.500 BTU’s;  Ciclo: Frio; Fluido refrigerante ecológico; Voltagem: 220V, Variação de velocidade de  ventilação; Tecnologia on/off; Renovação de ar; Classificação “A” do INMETRO (ENCE).</v>
      </c>
      <c r="D3" s="105" t="s">
        <v>127</v>
      </c>
      <c r="E3" s="106" t="n">
        <f aca="false">Resumo!V5</f>
        <v>10</v>
      </c>
      <c r="F3" s="107" t="n">
        <f aca="false">Resumo!F5</f>
        <v>1766.58</v>
      </c>
      <c r="G3" s="107" t="n">
        <f aca="false">E3*F3</f>
        <v>17665.8</v>
      </c>
    </row>
    <row r="4" customFormat="false" ht="37.3" hidden="false" customHeight="false" outlineLevel="0" collapsed="false">
      <c r="A4" s="100"/>
      <c r="B4" s="103" t="n">
        <f aca="false">B3+1</f>
        <v>185</v>
      </c>
      <c r="C4" s="104" t="str">
        <f aca="false">"AR CONDICIONADO - Descrição Complementar: "&amp;Resumo!D6</f>
        <v>AR CONDICIONADO - Descrição Complementar: modelo tipo Janela, com 12.000 BTU’s; Ciclo: Frio; Fluido refrigerante ecológico; Voltagem: 220V, Variação de velocidade de  ventilação; Tecnologia on/off; Renovação de ar; Classificação “A” do INMETRO (ENCE).</v>
      </c>
      <c r="D4" s="105" t="s">
        <v>127</v>
      </c>
      <c r="E4" s="106" t="n">
        <f aca="false">Resumo!V6</f>
        <v>33</v>
      </c>
      <c r="F4" s="107" t="n">
        <f aca="false">Resumo!F6</f>
        <v>2440</v>
      </c>
      <c r="G4" s="107" t="n">
        <f aca="false">E4*F4</f>
        <v>80520</v>
      </c>
    </row>
    <row r="5" customFormat="false" ht="61.15" hidden="false" customHeight="false" outlineLevel="0" collapsed="false">
      <c r="A5" s="100"/>
      <c r="B5" s="103" t="n">
        <f aca="false">B4+1</f>
        <v>186</v>
      </c>
      <c r="C5" s="104" t="str">
        <f aca="false">"AR CONDICIONADO - Descrição Complementar: "&amp;Resumo!D8</f>
        <v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5" s="105" t="s">
        <v>127</v>
      </c>
      <c r="E5" s="106" t="n">
        <f aca="false">Resumo!V8</f>
        <v>32</v>
      </c>
      <c r="F5" s="107" t="n">
        <f aca="false">Resumo!F8</f>
        <v>1900</v>
      </c>
      <c r="G5" s="107" t="n">
        <f aca="false">E5*F5</f>
        <v>60800</v>
      </c>
    </row>
    <row r="6" customFormat="false" ht="61.15" hidden="false" customHeight="false" outlineLevel="0" collapsed="false">
      <c r="A6" s="100"/>
      <c r="B6" s="103" t="n">
        <f aca="false">B5+1</f>
        <v>187</v>
      </c>
      <c r="C6" s="104" t="str">
        <f aca="false">"AR CONDICIONADO - Descrição Complementar: "&amp;Resumo!D10</f>
        <v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6" s="105" t="s">
        <v>127</v>
      </c>
      <c r="E6" s="106" t="n">
        <f aca="false">Resumo!V10</f>
        <v>28</v>
      </c>
      <c r="F6" s="107" t="n">
        <f aca="false">Resumo!F10</f>
        <v>2064.5</v>
      </c>
      <c r="G6" s="107" t="n">
        <f aca="false">E6*F6</f>
        <v>57806</v>
      </c>
    </row>
    <row r="7" customFormat="false" ht="61.15" hidden="false" customHeight="false" outlineLevel="0" collapsed="false">
      <c r="A7" s="100"/>
      <c r="B7" s="103" t="n">
        <f aca="false">B6+1</f>
        <v>188</v>
      </c>
      <c r="C7" s="104" t="str">
        <f aca="false">"AR CONDICIONADO - Descrição Complementar: "&amp;Resumo!D12</f>
        <v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7" s="105" t="s">
        <v>127</v>
      </c>
      <c r="E7" s="106" t="n">
        <f aca="false">Resumo!V12</f>
        <v>35</v>
      </c>
      <c r="F7" s="107" t="n">
        <f aca="false">Resumo!F12</f>
        <v>3015.05</v>
      </c>
      <c r="G7" s="107" t="n">
        <f aca="false">E7*F7</f>
        <v>105526.75</v>
      </c>
    </row>
    <row r="8" customFormat="false" ht="61.15" hidden="false" customHeight="false" outlineLevel="0" collapsed="false">
      <c r="A8" s="100"/>
      <c r="B8" s="103" t="n">
        <f aca="false">B7+1</f>
        <v>189</v>
      </c>
      <c r="C8" s="104" t="str">
        <f aca="false">"AR CONDICIONADO - Descrição Complementar: "&amp;Resumo!D14</f>
        <v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8" s="105" t="s">
        <v>127</v>
      </c>
      <c r="E8" s="106" t="n">
        <f aca="false">Resumo!V14</f>
        <v>15</v>
      </c>
      <c r="F8" s="107" t="n">
        <f aca="false">Resumo!F14</f>
        <v>3844.65</v>
      </c>
      <c r="G8" s="107" t="n">
        <f aca="false">E8*F8</f>
        <v>57669.75</v>
      </c>
    </row>
    <row r="9" customFormat="false" ht="61.15" hidden="false" customHeight="false" outlineLevel="0" collapsed="false">
      <c r="A9" s="100"/>
      <c r="B9" s="103" t="n">
        <f aca="false">B8+1</f>
        <v>190</v>
      </c>
      <c r="C9" s="104" t="str">
        <f aca="false">"AR CONDICIONADO - Descrição Complementar: "&amp;Resumo!D15</f>
        <v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9" s="105" t="s">
        <v>127</v>
      </c>
      <c r="E9" s="106" t="n">
        <f aca="false">Resumo!V15</f>
        <v>5</v>
      </c>
      <c r="F9" s="107" t="n">
        <f aca="false">Resumo!F15</f>
        <v>5198.4</v>
      </c>
      <c r="G9" s="107" t="n">
        <f aca="false">E9*F9</f>
        <v>25992</v>
      </c>
    </row>
    <row r="10" customFormat="false" ht="61.15" hidden="false" customHeight="false" outlineLevel="0" collapsed="false">
      <c r="A10" s="100"/>
      <c r="B10" s="103" t="n">
        <f aca="false">B9+1</f>
        <v>191</v>
      </c>
      <c r="C10" s="104" t="str">
        <f aca="false">"AR CONDICIONADO - Descrição Complementar: "&amp;Resumo!D18</f>
        <v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0" s="105" t="s">
        <v>127</v>
      </c>
      <c r="E10" s="106" t="n">
        <f aca="false">Resumo!V18</f>
        <v>12</v>
      </c>
      <c r="F10" s="107" t="n">
        <f aca="false">Resumo!F18</f>
        <v>7799.49</v>
      </c>
      <c r="G10" s="107" t="n">
        <f aca="false">E10*F10</f>
        <v>93593.88</v>
      </c>
    </row>
    <row r="11" customFormat="false" ht="61.15" hidden="false" customHeight="false" outlineLevel="0" collapsed="false">
      <c r="A11" s="100"/>
      <c r="B11" s="103" t="n">
        <f aca="false">B10+1</f>
        <v>192</v>
      </c>
      <c r="C11" s="104" t="str">
        <f aca="false">"AR CONDICIONADO - Descrição Complementar: "&amp;Resumo!D19</f>
        <v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v>
      </c>
      <c r="D11" s="105" t="s">
        <v>127</v>
      </c>
      <c r="E11" s="106" t="n">
        <f aca="false">Resumo!V19</f>
        <v>8</v>
      </c>
      <c r="F11" s="107" t="n">
        <f aca="false">Resumo!F19</f>
        <v>9144.5</v>
      </c>
      <c r="G11" s="107" t="n">
        <f aca="false">E11*F11</f>
        <v>73156</v>
      </c>
    </row>
    <row r="12" customFormat="false" ht="61.15" hidden="false" customHeight="false" outlineLevel="0" collapsed="false">
      <c r="A12" s="100"/>
      <c r="B12" s="103" t="n">
        <f aca="false">B11+1</f>
        <v>193</v>
      </c>
      <c r="C12" s="104" t="str">
        <f aca="false">"AR CONDICIONADO - Descrição Complementar: "&amp;Resumo!D21</f>
        <v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v>
      </c>
      <c r="D12" s="105" t="s">
        <v>127</v>
      </c>
      <c r="E12" s="106" t="n">
        <f aca="false">Resumo!V21</f>
        <v>8</v>
      </c>
      <c r="F12" s="107" t="n">
        <f aca="false">Resumo!F21</f>
        <v>10470</v>
      </c>
      <c r="G12" s="107" t="n">
        <f aca="false">E12*F12</f>
        <v>83760</v>
      </c>
    </row>
    <row r="13" customFormat="false" ht="61.15" hidden="false" customHeight="false" outlineLevel="0" collapsed="false">
      <c r="A13" s="100"/>
      <c r="B13" s="103" t="n">
        <f aca="false">B12+1</f>
        <v>194</v>
      </c>
      <c r="C13" s="104" t="str">
        <f aca="false">"AR CONDICIONADO - Descrição Complementar: "&amp;Resumo!D23</f>
        <v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v>
      </c>
      <c r="D13" s="105" t="s">
        <v>127</v>
      </c>
      <c r="E13" s="106" t="n">
        <f aca="false">Resumo!V23</f>
        <v>9</v>
      </c>
      <c r="F13" s="107" t="n">
        <f aca="false">Resumo!F23</f>
        <v>5546.99</v>
      </c>
      <c r="G13" s="107" t="n">
        <f aca="false">E13*F13</f>
        <v>49922.91</v>
      </c>
    </row>
    <row r="14" customFormat="false" ht="61.15" hidden="false" customHeight="false" outlineLevel="0" collapsed="false">
      <c r="A14" s="100"/>
      <c r="B14" s="103" t="n">
        <f aca="false">B13+1</f>
        <v>195</v>
      </c>
      <c r="C14" s="104" t="str">
        <f aca="false">"AR CONDICIONADO - Descrição Complementar: "&amp;Resumo!D24</f>
        <v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v>
      </c>
      <c r="D14" s="105" t="s">
        <v>127</v>
      </c>
      <c r="E14" s="106" t="n">
        <f aca="false">Resumo!V24</f>
        <v>9</v>
      </c>
      <c r="F14" s="107" t="n">
        <f aca="false">Resumo!F24</f>
        <v>8547</v>
      </c>
      <c r="G14" s="107" t="n">
        <f aca="false">E14*F14</f>
        <v>76923</v>
      </c>
    </row>
    <row r="15" customFormat="false" ht="61.15" hidden="false" customHeight="false" outlineLevel="0" collapsed="false">
      <c r="A15" s="100"/>
      <c r="B15" s="103" t="n">
        <f aca="false">B14+1</f>
        <v>196</v>
      </c>
      <c r="C15" s="104" t="str">
        <f aca="false">"AR CONDICIONADO - Descrição Complementar: "&amp;Resumo!D25</f>
        <v>AR CONDICIONADO - Descrição Complementar: modelo tipo Split Cassete  Capacidade: 48.000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</v>
      </c>
      <c r="D15" s="105" t="s">
        <v>127</v>
      </c>
      <c r="E15" s="106" t="n">
        <f aca="false">Resumo!V25</f>
        <v>1</v>
      </c>
      <c r="F15" s="107" t="n">
        <f aca="false">Resumo!F25</f>
        <v>13000</v>
      </c>
      <c r="G15" s="107" t="n">
        <f aca="false">E15*F15</f>
        <v>13000</v>
      </c>
    </row>
    <row r="16" customFormat="false" ht="61.15" hidden="false" customHeight="false" outlineLevel="0" collapsed="false">
      <c r="A16" s="100"/>
      <c r="B16" s="103" t="n">
        <f aca="false">B15+1</f>
        <v>197</v>
      </c>
      <c r="C16" s="104" t="str">
        <f aca="false">"AR CONDICIONADO - Descrição Complementar: "&amp;Resumo!D26</f>
        <v>AR CONDICIONADO - Descrição Complementar: modelo tipo Split Cassete  Capacidade: 60.000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55Db;</v>
      </c>
      <c r="D16" s="105" t="s">
        <v>127</v>
      </c>
      <c r="E16" s="106" t="n">
        <f aca="false">Resumo!V26</f>
        <v>3</v>
      </c>
      <c r="F16" s="107" t="n">
        <f aca="false">Resumo!F26</f>
        <v>11858.2</v>
      </c>
      <c r="G16" s="107" t="n">
        <f aca="false">E16*F16</f>
        <v>35574.6</v>
      </c>
    </row>
    <row r="17" customFormat="false" ht="49.25" hidden="false" customHeight="false" outlineLevel="0" collapsed="false">
      <c r="A17" s="100"/>
      <c r="B17" s="103" t="n">
        <f aca="false">B16+1</f>
        <v>198</v>
      </c>
      <c r="C17" s="104" t="str">
        <f aca="false">"AR CONDICIONADO - Descrição Complementar: "&amp;Resumo!D29</f>
        <v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v>
      </c>
      <c r="D17" s="105" t="s">
        <v>127</v>
      </c>
      <c r="E17" s="106" t="n">
        <f aca="false">Resumo!V29</f>
        <v>13</v>
      </c>
      <c r="F17" s="107" t="n">
        <f aca="false">Resumo!F29</f>
        <v>2710.5</v>
      </c>
      <c r="G17" s="107" t="n">
        <f aca="false">E17*F17</f>
        <v>35236.5</v>
      </c>
      <c r="H17" s="108" t="s">
        <v>128</v>
      </c>
      <c r="I17" s="108"/>
    </row>
    <row r="18" customFormat="false" ht="46.25" hidden="false" customHeight="false" outlineLevel="0" collapsed="false">
      <c r="A18" s="109" t="s">
        <v>129</v>
      </c>
      <c r="B18" s="109"/>
      <c r="C18" s="109"/>
      <c r="D18" s="110" t="s">
        <v>124</v>
      </c>
      <c r="E18" s="111" t="n">
        <f aca="false">SUM(E3:E17)</f>
        <v>221</v>
      </c>
      <c r="F18" s="111" t="s">
        <v>130</v>
      </c>
      <c r="G18" s="112" t="n">
        <f aca="false">SUM(G3:G17)</f>
        <v>867147.19</v>
      </c>
      <c r="H18" s="113" t="s">
        <v>125</v>
      </c>
      <c r="I18" s="113" t="s">
        <v>126</v>
      </c>
      <c r="J18" s="114" t="s">
        <v>131</v>
      </c>
      <c r="K18" s="114" t="s">
        <v>65</v>
      </c>
      <c r="L18" s="114" t="s">
        <v>132</v>
      </c>
      <c r="M18" s="114" t="s">
        <v>66</v>
      </c>
      <c r="N18" s="114" t="s">
        <v>133</v>
      </c>
      <c r="O18" s="114" t="s">
        <v>67</v>
      </c>
      <c r="P18" s="114" t="s">
        <v>134</v>
      </c>
      <c r="Q18" s="114" t="s">
        <v>68</v>
      </c>
      <c r="R18" s="114" t="s">
        <v>135</v>
      </c>
      <c r="S18" s="114" t="s">
        <v>136</v>
      </c>
      <c r="T18" s="114" t="s">
        <v>137</v>
      </c>
      <c r="U18" s="114" t="s">
        <v>138</v>
      </c>
    </row>
    <row r="19" customFormat="false" ht="37.3" hidden="false" customHeight="true" outlineLevel="0" collapsed="false">
      <c r="A19" s="100" t="s">
        <v>163</v>
      </c>
      <c r="B19" s="101" t="s">
        <v>121</v>
      </c>
      <c r="C19" s="102" t="s">
        <v>122</v>
      </c>
      <c r="D19" s="101" t="s">
        <v>123</v>
      </c>
      <c r="E19" s="101" t="s">
        <v>124</v>
      </c>
      <c r="F19" s="101" t="s">
        <v>125</v>
      </c>
      <c r="G19" s="101" t="s">
        <v>126</v>
      </c>
    </row>
    <row r="20" customFormat="false" ht="25.35" hidden="false" customHeight="true" outlineLevel="0" collapsed="false">
      <c r="A20" s="100" t="s">
        <v>163</v>
      </c>
      <c r="B20" s="103" t="n">
        <f aca="false">B17+1</f>
        <v>199</v>
      </c>
      <c r="C20" s="104" t="str">
        <f aca="false">"INSTALAÇÃO DE AR CONDICIONADO - Descrição Complementar: "&amp;Resumo!D36</f>
        <v>INSTALAÇÃO DE AR CONDICIONADO - Descrição Complementar: DOCUMENTO DE RESPONSABILIDADE TÉCNICA (TRT/ART)</v>
      </c>
      <c r="D20" s="105" t="s">
        <v>127</v>
      </c>
      <c r="E20" s="106" t="n">
        <f aca="false">Resumo!V36</f>
        <v>5</v>
      </c>
      <c r="F20" s="107" t="n">
        <v>79.71418</v>
      </c>
      <c r="G20" s="107" t="n">
        <f aca="false">E20*F20</f>
        <v>398.5709</v>
      </c>
      <c r="H20" s="115" t="n">
        <f aca="false">[1]GOI!J19</f>
        <v>83.03039</v>
      </c>
      <c r="I20" s="116" t="n">
        <f aca="false">$E20*H20</f>
        <v>415.15195</v>
      </c>
      <c r="J20" s="115" t="n">
        <f aca="false">[1]GOI!L19</f>
        <v>0</v>
      </c>
      <c r="K20" s="116" t="n">
        <f aca="false">$E20*J20</f>
        <v>0</v>
      </c>
      <c r="L20" s="115" t="n">
        <f aca="false">[1]GOI!M19</f>
        <v>0</v>
      </c>
      <c r="M20" s="116" t="n">
        <f aca="false">$E20*L20</f>
        <v>0</v>
      </c>
      <c r="N20" s="115" t="n">
        <f aca="false">[1]GOI!N19</f>
        <v>0</v>
      </c>
      <c r="O20" s="116" t="n">
        <f aca="false">$E20*N20</f>
        <v>0</v>
      </c>
      <c r="P20" s="115" t="n">
        <f aca="false">[1]GOI!O19</f>
        <v>0</v>
      </c>
      <c r="Q20" s="116" t="n">
        <f aca="false">$E20*P20</f>
        <v>0</v>
      </c>
      <c r="R20" s="115" t="n">
        <f aca="false">[1]GOI!P19</f>
        <v>72.69</v>
      </c>
      <c r="S20" s="116" t="n">
        <f aca="false">$E20*R20</f>
        <v>363.45</v>
      </c>
      <c r="T20" s="115" t="n">
        <f aca="false">[1]GOI!Q19</f>
        <v>0.2059</v>
      </c>
      <c r="U20" s="116" t="n">
        <f aca="false">$E20*T20</f>
        <v>1.0295</v>
      </c>
    </row>
    <row r="21" customFormat="false" ht="25.35" hidden="false" customHeight="true" outlineLevel="0" collapsed="false">
      <c r="A21" s="100"/>
      <c r="B21" s="103" t="n">
        <f aca="false">B20+1</f>
        <v>200</v>
      </c>
      <c r="C21" s="104" t="str">
        <f aca="false">"INSTALAÇÃO DE AR CONDICIONADO - Descrição Complementar: "&amp;Resumo!D37</f>
        <v>INSTALAÇÃO DE AR CONDICIONADO - Descrição Complementar: INSTALAÇÃO DE AR CONDICIONADO, TIPO SPLIT HI-WALL</v>
      </c>
      <c r="D21" s="105" t="s">
        <v>127</v>
      </c>
      <c r="E21" s="106" t="n">
        <f aca="false">Resumo!V37</f>
        <v>67</v>
      </c>
      <c r="F21" s="107" t="n">
        <f aca="false">[1]GOI!H20</f>
        <v>247.89466</v>
      </c>
      <c r="G21" s="107" t="n">
        <f aca="false">E21*F21</f>
        <v>16608.94222</v>
      </c>
      <c r="H21" s="115" t="n">
        <f aca="false">[1]GOI!J20</f>
        <v>244.08838</v>
      </c>
      <c r="I21" s="116" t="n">
        <f aca="false">$E21*H21</f>
        <v>16353.92146</v>
      </c>
      <c r="J21" s="115" t="n">
        <f aca="false">[1]GOI!L20</f>
        <v>2.523</v>
      </c>
      <c r="K21" s="116" t="n">
        <f aca="false">$E21*J21</f>
        <v>169.041</v>
      </c>
      <c r="L21" s="115" t="n">
        <f aca="false">[1]GOI!M20</f>
        <v>76.52</v>
      </c>
      <c r="M21" s="116" t="n">
        <f aca="false">$E21*L21</f>
        <v>5126.84</v>
      </c>
      <c r="N21" s="115" t="n">
        <f aca="false">[1]GOI!N20</f>
        <v>2.523</v>
      </c>
      <c r="O21" s="116" t="n">
        <f aca="false">$E21*N21</f>
        <v>169.041</v>
      </c>
      <c r="P21" s="115" t="n">
        <f aca="false">[1]GOI!O20</f>
        <v>55.6</v>
      </c>
      <c r="Q21" s="116" t="n">
        <f aca="false">$E21*P21</f>
        <v>3725.2</v>
      </c>
      <c r="R21" s="115" t="n">
        <f aca="false">[1]GOI!P20</f>
        <v>40.54</v>
      </c>
      <c r="S21" s="116" t="n">
        <f aca="false">$E21*R21</f>
        <v>2716.18</v>
      </c>
      <c r="T21" s="115" t="n">
        <f aca="false">[1]GOI!Q20</f>
        <v>2</v>
      </c>
      <c r="U21" s="116" t="n">
        <f aca="false">$E21*T21</f>
        <v>134</v>
      </c>
    </row>
    <row r="22" customFormat="false" ht="25.35" hidden="false" customHeight="false" outlineLevel="0" collapsed="false">
      <c r="A22" s="100"/>
      <c r="B22" s="103" t="n">
        <f aca="false">B21+1</f>
        <v>201</v>
      </c>
      <c r="C22" s="104" t="str">
        <f aca="false">"INSTALAÇÃO DE AR CONDICIONADO - Descrição Complementar: "&amp;Resumo!D38</f>
        <v>INSTALAÇÃO DE AR CONDICIONADO - Descrição Complementar: INSTALAÇÃO DE AR CONDICIONADO, TIPO SPLIT PISO-TETO OU CASSETE</v>
      </c>
      <c r="D22" s="105" t="s">
        <v>127</v>
      </c>
      <c r="E22" s="106" t="n">
        <f aca="false">Resumo!V38</f>
        <v>39</v>
      </c>
      <c r="F22" s="107" t="n">
        <f aca="false">[1]GOI!H21</f>
        <v>779.62574</v>
      </c>
      <c r="G22" s="107" t="n">
        <f aca="false">E22*F22</f>
        <v>30405.40386</v>
      </c>
      <c r="H22" s="115" t="n">
        <f aca="false">[1]GOI!J21</f>
        <v>791.87398</v>
      </c>
      <c r="I22" s="116" t="n">
        <f aca="false">$E22*H22</f>
        <v>30883.08522</v>
      </c>
      <c r="J22" s="115" t="n">
        <f aca="false">[1]GOI!L21</f>
        <v>4.5749</v>
      </c>
      <c r="K22" s="116" t="n">
        <f aca="false">$E22*J22</f>
        <v>178.4211</v>
      </c>
      <c r="L22" s="115" t="n">
        <f aca="false">[1]GOI!M21</f>
        <v>138.75</v>
      </c>
      <c r="M22" s="116" t="n">
        <f aca="false">$E22*L22</f>
        <v>5411.25</v>
      </c>
      <c r="N22" s="115" t="n">
        <f aca="false">[1]GOI!N21</f>
        <v>4.5749</v>
      </c>
      <c r="O22" s="116" t="n">
        <f aca="false">$E22*N22</f>
        <v>178.4211</v>
      </c>
      <c r="P22" s="115" t="n">
        <f aca="false">[1]GOI!O21</f>
        <v>100.83</v>
      </c>
      <c r="Q22" s="116" t="n">
        <f aca="false">$E22*P22</f>
        <v>3932.37</v>
      </c>
      <c r="R22" s="115" t="n">
        <f aca="false">[1]GOI!P21</f>
        <v>272.88</v>
      </c>
      <c r="S22" s="116" t="n">
        <f aca="false">$E22*R22</f>
        <v>10642.32</v>
      </c>
      <c r="T22" s="115" t="n">
        <f aca="false">[1]GOI!Q21</f>
        <v>1.5166</v>
      </c>
      <c r="U22" s="116" t="n">
        <f aca="false">$E22*T22</f>
        <v>59.1474</v>
      </c>
    </row>
    <row r="23" customFormat="false" ht="37.3" hidden="false" customHeight="false" outlineLevel="0" collapsed="false">
      <c r="A23" s="100"/>
      <c r="B23" s="103" t="n">
        <f aca="false">B22+1</f>
        <v>202</v>
      </c>
      <c r="C23" s="104" t="str">
        <f aca="false">"INSTALAÇÃO DE AR CONDICIONADO - Descrição Complementar: "&amp;Resumo!D39</f>
        <v>INSTALAÇÃO DE AR CONDICIONADO - Descrição Complementar: TUBO EM COBRE FLEXÍVEL, DN 1/4”, COM ISOLAMENTO, INSTALADO EM RAMAL DE ALIMENTAÇÃO DE AR CONDICIONADO COM CONDENSADORA INDIVIDUAL FORNECIMENTO E INSTALAÇÃO.</v>
      </c>
      <c r="D23" s="105" t="s">
        <v>140</v>
      </c>
      <c r="E23" s="106" t="n">
        <f aca="false">Resumo!V39</f>
        <v>336</v>
      </c>
      <c r="F23" s="107" t="n">
        <f aca="false">[1]GOI!H22</f>
        <v>27.81135</v>
      </c>
      <c r="G23" s="107" t="n">
        <f aca="false">E23*F23</f>
        <v>9344.6136</v>
      </c>
      <c r="H23" s="115" t="n">
        <f aca="false">[1]GOI!J22</f>
        <v>28.93392</v>
      </c>
      <c r="I23" s="116" t="n">
        <f aca="false">$E23*H23</f>
        <v>9721.79712</v>
      </c>
      <c r="J23" s="115" t="n">
        <f aca="false">[1]GOI!L22</f>
        <v>0.052</v>
      </c>
      <c r="K23" s="116" t="n">
        <f aca="false">$E23*J23</f>
        <v>17.472</v>
      </c>
      <c r="L23" s="115" t="n">
        <f aca="false">[1]GOI!M22</f>
        <v>1.57</v>
      </c>
      <c r="M23" s="116" t="n">
        <f aca="false">$E23*L23</f>
        <v>527.52</v>
      </c>
      <c r="N23" s="115" t="n">
        <f aca="false">[1]GOI!N22</f>
        <v>0.052</v>
      </c>
      <c r="O23" s="116" t="n">
        <f aca="false">$E23*N23</f>
        <v>17.472</v>
      </c>
      <c r="P23" s="115" t="n">
        <f aca="false">[1]GOI!O22</f>
        <v>1.14</v>
      </c>
      <c r="Q23" s="116" t="n">
        <f aca="false">$E23*P23</f>
        <v>383.04</v>
      </c>
      <c r="R23" s="115" t="n">
        <f aca="false">[1]GOI!P22</f>
        <v>18.74</v>
      </c>
      <c r="S23" s="116" t="n">
        <f aca="false">$E23*R23</f>
        <v>6296.64</v>
      </c>
      <c r="T23" s="115" t="n">
        <f aca="false">[1]GOI!Q22</f>
        <v>1.0211</v>
      </c>
      <c r="U23" s="116" t="n">
        <f aca="false">$E23*T23</f>
        <v>343.0896</v>
      </c>
    </row>
    <row r="24" customFormat="false" ht="37.3" hidden="false" customHeight="false" outlineLevel="0" collapsed="false">
      <c r="A24" s="100"/>
      <c r="B24" s="103" t="n">
        <f aca="false">B23+1</f>
        <v>203</v>
      </c>
      <c r="C24" s="104" t="str">
        <f aca="false">"INSTALAÇÃO DE AR CONDICIONADO - Descrição Complementar: "&amp;Resumo!D40</f>
        <v>INSTALAÇÃO DE AR CONDICIONADO - Descrição Complementar: TUBO EM COBRE FLEXÍVEL, DN 3/8", COM ISOLAMENTO, INSTALADO EM RAMAL DE ALIMENTAÇÃO DE AR CONDICIONADO COM CONDENSADORA INDIVIDUAL - FORNECIMENTO E INSTALAÇÃO.</v>
      </c>
      <c r="D24" s="105" t="s">
        <v>140</v>
      </c>
      <c r="E24" s="106" t="n">
        <f aca="false">Resumo!V40</f>
        <v>221</v>
      </c>
      <c r="F24" s="107" t="n">
        <f aca="false">[1]GOI!H23</f>
        <v>40.824</v>
      </c>
      <c r="G24" s="107" t="n">
        <f aca="false">E24*F24</f>
        <v>9022.104</v>
      </c>
      <c r="H24" s="115" t="n">
        <f aca="false">[1]GOI!J23</f>
        <v>42.58296</v>
      </c>
      <c r="I24" s="116" t="n">
        <f aca="false">$E24*H24</f>
        <v>9410.83416</v>
      </c>
      <c r="J24" s="115" t="n">
        <f aca="false">[1]GOI!L23</f>
        <v>0.057</v>
      </c>
      <c r="K24" s="116" t="n">
        <f aca="false">$E24*J24</f>
        <v>12.597</v>
      </c>
      <c r="L24" s="115" t="n">
        <f aca="false">[1]GOI!M23</f>
        <v>1.72</v>
      </c>
      <c r="M24" s="116" t="n">
        <f aca="false">$E24*L24</f>
        <v>380.12</v>
      </c>
      <c r="N24" s="115" t="n">
        <f aca="false">[1]GOI!N23</f>
        <v>0.057</v>
      </c>
      <c r="O24" s="116" t="n">
        <f aca="false">$E24*N24</f>
        <v>12.597</v>
      </c>
      <c r="P24" s="115" t="n">
        <f aca="false">[1]GOI!O23</f>
        <v>1.25</v>
      </c>
      <c r="Q24" s="116" t="n">
        <f aca="false">$E24*P24</f>
        <v>276.25</v>
      </c>
      <c r="R24" s="115" t="n">
        <f aca="false">[1]GOI!P23</f>
        <v>28.84</v>
      </c>
      <c r="S24" s="116" t="n">
        <f aca="false">$E24*R24</f>
        <v>6373.64</v>
      </c>
      <c r="T24" s="115" t="n">
        <f aca="false">[1]GOI!Q23</f>
        <v>1.0211</v>
      </c>
      <c r="U24" s="116" t="n">
        <f aca="false">$E24*T24</f>
        <v>225.6631</v>
      </c>
    </row>
    <row r="25" customFormat="false" ht="37.3" hidden="false" customHeight="false" outlineLevel="0" collapsed="false">
      <c r="A25" s="100"/>
      <c r="B25" s="103" t="n">
        <f aca="false">B24+1</f>
        <v>204</v>
      </c>
      <c r="C25" s="104" t="str">
        <f aca="false">"INSTALAÇÃO DE AR CONDICIONADO - Descrição Complementar: "&amp;Resumo!D41</f>
        <v>INSTALAÇÃO DE AR CONDICIONADO - Descrição Complementar: TUBO EM COBRE FLEXÍVEL, DN 1/2", COM ISOLAMENTO, INSTALADO EM RAMAL DE ALIMENTAÇÃO DE AR CONDICIONADO COM CONDENSADORA INDIVIDUAL - FORNECIMENTO E INSTALAÇÃO.</v>
      </c>
      <c r="D25" s="105" t="s">
        <v>140</v>
      </c>
      <c r="E25" s="106" t="n">
        <f aca="false">Resumo!V41</f>
        <v>140</v>
      </c>
      <c r="F25" s="107" t="n">
        <f aca="false">[1]GOI!H24</f>
        <v>53.61795</v>
      </c>
      <c r="G25" s="107" t="n">
        <f aca="false">E25*F25</f>
        <v>7506.513</v>
      </c>
      <c r="H25" s="115" t="n">
        <f aca="false">[1]GOI!J24</f>
        <v>56.00196</v>
      </c>
      <c r="I25" s="116" t="n">
        <f aca="false">$E25*H25</f>
        <v>7840.2744</v>
      </c>
      <c r="J25" s="115" t="n">
        <f aca="false">[1]GOI!L24</f>
        <v>0.061</v>
      </c>
      <c r="K25" s="116" t="n">
        <f aca="false">$E25*J25</f>
        <v>8.54</v>
      </c>
      <c r="L25" s="115" t="n">
        <f aca="false">[1]GOI!M24</f>
        <v>1.85</v>
      </c>
      <c r="M25" s="116" t="n">
        <f aca="false">$E25*L25</f>
        <v>259</v>
      </c>
      <c r="N25" s="115" t="n">
        <f aca="false">[1]GOI!N24</f>
        <v>0.061</v>
      </c>
      <c r="O25" s="116" t="n">
        <f aca="false">$E25*N25</f>
        <v>8.54</v>
      </c>
      <c r="P25" s="115" t="n">
        <f aca="false">[1]GOI!O24</f>
        <v>1.34</v>
      </c>
      <c r="Q25" s="116" t="n">
        <f aca="false">$E25*P25</f>
        <v>187.6</v>
      </c>
      <c r="R25" s="115" t="n">
        <f aca="false">[1]GOI!P24</f>
        <v>39.11</v>
      </c>
      <c r="S25" s="116" t="n">
        <f aca="false">$E25*R25</f>
        <v>5475.4</v>
      </c>
      <c r="T25" s="115" t="n">
        <f aca="false">[1]GOI!Q24</f>
        <v>1.0211</v>
      </c>
      <c r="U25" s="116" t="n">
        <f aca="false">$E25*T25</f>
        <v>142.954</v>
      </c>
    </row>
    <row r="26" customFormat="false" ht="37.3" hidden="false" customHeight="false" outlineLevel="0" collapsed="false">
      <c r="A26" s="100"/>
      <c r="B26" s="103" t="n">
        <f aca="false">B25+1</f>
        <v>205</v>
      </c>
      <c r="C26" s="104" t="str">
        <f aca="false">"INSTALAÇÃO DE AR CONDICIONADO - Descrição Complementar: "&amp;Resumo!D42</f>
        <v>INSTALAÇÃO DE AR CONDICIONADO - Descrição Complementar: TUBO EM COBRE FLEXÍVEL, DN 5/8", COM ISOLAMENTO, INSTALADO EM RAMAL DE ALIMENTAÇÃO DE AR CONDICIONADO COM CONDENSADORA INDIVIDUAL – FORNECIMENTO E INSTALAÇÃO.</v>
      </c>
      <c r="D26" s="105" t="s">
        <v>140</v>
      </c>
      <c r="E26" s="106" t="n">
        <f aca="false">Resumo!V42</f>
        <v>215</v>
      </c>
      <c r="F26" s="107" t="n">
        <f aca="false">[1]GOI!H25</f>
        <v>65.9988</v>
      </c>
      <c r="G26" s="107" t="n">
        <f aca="false">E26*F26</f>
        <v>14189.742</v>
      </c>
      <c r="H26" s="115" t="n">
        <f aca="false">[1]GOI!J25</f>
        <v>68.99922</v>
      </c>
      <c r="I26" s="116" t="n">
        <f aca="false">$E26*H26</f>
        <v>14834.8323</v>
      </c>
      <c r="J26" s="115" t="n">
        <f aca="false">[1]GOI!L25</f>
        <v>0.064</v>
      </c>
      <c r="K26" s="116" t="n">
        <f aca="false">$E26*J26</f>
        <v>13.76</v>
      </c>
      <c r="L26" s="115" t="n">
        <f aca="false">[1]GOI!M25</f>
        <v>1.94</v>
      </c>
      <c r="M26" s="116" t="n">
        <f aca="false">$E26*L26</f>
        <v>417.1</v>
      </c>
      <c r="N26" s="115" t="n">
        <f aca="false">[1]GOI!N25</f>
        <v>0.064</v>
      </c>
      <c r="O26" s="116" t="n">
        <f aca="false">$E26*N26</f>
        <v>13.76</v>
      </c>
      <c r="P26" s="115" t="n">
        <f aca="false">[1]GOI!O25</f>
        <v>1.41</v>
      </c>
      <c r="Q26" s="116" t="n">
        <f aca="false">$E26*P26</f>
        <v>303.15</v>
      </c>
      <c r="R26" s="115" t="n">
        <f aca="false">[1]GOI!P25</f>
        <v>48.65</v>
      </c>
      <c r="S26" s="116" t="n">
        <f aca="false">$E26*R26</f>
        <v>10459.75</v>
      </c>
      <c r="T26" s="115" t="n">
        <f aca="false">[1]GOI!Q25</f>
        <v>1.0211</v>
      </c>
      <c r="U26" s="116" t="n">
        <f aca="false">$E26*T26</f>
        <v>219.5365</v>
      </c>
    </row>
    <row r="27" customFormat="false" ht="37.3" hidden="false" customHeight="false" outlineLevel="0" collapsed="false">
      <c r="A27" s="100"/>
      <c r="B27" s="103" t="n">
        <f aca="false">B26+1</f>
        <v>206</v>
      </c>
      <c r="C27" s="104" t="str">
        <f aca="false">"INSTALAÇÃO DE AR CONDICIONADO - Descrição Complementar: "&amp;Resumo!D43</f>
        <v>INSTALAÇÃO DE AR CONDICIONADO - Descrição Complementar: TUBO EM COBRE FLEXÍVEL, DN 3/4", COM ISOLAMENTO, INSTALADO EM RAMAL DE ALIMENTAÇÃO DE AR CONDICIONADO COM CONDENSADORA INDIVIDUAL – FORNECIMENTO E INSTALAÇÃO.</v>
      </c>
      <c r="D27" s="105" t="s">
        <v>140</v>
      </c>
      <c r="E27" s="106" t="n">
        <f aca="false">Resumo!V43</f>
        <v>53</v>
      </c>
      <c r="F27" s="107" t="n">
        <f aca="false">[1]GOI!H26</f>
        <v>78.42825</v>
      </c>
      <c r="G27" s="107" t="n">
        <f aca="false">E27*F27</f>
        <v>4156.69725</v>
      </c>
      <c r="H27" s="115" t="n">
        <f aca="false">[1]GOI!J26</f>
        <v>82.07316</v>
      </c>
      <c r="I27" s="116" t="n">
        <f aca="false">$E27*H27</f>
        <v>4349.87748</v>
      </c>
      <c r="J27" s="115" t="n">
        <f aca="false">[1]GOI!L26</f>
        <v>0.064</v>
      </c>
      <c r="K27" s="116" t="n">
        <f aca="false">$E27*J27</f>
        <v>3.392</v>
      </c>
      <c r="L27" s="115" t="n">
        <f aca="false">[1]GOI!M26</f>
        <v>1.94</v>
      </c>
      <c r="M27" s="116" t="n">
        <f aca="false">$E27*L27</f>
        <v>102.82</v>
      </c>
      <c r="N27" s="115" t="n">
        <f aca="false">[1]GOI!N26</f>
        <v>0.064</v>
      </c>
      <c r="O27" s="116" t="n">
        <f aca="false">$E27*N27</f>
        <v>3.392</v>
      </c>
      <c r="P27" s="115" t="n">
        <f aca="false">[1]GOI!O26</f>
        <v>1.41</v>
      </c>
      <c r="Q27" s="116" t="n">
        <f aca="false">$E27*P27</f>
        <v>74.73</v>
      </c>
      <c r="R27" s="115" t="n">
        <f aca="false">[1]GOI!P26</f>
        <v>58.84</v>
      </c>
      <c r="S27" s="116" t="n">
        <f aca="false">$E27*R27</f>
        <v>3118.52</v>
      </c>
      <c r="T27" s="115" t="n">
        <f aca="false">[1]GOI!Q26</f>
        <v>1.0211</v>
      </c>
      <c r="U27" s="116" t="n">
        <f aca="false">$E27*T27</f>
        <v>54.1183</v>
      </c>
    </row>
    <row r="28" customFormat="false" ht="37.3" hidden="false" customHeight="false" outlineLevel="0" collapsed="false">
      <c r="A28" s="100"/>
      <c r="B28" s="103" t="n">
        <f aca="false">B27+1</f>
        <v>207</v>
      </c>
      <c r="C28" s="104" t="str">
        <f aca="false">"INSTALAÇÃO DE AR CONDICIONADO - Descrição Complementar: "&amp;Resumo!D44</f>
        <v>INSTALAÇÃO DE AR CONDICIONADO - Descrição Complementar: TUBO EM COBRE FLEXÍVEL, DN 7/8", COM ISOLAMENTO, INSTALADO EM RAMAL DE ALIMENTAÇÃO DE AR CONDICIONADO COM CONDENSADORA INDIVIDUAL – FORNECIMENTO E INSTALAÇÃO.</v>
      </c>
      <c r="D28" s="105" t="s">
        <v>140</v>
      </c>
      <c r="E28" s="106" t="n">
        <f aca="false">Resumo!V44</f>
        <v>64</v>
      </c>
      <c r="F28" s="107" t="n">
        <f aca="false">[1]GOI!H27</f>
        <v>111.7557</v>
      </c>
      <c r="G28" s="107" t="n">
        <f aca="false">E28*F28</f>
        <v>7152.3648</v>
      </c>
      <c r="H28" s="115" t="n">
        <f aca="false">[1]GOI!J27</f>
        <v>117.1287</v>
      </c>
      <c r="I28" s="116" t="n">
        <f aca="false">$E28*H28</f>
        <v>7496.2368</v>
      </c>
      <c r="J28" s="115" t="n">
        <f aca="false">[1]GOI!L27</f>
        <v>0.064</v>
      </c>
      <c r="K28" s="116" t="n">
        <f aca="false">$E28*J28</f>
        <v>4.096</v>
      </c>
      <c r="L28" s="115" t="n">
        <f aca="false">[1]GOI!M27</f>
        <v>1.94</v>
      </c>
      <c r="M28" s="116" t="n">
        <f aca="false">$E28*L28</f>
        <v>124.16</v>
      </c>
      <c r="N28" s="115" t="n">
        <f aca="false">[1]GOI!N27</f>
        <v>0.064</v>
      </c>
      <c r="O28" s="116" t="n">
        <f aca="false">$E28*N28</f>
        <v>4.096</v>
      </c>
      <c r="P28" s="115" t="n">
        <f aca="false">[1]GOI!O27</f>
        <v>1.41</v>
      </c>
      <c r="Q28" s="116" t="n">
        <f aca="false">$E28*P28</f>
        <v>90.24</v>
      </c>
      <c r="R28" s="115" t="n">
        <f aca="false">[1]GOI!P27</f>
        <v>84.5</v>
      </c>
      <c r="S28" s="116" t="n">
        <f aca="false">$E28*R28</f>
        <v>5408</v>
      </c>
      <c r="T28" s="115" t="n">
        <f aca="false">[1]GOI!Q27</f>
        <v>1.0211</v>
      </c>
      <c r="U28" s="116" t="n">
        <f aca="false">$E28*T28</f>
        <v>65.3504</v>
      </c>
    </row>
    <row r="29" customFormat="false" ht="37.3" hidden="false" customHeight="false" outlineLevel="0" collapsed="false">
      <c r="A29" s="100"/>
      <c r="B29" s="103" t="n">
        <f aca="false">B28+1</f>
        <v>208</v>
      </c>
      <c r="C29" s="104" t="str">
        <f aca="false">"INSTALAÇÃO DE AR CONDICIONADO - Descrição Complementar: "&amp;Resumo!D45</f>
        <v>INSTALAÇÃO DE AR CONDICIONADO - Descrição Complementar: CABO DE COBRE FLEXÍVEL DE 4 X 1,5 MM², ISOLAMENTO 0,6/1KV - ISOLAÇÃO HEPR 90°C – FORNECIMENTO E INSTALAÇÃO.</v>
      </c>
      <c r="D29" s="105" t="s">
        <v>140</v>
      </c>
      <c r="E29" s="106" t="n">
        <f aca="false">Resumo!V45</f>
        <v>352</v>
      </c>
      <c r="F29" s="107" t="n">
        <f aca="false">[1]GOI!H28</f>
        <v>22.23644</v>
      </c>
      <c r="G29" s="107" t="n">
        <f aca="false">E29*F29</f>
        <v>7827.22688</v>
      </c>
      <c r="H29" s="115" t="n">
        <f aca="false">[1]GOI!J28</f>
        <v>22.34668</v>
      </c>
      <c r="I29" s="116" t="n">
        <f aca="false">$E29*H29</f>
        <v>7866.03136</v>
      </c>
      <c r="J29" s="115" t="n">
        <f aca="false">[1]GOI!L28</f>
        <v>0.2154</v>
      </c>
      <c r="K29" s="116" t="n">
        <f aca="false">$E29*J29</f>
        <v>75.8208</v>
      </c>
      <c r="L29" s="115" t="n">
        <f aca="false">[1]GOI!M28</f>
        <v>6.53</v>
      </c>
      <c r="M29" s="116" t="n">
        <f aca="false">$E29*L29</f>
        <v>2298.56</v>
      </c>
      <c r="N29" s="115" t="n">
        <f aca="false">[1]GOI!N28</f>
        <v>0.0667</v>
      </c>
      <c r="O29" s="116" t="n">
        <f aca="false">$E29*N29</f>
        <v>23.4784</v>
      </c>
      <c r="P29" s="115" t="n">
        <f aca="false">[1]GOI!O28</f>
        <v>1.47</v>
      </c>
      <c r="Q29" s="116" t="n">
        <f aca="false">$E29*P29</f>
        <v>517.44</v>
      </c>
      <c r="R29" s="115" t="n">
        <f aca="false">[1]GOI!P28</f>
        <v>7.23</v>
      </c>
      <c r="S29" s="116" t="n">
        <f aca="false">$E29*R29</f>
        <v>2544.96</v>
      </c>
      <c r="T29" s="115" t="n">
        <f aca="false">[1]GOI!Q28</f>
        <v>1.19</v>
      </c>
      <c r="U29" s="116" t="n">
        <f aca="false">$E29*T29</f>
        <v>418.88</v>
      </c>
    </row>
    <row r="30" customFormat="false" ht="37.3" hidden="false" customHeight="false" outlineLevel="0" collapsed="false">
      <c r="A30" s="100"/>
      <c r="B30" s="103" t="n">
        <f aca="false">B29+1</f>
        <v>209</v>
      </c>
      <c r="C30" s="104" t="str">
        <f aca="false">"INSTALAÇÃO DE AR CONDICIONADO - Descrição Complementar: "&amp;Resumo!D46</f>
        <v>INSTALAÇÃO DE AR CONDICIONADO - Descrição Complementar: CABO DE COBRE FLEXÍVEL DE 4 X 2,5 MM², ISOLAMENTO 0,6/1KV - ISOLAÇÃO HEPR 90°C – FORNECIMENTO E INSTALAÇÃO.</v>
      </c>
      <c r="D30" s="105" t="s">
        <v>140</v>
      </c>
      <c r="E30" s="106" t="n">
        <f aca="false">Resumo!V46</f>
        <v>117</v>
      </c>
      <c r="F30" s="107" t="n">
        <f aca="false">[1]GOI!H29</f>
        <v>29.12696</v>
      </c>
      <c r="G30" s="107" t="n">
        <f aca="false">E30*F30</f>
        <v>3407.85432</v>
      </c>
      <c r="H30" s="115" t="n">
        <f aca="false">[1]GOI!J29</f>
        <v>29.5921</v>
      </c>
      <c r="I30" s="116" t="n">
        <f aca="false">$E30*H30</f>
        <v>3462.2757</v>
      </c>
      <c r="J30" s="115" t="n">
        <f aca="false">[1]GOI!L29</f>
        <v>0.2154</v>
      </c>
      <c r="K30" s="116" t="n">
        <f aca="false">$E30*J30</f>
        <v>25.2018</v>
      </c>
      <c r="L30" s="115" t="n">
        <f aca="false">[1]GOI!M29</f>
        <v>6.53</v>
      </c>
      <c r="M30" s="116" t="n">
        <f aca="false">$E30*L30</f>
        <v>764.01</v>
      </c>
      <c r="N30" s="115" t="n">
        <f aca="false">[1]GOI!N29</f>
        <v>0.0667</v>
      </c>
      <c r="O30" s="116" t="n">
        <f aca="false">$E30*N30</f>
        <v>7.8039</v>
      </c>
      <c r="P30" s="115" t="n">
        <f aca="false">[1]GOI!O29</f>
        <v>1.47</v>
      </c>
      <c r="Q30" s="116" t="n">
        <f aca="false">$E30*P30</f>
        <v>171.99</v>
      </c>
      <c r="R30" s="115" t="n">
        <f aca="false">[1]GOI!P29</f>
        <v>12.69</v>
      </c>
      <c r="S30" s="116" t="n">
        <f aca="false">$E30*R30</f>
        <v>1484.73</v>
      </c>
      <c r="T30" s="115" t="n">
        <f aca="false">[1]GOI!Q29</f>
        <v>1.2434</v>
      </c>
      <c r="U30" s="116" t="n">
        <f aca="false">$E30*T30</f>
        <v>145.4778</v>
      </c>
    </row>
    <row r="31" customFormat="false" ht="25.35" hidden="false" customHeight="false" outlineLevel="0" collapsed="false">
      <c r="A31" s="100"/>
      <c r="B31" s="103" t="n">
        <f aca="false">B30+1</f>
        <v>210</v>
      </c>
      <c r="C31" s="104" t="str">
        <f aca="false">"INSTALAÇÃO DE AR CONDICIONADO - Descrição Complementar: "&amp;Resumo!D47</f>
        <v>INSTALAÇÃO DE AR CONDICIONADO - Descrição Complementar: CARGA DA INSTALAÇÃO COM GÁS REFRIGERANTE R-410a</v>
      </c>
      <c r="D31" s="105" t="s">
        <v>141</v>
      </c>
      <c r="E31" s="106" t="n">
        <f aca="false">Resumo!V47</f>
        <v>83.2</v>
      </c>
      <c r="F31" s="107" t="n">
        <f aca="false">[1]GOI!H30</f>
        <v>50.79915</v>
      </c>
      <c r="G31" s="107" t="n">
        <f aca="false">E31*F31</f>
        <v>4226.48928</v>
      </c>
      <c r="H31" s="115" t="n">
        <f aca="false">[1]GOI!J30</f>
        <v>53.43318</v>
      </c>
      <c r="I31" s="116" t="n">
        <f aca="false">$E31*H31</f>
        <v>4445.640576</v>
      </c>
      <c r="J31" s="115" t="n">
        <f aca="false">[1]GOI!L30</f>
        <v>0.2154</v>
      </c>
      <c r="K31" s="116" t="n">
        <f aca="false">$E31*J31</f>
        <v>17.92128</v>
      </c>
      <c r="L31" s="115" t="n">
        <f aca="false">[1]GOI!M30</f>
        <v>6.53</v>
      </c>
      <c r="M31" s="116" t="n">
        <f aca="false">$E31*L31</f>
        <v>543.296</v>
      </c>
      <c r="N31" s="115" t="n">
        <f aca="false">[1]GOI!N30</f>
        <v>0.0667</v>
      </c>
      <c r="O31" s="116" t="n">
        <f aca="false">$E31*N31</f>
        <v>5.54944</v>
      </c>
      <c r="P31" s="115" t="n">
        <f aca="false">[1]GOI!O30</f>
        <v>1.47</v>
      </c>
      <c r="Q31" s="116" t="n">
        <f aca="false">$E31*P31</f>
        <v>122.304</v>
      </c>
      <c r="R31" s="115" t="n">
        <f aca="false">[1]GOI!P30</f>
        <v>41.81</v>
      </c>
      <c r="S31" s="116" t="n">
        <f aca="false">$E31*R31</f>
        <v>3478.592</v>
      </c>
      <c r="T31" s="115" t="n">
        <f aca="false">[1]GOI!Q30</f>
        <v>1</v>
      </c>
      <c r="U31" s="116" t="n">
        <f aca="false">$E31*T31</f>
        <v>83.2</v>
      </c>
    </row>
    <row r="32" customFormat="false" ht="25.35" hidden="false" customHeight="false" outlineLevel="0" collapsed="false">
      <c r="A32" s="100"/>
      <c r="B32" s="103" t="n">
        <f aca="false">B31+1</f>
        <v>211</v>
      </c>
      <c r="C32" s="104" t="str">
        <f aca="false">"INSTALAÇÃO DE AR CONDICIONADO - Descrição Complementar: "&amp;Resumo!D48</f>
        <v>INSTALAÇÃO DE AR CONDICIONADO - Descrição Complementar: CARGA DA INSTALAÇÃO COM GÁS REFRIGERANTE R-32</v>
      </c>
      <c r="D32" s="105" t="s">
        <v>141</v>
      </c>
      <c r="E32" s="106" t="n">
        <f aca="false">Resumo!V48</f>
        <v>124.2</v>
      </c>
      <c r="F32" s="107" t="n">
        <f aca="false">[1]GOI!H31</f>
        <v>161.58285</v>
      </c>
      <c r="G32" s="107" t="n">
        <f aca="false">E32*F32</f>
        <v>20068.58997</v>
      </c>
      <c r="H32" s="115" t="n">
        <f aca="false">[1]GOI!J31</f>
        <v>169.96122</v>
      </c>
      <c r="I32" s="116" t="n">
        <f aca="false">$E32*H32</f>
        <v>21109.183524</v>
      </c>
      <c r="J32" s="115" t="n">
        <f aca="false">[1]GOI!L31</f>
        <v>0.2154</v>
      </c>
      <c r="K32" s="116" t="n">
        <f aca="false">$E32*J32</f>
        <v>26.75268</v>
      </c>
      <c r="L32" s="115" t="n">
        <f aca="false">[1]GOI!M31</f>
        <v>6.53</v>
      </c>
      <c r="M32" s="116" t="n">
        <f aca="false">$E32*L32</f>
        <v>811.026</v>
      </c>
      <c r="N32" s="115" t="n">
        <f aca="false">[1]GOI!N31</f>
        <v>0.0667</v>
      </c>
      <c r="O32" s="116" t="n">
        <f aca="false">$E32*N32</f>
        <v>8.28414</v>
      </c>
      <c r="P32" s="115" t="n">
        <f aca="false">[1]GOI!O31</f>
        <v>1.47</v>
      </c>
      <c r="Q32" s="116" t="n">
        <f aca="false">$E32*P32</f>
        <v>182.574</v>
      </c>
      <c r="R32" s="115" t="n">
        <f aca="false">[1]GOI!P31</f>
        <v>132.99</v>
      </c>
      <c r="S32" s="116" t="n">
        <f aca="false">$E32*R32</f>
        <v>16517.358</v>
      </c>
      <c r="T32" s="115" t="n">
        <f aca="false">[1]GOI!Q31</f>
        <v>1</v>
      </c>
      <c r="U32" s="116" t="n">
        <f aca="false">$E32*T32</f>
        <v>124.2</v>
      </c>
    </row>
    <row r="33" customFormat="false" ht="25.35" hidden="false" customHeight="false" outlineLevel="0" collapsed="false">
      <c r="A33" s="100"/>
      <c r="B33" s="103" t="n">
        <f aca="false">B32+1</f>
        <v>212</v>
      </c>
      <c r="C33" s="104" t="str">
        <f aca="false">"INSTALAÇÃO DE AR CONDICIONADO - Descrição Complementar: "&amp;Resumo!D49</f>
        <v>INSTALAÇÃO DE AR CONDICIONADO - Descrição Complementar: BOMBA DE DRENO PARA AR CONDICIONADO VAZÃO MÍNIMA 12 L/H</v>
      </c>
      <c r="D33" s="105" t="s">
        <v>127</v>
      </c>
      <c r="E33" s="106" t="n">
        <f aca="false">Resumo!V49</f>
        <v>6</v>
      </c>
      <c r="F33" s="107" t="n">
        <f aca="false">[1]GOI!H32</f>
        <v>513.9693</v>
      </c>
      <c r="G33" s="107" t="n">
        <f aca="false">E33*F33</f>
        <v>3083.8158</v>
      </c>
      <c r="H33" s="115" t="n">
        <f aca="false">[1]GOI!J32</f>
        <v>540.61956</v>
      </c>
      <c r="I33" s="116" t="n">
        <f aca="false">$E33*H33</f>
        <v>3243.71736</v>
      </c>
      <c r="J33" s="115" t="n">
        <f aca="false">[1]GOI!L32</f>
        <v>0</v>
      </c>
      <c r="K33" s="116" t="n">
        <f aca="false">$E33*J33</f>
        <v>0</v>
      </c>
      <c r="L33" s="115" t="n">
        <f aca="false">[1]GOI!M32</f>
        <v>0</v>
      </c>
      <c r="M33" s="116" t="n">
        <f aca="false">$E33*L33</f>
        <v>0</v>
      </c>
      <c r="N33" s="115" t="n">
        <f aca="false">[1]GOI!N32</f>
        <v>0</v>
      </c>
      <c r="O33" s="116" t="n">
        <f aca="false">$E33*N33</f>
        <v>0</v>
      </c>
      <c r="P33" s="115" t="n">
        <f aca="false">[1]GOI!O32</f>
        <v>0</v>
      </c>
      <c r="Q33" s="116" t="n">
        <f aca="false">$E33*P33</f>
        <v>0</v>
      </c>
      <c r="R33" s="115" t="n">
        <f aca="false">[1]GOI!P32</f>
        <v>423.02</v>
      </c>
      <c r="S33" s="116" t="n">
        <f aca="false">$E33*R33</f>
        <v>2538.12</v>
      </c>
      <c r="T33" s="115" t="n">
        <f aca="false">[1]GOI!Q32</f>
        <v>1</v>
      </c>
      <c r="U33" s="116" t="n">
        <f aca="false">$E33*T33</f>
        <v>6</v>
      </c>
    </row>
    <row r="34" customFormat="false" ht="37.3" hidden="false" customHeight="false" outlineLevel="0" collapsed="false">
      <c r="A34" s="100"/>
      <c r="B34" s="103" t="n">
        <f aca="false">B33+1</f>
        <v>213</v>
      </c>
      <c r="C34" s="104" t="str">
        <f aca="false">"INSTALAÇÃO DE AR CONDICIONADO - Descrição Complementar: "&amp;Resumo!D50</f>
        <v>INSTALAÇÃO DE AR CONDICIONADO - Descrição Complementar: FURO MANUAL EM ALVENARIA, PARA INSTALAÇÕES HIDRÁULICAS, DIÂMETROS MAIORES QUE 40 MM E MENORES OU IGUAIS A 75 MM. AF_09/2023</v>
      </c>
      <c r="D34" s="105" t="s">
        <v>127</v>
      </c>
      <c r="E34" s="106" t="n">
        <f aca="false">Resumo!V50</f>
        <v>106</v>
      </c>
      <c r="F34" s="107" t="n">
        <f aca="false">[1]GOI!H33</f>
        <v>52.04488</v>
      </c>
      <c r="G34" s="107" t="n">
        <f aca="false">E34*F34</f>
        <v>5516.75728</v>
      </c>
      <c r="H34" s="115" t="n">
        <f aca="false">[1]GOI!J33</f>
        <v>49.27151</v>
      </c>
      <c r="I34" s="116" t="n">
        <f aca="false">$E34*H34</f>
        <v>5222.78006</v>
      </c>
      <c r="J34" s="115" t="n">
        <f aca="false">[1]GOI!L33</f>
        <v>1.16</v>
      </c>
      <c r="K34" s="116" t="n">
        <f aca="false">$E34*J34</f>
        <v>122.96</v>
      </c>
      <c r="L34" s="115" t="n">
        <f aca="false">[1]GOI!M33</f>
        <v>34.2292</v>
      </c>
      <c r="M34" s="116" t="n">
        <f aca="false">$E34*L34</f>
        <v>3628.2952</v>
      </c>
      <c r="N34" s="115" t="n">
        <f aca="false">[1]GOI!N33</f>
        <v>0.32</v>
      </c>
      <c r="O34" s="116" t="n">
        <f aca="false">$E34*N34</f>
        <v>33.92</v>
      </c>
      <c r="P34" s="115" t="n">
        <f aca="false">[1]GOI!O33</f>
        <v>7.0108</v>
      </c>
      <c r="Q34" s="116" t="n">
        <f aca="false">$E34*P34</f>
        <v>743.1448</v>
      </c>
      <c r="R34" s="115" t="n">
        <f aca="false">[1]GOI!P33</f>
        <v>0</v>
      </c>
      <c r="S34" s="116" t="n">
        <f aca="false">$E34*R34</f>
        <v>0</v>
      </c>
      <c r="T34" s="115" t="n">
        <f aca="false">[1]GOI!Q33</f>
        <v>0</v>
      </c>
      <c r="U34" s="116" t="n">
        <f aca="false">$E34*T34</f>
        <v>0</v>
      </c>
    </row>
    <row r="35" customFormat="false" ht="32.05" hidden="false" customHeight="true" outlineLevel="0" collapsed="false">
      <c r="A35" s="109" t="s">
        <v>142</v>
      </c>
      <c r="B35" s="109"/>
      <c r="C35" s="109"/>
      <c r="D35" s="110" t="s">
        <v>124</v>
      </c>
      <c r="E35" s="111" t="n">
        <f aca="false">SUM(E20:E34)</f>
        <v>1928.4</v>
      </c>
      <c r="F35" s="111" t="s">
        <v>130</v>
      </c>
      <c r="G35" s="112" t="n">
        <f aca="false">SUM(G20:G34)</f>
        <v>142915.68516</v>
      </c>
      <c r="H35" s="111" t="s">
        <v>130</v>
      </c>
      <c r="I35" s="112" t="n">
        <f aca="false">SUM(I20:I34)</f>
        <v>146655.63947</v>
      </c>
    </row>
    <row r="36" customFormat="false" ht="12.8" hidden="false" customHeight="false" outlineLevel="0" collapsed="false">
      <c r="D36" s="117"/>
      <c r="G36" s="116"/>
    </row>
  </sheetData>
  <mergeCells count="6">
    <mergeCell ref="A1:G1"/>
    <mergeCell ref="A2:A17"/>
    <mergeCell ref="H17:I17"/>
    <mergeCell ref="A18:C18"/>
    <mergeCell ref="A19:A34"/>
    <mergeCell ref="A35:C35"/>
  </mergeCells>
  <conditionalFormatting sqref="E20:E1048576 D2 E1:E18 D19:E1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2023-11-23T15:48:33Z</dcterms:created>
  <dc:creator>thiago Martins D`Albuquerque</dc:creator>
  <dc:description/>
  <dc:language>pt-BR</dc:language>
  <cp:lastModifiedBy/>
  <dcterms:modified xsi:type="dcterms:W3CDTF">2024-11-27T10:31:54Z</dcterms:modified>
  <cp:revision>162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0x010100ECBCBC00BE725B408C196D063545436B</vt:lpwstr>
  </property>
  <property fmtid="{D5CDD505-2E9C-101B-9397-08002B2CF9AE}" pid="3" name="MediaServiceImageTags">
    <vt:lpwstr/>
  </property>
</Properties>
</file>