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squita\Desktop\LOGÍSTICA\MANUTENÇÃO DE AR CONDICIONADO\ANEXOS DO EDITAL\EDITAL E ANEXOS\"/>
    </mc:Choice>
  </mc:AlternateContent>
  <bookViews>
    <workbookView xWindow="0" yWindow="0" windowWidth="20490" windowHeight="7650" tabRatio="500" activeTab="2"/>
  </bookViews>
  <sheets>
    <sheet name="G1 CBA" sheetId="1" r:id="rId1"/>
    <sheet name="G2 GOI" sheetId="2" r:id="rId2"/>
    <sheet name="G3 MCP" sheetId="3" r:id="rId3"/>
  </sheets>
  <externalReferences>
    <externalReference r:id="rId4"/>
    <externalReference r:id="rId5"/>
  </externalReferences>
  <definedNames>
    <definedName name="_xlnm.Print_Area" localSheetId="0">'G1 CBA'!$A$1:$AG$103</definedName>
    <definedName name="_xlnm.Print_Area" localSheetId="1">'G2 GOI'!$A$1:$AG$104</definedName>
    <definedName name="_xlnm.Print_Area" localSheetId="2">'G3 MCP'!$A$1:$AG$98</definedName>
    <definedName name="_xlnm.Print_Titles" localSheetId="0">'G1 CBA'!$1:$1</definedName>
    <definedName name="_xlnm.Print_Titles" localSheetId="1">'G2 GOI'!$1:$1</definedName>
    <definedName name="_xlnm.Print_Titles" localSheetId="2">'G3 MCP'!$1:$1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Z97" i="3" l="1"/>
  <c r="Z51" i="3" s="1"/>
  <c r="U97" i="3"/>
  <c r="Z74" i="3" s="1"/>
  <c r="AC74" i="3" s="1"/>
  <c r="Z64" i="3"/>
  <c r="AC64" i="3" s="1"/>
  <c r="Z62" i="3"/>
  <c r="AC62" i="3" s="1"/>
  <c r="Z60" i="3"/>
  <c r="AC60" i="3" s="1"/>
  <c r="Z58" i="3"/>
  <c r="AC58" i="3" s="1"/>
  <c r="Z56" i="3"/>
  <c r="AC56" i="3" s="1"/>
  <c r="Z54" i="3"/>
  <c r="AC54" i="3" s="1"/>
  <c r="U51" i="3"/>
  <c r="AC51" i="3" s="1"/>
  <c r="Z49" i="3"/>
  <c r="AC49" i="3" s="1"/>
  <c r="U40" i="3"/>
  <c r="R40" i="3"/>
  <c r="A40" i="3"/>
  <c r="A39" i="3"/>
  <c r="A38" i="3"/>
  <c r="A36" i="3"/>
  <c r="Z102" i="2"/>
  <c r="U102" i="2"/>
  <c r="Z101" i="2"/>
  <c r="U101" i="2"/>
  <c r="Z100" i="2"/>
  <c r="U100" i="2"/>
  <c r="Z99" i="2"/>
  <c r="U99" i="2"/>
  <c r="Z97" i="2"/>
  <c r="U97" i="2"/>
  <c r="Z96" i="2"/>
  <c r="U96" i="2"/>
  <c r="Z95" i="2"/>
  <c r="U95" i="2"/>
  <c r="Z94" i="2"/>
  <c r="U94" i="2"/>
  <c r="Z93" i="2"/>
  <c r="U93" i="2"/>
  <c r="Z92" i="2"/>
  <c r="Z103" i="2" s="1"/>
  <c r="U92" i="2"/>
  <c r="U103" i="2" s="1"/>
  <c r="Z50" i="2" s="1"/>
  <c r="AC50" i="2" s="1"/>
  <c r="O81" i="2"/>
  <c r="O78" i="2"/>
  <c r="A78" i="2"/>
  <c r="O77" i="2"/>
  <c r="A77" i="2"/>
  <c r="O76" i="2"/>
  <c r="A76" i="2"/>
  <c r="O75" i="2"/>
  <c r="A75" i="2"/>
  <c r="O74" i="2"/>
  <c r="A74" i="2"/>
  <c r="O73" i="2"/>
  <c r="A73" i="2"/>
  <c r="O72" i="2"/>
  <c r="A72" i="2"/>
  <c r="O71" i="2"/>
  <c r="A71" i="2"/>
  <c r="O70" i="2"/>
  <c r="A70" i="2"/>
  <c r="O69" i="2"/>
  <c r="A69" i="2"/>
  <c r="O68" i="2"/>
  <c r="A68" i="2"/>
  <c r="O67" i="2"/>
  <c r="A67" i="2"/>
  <c r="O66" i="2"/>
  <c r="A66" i="2"/>
  <c r="O65" i="2"/>
  <c r="A65" i="2"/>
  <c r="O64" i="2"/>
  <c r="A64" i="2"/>
  <c r="O63" i="2"/>
  <c r="A63" i="2"/>
  <c r="O62" i="2"/>
  <c r="A62" i="2"/>
  <c r="O61" i="2"/>
  <c r="A61" i="2"/>
  <c r="O60" i="2"/>
  <c r="A60" i="2"/>
  <c r="O59" i="2"/>
  <c r="A59" i="2"/>
  <c r="O58" i="2"/>
  <c r="A58" i="2"/>
  <c r="O57" i="2"/>
  <c r="A57" i="2"/>
  <c r="U54" i="2"/>
  <c r="U41" i="2"/>
  <c r="A41" i="2"/>
  <c r="U40" i="2"/>
  <c r="A40" i="2"/>
  <c r="A39" i="2"/>
  <c r="A38" i="2"/>
  <c r="A36" i="2"/>
  <c r="Z101" i="1"/>
  <c r="U101" i="1"/>
  <c r="Z100" i="1"/>
  <c r="U100" i="1"/>
  <c r="Z99" i="1"/>
  <c r="U99" i="1"/>
  <c r="Z98" i="1"/>
  <c r="U98" i="1"/>
  <c r="Z96" i="1"/>
  <c r="U96" i="1"/>
  <c r="Z95" i="1"/>
  <c r="U95" i="1"/>
  <c r="Z94" i="1"/>
  <c r="U94" i="1"/>
  <c r="Z93" i="1"/>
  <c r="U93" i="1"/>
  <c r="Z92" i="1"/>
  <c r="U92" i="1"/>
  <c r="Z91" i="1"/>
  <c r="Z102" i="1" s="1"/>
  <c r="U91" i="1"/>
  <c r="O77" i="1"/>
  <c r="A77" i="1"/>
  <c r="O76" i="1"/>
  <c r="A76" i="1"/>
  <c r="O75" i="1"/>
  <c r="A75" i="1"/>
  <c r="O74" i="1"/>
  <c r="A74" i="1"/>
  <c r="O73" i="1"/>
  <c r="A73" i="1"/>
  <c r="O72" i="1"/>
  <c r="A72" i="1"/>
  <c r="O71" i="1"/>
  <c r="A71" i="1"/>
  <c r="O70" i="1"/>
  <c r="A70" i="1"/>
  <c r="O69" i="1"/>
  <c r="A69" i="1"/>
  <c r="O68" i="1"/>
  <c r="A68" i="1"/>
  <c r="O67" i="1"/>
  <c r="A67" i="1"/>
  <c r="O66" i="1"/>
  <c r="A66" i="1"/>
  <c r="O65" i="1"/>
  <c r="A65" i="1"/>
  <c r="O64" i="1"/>
  <c r="A64" i="1"/>
  <c r="O63" i="1"/>
  <c r="A63" i="1"/>
  <c r="O62" i="1"/>
  <c r="A62" i="1"/>
  <c r="O61" i="1"/>
  <c r="A61" i="1"/>
  <c r="O60" i="1"/>
  <c r="A60" i="1"/>
  <c r="O59" i="1"/>
  <c r="A59" i="1"/>
  <c r="O58" i="1"/>
  <c r="A58" i="1"/>
  <c r="O57" i="1"/>
  <c r="A57" i="1"/>
  <c r="O56" i="1"/>
  <c r="A56" i="1"/>
  <c r="U53" i="1"/>
  <c r="U41" i="1"/>
  <c r="R41" i="1"/>
  <c r="A41" i="1"/>
  <c r="U40" i="1"/>
  <c r="R40" i="1"/>
  <c r="A40" i="1"/>
  <c r="A39" i="1"/>
  <c r="A38" i="1"/>
  <c r="A36" i="1"/>
  <c r="Z74" i="1" l="1"/>
  <c r="AC74" i="1" s="1"/>
  <c r="Z73" i="1"/>
  <c r="AC73" i="1" s="1"/>
  <c r="Z72" i="1"/>
  <c r="AC72" i="1" s="1"/>
  <c r="Z68" i="1"/>
  <c r="AC68" i="1" s="1"/>
  <c r="Z53" i="1"/>
  <c r="AC53" i="1" s="1"/>
  <c r="Z52" i="2"/>
  <c r="AC52" i="2" s="1"/>
  <c r="Z54" i="2"/>
  <c r="Z75" i="2"/>
  <c r="AC75" i="2" s="1"/>
  <c r="Z74" i="2"/>
  <c r="AC74" i="2" s="1"/>
  <c r="Z73" i="2"/>
  <c r="AC73" i="2" s="1"/>
  <c r="Z69" i="2"/>
  <c r="AC69" i="2" s="1"/>
  <c r="AC54" i="2"/>
  <c r="Z84" i="2"/>
  <c r="AC84" i="2" s="1"/>
  <c r="Z81" i="2"/>
  <c r="AC81" i="2" s="1"/>
  <c r="Z78" i="2"/>
  <c r="AC78" i="2" s="1"/>
  <c r="Z77" i="2"/>
  <c r="AC77" i="2" s="1"/>
  <c r="Z76" i="2"/>
  <c r="AC76" i="2" s="1"/>
  <c r="Z72" i="2"/>
  <c r="AC72" i="2" s="1"/>
  <c r="Z71" i="2"/>
  <c r="AC71" i="2" s="1"/>
  <c r="Z70" i="2"/>
  <c r="AC70" i="2" s="1"/>
  <c r="Z68" i="2"/>
  <c r="AC68" i="2" s="1"/>
  <c r="Z67" i="2"/>
  <c r="AC67" i="2" s="1"/>
  <c r="Z66" i="2"/>
  <c r="AC66" i="2" s="1"/>
  <c r="Z65" i="2"/>
  <c r="AC65" i="2" s="1"/>
  <c r="Z64" i="2"/>
  <c r="AC64" i="2" s="1"/>
  <c r="Z63" i="2"/>
  <c r="AC63" i="2" s="1"/>
  <c r="Z62" i="2"/>
  <c r="AC62" i="2" s="1"/>
  <c r="Z61" i="2"/>
  <c r="AC61" i="2" s="1"/>
  <c r="Z60" i="2"/>
  <c r="AC60" i="2" s="1"/>
  <c r="Z59" i="2"/>
  <c r="AC59" i="2" s="1"/>
  <c r="Z58" i="2"/>
  <c r="AC58" i="2" s="1"/>
  <c r="Z57" i="2"/>
  <c r="AC57" i="2" s="1"/>
  <c r="Z55" i="2" s="1"/>
  <c r="X39" i="2" s="1"/>
  <c r="AC39" i="2" s="1"/>
  <c r="Z53" i="2"/>
  <c r="AC53" i="2" s="1"/>
  <c r="Z51" i="2"/>
  <c r="AC51" i="2" s="1"/>
  <c r="Z49" i="2"/>
  <c r="AC49" i="2" s="1"/>
  <c r="U102" i="1"/>
  <c r="Z78" i="3"/>
  <c r="AC78" i="3" s="1"/>
  <c r="Z48" i="3"/>
  <c r="AC48" i="3" s="1"/>
  <c r="Z50" i="3"/>
  <c r="AC50" i="3" s="1"/>
  <c r="Z55" i="3"/>
  <c r="AC55" i="3" s="1"/>
  <c r="Z52" i="3" s="1"/>
  <c r="X39" i="3" s="1"/>
  <c r="AC39" i="3" s="1"/>
  <c r="Z57" i="3"/>
  <c r="AC57" i="3" s="1"/>
  <c r="Z59" i="3"/>
  <c r="AC59" i="3" s="1"/>
  <c r="Z61" i="3"/>
  <c r="AC61" i="3" s="1"/>
  <c r="Z63" i="3"/>
  <c r="AC63" i="3" s="1"/>
  <c r="Z65" i="3"/>
  <c r="AC65" i="3" s="1"/>
  <c r="Z67" i="3"/>
  <c r="AC67" i="3" s="1"/>
  <c r="Z69" i="3"/>
  <c r="AC69" i="3" s="1"/>
  <c r="Z71" i="3"/>
  <c r="AC71" i="3" s="1"/>
  <c r="Z73" i="3"/>
  <c r="AC73" i="3" s="1"/>
  <c r="Z75" i="3"/>
  <c r="AC75" i="3" s="1"/>
  <c r="Z66" i="3"/>
  <c r="AC66" i="3" s="1"/>
  <c r="Z68" i="3"/>
  <c r="AC68" i="3" s="1"/>
  <c r="Z70" i="3"/>
  <c r="AC70" i="3" s="1"/>
  <c r="Z72" i="3"/>
  <c r="AC72" i="3" s="1"/>
  <c r="Z47" i="2" l="1"/>
  <c r="X38" i="2" s="1"/>
  <c r="AC38" i="2" s="1"/>
  <c r="Z77" i="1"/>
  <c r="AC77" i="1" s="1"/>
  <c r="Z76" i="1"/>
  <c r="AC76" i="1" s="1"/>
  <c r="Z75" i="1"/>
  <c r="AC75" i="1" s="1"/>
  <c r="Z71" i="1"/>
  <c r="AC71" i="1" s="1"/>
  <c r="Z70" i="1"/>
  <c r="AC70" i="1" s="1"/>
  <c r="Z69" i="1"/>
  <c r="AC69" i="1" s="1"/>
  <c r="Z67" i="1"/>
  <c r="AC67" i="1" s="1"/>
  <c r="Z66" i="1"/>
  <c r="AC66" i="1" s="1"/>
  <c r="Z65" i="1"/>
  <c r="AC65" i="1" s="1"/>
  <c r="Z64" i="1"/>
  <c r="AC64" i="1" s="1"/>
  <c r="Z63" i="1"/>
  <c r="AC63" i="1" s="1"/>
  <c r="Z62" i="1"/>
  <c r="AC62" i="1" s="1"/>
  <c r="Z61" i="1"/>
  <c r="AC61" i="1" s="1"/>
  <c r="Z60" i="1"/>
  <c r="AC60" i="1" s="1"/>
  <c r="Z59" i="1"/>
  <c r="AC59" i="1" s="1"/>
  <c r="Z58" i="1"/>
  <c r="AC58" i="1" s="1"/>
  <c r="Z57" i="1"/>
  <c r="AC57" i="1" s="1"/>
  <c r="Z56" i="1"/>
  <c r="AC56" i="1" s="1"/>
  <c r="Z52" i="1"/>
  <c r="AC52" i="1" s="1"/>
  <c r="Z50" i="1"/>
  <c r="AC50" i="1" s="1"/>
  <c r="Z80" i="1"/>
  <c r="AC80" i="1" s="1"/>
  <c r="Z83" i="1"/>
  <c r="AC83" i="1" s="1"/>
  <c r="Z51" i="1"/>
  <c r="AC51" i="1" s="1"/>
  <c r="Z49" i="1"/>
  <c r="AC49" i="1" s="1"/>
  <c r="Z46" i="3"/>
  <c r="X38" i="3" s="1"/>
  <c r="AC38" i="3" s="1"/>
  <c r="Z79" i="2"/>
  <c r="X40" i="2"/>
  <c r="AC40" i="2" s="1"/>
  <c r="Z76" i="3"/>
  <c r="X40" i="3"/>
  <c r="AC40" i="3" s="1"/>
  <c r="Z82" i="2"/>
  <c r="X41" i="2"/>
  <c r="AC41" i="2" s="1"/>
  <c r="X41" i="1" l="1"/>
  <c r="AC41" i="1" s="1"/>
  <c r="Z81" i="1"/>
  <c r="Z54" i="1"/>
  <c r="X39" i="1" s="1"/>
  <c r="AC39" i="1" s="1"/>
  <c r="AA36" i="3"/>
  <c r="X40" i="1"/>
  <c r="AC40" i="1" s="1"/>
  <c r="Z78" i="1"/>
  <c r="Z47" i="1"/>
  <c r="X38" i="1" s="1"/>
  <c r="AC38" i="1" s="1"/>
  <c r="AA36" i="2"/>
  <c r="AA36" i="1" l="1"/>
</calcChain>
</file>

<file path=xl/sharedStrings.xml><?xml version="1.0" encoding="utf-8"?>
<sst xmlns="http://schemas.openxmlformats.org/spreadsheetml/2006/main" count="392" uniqueCount="139">
  <si>
    <t xml:space="preserve">
INSTITUTO NACIONAL DO SEGURO SOCIAL
</t>
  </si>
  <si>
    <t>G1 – CUIABÁ E SINOP</t>
  </si>
  <si>
    <t>N° do Processo:</t>
  </si>
  <si>
    <t>35014.042016/2024-09</t>
  </si>
  <si>
    <t>Licitação N°:</t>
  </si>
  <si>
    <t>DADOS REFERENTES À CONTRATAÇÃO</t>
  </si>
  <si>
    <t>À Superintendência Regional Norte/Centro-Oeste,</t>
  </si>
  <si>
    <t>A Empresa                                               , CNPJ nº                          , sediada                 (endereço completo)                        , se propõe a executar o serviço discriminado, atendendo todas as condições estipuladas no Edital de Licitação, conforme Termo de Referência – Anexo I, nos valores da tabela abaixo:</t>
  </si>
  <si>
    <t>Validade da Proposta de Preços:</t>
  </si>
  <si>
    <t>Prazo de Garantia do Serviço:</t>
  </si>
  <si>
    <t>Prazo de Entrega: conforme estabelecido no Termo de Referência.</t>
  </si>
  <si>
    <t>Regime de tributação de referência:</t>
  </si>
  <si>
    <t>Dados para assinatura do Contrato:</t>
  </si>
  <si>
    <t>Nome do Representante Legal da Empresa:</t>
  </si>
  <si>
    <t>Cargo:</t>
  </si>
  <si>
    <t>RG:</t>
  </si>
  <si>
    <t>CPF:</t>
  </si>
  <si>
    <t>Telefone:</t>
  </si>
  <si>
    <t>E-mail:</t>
  </si>
  <si>
    <t>Dados Bancários para pagamento:</t>
  </si>
  <si>
    <t>Banco:</t>
  </si>
  <si>
    <t>Agência:</t>
  </si>
  <si>
    <t>Conta Corrente:</t>
  </si>
  <si>
    <t>LOCAL E DATA.</t>
  </si>
  <si>
    <t>Assinatura do representante da empresa</t>
  </si>
  <si>
    <t>Legenda</t>
  </si>
  <si>
    <t>Valor Fixo</t>
  </si>
  <si>
    <t>Editar</t>
  </si>
  <si>
    <t>Valor com fórmula</t>
  </si>
  <si>
    <t>OBS.: Para a proposta inicial preencher o orçamento sintético, os vencedores terão que
apresentar a planilha completa com o orçamento analítico. Os valores unitários dos campos
em amarelo inferiores a 75% do estimado original, necessitarão de comprovação adicional de exequibilidade.</t>
  </si>
  <si>
    <t>COMPOSIÇÃO DE CUSTOS SINTÉTICA</t>
  </si>
  <si>
    <t>ano</t>
  </si>
  <si>
    <t xml:space="preserve">Descrição </t>
  </si>
  <si>
    <t>UND</t>
  </si>
  <si>
    <t>Qtd</t>
  </si>
  <si>
    <t>Valor Und</t>
  </si>
  <si>
    <t>Valor Total</t>
  </si>
  <si>
    <t>mês</t>
  </si>
  <si>
    <t>COMPOSIÇÃO DE CUSTOS ANALÍTICA</t>
  </si>
  <si>
    <t>GRUPO 01</t>
  </si>
  <si>
    <t>Item 1. Serviços de manutenção, operação e controle dos equipamentos e sistemas de climatização pelo por mês</t>
  </si>
  <si>
    <t>UN</t>
  </si>
  <si>
    <t>Valor Und 
S/ BDI [R$]</t>
  </si>
  <si>
    <t>BDI</t>
  </si>
  <si>
    <t>Valor Mensal
C/ BDI [R$]</t>
  </si>
  <si>
    <t>1.1 Manutenção Corretiva e Preventiva, com fornecimento de peças e mão de obra, em equipamento tipo ACJ por mês</t>
  </si>
  <si>
    <t>un</t>
  </si>
  <si>
    <r>
      <rPr>
        <sz val="12"/>
        <rFont val="Times New Roman"/>
        <family val="1"/>
      </rPr>
      <t xml:space="preserve">1.2 Manutenção Corretiva e Preventiva, com fornecimento de peças e mão de obra, em equipamentos tipo </t>
    </r>
    <r>
      <rPr>
        <i/>
        <sz val="12"/>
        <rFont val="Times New Roman"/>
        <family val="1"/>
      </rPr>
      <t>SPLIT por mês</t>
    </r>
  </si>
  <si>
    <r>
      <rPr>
        <sz val="12"/>
        <rFont val="Times New Roman"/>
        <family val="1"/>
      </rPr>
      <t xml:space="preserve">1.3 Manutenção Corretiva e Preventiva, com fornecimento de peças e mão de obra, em equipamentos tipo </t>
    </r>
    <r>
      <rPr>
        <i/>
        <sz val="12"/>
        <rFont val="Times New Roman"/>
        <family val="1"/>
      </rPr>
      <t>Ventiladores por mês</t>
    </r>
  </si>
  <si>
    <t>1.4 Transporte entre unidades operacionais por mês</t>
  </si>
  <si>
    <t>km</t>
  </si>
  <si>
    <t>1.5 Sistema de chamados por mês</t>
  </si>
  <si>
    <t>usuários</t>
  </si>
  <si>
    <t>Item 2. Serviço Eventual de instalação de aparelho tipo SPLIT pelo período de 12 meses</t>
  </si>
  <si>
    <t>Valor Total
C/ BDI [R$]</t>
  </si>
  <si>
    <t>Item 3. Serviço eventual de limpeza de dutos pelo período de 12 meses</t>
  </si>
  <si>
    <t>1.1 Limpeza de dutos</t>
  </si>
  <si>
    <t>m</t>
  </si>
  <si>
    <t>Item 4. Serviço sob demanda de análise da qualidade do ar pelo período de 12 meses</t>
  </si>
  <si>
    <t>1.1 Análise e Monitoramento da qualidade do ar de ambientes interiores climatizados</t>
  </si>
  <si>
    <t>COMPOSIÇÃO DO BDI</t>
  </si>
  <si>
    <t>Desonerado</t>
  </si>
  <si>
    <t>GERAL</t>
  </si>
  <si>
    <t>REDUZIDO</t>
  </si>
  <si>
    <t>1.1</t>
  </si>
  <si>
    <t>Despesas Indiretas e Lucro</t>
  </si>
  <si>
    <t>1.1.1</t>
  </si>
  <si>
    <t>Taxa de Administração Central (AC)</t>
  </si>
  <si>
    <t>1.1.2</t>
  </si>
  <si>
    <t>Taxa de Despesas Financeiras (DF)</t>
  </si>
  <si>
    <t>1.1.3</t>
  </si>
  <si>
    <t>Taxa de Seguros (S)</t>
  </si>
  <si>
    <t>1.1.4</t>
  </si>
  <si>
    <t xml:space="preserve">Taxa de Riscos (R) </t>
  </si>
  <si>
    <t>1.1.5</t>
  </si>
  <si>
    <t>Taxa de Garantias (G) (incluída no seguro)</t>
  </si>
  <si>
    <t>1.1.6</t>
  </si>
  <si>
    <t>Taxa de Lucro/Remuneração (L)</t>
  </si>
  <si>
    <t>1.2</t>
  </si>
  <si>
    <t>Impostos Diretos (I)</t>
  </si>
  <si>
    <t>1.2.1</t>
  </si>
  <si>
    <t>COFINS</t>
  </si>
  <si>
    <t>1.2.2</t>
  </si>
  <si>
    <t>PIS</t>
  </si>
  <si>
    <t>1.2.3</t>
  </si>
  <si>
    <t>ISSQN</t>
  </si>
  <si>
    <t>1.2.4</t>
  </si>
  <si>
    <t>CPRB</t>
  </si>
  <si>
    <t>BDI CALCULADO MÁXIMO</t>
  </si>
  <si>
    <t>G2 – GOIÂNIA</t>
  </si>
  <si>
    <t>GRUPO 02</t>
  </si>
  <si>
    <t>Item 5. Serviços de manutenção, operação e controle dos equipamentos e sistemas de climatização pelo por mês</t>
  </si>
  <si>
    <t>5.1 Manutenção Corretiva e Preventiva, com fornecimento de peças e mão de obra, em equipamento tipo ACJ por mês</t>
  </si>
  <si>
    <r>
      <rPr>
        <sz val="12"/>
        <rFont val="Times New Roman"/>
        <family val="1"/>
      </rPr>
      <t xml:space="preserve">5.2 Manutenção Corretiva e Preventiva, com fornecimento de peças e mão de obra, em equipamentos tipo </t>
    </r>
    <r>
      <rPr>
        <i/>
        <sz val="12"/>
        <rFont val="Times New Roman"/>
        <family val="1"/>
      </rPr>
      <t>SPLIT por mês</t>
    </r>
  </si>
  <si>
    <r>
      <rPr>
        <sz val="12"/>
        <rFont val="Times New Roman"/>
        <family val="1"/>
      </rPr>
      <t xml:space="preserve">5.3 Manutenção Corretiva e Preventiva, com fornecimento de peças e mão de obra, em equipamentos tipo </t>
    </r>
    <r>
      <rPr>
        <i/>
        <sz val="12"/>
        <rFont val="Times New Roman"/>
        <family val="1"/>
      </rPr>
      <t>SELF CONTAINED por mês</t>
    </r>
  </si>
  <si>
    <r>
      <rPr>
        <sz val="12"/>
        <rFont val="Times New Roman"/>
        <family val="1"/>
      </rPr>
      <t xml:space="preserve">5.4 Manutenção Corretiva e Preventiva, com fornecimento de peças e mão de obra, em equipamentos tipo </t>
    </r>
    <r>
      <rPr>
        <i/>
        <sz val="12"/>
        <rFont val="Times New Roman"/>
        <family val="1"/>
      </rPr>
      <t>Ventiladores por mês</t>
    </r>
  </si>
  <si>
    <t>5.5 Transporte entre unidades operacionais por mês</t>
  </si>
  <si>
    <t>5.6 Sistema de chamados por mês</t>
  </si>
  <si>
    <t>Item 6. Serviço Eventual de instalação de aparelho tipo SPLIT pelo período de 12 meses</t>
  </si>
  <si>
    <t>Item 7. Serviço eventual de limpeza de dutos pelo período de 12 meses</t>
  </si>
  <si>
    <t>7.1 Limpeza de dutos</t>
  </si>
  <si>
    <t>Item 8. Serviço sob demanda de análise da qualidade do ar pelo período de 12 meses</t>
  </si>
  <si>
    <t>8.1 Análise e Monitoramento da qualidade do ar de ambientes interiores climatizados</t>
  </si>
  <si>
    <t>G3 – MACAPÁ</t>
  </si>
  <si>
    <t>GRUPO 03</t>
  </si>
  <si>
    <t>Item 9. Serviços de manutenção, operação e controle dos equipamentos e sistemas de climatização pelo por mês</t>
  </si>
  <si>
    <t>9.1 Manutenção Corretiva e Preventiva, com fornecimento de peças e mão de obra, em equipamento tipo ACJ por mês</t>
  </si>
  <si>
    <r>
      <rPr>
        <sz val="12"/>
        <rFont val="Times New Roman"/>
        <family val="1"/>
      </rPr>
      <t xml:space="preserve">9.2 Manutenção Corretiva e Preventiva, com fornecimento de peças e mão de obra, em equipamentos tipo </t>
    </r>
    <r>
      <rPr>
        <i/>
        <sz val="12"/>
        <rFont val="Times New Roman"/>
        <family val="1"/>
      </rPr>
      <t>SPLIT por mês</t>
    </r>
  </si>
  <si>
    <t>9.3 Transporte entre unidades operacionais por mês</t>
  </si>
  <si>
    <t>9.4 Sistema de chamados por mês</t>
  </si>
  <si>
    <t>Item 10. Serviço Eventual de instalação de aparelho tipo SPLIT pelo período de 12 meses</t>
  </si>
  <si>
    <t>10.1 Instalação SPLIT</t>
  </si>
  <si>
    <t>10.2 Tubo de cobre flexível ¼”</t>
  </si>
  <si>
    <t>210.3 Tubo de cobre flexível 3/8”</t>
  </si>
  <si>
    <t>10.4 Tubo de cobre flexível 1/2”</t>
  </si>
  <si>
    <t>10.5 Tubo de cobre flexível 5/8”</t>
  </si>
  <si>
    <t>10.6 Tubo de cobre flexível 3/4”</t>
  </si>
  <si>
    <t>10.7 Tubo de cobre flexível 7/8”</t>
  </si>
  <si>
    <t>10.8 Carga de gás R22</t>
  </si>
  <si>
    <t>kg</t>
  </si>
  <si>
    <t>10.9 Carga de gás R410a</t>
  </si>
  <si>
    <t>10.10 Carga de gás R32</t>
  </si>
  <si>
    <t>10.11 Cabo de cobre 4x1,5mm²</t>
  </si>
  <si>
    <t>10.12 Cabo de cobre 4x2,5mm²</t>
  </si>
  <si>
    <t>10.13 Berço PVC</t>
  </si>
  <si>
    <t>10.14 Suporte 30cm</t>
  </si>
  <si>
    <t>par</t>
  </si>
  <si>
    <t>10.15 Suporte 40cm</t>
  </si>
  <si>
    <t>10.16 Suporte 50cm</t>
  </si>
  <si>
    <t>10.17 Vergalhão 1/4”</t>
  </si>
  <si>
    <t>10.18 Mangueira cristal 3/4”</t>
  </si>
  <si>
    <t>10.19 Bomba de dreno</t>
  </si>
  <si>
    <t>10.20 Furo alvenaria maior 40mm</t>
  </si>
  <si>
    <t>10.21 Fixação de tubos horizontais</t>
  </si>
  <si>
    <t>10.22 Estrutura em aço soldada</t>
  </si>
  <si>
    <t>Item 11. Serviço sob demanda de análise da qualidade do ar pelo período de 12 meses</t>
  </si>
  <si>
    <t>11.1 Análise e Monitoramento da qualidade do ar de ambientes interiores climatizados</t>
  </si>
  <si>
    <t>PREGÃO ELETRÔNICO Nº XX/2024</t>
  </si>
  <si>
    <t>ANEXO VIII A – MODELO DA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</si>
</sst>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\ #,##0.00;[Red]\-[$R$-416]\ #,##0.00"/>
    <numFmt numFmtId="165" formatCode="0.0%"/>
  </numFmts>
  <fonts count="9" x14ac:knownFonts="1">
    <font>
      <sz val="10"/>
      <name val="Arial"/>
      <family val="2"/>
    </font>
    <font>
      <sz val="12"/>
      <name val="Times New Roman"/>
      <family val="1"/>
    </font>
    <font>
      <b/>
      <sz val="14"/>
      <color rgb="FFFFFFFF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b/>
      <sz val="10"/>
      <name val="Arial"/>
      <family val="2"/>
    </font>
    <font>
      <sz val="12"/>
      <color rgb="FFCE181E"/>
      <name val="Times New Roman"/>
      <family val="1"/>
    </font>
    <font>
      <sz val="10.5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rgb="FFEEEEEE"/>
        <bgColor rgb="FFF5F5F5"/>
      </patternFill>
    </fill>
    <fill>
      <patternFill patternType="solid">
        <fgColor rgb="FFCCCCCC"/>
        <bgColor rgb="FFCCCCFF"/>
      </patternFill>
    </fill>
    <fill>
      <patternFill patternType="solid">
        <fgColor rgb="FFFBE5D6"/>
        <bgColor rgb="FFEEEEEE"/>
      </patternFill>
    </fill>
    <fill>
      <patternFill patternType="solid">
        <fgColor rgb="FFFEFFCC"/>
        <bgColor rgb="FFF5F5F5"/>
      </patternFill>
    </fill>
    <fill>
      <patternFill patternType="solid">
        <fgColor rgb="FFE2F0D9"/>
        <bgColor rgb="FFEEEEEE"/>
      </patternFill>
    </fill>
    <fill>
      <patternFill patternType="solid">
        <fgColor rgb="FFB2B2B2"/>
        <bgColor rgb="FFCCCCCC"/>
      </patternFill>
    </fill>
    <fill>
      <patternFill patternType="solid">
        <fgColor rgb="FF77BC65"/>
        <bgColor rgb="FFB2B2B2"/>
      </patternFill>
    </fill>
    <fill>
      <patternFill patternType="solid">
        <fgColor rgb="FFF5F5F5"/>
        <bgColor rgb="FFEEEEEE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 applyProtection="1"/>
    <xf numFmtId="0" fontId="3" fillId="0" borderId="0" xfId="0" applyFont="1" applyAlignment="1" applyProtection="1">
      <alignment horizontal="center" vertical="center"/>
    </xf>
    <xf numFmtId="0" fontId="0" fillId="0" borderId="3" xfId="0" applyBorder="1"/>
    <xf numFmtId="0" fontId="0" fillId="0" borderId="4" xfId="0" applyFont="1" applyBorder="1"/>
    <xf numFmtId="0" fontId="0" fillId="5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0" borderId="5" xfId="0" applyBorder="1"/>
    <xf numFmtId="10" fontId="0" fillId="0" borderId="0" xfId="0" applyNumberFormat="1" applyAlignment="1" applyProtection="1"/>
    <xf numFmtId="9" fontId="0" fillId="0" borderId="0" xfId="0" applyNumberFormat="1" applyAlignment="1" applyProtection="1"/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3" fillId="0" borderId="0" xfId="0" applyNumberFormat="1" applyFont="1" applyAlignment="1" applyProtection="1"/>
    <xf numFmtId="4" fontId="0" fillId="0" borderId="0" xfId="0" applyNumberFormat="1" applyAlignment="1" applyProtection="1"/>
    <xf numFmtId="0" fontId="3" fillId="0" borderId="0" xfId="0" applyFont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0" fontId="1" fillId="0" borderId="0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0" fontId="3" fillId="4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3" fillId="8" borderId="7" xfId="0" applyFont="1" applyFill="1" applyBorder="1" applyAlignment="1" applyProtection="1">
      <alignment horizontal="center" vertical="center"/>
    </xf>
    <xf numFmtId="0" fontId="3" fillId="8" borderId="8" xfId="0" applyFont="1" applyFill="1" applyBorder="1" applyAlignment="1" applyProtection="1">
      <alignment horizontal="left" vertical="center" wrapText="1"/>
    </xf>
    <xf numFmtId="0" fontId="3" fillId="8" borderId="8" xfId="0" applyFont="1" applyFill="1" applyBorder="1" applyAlignment="1" applyProtection="1">
      <alignment horizontal="center" vertical="center"/>
    </xf>
    <xf numFmtId="164" fontId="3" fillId="9" borderId="8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/>
    <xf numFmtId="0" fontId="1" fillId="4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/>
    </xf>
    <xf numFmtId="3" fontId="0" fillId="5" borderId="1" xfId="0" applyNumberFormat="1" applyFill="1" applyBorder="1" applyAlignment="1" applyProtection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/>
    </xf>
    <xf numFmtId="164" fontId="0" fillId="7" borderId="1" xfId="0" applyNumberFormat="1" applyFont="1" applyFill="1" applyBorder="1" applyAlignment="1" applyProtection="1">
      <alignment horizontal="center" vertical="center"/>
    </xf>
    <xf numFmtId="0" fontId="3" fillId="8" borderId="8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/>
    </xf>
    <xf numFmtId="164" fontId="3" fillId="9" borderId="1" xfId="0" applyNumberFormat="1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vertical="center" wrapText="1"/>
    </xf>
    <xf numFmtId="0" fontId="1" fillId="10" borderId="1" xfId="0" applyFont="1" applyFill="1" applyBorder="1" applyAlignment="1" applyProtection="1">
      <alignment horizontal="center" vertical="center"/>
    </xf>
    <xf numFmtId="4" fontId="1" fillId="1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164" fontId="0" fillId="6" borderId="1" xfId="0" applyNumberFormat="1" applyFill="1" applyBorder="1" applyAlignment="1" applyProtection="1">
      <alignment horizontal="center" vertical="center"/>
    </xf>
    <xf numFmtId="165" fontId="0" fillId="7" borderId="1" xfId="0" applyNumberFormat="1" applyFill="1" applyBorder="1" applyAlignment="1" applyProtection="1">
      <alignment horizontal="center" vertical="center"/>
    </xf>
    <xf numFmtId="3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 applyProtection="1">
      <alignment horizontal="center" vertical="center" shrinkToFit="1"/>
    </xf>
    <xf numFmtId="4" fontId="0" fillId="6" borderId="1" xfId="0" applyNumberFormat="1" applyFill="1" applyBorder="1" applyAlignment="1" applyProtection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vertical="center"/>
    </xf>
    <xf numFmtId="165" fontId="0" fillId="6" borderId="1" xfId="0" applyNumberForma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165" fontId="0" fillId="7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 applyProtection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 shrinkToFit="1"/>
    </xf>
    <xf numFmtId="164" fontId="8" fillId="7" borderId="1" xfId="0" applyNumberFormat="1" applyFont="1" applyFill="1" applyBorder="1" applyAlignment="1" applyProtection="1">
      <alignment horizontal="center" vertical="center" shrinkToFit="1"/>
    </xf>
    <xf numFmtId="164" fontId="8" fillId="7" borderId="1" xfId="0" applyNumberFormat="1" applyFont="1" applyFill="1" applyBorder="1" applyAlignment="1" applyProtection="1">
      <alignment horizontal="center" vertical="center"/>
    </xf>
    <xf numFmtId="164" fontId="3" fillId="9" borderId="1" xfId="0" applyNumberFormat="1" applyFont="1" applyFill="1" applyBorder="1" applyAlignment="1" applyProtection="1">
      <alignment horizontal="center" vertical="center" shrinkToFit="1"/>
    </xf>
    <xf numFmtId="4" fontId="0" fillId="7" borderId="1" xfId="0" applyNumberFormat="1" applyFill="1" applyBorder="1" applyAlignment="1" applyProtection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left" vertical="center" wrapText="1"/>
    </xf>
    <xf numFmtId="164" fontId="3" fillId="9" borderId="8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/>
    <xf numFmtId="0" fontId="0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shrinkToFit="1"/>
    </xf>
    <xf numFmtId="0" fontId="0" fillId="10" borderId="1" xfId="0" applyFont="1" applyFill="1" applyBorder="1" applyAlignment="1">
      <alignment vertical="center" wrapText="1"/>
    </xf>
    <xf numFmtId="0" fontId="0" fillId="10" borderId="1" xfId="0" applyFont="1" applyFill="1" applyBorder="1" applyAlignment="1">
      <alignment horizontal="center" vertical="center"/>
    </xf>
    <xf numFmtId="4" fontId="0" fillId="1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3" fontId="0" fillId="5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0" fontId="0" fillId="0" borderId="1" xfId="0" applyNumberFormat="1" applyFont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165" fontId="0" fillId="6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EFFCC"/>
      <rgbColor rgb="FFEE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77BC65"/>
      <rgbColor rgb="FFFFCC00"/>
      <rgbColor rgb="FFFF9900"/>
      <rgbColor rgb="FFFF6600"/>
      <rgbColor rgb="FF666666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20160</xdr:colOff>
      <xdr:row>0</xdr:row>
      <xdr:rowOff>28440</xdr:rowOff>
    </xdr:from>
    <xdr:to>
      <xdr:col>18</xdr:col>
      <xdr:colOff>39600</xdr:colOff>
      <xdr:row>0</xdr:row>
      <xdr:rowOff>737640</xdr:rowOff>
    </xdr:to>
    <xdr:pic>
      <xdr:nvPicPr>
        <xdr:cNvPr id="2" name="Figura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562840" y="28440"/>
          <a:ext cx="745920" cy="709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10080</xdr:colOff>
      <xdr:row>0</xdr:row>
      <xdr:rowOff>38160</xdr:rowOff>
    </xdr:from>
    <xdr:to>
      <xdr:col>18</xdr:col>
      <xdr:colOff>29520</xdr:colOff>
      <xdr:row>0</xdr:row>
      <xdr:rowOff>747360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552760" y="38160"/>
          <a:ext cx="745920" cy="709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39960</xdr:colOff>
      <xdr:row>0</xdr:row>
      <xdr:rowOff>86040</xdr:rowOff>
    </xdr:from>
    <xdr:to>
      <xdr:col>18</xdr:col>
      <xdr:colOff>61920</xdr:colOff>
      <xdr:row>0</xdr:row>
      <xdr:rowOff>795240</xdr:rowOff>
    </xdr:to>
    <xdr:pic>
      <xdr:nvPicPr>
        <xdr:cNvPr id="2" name="Figura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2573640" y="86040"/>
          <a:ext cx="745920" cy="7092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&#234;ndice%20D%20do%20Anexo%20I%20&#8211;%20Planilhas%20Estimativas%20de%20Custo/Planilha%20de%20Custos%20-%20CBA%203.od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&#234;ndice%20D%20do%20Anexo%20I%20&#8211;%20Planilhas%20Estimativas%20de%20Custo/Planilha%20de%20Custos%20-%20GOI%203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C"/>
      <sheetName val="BDI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C"/>
      <sheetName val="BD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2"/>
  <sheetViews>
    <sheetView view="pageBreakPreview" zoomScaleNormal="100" workbookViewId="0">
      <selection activeCell="A2" sqref="A2:AG2"/>
    </sheetView>
  </sheetViews>
  <sheetFormatPr defaultColWidth="11.42578125" defaultRowHeight="12.75" x14ac:dyDescent="0.2"/>
  <cols>
    <col min="1" max="33" width="2.5703125" style="1" customWidth="1"/>
  </cols>
  <sheetData>
    <row r="1" spans="1:33" ht="90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18.75" x14ac:dyDescent="0.2">
      <c r="A2" s="25" t="s">
        <v>138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spans="1:33" ht="15.75" x14ac:dyDescent="0.2">
      <c r="A4" s="2"/>
    </row>
    <row r="5" spans="1:33" ht="15.75" customHeight="1" x14ac:dyDescent="0.2">
      <c r="A5" s="26" t="s">
        <v>2</v>
      </c>
      <c r="B5" s="26"/>
      <c r="C5" s="26"/>
      <c r="D5" s="26"/>
      <c r="E5" s="26"/>
      <c r="F5" s="26"/>
      <c r="G5" s="27" t="s">
        <v>3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 t="s">
        <v>4</v>
      </c>
      <c r="V5" s="28"/>
      <c r="W5" s="28"/>
      <c r="X5" s="28"/>
      <c r="Y5" s="28"/>
      <c r="Z5" s="29" t="s">
        <v>137</v>
      </c>
      <c r="AA5" s="29"/>
      <c r="AB5" s="29"/>
      <c r="AC5" s="29"/>
      <c r="AD5" s="29"/>
      <c r="AE5" s="29"/>
      <c r="AF5" s="29"/>
      <c r="AG5" s="29"/>
    </row>
    <row r="6" spans="1:33" ht="1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26.25" customHeight="1" x14ac:dyDescent="0.2">
      <c r="A7" s="3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ht="1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ht="15" customHeight="1" x14ac:dyDescent="0.2">
      <c r="A9" s="32" t="s">
        <v>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3" ht="65.25" customHeight="1" x14ac:dyDescent="0.2">
      <c r="A10" s="33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3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ht="15" customHeight="1" x14ac:dyDescent="0.2">
      <c r="A12" s="32" t="s">
        <v>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ht="15.75" customHeight="1" x14ac:dyDescent="0.2">
      <c r="A13" s="32" t="s">
        <v>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ht="15.75" customHeight="1" x14ac:dyDescent="0.2">
      <c r="A14" s="32" t="s">
        <v>10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15.75" customHeight="1" x14ac:dyDescent="0.2">
      <c r="A15" s="32" t="s">
        <v>11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15.75" customHeigh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ht="15.75" customHeight="1" x14ac:dyDescent="0.25">
      <c r="A17" s="35" t="s">
        <v>12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</row>
    <row r="18" spans="1:33" ht="15.75" customHeight="1" x14ac:dyDescent="0.2">
      <c r="A18" s="32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ht="15.75" customHeight="1" x14ac:dyDescent="0.2">
      <c r="A19" s="32" t="s">
        <v>14</v>
      </c>
      <c r="B19" s="32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ht="15.75" customHeight="1" x14ac:dyDescent="0.2">
      <c r="A20" s="32" t="s">
        <v>15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 t="s">
        <v>16</v>
      </c>
      <c r="S20" s="32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ht="15.75" customHeight="1" x14ac:dyDescent="0.2">
      <c r="A21" s="32" t="s">
        <v>17</v>
      </c>
      <c r="B21" s="32"/>
      <c r="C21" s="32"/>
      <c r="D21" s="32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ht="15.75" customHeight="1" x14ac:dyDescent="0.2">
      <c r="A22" s="32" t="s">
        <v>18</v>
      </c>
      <c r="B22" s="32"/>
      <c r="C22" s="32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5.75" customHeigh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ht="15.75" customHeight="1" x14ac:dyDescent="0.25">
      <c r="A24" s="35" t="s">
        <v>19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</row>
    <row r="25" spans="1:33" ht="15.75" customHeight="1" x14ac:dyDescent="0.2">
      <c r="A25" s="32" t="s">
        <v>20</v>
      </c>
      <c r="B25" s="32"/>
      <c r="C25" s="32"/>
      <c r="D25" s="34"/>
      <c r="E25" s="34"/>
      <c r="F25" s="34"/>
      <c r="G25" s="34"/>
      <c r="H25" s="34"/>
      <c r="I25" s="34"/>
      <c r="J25" s="32" t="s">
        <v>21</v>
      </c>
      <c r="K25" s="32"/>
      <c r="L25" s="32"/>
      <c r="M25" s="32"/>
      <c r="N25" s="34"/>
      <c r="O25" s="34"/>
      <c r="P25" s="34"/>
      <c r="Q25" s="34"/>
      <c r="R25" s="34"/>
      <c r="S25" s="34"/>
      <c r="T25" s="34" t="s">
        <v>22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ht="15.75" customHeight="1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ht="15.75" customHeight="1" x14ac:dyDescent="0.2">
      <c r="A27" s="36" t="s">
        <v>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</row>
    <row r="28" spans="1:33" ht="15.7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</row>
    <row r="29" spans="1:33" ht="15.75" customHeight="1" x14ac:dyDescent="0.2">
      <c r="A29" s="30" t="s">
        <v>24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ht="15.7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ht="15.75" customHeight="1" x14ac:dyDescent="0.2">
      <c r="A31" s="3"/>
      <c r="B31" s="4" t="s">
        <v>25</v>
      </c>
      <c r="C31" s="4"/>
      <c r="D31" s="4"/>
      <c r="E31" s="4"/>
      <c r="F31" s="4"/>
      <c r="G31" s="5"/>
      <c r="H31" s="38" t="s">
        <v>26</v>
      </c>
      <c r="I31" s="38"/>
      <c r="J31" s="38"/>
      <c r="K31" s="38"/>
      <c r="L31" s="38"/>
      <c r="M31" s="4"/>
      <c r="N31" s="4"/>
      <c r="O31" s="4"/>
      <c r="P31" s="6"/>
      <c r="Q31" s="38" t="s">
        <v>27</v>
      </c>
      <c r="R31" s="38"/>
      <c r="S31" s="38"/>
      <c r="T31" s="4"/>
      <c r="U31" s="4"/>
      <c r="V31" s="4"/>
      <c r="W31" s="4"/>
      <c r="X31" s="7"/>
      <c r="Y31" s="38" t="s">
        <v>28</v>
      </c>
      <c r="Z31" s="38"/>
      <c r="AA31" s="38"/>
      <c r="AB31" s="38"/>
      <c r="AC31" s="38"/>
      <c r="AD31" s="38"/>
      <c r="AE31" s="38"/>
      <c r="AF31" s="4"/>
      <c r="AG31" s="8"/>
    </row>
    <row r="32" spans="1:33" ht="64.5" customHeight="1" x14ac:dyDescent="0.2">
      <c r="A32" s="39" t="s">
        <v>29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</row>
    <row r="34" spans="1:38" ht="15.75" x14ac:dyDescent="0.2">
      <c r="A34" s="40" t="s">
        <v>30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6" spans="1:38" ht="15.75" x14ac:dyDescent="0.2">
      <c r="A36" s="41" t="str">
        <f>"VALOR GLOBAL "&amp;A46</f>
        <v>VALOR GLOBAL GRUPO 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2" t="s">
        <v>31</v>
      </c>
      <c r="V36" s="42"/>
      <c r="W36" s="42"/>
      <c r="X36" s="42"/>
      <c r="Y36" s="42"/>
      <c r="Z36" s="42"/>
      <c r="AA36" s="43">
        <f>AC38+AC39+AC40+AC41</f>
        <v>677558.77</v>
      </c>
      <c r="AB36" s="43"/>
      <c r="AC36" s="43"/>
      <c r="AD36" s="43"/>
      <c r="AE36" s="43"/>
      <c r="AF36" s="43"/>
      <c r="AG36" s="43"/>
      <c r="AH36" s="9"/>
      <c r="AJ36" s="1"/>
    </row>
    <row r="37" spans="1:38" ht="15.75" x14ac:dyDescent="0.25">
      <c r="A37" s="44" t="s">
        <v>32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5" t="s">
        <v>33</v>
      </c>
      <c r="S37" s="45"/>
      <c r="T37" s="45"/>
      <c r="U37" s="45" t="s">
        <v>34</v>
      </c>
      <c r="V37" s="45"/>
      <c r="W37" s="45"/>
      <c r="X37" s="45" t="s">
        <v>35</v>
      </c>
      <c r="Y37" s="45"/>
      <c r="Z37" s="45"/>
      <c r="AA37" s="45"/>
      <c r="AB37" s="45"/>
      <c r="AC37" s="45" t="s">
        <v>36</v>
      </c>
      <c r="AD37" s="45"/>
      <c r="AE37" s="45"/>
      <c r="AF37" s="45"/>
      <c r="AG37" s="45"/>
    </row>
    <row r="38" spans="1:38" ht="15.75" x14ac:dyDescent="0.2">
      <c r="A38" s="46" t="str">
        <f>A47</f>
        <v>Item 1. Serviços de manutenção, operação e controle dos equipamentos e sistemas de climatização pelo por mês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7" t="s">
        <v>37</v>
      </c>
      <c r="S38" s="47"/>
      <c r="T38" s="47"/>
      <c r="U38" s="48">
        <v>12</v>
      </c>
      <c r="V38" s="48"/>
      <c r="W38" s="48"/>
      <c r="X38" s="49">
        <f>TRUNC(Z47,2)</f>
        <v>49969.75</v>
      </c>
      <c r="Y38" s="49"/>
      <c r="Z38" s="49"/>
      <c r="AA38" s="49"/>
      <c r="AB38" s="49"/>
      <c r="AC38" s="50">
        <f>U38*X38</f>
        <v>599637</v>
      </c>
      <c r="AD38" s="50"/>
      <c r="AE38" s="50"/>
      <c r="AF38" s="50"/>
      <c r="AG38" s="50"/>
      <c r="AH38" s="10"/>
      <c r="AI38" s="10"/>
      <c r="AJ38" s="1"/>
      <c r="AL38" s="10"/>
    </row>
    <row r="39" spans="1:38" ht="15.75" x14ac:dyDescent="0.2">
      <c r="A39" s="46" t="str">
        <f>A54</f>
        <v>Item 2. Serviço Eventual de instalação de aparelho tipo SPLIT pelo período de 12 meses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7" t="s">
        <v>31</v>
      </c>
      <c r="S39" s="47"/>
      <c r="T39" s="47"/>
      <c r="U39" s="48">
        <v>1</v>
      </c>
      <c r="V39" s="48"/>
      <c r="W39" s="48"/>
      <c r="X39" s="49">
        <f>TRUNC(Z54,2)</f>
        <v>48345.15</v>
      </c>
      <c r="Y39" s="49"/>
      <c r="Z39" s="49"/>
      <c r="AA39" s="49"/>
      <c r="AB39" s="49"/>
      <c r="AC39" s="49">
        <f>U39*X39</f>
        <v>48345.15</v>
      </c>
      <c r="AD39" s="49"/>
      <c r="AE39" s="49"/>
      <c r="AF39" s="49"/>
      <c r="AG39" s="49"/>
      <c r="AH39" s="10"/>
      <c r="AI39" s="10"/>
      <c r="AJ39" s="1"/>
      <c r="AL39" s="10"/>
    </row>
    <row r="40" spans="1:38" ht="15.75" x14ac:dyDescent="0.2">
      <c r="A40" s="46" t="str">
        <f>A78</f>
        <v>Item 3. Serviço eventual de limpeza de dutos pelo período de 12 meses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7" t="str">
        <f>O80</f>
        <v>m</v>
      </c>
      <c r="S40" s="47"/>
      <c r="T40" s="47"/>
      <c r="U40" s="48">
        <f>R80</f>
        <v>25</v>
      </c>
      <c r="V40" s="48"/>
      <c r="W40" s="48"/>
      <c r="X40" s="49">
        <f>TRUNC(AC80/R80,2)</f>
        <v>13.9</v>
      </c>
      <c r="Y40" s="49"/>
      <c r="Z40" s="49"/>
      <c r="AA40" s="49"/>
      <c r="AB40" s="49"/>
      <c r="AC40" s="49">
        <f>U40*X40</f>
        <v>347.5</v>
      </c>
      <c r="AD40" s="49"/>
      <c r="AE40" s="49"/>
      <c r="AF40" s="49"/>
      <c r="AG40" s="49"/>
      <c r="AH40" s="10"/>
      <c r="AI40" s="10"/>
      <c r="AJ40" s="1"/>
      <c r="AL40" s="10"/>
    </row>
    <row r="41" spans="1:38" ht="15.75" x14ac:dyDescent="0.2">
      <c r="A41" s="46" t="str">
        <f>A81</f>
        <v>Item 4. Serviço sob demanda de análise da qualidade do ar pelo período de 12 meses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7" t="str">
        <f>O83</f>
        <v>un</v>
      </c>
      <c r="S41" s="47"/>
      <c r="T41" s="47"/>
      <c r="U41" s="48">
        <f>R83</f>
        <v>102</v>
      </c>
      <c r="V41" s="48"/>
      <c r="W41" s="48"/>
      <c r="X41" s="49">
        <f>TRUNC(AC83/R83,2)</f>
        <v>286.56</v>
      </c>
      <c r="Y41" s="49"/>
      <c r="Z41" s="49"/>
      <c r="AA41" s="49"/>
      <c r="AB41" s="49"/>
      <c r="AC41" s="49">
        <f>U41*X41</f>
        <v>29229.119999999999</v>
      </c>
      <c r="AD41" s="49"/>
      <c r="AE41" s="49"/>
      <c r="AF41" s="49"/>
      <c r="AG41" s="49"/>
      <c r="AH41" s="10"/>
      <c r="AI41" s="10"/>
      <c r="AJ41" s="1"/>
      <c r="AL41" s="10"/>
    </row>
    <row r="42" spans="1:38" ht="15.75" x14ac:dyDescent="0.25">
      <c r="A42" s="11"/>
      <c r="R42" s="12"/>
      <c r="U42" s="12"/>
      <c r="Y42" s="13"/>
      <c r="Z42" s="14"/>
      <c r="AA42" s="14"/>
      <c r="AB42" s="14"/>
      <c r="AC42" s="14"/>
      <c r="AD42" s="14"/>
      <c r="AE42" s="14"/>
      <c r="AF42" s="14"/>
      <c r="AG42" s="14"/>
      <c r="AH42" s="10"/>
      <c r="AI42" s="10"/>
      <c r="AL42" s="10"/>
    </row>
    <row r="43" spans="1:38" ht="15.75" x14ac:dyDescent="0.25">
      <c r="A43" s="11"/>
      <c r="R43" s="12"/>
      <c r="U43" s="12"/>
      <c r="Y43" s="13"/>
      <c r="Z43" s="14"/>
      <c r="AA43" s="14"/>
      <c r="AB43" s="14"/>
      <c r="AC43" s="14"/>
      <c r="AD43" s="14"/>
      <c r="AE43" s="14"/>
      <c r="AF43" s="14"/>
      <c r="AG43" s="14"/>
      <c r="AH43" s="10"/>
      <c r="AI43" s="10"/>
      <c r="AL43" s="10"/>
    </row>
    <row r="44" spans="1:38" ht="15.75" x14ac:dyDescent="0.2">
      <c r="A44" s="40" t="s">
        <v>38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10"/>
      <c r="AI44" s="10"/>
      <c r="AL44" s="10"/>
    </row>
    <row r="45" spans="1:38" x14ac:dyDescent="0.2">
      <c r="R45" s="12"/>
      <c r="U45" s="12"/>
      <c r="Y45" s="13"/>
      <c r="Z45" s="15"/>
      <c r="AA45" s="15"/>
      <c r="AB45" s="15"/>
      <c r="AC45" s="13"/>
      <c r="AD45" s="15"/>
      <c r="AE45" s="15"/>
      <c r="AF45" s="15"/>
      <c r="AG45" s="15"/>
      <c r="AH45" s="10"/>
      <c r="AI45" s="10"/>
      <c r="AL45" s="10"/>
    </row>
    <row r="46" spans="1:38" ht="15" customHeight="1" x14ac:dyDescent="0.2">
      <c r="A46" s="51" t="s">
        <v>39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9"/>
      <c r="AI46" s="9"/>
    </row>
    <row r="47" spans="1:38" ht="39" customHeight="1" x14ac:dyDescent="0.2">
      <c r="A47" s="52" t="s">
        <v>40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3" t="s">
        <v>37</v>
      </c>
      <c r="V47" s="53"/>
      <c r="W47" s="53"/>
      <c r="X47" s="53"/>
      <c r="Y47" s="53"/>
      <c r="Z47" s="54">
        <f>SUM(AC49:AC53)</f>
        <v>49969.755333333269</v>
      </c>
      <c r="AA47" s="54"/>
      <c r="AB47" s="54"/>
      <c r="AC47" s="54"/>
      <c r="AD47" s="54"/>
      <c r="AE47" s="54"/>
      <c r="AF47" s="54"/>
      <c r="AG47" s="54"/>
      <c r="AH47" s="10"/>
      <c r="AI47" s="10"/>
      <c r="AJ47" s="1"/>
      <c r="AL47" s="10"/>
    </row>
    <row r="48" spans="1:38" ht="26.25" customHeight="1" x14ac:dyDescent="0.2">
      <c r="A48" s="55" t="s">
        <v>32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6" t="s">
        <v>41</v>
      </c>
      <c r="P48" s="56"/>
      <c r="Q48" s="56"/>
      <c r="R48" s="56" t="s">
        <v>34</v>
      </c>
      <c r="S48" s="56"/>
      <c r="T48" s="56"/>
      <c r="U48" s="57" t="s">
        <v>42</v>
      </c>
      <c r="V48" s="57"/>
      <c r="W48" s="57"/>
      <c r="X48" s="57"/>
      <c r="Y48" s="57"/>
      <c r="Z48" s="56" t="s">
        <v>43</v>
      </c>
      <c r="AA48" s="56"/>
      <c r="AB48" s="56"/>
      <c r="AC48" s="57" t="s">
        <v>44</v>
      </c>
      <c r="AD48" s="57"/>
      <c r="AE48" s="57"/>
      <c r="AF48" s="57"/>
      <c r="AG48" s="57"/>
      <c r="AH48" s="10"/>
      <c r="AI48" s="10"/>
      <c r="AL48" s="10"/>
    </row>
    <row r="49" spans="1:38" ht="52.15" customHeight="1" x14ac:dyDescent="0.2">
      <c r="A49" s="58" t="s">
        <v>45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 t="s">
        <v>46</v>
      </c>
      <c r="P49" s="59"/>
      <c r="Q49" s="59"/>
      <c r="R49" s="48">
        <v>202</v>
      </c>
      <c r="S49" s="48"/>
      <c r="T49" s="48"/>
      <c r="U49" s="60">
        <v>47.15</v>
      </c>
      <c r="V49" s="60"/>
      <c r="W49" s="60"/>
      <c r="X49" s="60"/>
      <c r="Y49" s="60"/>
      <c r="Z49" s="61">
        <f>$U$102</f>
        <v>0</v>
      </c>
      <c r="AA49" s="61"/>
      <c r="AB49" s="61"/>
      <c r="AC49" s="49">
        <f>$R49*TRUNC(U49*(1+Z49),2)</f>
        <v>9524.2999999999993</v>
      </c>
      <c r="AD49" s="49"/>
      <c r="AE49" s="49"/>
      <c r="AF49" s="49"/>
      <c r="AG49" s="49"/>
      <c r="AH49" s="10"/>
      <c r="AI49" s="10"/>
      <c r="AJ49" s="1"/>
      <c r="AL49" s="10"/>
    </row>
    <row r="50" spans="1:38" ht="52.15" customHeight="1" x14ac:dyDescent="0.2">
      <c r="A50" s="58" t="s">
        <v>47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 t="s">
        <v>46</v>
      </c>
      <c r="P50" s="59"/>
      <c r="Q50" s="59"/>
      <c r="R50" s="48">
        <v>220</v>
      </c>
      <c r="S50" s="48"/>
      <c r="T50" s="48"/>
      <c r="U50" s="60">
        <v>60.75</v>
      </c>
      <c r="V50" s="60"/>
      <c r="W50" s="60"/>
      <c r="X50" s="60"/>
      <c r="Y50" s="60"/>
      <c r="Z50" s="61">
        <f>$U$102</f>
        <v>0</v>
      </c>
      <c r="AA50" s="61"/>
      <c r="AB50" s="61"/>
      <c r="AC50" s="49">
        <f>$R50*TRUNC(U50*(1+Z50),2)</f>
        <v>13365</v>
      </c>
      <c r="AD50" s="49"/>
      <c r="AE50" s="49"/>
      <c r="AF50" s="49"/>
      <c r="AG50" s="49"/>
      <c r="AH50" s="10"/>
      <c r="AI50" s="10"/>
      <c r="AJ50" s="1"/>
      <c r="AL50" s="10"/>
    </row>
    <row r="51" spans="1:38" ht="52.15" customHeight="1" x14ac:dyDescent="0.2">
      <c r="A51" s="58" t="s">
        <v>48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 t="s">
        <v>46</v>
      </c>
      <c r="P51" s="59"/>
      <c r="Q51" s="59"/>
      <c r="R51" s="48">
        <v>2</v>
      </c>
      <c r="S51" s="48"/>
      <c r="T51" s="48"/>
      <c r="U51" s="60">
        <v>40.26</v>
      </c>
      <c r="V51" s="60"/>
      <c r="W51" s="60"/>
      <c r="X51" s="60"/>
      <c r="Y51" s="60"/>
      <c r="Z51" s="61">
        <f>$U$102</f>
        <v>0</v>
      </c>
      <c r="AA51" s="61"/>
      <c r="AB51" s="61"/>
      <c r="AC51" s="49">
        <f>$R51*TRUNC(U51*(1+Z51),2)</f>
        <v>80.52</v>
      </c>
      <c r="AD51" s="49"/>
      <c r="AE51" s="49"/>
      <c r="AF51" s="49"/>
      <c r="AG51" s="49"/>
      <c r="AH51" s="10"/>
      <c r="AI51" s="10"/>
      <c r="AL51" s="10"/>
    </row>
    <row r="52" spans="1:38" ht="26.25" customHeight="1" x14ac:dyDescent="0.2">
      <c r="A52" s="58" t="s">
        <v>49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27" t="s">
        <v>50</v>
      </c>
      <c r="P52" s="27"/>
      <c r="Q52" s="27"/>
      <c r="R52" s="62">
        <v>12692.0333333333</v>
      </c>
      <c r="S52" s="62"/>
      <c r="T52" s="62"/>
      <c r="U52" s="60">
        <v>1.96</v>
      </c>
      <c r="V52" s="60"/>
      <c r="W52" s="60"/>
      <c r="X52" s="60"/>
      <c r="Y52" s="60"/>
      <c r="Z52" s="61">
        <f>$U$102</f>
        <v>0</v>
      </c>
      <c r="AA52" s="61"/>
      <c r="AB52" s="61"/>
      <c r="AC52" s="49">
        <f>$R52*TRUNC(U52*(1+Z52),2)</f>
        <v>24876.385333333266</v>
      </c>
      <c r="AD52" s="49"/>
      <c r="AE52" s="49"/>
      <c r="AF52" s="49"/>
      <c r="AG52" s="49"/>
      <c r="AH52" s="10"/>
      <c r="AI52" s="10"/>
      <c r="AJ52" s="1"/>
      <c r="AL52" s="10"/>
    </row>
    <row r="53" spans="1:38" ht="26.25" customHeight="1" x14ac:dyDescent="0.2">
      <c r="A53" s="58" t="s">
        <v>51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27" t="s">
        <v>52</v>
      </c>
      <c r="P53" s="27"/>
      <c r="Q53" s="27"/>
      <c r="R53" s="63">
        <v>45</v>
      </c>
      <c r="S53" s="63"/>
      <c r="T53" s="63"/>
      <c r="U53" s="60">
        <f>TRUNC(AVERAGE(2000/12+42.42*$R53,1600/12+11520/12+39*($R53-11),375/12+375+35*($R53-3))/$R53,2)</f>
        <v>47.19</v>
      </c>
      <c r="V53" s="60"/>
      <c r="W53" s="60"/>
      <c r="X53" s="60"/>
      <c r="Y53" s="60"/>
      <c r="Z53" s="61">
        <f>$Z$102</f>
        <v>0</v>
      </c>
      <c r="AA53" s="61"/>
      <c r="AB53" s="61"/>
      <c r="AC53" s="49">
        <f>$R53*TRUNC(U53*(1+Z53),2)</f>
        <v>2123.5499999999997</v>
      </c>
      <c r="AD53" s="49"/>
      <c r="AE53" s="49"/>
      <c r="AF53" s="49"/>
      <c r="AG53" s="49"/>
      <c r="AH53" s="10"/>
      <c r="AI53" s="10"/>
      <c r="AJ53" s="1"/>
      <c r="AL53" s="10"/>
    </row>
    <row r="54" spans="1:38" ht="26.25" customHeight="1" x14ac:dyDescent="0.2">
      <c r="A54" s="52" t="s">
        <v>53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3" t="s">
        <v>31</v>
      </c>
      <c r="V54" s="53"/>
      <c r="W54" s="53"/>
      <c r="X54" s="53"/>
      <c r="Y54" s="53"/>
      <c r="Z54" s="54">
        <f>SUM(AC56:AC77)</f>
        <v>48345.149999999994</v>
      </c>
      <c r="AA54" s="54"/>
      <c r="AB54" s="54"/>
      <c r="AC54" s="54"/>
      <c r="AD54" s="54"/>
      <c r="AE54" s="54"/>
      <c r="AF54" s="54"/>
      <c r="AG54" s="54"/>
      <c r="AJ54" s="1"/>
    </row>
    <row r="55" spans="1:38" ht="26.25" customHeight="1" x14ac:dyDescent="0.2">
      <c r="A55" s="55" t="s">
        <v>32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6" t="s">
        <v>41</v>
      </c>
      <c r="P55" s="56"/>
      <c r="Q55" s="56"/>
      <c r="R55" s="56" t="s">
        <v>34</v>
      </c>
      <c r="S55" s="56"/>
      <c r="T55" s="56"/>
      <c r="U55" s="57" t="s">
        <v>42</v>
      </c>
      <c r="V55" s="57"/>
      <c r="W55" s="57"/>
      <c r="X55" s="57"/>
      <c r="Y55" s="57"/>
      <c r="Z55" s="56" t="s">
        <v>43</v>
      </c>
      <c r="AA55" s="56"/>
      <c r="AB55" s="56"/>
      <c r="AC55" s="57" t="s">
        <v>54</v>
      </c>
      <c r="AD55" s="57"/>
      <c r="AE55" s="57"/>
      <c r="AF55" s="57"/>
      <c r="AG55" s="57"/>
    </row>
    <row r="56" spans="1:38" ht="15.75" x14ac:dyDescent="0.2">
      <c r="A56" s="58" t="str">
        <f>"2.1 "&amp;[1]MCC!B122</f>
        <v xml:space="preserve">2.1 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f>[1]MCC!P122</f>
        <v>0</v>
      </c>
      <c r="P56" s="59"/>
      <c r="Q56" s="59"/>
      <c r="R56" s="48">
        <v>40</v>
      </c>
      <c r="S56" s="48"/>
      <c r="T56" s="48"/>
      <c r="U56" s="60">
        <v>383.72</v>
      </c>
      <c r="V56" s="60"/>
      <c r="W56" s="60"/>
      <c r="X56" s="60"/>
      <c r="Y56" s="60"/>
      <c r="Z56" s="61">
        <f t="shared" ref="Z56:Z67" si="0">$U$102</f>
        <v>0</v>
      </c>
      <c r="AA56" s="61"/>
      <c r="AB56" s="61"/>
      <c r="AC56" s="49">
        <f t="shared" ref="AC56:AC77" si="1">$R56*TRUNC(U56*(1+Z56),2)</f>
        <v>15348.800000000001</v>
      </c>
      <c r="AD56" s="49"/>
      <c r="AE56" s="49"/>
      <c r="AF56" s="49"/>
      <c r="AG56" s="49"/>
      <c r="AH56" s="10"/>
      <c r="AI56" s="10"/>
      <c r="AJ56" s="1"/>
      <c r="AL56" s="10"/>
    </row>
    <row r="57" spans="1:38" ht="15.75" x14ac:dyDescent="0.2">
      <c r="A57" s="58" t="str">
        <f>"2.2 "&amp;[1]MCC!B123</f>
        <v xml:space="preserve">2.2 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f>[1]MCC!P123</f>
        <v>0</v>
      </c>
      <c r="P57" s="59"/>
      <c r="Q57" s="59"/>
      <c r="R57" s="48">
        <v>115</v>
      </c>
      <c r="S57" s="48"/>
      <c r="T57" s="48"/>
      <c r="U57" s="60">
        <v>23.81</v>
      </c>
      <c r="V57" s="60"/>
      <c r="W57" s="60"/>
      <c r="X57" s="60"/>
      <c r="Y57" s="60"/>
      <c r="Z57" s="61">
        <f t="shared" si="0"/>
        <v>0</v>
      </c>
      <c r="AA57" s="61"/>
      <c r="AB57" s="61"/>
      <c r="AC57" s="49">
        <f t="shared" si="1"/>
        <v>2738.1499999999996</v>
      </c>
      <c r="AD57" s="49"/>
      <c r="AE57" s="49"/>
      <c r="AF57" s="49"/>
      <c r="AG57" s="49"/>
      <c r="AH57" s="10"/>
      <c r="AI57" s="10"/>
      <c r="AL57" s="10"/>
    </row>
    <row r="58" spans="1:38" ht="15.75" x14ac:dyDescent="0.2">
      <c r="A58" s="58" t="str">
        <f>"2.3 "&amp;[1]MCC!B124</f>
        <v xml:space="preserve">2.3 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f>[1]MCC!P124</f>
        <v>0</v>
      </c>
      <c r="P58" s="59"/>
      <c r="Q58" s="59"/>
      <c r="R58" s="48">
        <v>105</v>
      </c>
      <c r="S58" s="48"/>
      <c r="T58" s="48"/>
      <c r="U58" s="60">
        <v>34.71</v>
      </c>
      <c r="V58" s="60"/>
      <c r="W58" s="60"/>
      <c r="X58" s="60"/>
      <c r="Y58" s="60"/>
      <c r="Z58" s="61">
        <f t="shared" si="0"/>
        <v>0</v>
      </c>
      <c r="AA58" s="61"/>
      <c r="AB58" s="61"/>
      <c r="AC58" s="49">
        <f t="shared" si="1"/>
        <v>3644.55</v>
      </c>
      <c r="AD58" s="49"/>
      <c r="AE58" s="49"/>
      <c r="AF58" s="49"/>
      <c r="AG58" s="49"/>
      <c r="AH58" s="10"/>
      <c r="AI58" s="10"/>
      <c r="AL58" s="10"/>
    </row>
    <row r="59" spans="1:38" ht="15.75" x14ac:dyDescent="0.2">
      <c r="A59" s="58" t="str">
        <f>"2.4 "&amp;[1]MCC!B125</f>
        <v xml:space="preserve">2.4 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f>[1]MCC!P125</f>
        <v>0</v>
      </c>
      <c r="P59" s="59"/>
      <c r="Q59" s="59"/>
      <c r="R59" s="48">
        <v>40</v>
      </c>
      <c r="S59" s="48"/>
      <c r="T59" s="48"/>
      <c r="U59" s="60">
        <v>45.33</v>
      </c>
      <c r="V59" s="60"/>
      <c r="W59" s="60"/>
      <c r="X59" s="60"/>
      <c r="Y59" s="60"/>
      <c r="Z59" s="61">
        <f t="shared" si="0"/>
        <v>0</v>
      </c>
      <c r="AA59" s="61"/>
      <c r="AB59" s="61"/>
      <c r="AC59" s="49">
        <f t="shared" si="1"/>
        <v>1813.1999999999998</v>
      </c>
      <c r="AD59" s="49"/>
      <c r="AE59" s="49"/>
      <c r="AF59" s="49"/>
      <c r="AG59" s="49"/>
      <c r="AH59" s="10"/>
      <c r="AI59" s="10"/>
      <c r="AL59" s="10"/>
    </row>
    <row r="60" spans="1:38" ht="15.75" x14ac:dyDescent="0.2">
      <c r="A60" s="58" t="str">
        <f>"2.5 "&amp;[1]MCC!B126</f>
        <v xml:space="preserve">2.5 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f>[1]MCC!P126</f>
        <v>0</v>
      </c>
      <c r="P60" s="59"/>
      <c r="Q60" s="59"/>
      <c r="R60" s="48">
        <v>55</v>
      </c>
      <c r="S60" s="48"/>
      <c r="T60" s="48"/>
      <c r="U60" s="60">
        <v>55.06</v>
      </c>
      <c r="V60" s="60"/>
      <c r="W60" s="60"/>
      <c r="X60" s="60"/>
      <c r="Y60" s="60"/>
      <c r="Z60" s="61">
        <f t="shared" si="0"/>
        <v>0</v>
      </c>
      <c r="AA60" s="61"/>
      <c r="AB60" s="61"/>
      <c r="AC60" s="49">
        <f t="shared" si="1"/>
        <v>3028.3</v>
      </c>
      <c r="AD60" s="49"/>
      <c r="AE60" s="49"/>
      <c r="AF60" s="49"/>
      <c r="AG60" s="49"/>
      <c r="AH60" s="10"/>
      <c r="AI60" s="10"/>
      <c r="AL60" s="10"/>
    </row>
    <row r="61" spans="1:38" ht="15.75" x14ac:dyDescent="0.2">
      <c r="A61" s="58" t="str">
        <f>"2.6 "&amp;[1]MCC!B127</f>
        <v xml:space="preserve">2.6 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f>[1]MCC!P127</f>
        <v>0</v>
      </c>
      <c r="P61" s="59"/>
      <c r="Q61" s="59"/>
      <c r="R61" s="48">
        <v>55</v>
      </c>
      <c r="S61" s="48"/>
      <c r="T61" s="48"/>
      <c r="U61" s="60">
        <v>66.02</v>
      </c>
      <c r="V61" s="60"/>
      <c r="W61" s="60"/>
      <c r="X61" s="60"/>
      <c r="Y61" s="60"/>
      <c r="Z61" s="61">
        <f t="shared" si="0"/>
        <v>0</v>
      </c>
      <c r="AA61" s="61"/>
      <c r="AB61" s="61"/>
      <c r="AC61" s="49">
        <f t="shared" si="1"/>
        <v>3631.1</v>
      </c>
      <c r="AD61" s="49"/>
      <c r="AE61" s="49"/>
      <c r="AF61" s="49"/>
      <c r="AG61" s="49"/>
      <c r="AH61" s="10"/>
      <c r="AI61" s="10"/>
      <c r="AL61" s="10"/>
    </row>
    <row r="62" spans="1:38" ht="15.75" x14ac:dyDescent="0.2">
      <c r="A62" s="58" t="str">
        <f>"2.7 "&amp;[1]MCC!B128</f>
        <v xml:space="preserve">2.7 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f>[1]MCC!P128</f>
        <v>0</v>
      </c>
      <c r="P62" s="59"/>
      <c r="Q62" s="59"/>
      <c r="R62" s="48">
        <v>30</v>
      </c>
      <c r="S62" s="48"/>
      <c r="T62" s="48"/>
      <c r="U62" s="60">
        <v>91.85</v>
      </c>
      <c r="V62" s="60"/>
      <c r="W62" s="60"/>
      <c r="X62" s="60"/>
      <c r="Y62" s="60"/>
      <c r="Z62" s="61">
        <f t="shared" si="0"/>
        <v>0</v>
      </c>
      <c r="AA62" s="61"/>
      <c r="AB62" s="61"/>
      <c r="AC62" s="49">
        <f t="shared" si="1"/>
        <v>2755.5</v>
      </c>
      <c r="AD62" s="49"/>
      <c r="AE62" s="49"/>
      <c r="AF62" s="49"/>
      <c r="AG62" s="49"/>
      <c r="AH62" s="10"/>
      <c r="AI62" s="10"/>
      <c r="AL62" s="10"/>
    </row>
    <row r="63" spans="1:38" ht="15.75" x14ac:dyDescent="0.2">
      <c r="A63" s="58" t="str">
        <f>"2.8 "&amp;[1]MCC!B129</f>
        <v xml:space="preserve">2.8 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f>[1]MCC!P129</f>
        <v>0</v>
      </c>
      <c r="P63" s="59"/>
      <c r="Q63" s="59"/>
      <c r="R63" s="48">
        <v>2</v>
      </c>
      <c r="S63" s="48"/>
      <c r="T63" s="48"/>
      <c r="U63" s="60">
        <v>43.67</v>
      </c>
      <c r="V63" s="60"/>
      <c r="W63" s="60"/>
      <c r="X63" s="60"/>
      <c r="Y63" s="60"/>
      <c r="Z63" s="61">
        <f t="shared" si="0"/>
        <v>0</v>
      </c>
      <c r="AA63" s="61"/>
      <c r="AB63" s="61"/>
      <c r="AC63" s="49">
        <f t="shared" si="1"/>
        <v>87.34</v>
      </c>
      <c r="AD63" s="49"/>
      <c r="AE63" s="49"/>
      <c r="AF63" s="49"/>
      <c r="AG63" s="49"/>
      <c r="AH63" s="10"/>
      <c r="AI63" s="10"/>
      <c r="AL63" s="10"/>
    </row>
    <row r="64" spans="1:38" ht="15.75" x14ac:dyDescent="0.2">
      <c r="A64" s="58" t="str">
        <f>"2.9 "&amp;[1]MCC!B130</f>
        <v xml:space="preserve">2.9 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f>[1]MCC!P130</f>
        <v>0</v>
      </c>
      <c r="P64" s="59"/>
      <c r="Q64" s="59"/>
      <c r="R64" s="48">
        <v>2</v>
      </c>
      <c r="S64" s="48"/>
      <c r="T64" s="48"/>
      <c r="U64" s="60">
        <v>49.76</v>
      </c>
      <c r="V64" s="60"/>
      <c r="W64" s="60"/>
      <c r="X64" s="60"/>
      <c r="Y64" s="60"/>
      <c r="Z64" s="61">
        <f t="shared" si="0"/>
        <v>0</v>
      </c>
      <c r="AA64" s="61"/>
      <c r="AB64" s="61"/>
      <c r="AC64" s="49">
        <f t="shared" si="1"/>
        <v>99.52</v>
      </c>
      <c r="AD64" s="49"/>
      <c r="AE64" s="49"/>
      <c r="AF64" s="49"/>
      <c r="AG64" s="49"/>
      <c r="AH64" s="10"/>
      <c r="AI64" s="10"/>
      <c r="AL64" s="10"/>
    </row>
    <row r="65" spans="1:38" ht="15.75" x14ac:dyDescent="0.2">
      <c r="A65" s="58" t="str">
        <f>"2.10 "&amp;[1]MCC!B131</f>
        <v xml:space="preserve">2.10 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f>[1]MCC!P131</f>
        <v>0</v>
      </c>
      <c r="P65" s="59"/>
      <c r="Q65" s="59"/>
      <c r="R65" s="48">
        <v>4</v>
      </c>
      <c r="S65" s="48"/>
      <c r="T65" s="48"/>
      <c r="U65" s="60">
        <v>157</v>
      </c>
      <c r="V65" s="60"/>
      <c r="W65" s="60"/>
      <c r="X65" s="60"/>
      <c r="Y65" s="60"/>
      <c r="Z65" s="61">
        <f t="shared" si="0"/>
        <v>0</v>
      </c>
      <c r="AA65" s="61"/>
      <c r="AB65" s="61"/>
      <c r="AC65" s="49">
        <f t="shared" si="1"/>
        <v>628</v>
      </c>
      <c r="AD65" s="49"/>
      <c r="AE65" s="49"/>
      <c r="AF65" s="49"/>
      <c r="AG65" s="49"/>
      <c r="AH65" s="10"/>
      <c r="AI65" s="10"/>
      <c r="AL65" s="10"/>
    </row>
    <row r="66" spans="1:38" ht="15.75" x14ac:dyDescent="0.2">
      <c r="A66" s="58" t="str">
        <f>"2.11 "&amp;[1]MCC!B132</f>
        <v xml:space="preserve">2.11 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f>[1]MCC!P132</f>
        <v>0</v>
      </c>
      <c r="P66" s="59"/>
      <c r="Q66" s="59"/>
      <c r="R66" s="48">
        <v>115</v>
      </c>
      <c r="S66" s="48"/>
      <c r="T66" s="48"/>
      <c r="U66" s="60">
        <v>8.44</v>
      </c>
      <c r="V66" s="60"/>
      <c r="W66" s="60"/>
      <c r="X66" s="60"/>
      <c r="Y66" s="60"/>
      <c r="Z66" s="61">
        <f t="shared" si="0"/>
        <v>0</v>
      </c>
      <c r="AA66" s="61"/>
      <c r="AB66" s="61"/>
      <c r="AC66" s="49">
        <f t="shared" si="1"/>
        <v>970.59999999999991</v>
      </c>
      <c r="AD66" s="49"/>
      <c r="AE66" s="49"/>
      <c r="AF66" s="49"/>
      <c r="AG66" s="49"/>
      <c r="AH66" s="10"/>
      <c r="AI66" s="10"/>
      <c r="AL66" s="10"/>
    </row>
    <row r="67" spans="1:38" ht="15.75" x14ac:dyDescent="0.2">
      <c r="A67" s="58" t="str">
        <f>"2.12 "&amp;[1]MCC!B133</f>
        <v xml:space="preserve">2.12 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f>[1]MCC!P133</f>
        <v>0</v>
      </c>
      <c r="P67" s="59"/>
      <c r="Q67" s="59"/>
      <c r="R67" s="48">
        <v>85</v>
      </c>
      <c r="S67" s="48"/>
      <c r="T67" s="48"/>
      <c r="U67" s="60">
        <v>13.16</v>
      </c>
      <c r="V67" s="60"/>
      <c r="W67" s="60"/>
      <c r="X67" s="60"/>
      <c r="Y67" s="60"/>
      <c r="Z67" s="61">
        <f t="shared" si="0"/>
        <v>0</v>
      </c>
      <c r="AA67" s="61"/>
      <c r="AB67" s="61"/>
      <c r="AC67" s="49">
        <f t="shared" si="1"/>
        <v>1118.5999999999999</v>
      </c>
      <c r="AD67" s="49"/>
      <c r="AE67" s="49"/>
      <c r="AF67" s="49"/>
      <c r="AG67" s="49"/>
      <c r="AH67" s="10"/>
      <c r="AI67" s="10"/>
      <c r="AL67" s="10"/>
    </row>
    <row r="68" spans="1:38" ht="15.75" x14ac:dyDescent="0.2">
      <c r="A68" s="58" t="str">
        <f>"2.13 "&amp;[1]MCC!B134</f>
        <v xml:space="preserve">2.13 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f>[1]MCC!P134</f>
        <v>0</v>
      </c>
      <c r="P68" s="59"/>
      <c r="Q68" s="59"/>
      <c r="R68" s="48">
        <v>100</v>
      </c>
      <c r="S68" s="48"/>
      <c r="T68" s="48"/>
      <c r="U68" s="60">
        <v>4.6900000000000004</v>
      </c>
      <c r="V68" s="60"/>
      <c r="W68" s="60"/>
      <c r="X68" s="60"/>
      <c r="Y68" s="60"/>
      <c r="Z68" s="61">
        <f>$Z$102</f>
        <v>0</v>
      </c>
      <c r="AA68" s="61"/>
      <c r="AB68" s="61"/>
      <c r="AC68" s="49">
        <f t="shared" si="1"/>
        <v>469.00000000000006</v>
      </c>
      <c r="AD68" s="49"/>
      <c r="AE68" s="49"/>
      <c r="AF68" s="49"/>
      <c r="AG68" s="49"/>
      <c r="AH68" s="10"/>
      <c r="AI68" s="10"/>
      <c r="AL68" s="10"/>
    </row>
    <row r="69" spans="1:38" ht="15.75" x14ac:dyDescent="0.2">
      <c r="A69" s="58" t="str">
        <f>"2.14 "&amp;[1]MCC!B135</f>
        <v xml:space="preserve">2.14 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f>[1]MCC!P135</f>
        <v>0</v>
      </c>
      <c r="P69" s="59"/>
      <c r="Q69" s="59"/>
      <c r="R69" s="48">
        <v>12</v>
      </c>
      <c r="S69" s="48"/>
      <c r="T69" s="48"/>
      <c r="U69" s="60">
        <v>46.54</v>
      </c>
      <c r="V69" s="60"/>
      <c r="W69" s="60"/>
      <c r="X69" s="60"/>
      <c r="Y69" s="60"/>
      <c r="Z69" s="61">
        <f>$U$102</f>
        <v>0</v>
      </c>
      <c r="AA69" s="61"/>
      <c r="AB69" s="61"/>
      <c r="AC69" s="49">
        <f t="shared" si="1"/>
        <v>558.48</v>
      </c>
      <c r="AD69" s="49"/>
      <c r="AE69" s="49"/>
      <c r="AF69" s="49"/>
      <c r="AG69" s="49"/>
      <c r="AH69" s="10"/>
      <c r="AI69" s="10"/>
      <c r="AL69" s="10"/>
    </row>
    <row r="70" spans="1:38" ht="15.75" x14ac:dyDescent="0.2">
      <c r="A70" s="58" t="str">
        <f>"2.15 "&amp;[1]MCC!B136</f>
        <v xml:space="preserve">2.15 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f>[1]MCC!P136</f>
        <v>0</v>
      </c>
      <c r="P70" s="59"/>
      <c r="Q70" s="59"/>
      <c r="R70" s="48">
        <v>11</v>
      </c>
      <c r="S70" s="48"/>
      <c r="T70" s="48"/>
      <c r="U70" s="60">
        <v>53.36</v>
      </c>
      <c r="V70" s="60"/>
      <c r="W70" s="60"/>
      <c r="X70" s="60"/>
      <c r="Y70" s="60"/>
      <c r="Z70" s="61">
        <f>$U$102</f>
        <v>0</v>
      </c>
      <c r="AA70" s="61"/>
      <c r="AB70" s="61"/>
      <c r="AC70" s="49">
        <f t="shared" si="1"/>
        <v>586.96</v>
      </c>
      <c r="AD70" s="49"/>
      <c r="AE70" s="49"/>
      <c r="AF70" s="49"/>
      <c r="AG70" s="49"/>
      <c r="AH70" s="10"/>
      <c r="AI70" s="10"/>
      <c r="AL70" s="10"/>
    </row>
    <row r="71" spans="1:38" ht="15.75" x14ac:dyDescent="0.2">
      <c r="A71" s="58" t="str">
        <f>"2.16 "&amp;[1]MCC!B137</f>
        <v xml:space="preserve">2.16 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f>[1]MCC!P137</f>
        <v>0</v>
      </c>
      <c r="P71" s="59"/>
      <c r="Q71" s="59"/>
      <c r="R71" s="48">
        <v>17</v>
      </c>
      <c r="S71" s="48"/>
      <c r="T71" s="48"/>
      <c r="U71" s="60">
        <v>318.49</v>
      </c>
      <c r="V71" s="60"/>
      <c r="W71" s="60"/>
      <c r="X71" s="60"/>
      <c r="Y71" s="60"/>
      <c r="Z71" s="61">
        <f>$U$102</f>
        <v>0</v>
      </c>
      <c r="AA71" s="61"/>
      <c r="AB71" s="61"/>
      <c r="AC71" s="49">
        <f t="shared" si="1"/>
        <v>5414.33</v>
      </c>
      <c r="AD71" s="49"/>
      <c r="AE71" s="49"/>
      <c r="AF71" s="49"/>
      <c r="AG71" s="49"/>
      <c r="AH71" s="10"/>
      <c r="AI71" s="10"/>
      <c r="AL71" s="10"/>
    </row>
    <row r="72" spans="1:38" ht="15.75" x14ac:dyDescent="0.2">
      <c r="A72" s="58" t="str">
        <f>"2.17 "&amp;[1]MCC!B138</f>
        <v xml:space="preserve">2.17 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f>[1]MCC!P138</f>
        <v>0</v>
      </c>
      <c r="P72" s="59"/>
      <c r="Q72" s="59"/>
      <c r="R72" s="48">
        <v>4</v>
      </c>
      <c r="S72" s="48"/>
      <c r="T72" s="48"/>
      <c r="U72" s="60">
        <v>3.23</v>
      </c>
      <c r="V72" s="60"/>
      <c r="W72" s="60"/>
      <c r="X72" s="60"/>
      <c r="Y72" s="60"/>
      <c r="Z72" s="61">
        <f>$Z$102</f>
        <v>0</v>
      </c>
      <c r="AA72" s="61"/>
      <c r="AB72" s="61"/>
      <c r="AC72" s="49">
        <f t="shared" si="1"/>
        <v>12.92</v>
      </c>
      <c r="AD72" s="49"/>
      <c r="AE72" s="49"/>
      <c r="AF72" s="49"/>
      <c r="AG72" s="49"/>
      <c r="AH72" s="10"/>
      <c r="AI72" s="10"/>
      <c r="AL72" s="10"/>
    </row>
    <row r="73" spans="1:38" ht="15.75" x14ac:dyDescent="0.2">
      <c r="A73" s="58" t="str">
        <f>"2.18 "&amp;[1]MCC!B139</f>
        <v xml:space="preserve">2.18 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>
        <f>[1]MCC!P139</f>
        <v>0</v>
      </c>
      <c r="P73" s="59"/>
      <c r="Q73" s="59"/>
      <c r="R73" s="48">
        <v>100</v>
      </c>
      <c r="S73" s="48"/>
      <c r="T73" s="48"/>
      <c r="U73" s="60">
        <v>7.36</v>
      </c>
      <c r="V73" s="60"/>
      <c r="W73" s="60"/>
      <c r="X73" s="60"/>
      <c r="Y73" s="60"/>
      <c r="Z73" s="61">
        <f>$Z$102</f>
        <v>0</v>
      </c>
      <c r="AA73" s="61"/>
      <c r="AB73" s="61"/>
      <c r="AC73" s="49">
        <f t="shared" si="1"/>
        <v>736</v>
      </c>
      <c r="AD73" s="49"/>
      <c r="AE73" s="49"/>
      <c r="AF73" s="49"/>
      <c r="AG73" s="49"/>
      <c r="AH73" s="10"/>
      <c r="AI73" s="10"/>
      <c r="AL73" s="10"/>
    </row>
    <row r="74" spans="1:38" ht="15.75" x14ac:dyDescent="0.2">
      <c r="A74" s="58" t="str">
        <f>"2.19 "&amp;[1]MCC!B140</f>
        <v xml:space="preserve">2.19 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f>[1]MCC!P140</f>
        <v>0</v>
      </c>
      <c r="P74" s="59"/>
      <c r="Q74" s="59"/>
      <c r="R74" s="48">
        <v>2</v>
      </c>
      <c r="S74" s="48"/>
      <c r="T74" s="48"/>
      <c r="U74" s="60">
        <v>422.45</v>
      </c>
      <c r="V74" s="60"/>
      <c r="W74" s="60"/>
      <c r="X74" s="60"/>
      <c r="Y74" s="60"/>
      <c r="Z74" s="61">
        <f>$Z$102</f>
        <v>0</v>
      </c>
      <c r="AA74" s="61"/>
      <c r="AB74" s="61"/>
      <c r="AC74" s="49">
        <f t="shared" si="1"/>
        <v>844.9</v>
      </c>
      <c r="AD74" s="49"/>
      <c r="AE74" s="49"/>
      <c r="AF74" s="49"/>
      <c r="AG74" s="49"/>
      <c r="AH74" s="10"/>
      <c r="AI74" s="10"/>
      <c r="AL74" s="10"/>
    </row>
    <row r="75" spans="1:38" ht="15.75" x14ac:dyDescent="0.2">
      <c r="A75" s="58" t="str">
        <f>"2.20 "&amp;[1]MCC!B141</f>
        <v xml:space="preserve">2.20 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f>[1]MCC!P141</f>
        <v>0</v>
      </c>
      <c r="P75" s="59"/>
      <c r="Q75" s="59"/>
      <c r="R75" s="48">
        <v>25</v>
      </c>
      <c r="S75" s="48"/>
      <c r="T75" s="48"/>
      <c r="U75" s="60">
        <v>32.700000000000003</v>
      </c>
      <c r="V75" s="60"/>
      <c r="W75" s="60"/>
      <c r="X75" s="60"/>
      <c r="Y75" s="60"/>
      <c r="Z75" s="61">
        <f>$U$102</f>
        <v>0</v>
      </c>
      <c r="AA75" s="61"/>
      <c r="AB75" s="61"/>
      <c r="AC75" s="49">
        <f t="shared" si="1"/>
        <v>817.50000000000011</v>
      </c>
      <c r="AD75" s="49"/>
      <c r="AE75" s="49"/>
      <c r="AF75" s="49"/>
      <c r="AG75" s="49"/>
      <c r="AH75" s="10"/>
      <c r="AI75" s="10"/>
      <c r="AL75" s="10"/>
    </row>
    <row r="76" spans="1:38" ht="15.75" x14ac:dyDescent="0.2">
      <c r="A76" s="58" t="str">
        <f>"2.21 "&amp;[1]MCC!B142</f>
        <v xml:space="preserve">2.21 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f>[1]MCC!P142</f>
        <v>0</v>
      </c>
      <c r="P76" s="59"/>
      <c r="Q76" s="59"/>
      <c r="R76" s="48">
        <v>100</v>
      </c>
      <c r="S76" s="48"/>
      <c r="T76" s="48"/>
      <c r="U76" s="60">
        <v>21.45</v>
      </c>
      <c r="V76" s="60"/>
      <c r="W76" s="60"/>
      <c r="X76" s="60"/>
      <c r="Y76" s="60"/>
      <c r="Z76" s="61">
        <f>$U$102</f>
        <v>0</v>
      </c>
      <c r="AA76" s="61"/>
      <c r="AB76" s="61"/>
      <c r="AC76" s="49">
        <f t="shared" si="1"/>
        <v>2145</v>
      </c>
      <c r="AD76" s="49"/>
      <c r="AE76" s="49"/>
      <c r="AF76" s="49"/>
      <c r="AG76" s="49"/>
      <c r="AH76" s="10"/>
      <c r="AI76" s="10"/>
      <c r="AL76" s="10"/>
    </row>
    <row r="77" spans="1:38" ht="15.75" x14ac:dyDescent="0.2">
      <c r="A77" s="58" t="str">
        <f>"2.22 "&amp;[1]MCC!B143</f>
        <v xml:space="preserve">2.22 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f>[1]MCC!P143</f>
        <v>0</v>
      </c>
      <c r="P77" s="59"/>
      <c r="Q77" s="59"/>
      <c r="R77" s="48">
        <v>60</v>
      </c>
      <c r="S77" s="48"/>
      <c r="T77" s="48"/>
      <c r="U77" s="60">
        <v>14.94</v>
      </c>
      <c r="V77" s="60"/>
      <c r="W77" s="60"/>
      <c r="X77" s="60"/>
      <c r="Y77" s="60"/>
      <c r="Z77" s="61">
        <f>$U$102</f>
        <v>0</v>
      </c>
      <c r="AA77" s="61"/>
      <c r="AB77" s="61"/>
      <c r="AC77" s="49">
        <f t="shared" si="1"/>
        <v>896.4</v>
      </c>
      <c r="AD77" s="49"/>
      <c r="AE77" s="49"/>
      <c r="AF77" s="49"/>
      <c r="AG77" s="49"/>
      <c r="AH77" s="10"/>
      <c r="AI77" s="10"/>
      <c r="AL77" s="10"/>
    </row>
    <row r="78" spans="1:38" ht="26.25" customHeight="1" x14ac:dyDescent="0.2">
      <c r="A78" s="52" t="s">
        <v>55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31</v>
      </c>
      <c r="V78" s="53"/>
      <c r="W78" s="53"/>
      <c r="X78" s="53"/>
      <c r="Y78" s="53"/>
      <c r="Z78" s="54">
        <f>AC80</f>
        <v>347.5</v>
      </c>
      <c r="AA78" s="54"/>
      <c r="AB78" s="54"/>
      <c r="AC78" s="54"/>
      <c r="AD78" s="54"/>
      <c r="AE78" s="54"/>
      <c r="AF78" s="54"/>
      <c r="AG78" s="54"/>
      <c r="AJ78" s="1"/>
    </row>
    <row r="79" spans="1:38" ht="26.25" customHeight="1" x14ac:dyDescent="0.2">
      <c r="A79" s="55" t="s">
        <v>32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6" t="s">
        <v>41</v>
      </c>
      <c r="P79" s="56"/>
      <c r="Q79" s="56"/>
      <c r="R79" s="56" t="s">
        <v>34</v>
      </c>
      <c r="S79" s="56"/>
      <c r="T79" s="56"/>
      <c r="U79" s="57" t="s">
        <v>42</v>
      </c>
      <c r="V79" s="57"/>
      <c r="W79" s="57"/>
      <c r="X79" s="57"/>
      <c r="Y79" s="57"/>
      <c r="Z79" s="56" t="s">
        <v>43</v>
      </c>
      <c r="AA79" s="56"/>
      <c r="AB79" s="56"/>
      <c r="AC79" s="57" t="s">
        <v>54</v>
      </c>
      <c r="AD79" s="57"/>
      <c r="AE79" s="57"/>
      <c r="AF79" s="57"/>
      <c r="AG79" s="57"/>
    </row>
    <row r="80" spans="1:38" ht="15" customHeight="1" x14ac:dyDescent="0.2">
      <c r="A80" s="58" t="s">
        <v>56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 t="s">
        <v>57</v>
      </c>
      <c r="P80" s="59"/>
      <c r="Q80" s="59"/>
      <c r="R80" s="48">
        <v>25</v>
      </c>
      <c r="S80" s="48"/>
      <c r="T80" s="48"/>
      <c r="U80" s="60">
        <v>13.9</v>
      </c>
      <c r="V80" s="60"/>
      <c r="W80" s="60"/>
      <c r="X80" s="60"/>
      <c r="Y80" s="60"/>
      <c r="Z80" s="61">
        <f>$U$102</f>
        <v>0</v>
      </c>
      <c r="AA80" s="61"/>
      <c r="AB80" s="61"/>
      <c r="AC80" s="49">
        <f>$R80*TRUNC(U80*(1+Z80),2)</f>
        <v>347.5</v>
      </c>
      <c r="AD80" s="49"/>
      <c r="AE80" s="49"/>
      <c r="AF80" s="49"/>
      <c r="AG80" s="49"/>
      <c r="AH80" s="10"/>
      <c r="AI80" s="10"/>
      <c r="AJ80" s="1"/>
      <c r="AL80" s="10"/>
    </row>
    <row r="81" spans="1:38" ht="26.25" customHeight="1" x14ac:dyDescent="0.2">
      <c r="A81" s="52" t="s">
        <v>58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3" t="s">
        <v>31</v>
      </c>
      <c r="V81" s="53"/>
      <c r="W81" s="53"/>
      <c r="X81" s="53"/>
      <c r="Y81" s="53"/>
      <c r="Z81" s="54">
        <f>AC83</f>
        <v>29229.119999999999</v>
      </c>
      <c r="AA81" s="54"/>
      <c r="AB81" s="54"/>
      <c r="AC81" s="54"/>
      <c r="AD81" s="54"/>
      <c r="AE81" s="54"/>
      <c r="AF81" s="54"/>
      <c r="AG81" s="54"/>
      <c r="AJ81" s="1"/>
    </row>
    <row r="82" spans="1:38" ht="26.25" customHeight="1" x14ac:dyDescent="0.2">
      <c r="A82" s="55" t="s">
        <v>32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6" t="s">
        <v>41</v>
      </c>
      <c r="P82" s="56"/>
      <c r="Q82" s="56"/>
      <c r="R82" s="56" t="s">
        <v>34</v>
      </c>
      <c r="S82" s="56"/>
      <c r="T82" s="56"/>
      <c r="U82" s="57" t="s">
        <v>42</v>
      </c>
      <c r="V82" s="57"/>
      <c r="W82" s="57"/>
      <c r="X82" s="57"/>
      <c r="Y82" s="57"/>
      <c r="Z82" s="56" t="s">
        <v>43</v>
      </c>
      <c r="AA82" s="56"/>
      <c r="AB82" s="56"/>
      <c r="AC82" s="57" t="s">
        <v>54</v>
      </c>
      <c r="AD82" s="57"/>
      <c r="AE82" s="57"/>
      <c r="AF82" s="57"/>
      <c r="AG82" s="57"/>
    </row>
    <row r="83" spans="1:38" ht="39.6" customHeight="1" x14ac:dyDescent="0.2">
      <c r="A83" s="58" t="s">
        <v>59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64" t="s">
        <v>46</v>
      </c>
      <c r="P83" s="64"/>
      <c r="Q83" s="64"/>
      <c r="R83" s="48">
        <v>102</v>
      </c>
      <c r="S83" s="48"/>
      <c r="T83" s="48"/>
      <c r="U83" s="65">
        <v>286.56</v>
      </c>
      <c r="V83" s="65"/>
      <c r="W83" s="65"/>
      <c r="X83" s="65"/>
      <c r="Y83" s="65"/>
      <c r="Z83" s="61">
        <f>$U$102</f>
        <v>0</v>
      </c>
      <c r="AA83" s="61"/>
      <c r="AB83" s="61"/>
      <c r="AC83" s="49">
        <f>$R83*TRUNC(U83*(1+Z83),2)</f>
        <v>29229.119999999999</v>
      </c>
      <c r="AD83" s="49"/>
      <c r="AE83" s="49"/>
      <c r="AF83" s="49"/>
      <c r="AG83" s="49"/>
      <c r="AH83" s="10"/>
      <c r="AI83" s="10"/>
      <c r="AJ83" s="1"/>
      <c r="AL83" s="10"/>
    </row>
    <row r="86" spans="1:38" ht="15.75" x14ac:dyDescent="0.2">
      <c r="A86" s="40" t="s">
        <v>60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</row>
    <row r="88" spans="1:38" x14ac:dyDescent="0.2">
      <c r="U88" s="66" t="s">
        <v>61</v>
      </c>
      <c r="V88" s="66"/>
      <c r="W88" s="66"/>
      <c r="X88" s="66"/>
      <c r="Y88" s="66"/>
      <c r="Z88" s="66"/>
      <c r="AA88" s="66"/>
      <c r="AB88" s="66"/>
      <c r="AC88" s="66"/>
      <c r="AD88" s="66"/>
    </row>
    <row r="89" spans="1:38" ht="15.75" x14ac:dyDescent="0.2">
      <c r="C89" s="67" t="s">
        <v>43</v>
      </c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45" t="s">
        <v>62</v>
      </c>
      <c r="V89" s="45"/>
      <c r="W89" s="45"/>
      <c r="X89" s="45"/>
      <c r="Y89" s="45"/>
      <c r="Z89" s="45" t="s">
        <v>63</v>
      </c>
      <c r="AA89" s="45"/>
      <c r="AB89" s="45"/>
      <c r="AC89" s="45"/>
      <c r="AD89" s="45"/>
    </row>
    <row r="90" spans="1:38" ht="15.75" x14ac:dyDescent="0.2">
      <c r="C90" s="47" t="s">
        <v>64</v>
      </c>
      <c r="D90" s="47"/>
      <c r="E90" s="68" t="s">
        <v>65</v>
      </c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</row>
    <row r="91" spans="1:38" ht="15.75" x14ac:dyDescent="0.2">
      <c r="C91" s="59" t="s">
        <v>66</v>
      </c>
      <c r="D91" s="59"/>
      <c r="E91" s="69" t="s">
        <v>67</v>
      </c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70">
        <f>[1]BDI!$E8</f>
        <v>0</v>
      </c>
      <c r="V91" s="70"/>
      <c r="W91" s="70"/>
      <c r="X91" s="70"/>
      <c r="Y91" s="70"/>
      <c r="Z91" s="70">
        <f>[1]BDI!$F8</f>
        <v>0</v>
      </c>
      <c r="AA91" s="70"/>
      <c r="AB91" s="70"/>
      <c r="AC91" s="70"/>
      <c r="AD91" s="70"/>
    </row>
    <row r="92" spans="1:38" ht="15.75" x14ac:dyDescent="0.2">
      <c r="C92" s="59" t="s">
        <v>68</v>
      </c>
      <c r="D92" s="59"/>
      <c r="E92" s="69" t="s">
        <v>69</v>
      </c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70">
        <f>[1]BDI!$E9</f>
        <v>0</v>
      </c>
      <c r="V92" s="70"/>
      <c r="W92" s="70"/>
      <c r="X92" s="70"/>
      <c r="Y92" s="70"/>
      <c r="Z92" s="70">
        <f>[1]BDI!$F9</f>
        <v>0</v>
      </c>
      <c r="AA92" s="70"/>
      <c r="AB92" s="70"/>
      <c r="AC92" s="70"/>
      <c r="AD92" s="70"/>
    </row>
    <row r="93" spans="1:38" ht="15.75" x14ac:dyDescent="0.2">
      <c r="C93" s="59" t="s">
        <v>70</v>
      </c>
      <c r="D93" s="59"/>
      <c r="E93" s="69" t="s">
        <v>71</v>
      </c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70">
        <f>[1]BDI!$E10</f>
        <v>0</v>
      </c>
      <c r="V93" s="70"/>
      <c r="W93" s="70"/>
      <c r="X93" s="70"/>
      <c r="Y93" s="70"/>
      <c r="Z93" s="70">
        <f>[1]BDI!$F10</f>
        <v>0</v>
      </c>
      <c r="AA93" s="70"/>
      <c r="AB93" s="70"/>
      <c r="AC93" s="70"/>
      <c r="AD93" s="70"/>
    </row>
    <row r="94" spans="1:38" ht="15.75" x14ac:dyDescent="0.2">
      <c r="C94" s="59" t="s">
        <v>72</v>
      </c>
      <c r="D94" s="59"/>
      <c r="E94" s="69" t="s">
        <v>73</v>
      </c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70">
        <f>[1]BDI!$E11</f>
        <v>0</v>
      </c>
      <c r="V94" s="70"/>
      <c r="W94" s="70"/>
      <c r="X94" s="70"/>
      <c r="Y94" s="70"/>
      <c r="Z94" s="70">
        <f>[1]BDI!$F11</f>
        <v>0</v>
      </c>
      <c r="AA94" s="70"/>
      <c r="AB94" s="70"/>
      <c r="AC94" s="70"/>
      <c r="AD94" s="70"/>
    </row>
    <row r="95" spans="1:38" ht="15.75" x14ac:dyDescent="0.2">
      <c r="C95" s="59" t="s">
        <v>74</v>
      </c>
      <c r="D95" s="59"/>
      <c r="E95" s="69" t="s">
        <v>75</v>
      </c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70">
        <f>[1]BDI!$E12</f>
        <v>0</v>
      </c>
      <c r="V95" s="70"/>
      <c r="W95" s="70"/>
      <c r="X95" s="70"/>
      <c r="Y95" s="70"/>
      <c r="Z95" s="70">
        <f>[1]BDI!$F12</f>
        <v>0</v>
      </c>
      <c r="AA95" s="70"/>
      <c r="AB95" s="70"/>
      <c r="AC95" s="70"/>
      <c r="AD95" s="70"/>
    </row>
    <row r="96" spans="1:38" ht="15.75" x14ac:dyDescent="0.2">
      <c r="C96" s="59" t="s">
        <v>76</v>
      </c>
      <c r="D96" s="59"/>
      <c r="E96" s="69" t="s">
        <v>77</v>
      </c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70">
        <f>[1]BDI!$E13</f>
        <v>0</v>
      </c>
      <c r="V96" s="70"/>
      <c r="W96" s="70"/>
      <c r="X96" s="70"/>
      <c r="Y96" s="70"/>
      <c r="Z96" s="70">
        <f>[1]BDI!$F13</f>
        <v>0</v>
      </c>
      <c r="AA96" s="70"/>
      <c r="AB96" s="70"/>
      <c r="AC96" s="70"/>
      <c r="AD96" s="70"/>
    </row>
    <row r="97" spans="3:30" ht="15.75" x14ac:dyDescent="0.2">
      <c r="C97" s="47" t="s">
        <v>78</v>
      </c>
      <c r="D97" s="47"/>
      <c r="E97" s="68" t="s">
        <v>79</v>
      </c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</row>
    <row r="98" spans="3:30" ht="15.75" x14ac:dyDescent="0.2">
      <c r="C98" s="59" t="s">
        <v>80</v>
      </c>
      <c r="D98" s="59"/>
      <c r="E98" s="69" t="s">
        <v>81</v>
      </c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70">
        <f>[1]BDI!$E15</f>
        <v>0</v>
      </c>
      <c r="V98" s="70"/>
      <c r="W98" s="70"/>
      <c r="X98" s="70"/>
      <c r="Y98" s="70"/>
      <c r="Z98" s="70">
        <f>[1]BDI!$F15</f>
        <v>0</v>
      </c>
      <c r="AA98" s="70"/>
      <c r="AB98" s="70"/>
      <c r="AC98" s="70"/>
      <c r="AD98" s="70"/>
    </row>
    <row r="99" spans="3:30" ht="15.75" x14ac:dyDescent="0.2">
      <c r="C99" s="59" t="s">
        <v>82</v>
      </c>
      <c r="D99" s="59"/>
      <c r="E99" s="69" t="s">
        <v>83</v>
      </c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70">
        <f>[1]BDI!$E16</f>
        <v>0</v>
      </c>
      <c r="V99" s="70"/>
      <c r="W99" s="70"/>
      <c r="X99" s="70"/>
      <c r="Y99" s="70"/>
      <c r="Z99" s="70">
        <f>[1]BDI!$F16</f>
        <v>0</v>
      </c>
      <c r="AA99" s="70"/>
      <c r="AB99" s="70"/>
      <c r="AC99" s="70"/>
      <c r="AD99" s="70"/>
    </row>
    <row r="100" spans="3:30" ht="15.75" x14ac:dyDescent="0.2">
      <c r="C100" s="59" t="s">
        <v>84</v>
      </c>
      <c r="D100" s="59"/>
      <c r="E100" s="69" t="s">
        <v>85</v>
      </c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70">
        <f>[1]BDI!$E17</f>
        <v>0</v>
      </c>
      <c r="V100" s="70"/>
      <c r="W100" s="70"/>
      <c r="X100" s="70"/>
      <c r="Y100" s="70"/>
      <c r="Z100" s="70">
        <f>[1]BDI!$F17</f>
        <v>0</v>
      </c>
      <c r="AA100" s="70"/>
      <c r="AB100" s="70"/>
      <c r="AC100" s="70"/>
      <c r="AD100" s="70"/>
    </row>
    <row r="101" spans="3:30" ht="15.75" x14ac:dyDescent="0.2">
      <c r="C101" s="59" t="s">
        <v>86</v>
      </c>
      <c r="D101" s="59"/>
      <c r="E101" s="69" t="s">
        <v>87</v>
      </c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70">
        <f>[1]BDI!$E18</f>
        <v>0</v>
      </c>
      <c r="V101" s="70"/>
      <c r="W101" s="70"/>
      <c r="X101" s="70"/>
      <c r="Y101" s="70"/>
      <c r="Z101" s="70">
        <f>[1]BDI!$F18</f>
        <v>0</v>
      </c>
      <c r="AA101" s="70"/>
      <c r="AB101" s="70"/>
      <c r="AC101" s="70"/>
      <c r="AD101" s="70"/>
    </row>
    <row r="102" spans="3:30" ht="15.75" x14ac:dyDescent="0.2">
      <c r="C102" s="71" t="s">
        <v>88</v>
      </c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2">
        <f>TRUNC((1+U91+U93+U94+U95)*(1+U92)*(1+U96)/(1-SUM(U98:Y101))-1,3)</f>
        <v>0</v>
      </c>
      <c r="V102" s="72"/>
      <c r="W102" s="72"/>
      <c r="X102" s="72"/>
      <c r="Y102" s="72"/>
      <c r="Z102" s="72">
        <f>TRUNC((1+Z91+Z93+Z94+Z95)*(1+Z92)*(1+Z96)/(1-SUM(Z98:AD101))-1,3)</f>
        <v>0</v>
      </c>
      <c r="AA102" s="72"/>
      <c r="AB102" s="72"/>
      <c r="AC102" s="72"/>
      <c r="AD102" s="72"/>
    </row>
  </sheetData>
  <mergeCells count="343">
    <mergeCell ref="C101:D101"/>
    <mergeCell ref="E101:T101"/>
    <mergeCell ref="U101:Y101"/>
    <mergeCell ref="Z101:AD101"/>
    <mergeCell ref="C102:T102"/>
    <mergeCell ref="U102:Y102"/>
    <mergeCell ref="Z102:AD102"/>
    <mergeCell ref="C98:D98"/>
    <mergeCell ref="E98:T98"/>
    <mergeCell ref="U98:Y98"/>
    <mergeCell ref="Z98:AD98"/>
    <mergeCell ref="C99:D99"/>
    <mergeCell ref="E99:T99"/>
    <mergeCell ref="U99:Y99"/>
    <mergeCell ref="Z99:AD99"/>
    <mergeCell ref="C100:D100"/>
    <mergeCell ref="E100:T100"/>
    <mergeCell ref="U100:Y100"/>
    <mergeCell ref="Z100:AD100"/>
    <mergeCell ref="C95:D95"/>
    <mergeCell ref="E95:T95"/>
    <mergeCell ref="U95:Y95"/>
    <mergeCell ref="Z95:AD95"/>
    <mergeCell ref="C96:D96"/>
    <mergeCell ref="E96:T96"/>
    <mergeCell ref="U96:Y96"/>
    <mergeCell ref="Z96:AD96"/>
    <mergeCell ref="C97:D97"/>
    <mergeCell ref="E97:AD97"/>
    <mergeCell ref="C92:D92"/>
    <mergeCell ref="E92:T92"/>
    <mergeCell ref="U92:Y92"/>
    <mergeCell ref="Z92:AD92"/>
    <mergeCell ref="C93:D93"/>
    <mergeCell ref="E93:T93"/>
    <mergeCell ref="U93:Y93"/>
    <mergeCell ref="Z93:AD93"/>
    <mergeCell ref="C94:D94"/>
    <mergeCell ref="E94:T94"/>
    <mergeCell ref="U94:Y94"/>
    <mergeCell ref="Z94:AD94"/>
    <mergeCell ref="A86:AG86"/>
    <mergeCell ref="U88:AD88"/>
    <mergeCell ref="C89:T89"/>
    <mergeCell ref="U89:Y89"/>
    <mergeCell ref="Z89:AD89"/>
    <mergeCell ref="C90:D90"/>
    <mergeCell ref="E90:AD90"/>
    <mergeCell ref="C91:D91"/>
    <mergeCell ref="E91:T91"/>
    <mergeCell ref="U91:Y91"/>
    <mergeCell ref="Z91:AD91"/>
    <mergeCell ref="A82:N82"/>
    <mergeCell ref="O82:Q82"/>
    <mergeCell ref="R82:T82"/>
    <mergeCell ref="U82:Y82"/>
    <mergeCell ref="Z82:AB82"/>
    <mergeCell ref="AC82:AG82"/>
    <mergeCell ref="A83:N83"/>
    <mergeCell ref="O83:Q83"/>
    <mergeCell ref="R83:T83"/>
    <mergeCell ref="U83:Y83"/>
    <mergeCell ref="Z83:AB83"/>
    <mergeCell ref="AC83:AG83"/>
    <mergeCell ref="A80:N80"/>
    <mergeCell ref="O80:Q80"/>
    <mergeCell ref="R80:T80"/>
    <mergeCell ref="U80:Y80"/>
    <mergeCell ref="Z80:AB80"/>
    <mergeCell ref="AC80:AG80"/>
    <mergeCell ref="A81:T81"/>
    <mergeCell ref="U81:Y81"/>
    <mergeCell ref="Z81:AG81"/>
    <mergeCell ref="A78:T78"/>
    <mergeCell ref="U78:Y78"/>
    <mergeCell ref="Z78:AG78"/>
    <mergeCell ref="A79:N79"/>
    <mergeCell ref="O79:Q79"/>
    <mergeCell ref="R79:T79"/>
    <mergeCell ref="U79:Y79"/>
    <mergeCell ref="Z79:AB79"/>
    <mergeCell ref="AC79:AG79"/>
    <mergeCell ref="A76:N76"/>
    <mergeCell ref="O76:Q76"/>
    <mergeCell ref="R76:T76"/>
    <mergeCell ref="U76:Y76"/>
    <mergeCell ref="Z76:AB76"/>
    <mergeCell ref="AC76:AG76"/>
    <mergeCell ref="A77:N77"/>
    <mergeCell ref="O77:Q77"/>
    <mergeCell ref="R77:T77"/>
    <mergeCell ref="U77:Y77"/>
    <mergeCell ref="Z77:AB77"/>
    <mergeCell ref="AC77:AG77"/>
    <mergeCell ref="A74:N74"/>
    <mergeCell ref="O74:Q74"/>
    <mergeCell ref="R74:T74"/>
    <mergeCell ref="U74:Y74"/>
    <mergeCell ref="Z74:AB74"/>
    <mergeCell ref="AC74:AG74"/>
    <mergeCell ref="A75:N75"/>
    <mergeCell ref="O75:Q75"/>
    <mergeCell ref="R75:T75"/>
    <mergeCell ref="U75:Y75"/>
    <mergeCell ref="Z75:AB75"/>
    <mergeCell ref="AC75:AG75"/>
    <mergeCell ref="A72:N72"/>
    <mergeCell ref="O72:Q72"/>
    <mergeCell ref="R72:T72"/>
    <mergeCell ref="U72:Y72"/>
    <mergeCell ref="Z72:AB72"/>
    <mergeCell ref="AC72:AG72"/>
    <mergeCell ref="A73:N73"/>
    <mergeCell ref="O73:Q73"/>
    <mergeCell ref="R73:T73"/>
    <mergeCell ref="U73:Y73"/>
    <mergeCell ref="Z73:AB73"/>
    <mergeCell ref="AC73:AG73"/>
    <mergeCell ref="A70:N70"/>
    <mergeCell ref="O70:Q70"/>
    <mergeCell ref="R70:T70"/>
    <mergeCell ref="U70:Y70"/>
    <mergeCell ref="Z70:AB70"/>
    <mergeCell ref="AC70:AG70"/>
    <mergeCell ref="A71:N71"/>
    <mergeCell ref="O71:Q71"/>
    <mergeCell ref="R71:T71"/>
    <mergeCell ref="U71:Y71"/>
    <mergeCell ref="Z71:AB71"/>
    <mergeCell ref="AC71:AG71"/>
    <mergeCell ref="A68:N68"/>
    <mergeCell ref="O68:Q68"/>
    <mergeCell ref="R68:T68"/>
    <mergeCell ref="U68:Y68"/>
    <mergeCell ref="Z68:AB68"/>
    <mergeCell ref="AC68:AG68"/>
    <mergeCell ref="A69:N69"/>
    <mergeCell ref="O69:Q69"/>
    <mergeCell ref="R69:T69"/>
    <mergeCell ref="U69:Y69"/>
    <mergeCell ref="Z69:AB69"/>
    <mergeCell ref="AC69:AG69"/>
    <mergeCell ref="A66:N66"/>
    <mergeCell ref="O66:Q66"/>
    <mergeCell ref="R66:T66"/>
    <mergeCell ref="U66:Y66"/>
    <mergeCell ref="Z66:AB66"/>
    <mergeCell ref="AC66:AG66"/>
    <mergeCell ref="A67:N67"/>
    <mergeCell ref="O67:Q67"/>
    <mergeCell ref="R67:T67"/>
    <mergeCell ref="U67:Y67"/>
    <mergeCell ref="Z67:AB67"/>
    <mergeCell ref="AC67:AG67"/>
    <mergeCell ref="A64:N64"/>
    <mergeCell ref="O64:Q64"/>
    <mergeCell ref="R64:T64"/>
    <mergeCell ref="U64:Y64"/>
    <mergeCell ref="Z64:AB64"/>
    <mergeCell ref="AC64:AG64"/>
    <mergeCell ref="A65:N65"/>
    <mergeCell ref="O65:Q65"/>
    <mergeCell ref="R65:T65"/>
    <mergeCell ref="U65:Y65"/>
    <mergeCell ref="Z65:AB65"/>
    <mergeCell ref="AC65:AG65"/>
    <mergeCell ref="A62:N62"/>
    <mergeCell ref="O62:Q62"/>
    <mergeCell ref="R62:T62"/>
    <mergeCell ref="U62:Y62"/>
    <mergeCell ref="Z62:AB62"/>
    <mergeCell ref="AC62:AG62"/>
    <mergeCell ref="A63:N63"/>
    <mergeCell ref="O63:Q63"/>
    <mergeCell ref="R63:T63"/>
    <mergeCell ref="U63:Y63"/>
    <mergeCell ref="Z63:AB63"/>
    <mergeCell ref="AC63:AG63"/>
    <mergeCell ref="A60:N60"/>
    <mergeCell ref="O60:Q60"/>
    <mergeCell ref="R60:T60"/>
    <mergeCell ref="U60:Y60"/>
    <mergeCell ref="Z60:AB60"/>
    <mergeCell ref="AC60:AG60"/>
    <mergeCell ref="A61:N61"/>
    <mergeCell ref="O61:Q61"/>
    <mergeCell ref="R61:T61"/>
    <mergeCell ref="U61:Y61"/>
    <mergeCell ref="Z61:AB61"/>
    <mergeCell ref="AC61:AG61"/>
    <mergeCell ref="A58:N58"/>
    <mergeCell ref="O58:Q58"/>
    <mergeCell ref="R58:T58"/>
    <mergeCell ref="U58:Y58"/>
    <mergeCell ref="Z58:AB58"/>
    <mergeCell ref="AC58:AG58"/>
    <mergeCell ref="A59:N59"/>
    <mergeCell ref="O59:Q59"/>
    <mergeCell ref="R59:T59"/>
    <mergeCell ref="U59:Y59"/>
    <mergeCell ref="Z59:AB59"/>
    <mergeCell ref="AC59:AG59"/>
    <mergeCell ref="A56:N56"/>
    <mergeCell ref="O56:Q56"/>
    <mergeCell ref="R56:T56"/>
    <mergeCell ref="U56:Y56"/>
    <mergeCell ref="Z56:AB56"/>
    <mergeCell ref="AC56:AG56"/>
    <mergeCell ref="A57:N57"/>
    <mergeCell ref="O57:Q57"/>
    <mergeCell ref="R57:T57"/>
    <mergeCell ref="U57:Y57"/>
    <mergeCell ref="Z57:AB57"/>
    <mergeCell ref="AC57:AG57"/>
    <mergeCell ref="A54:T54"/>
    <mergeCell ref="U54:Y54"/>
    <mergeCell ref="Z54:AG54"/>
    <mergeCell ref="A55:N55"/>
    <mergeCell ref="O55:Q55"/>
    <mergeCell ref="R55:T55"/>
    <mergeCell ref="U55:Y55"/>
    <mergeCell ref="Z55:AB55"/>
    <mergeCell ref="AC55:AG55"/>
    <mergeCell ref="A52:N52"/>
    <mergeCell ref="O52:Q52"/>
    <mergeCell ref="R52:T52"/>
    <mergeCell ref="U52:Y52"/>
    <mergeCell ref="Z52:AB52"/>
    <mergeCell ref="AC52:AG52"/>
    <mergeCell ref="A53:N53"/>
    <mergeCell ref="O53:Q53"/>
    <mergeCell ref="R53:T53"/>
    <mergeCell ref="U53:Y53"/>
    <mergeCell ref="Z53:AB53"/>
    <mergeCell ref="AC53:AG53"/>
    <mergeCell ref="A50:N50"/>
    <mergeCell ref="O50:Q50"/>
    <mergeCell ref="R50:T50"/>
    <mergeCell ref="U50:Y50"/>
    <mergeCell ref="Z50:AB50"/>
    <mergeCell ref="AC50:AG50"/>
    <mergeCell ref="A51:N51"/>
    <mergeCell ref="O51:Q51"/>
    <mergeCell ref="R51:T51"/>
    <mergeCell ref="U51:Y51"/>
    <mergeCell ref="Z51:AB51"/>
    <mergeCell ref="AC51:AG51"/>
    <mergeCell ref="A48:N48"/>
    <mergeCell ref="O48:Q48"/>
    <mergeCell ref="R48:T48"/>
    <mergeCell ref="U48:Y48"/>
    <mergeCell ref="Z48:AB48"/>
    <mergeCell ref="AC48:AG48"/>
    <mergeCell ref="A49:N49"/>
    <mergeCell ref="O49:Q49"/>
    <mergeCell ref="R49:T49"/>
    <mergeCell ref="U49:Y49"/>
    <mergeCell ref="Z49:AB49"/>
    <mergeCell ref="AC49:AG49"/>
    <mergeCell ref="A41:Q41"/>
    <mergeCell ref="R41:T41"/>
    <mergeCell ref="U41:W41"/>
    <mergeCell ref="X41:AB41"/>
    <mergeCell ref="AC41:AG41"/>
    <mergeCell ref="A44:AG44"/>
    <mergeCell ref="A46:AG46"/>
    <mergeCell ref="A47:T47"/>
    <mergeCell ref="U47:Y47"/>
    <mergeCell ref="Z47:AG47"/>
    <mergeCell ref="A39:Q39"/>
    <mergeCell ref="R39:T39"/>
    <mergeCell ref="U39:W39"/>
    <mergeCell ref="X39:AB39"/>
    <mergeCell ref="AC39:AG39"/>
    <mergeCell ref="A40:Q40"/>
    <mergeCell ref="R40:T40"/>
    <mergeCell ref="U40:W40"/>
    <mergeCell ref="X40:AB40"/>
    <mergeCell ref="AC40:AG40"/>
    <mergeCell ref="A36:T36"/>
    <mergeCell ref="U36:Z36"/>
    <mergeCell ref="AA36:AG36"/>
    <mergeCell ref="A37:Q37"/>
    <mergeCell ref="R37:T37"/>
    <mergeCell ref="U37:W37"/>
    <mergeCell ref="X37:AB37"/>
    <mergeCell ref="AC37:AG37"/>
    <mergeCell ref="A38:Q38"/>
    <mergeCell ref="R38:T38"/>
    <mergeCell ref="U38:W38"/>
    <mergeCell ref="X38:AB38"/>
    <mergeCell ref="AC38:AG38"/>
    <mergeCell ref="A26:AG26"/>
    <mergeCell ref="A27:AG27"/>
    <mergeCell ref="A28:AG28"/>
    <mergeCell ref="A29:AG29"/>
    <mergeCell ref="H31:L31"/>
    <mergeCell ref="Q31:S31"/>
    <mergeCell ref="Y31:AE31"/>
    <mergeCell ref="A32:AG32"/>
    <mergeCell ref="A34:AG34"/>
    <mergeCell ref="A21:D21"/>
    <mergeCell ref="E21:AG21"/>
    <mergeCell ref="A22:C22"/>
    <mergeCell ref="D22:AG22"/>
    <mergeCell ref="A23:AG23"/>
    <mergeCell ref="A24:AG24"/>
    <mergeCell ref="A25:C25"/>
    <mergeCell ref="D25:I25"/>
    <mergeCell ref="J25:M25"/>
    <mergeCell ref="N25:S25"/>
    <mergeCell ref="T25:Y25"/>
    <mergeCell ref="Z25:AG25"/>
    <mergeCell ref="A15:M15"/>
    <mergeCell ref="N15:AG15"/>
    <mergeCell ref="A16:AG16"/>
    <mergeCell ref="A17:AG17"/>
    <mergeCell ref="A18:O18"/>
    <mergeCell ref="P18:AG18"/>
    <mergeCell ref="A19:C19"/>
    <mergeCell ref="D19:AG19"/>
    <mergeCell ref="A20:B20"/>
    <mergeCell ref="C20:Q20"/>
    <mergeCell ref="R20:S20"/>
    <mergeCell ref="T20:AG20"/>
    <mergeCell ref="A8:AG8"/>
    <mergeCell ref="A9:AG9"/>
    <mergeCell ref="A10:AG10"/>
    <mergeCell ref="A11:AG11"/>
    <mergeCell ref="A12:L12"/>
    <mergeCell ref="M12:AG12"/>
    <mergeCell ref="A13:K13"/>
    <mergeCell ref="L13:AG13"/>
    <mergeCell ref="A14:AG14"/>
    <mergeCell ref="A1:AG1"/>
    <mergeCell ref="A2:AG2"/>
    <mergeCell ref="A3:AG3"/>
    <mergeCell ref="A5:F5"/>
    <mergeCell ref="G5:T5"/>
    <mergeCell ref="U5:Y5"/>
    <mergeCell ref="Z5:AG5"/>
    <mergeCell ref="A6:AG6"/>
    <mergeCell ref="A7:AG7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3"/>
  <sheetViews>
    <sheetView view="pageBreakPreview" zoomScaleNormal="100" workbookViewId="0">
      <selection activeCell="A2" sqref="A2:AG2"/>
    </sheetView>
  </sheetViews>
  <sheetFormatPr defaultColWidth="11.42578125" defaultRowHeight="12.75" x14ac:dyDescent="0.2"/>
  <cols>
    <col min="1" max="33" width="2.5703125" style="1" customWidth="1"/>
  </cols>
  <sheetData>
    <row r="1" spans="1:33" ht="90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18.75" x14ac:dyDescent="0.2">
      <c r="A2" s="25" t="s">
        <v>138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">
      <c r="A3" s="25" t="s">
        <v>89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spans="1:33" ht="15.75" x14ac:dyDescent="0.2">
      <c r="A4" s="2"/>
    </row>
    <row r="5" spans="1:33" ht="15.75" customHeight="1" x14ac:dyDescent="0.2">
      <c r="A5" s="26" t="s">
        <v>2</v>
      </c>
      <c r="B5" s="26"/>
      <c r="C5" s="26"/>
      <c r="D5" s="26"/>
      <c r="E5" s="26"/>
      <c r="F5" s="26"/>
      <c r="G5" s="27" t="s">
        <v>3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 t="s">
        <v>4</v>
      </c>
      <c r="V5" s="28"/>
      <c r="W5" s="28"/>
      <c r="X5" s="28"/>
      <c r="Y5" s="28"/>
      <c r="Z5" s="29" t="s">
        <v>137</v>
      </c>
      <c r="AA5" s="29"/>
      <c r="AB5" s="29"/>
      <c r="AC5" s="29"/>
      <c r="AD5" s="29"/>
      <c r="AE5" s="29"/>
      <c r="AF5" s="29"/>
      <c r="AG5" s="29"/>
    </row>
    <row r="6" spans="1:33" ht="1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26.25" customHeight="1" x14ac:dyDescent="0.2">
      <c r="A7" s="3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ht="1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ht="15" customHeight="1" x14ac:dyDescent="0.2">
      <c r="A9" s="32" t="s">
        <v>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3" ht="65.25" customHeight="1" x14ac:dyDescent="0.2">
      <c r="A10" s="33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3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ht="15" customHeight="1" x14ac:dyDescent="0.2">
      <c r="A12" s="32" t="s">
        <v>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ht="15.75" customHeight="1" x14ac:dyDescent="0.2">
      <c r="A13" s="32" t="s">
        <v>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ht="15.75" customHeight="1" x14ac:dyDescent="0.2">
      <c r="A14" s="32" t="s">
        <v>10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15.75" customHeight="1" x14ac:dyDescent="0.2">
      <c r="A15" s="32" t="s">
        <v>11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15.75" customHeigh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ht="15.75" customHeight="1" x14ac:dyDescent="0.25">
      <c r="A17" s="35" t="s">
        <v>12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</row>
    <row r="18" spans="1:33" ht="15.75" customHeight="1" x14ac:dyDescent="0.2">
      <c r="A18" s="32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ht="15.75" customHeight="1" x14ac:dyDescent="0.2">
      <c r="A19" s="32" t="s">
        <v>14</v>
      </c>
      <c r="B19" s="32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ht="15.75" customHeight="1" x14ac:dyDescent="0.2">
      <c r="A20" s="32" t="s">
        <v>15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 t="s">
        <v>16</v>
      </c>
      <c r="S20" s="32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ht="15.75" customHeight="1" x14ac:dyDescent="0.2">
      <c r="A21" s="32" t="s">
        <v>17</v>
      </c>
      <c r="B21" s="32"/>
      <c r="C21" s="32"/>
      <c r="D21" s="32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ht="15.75" customHeight="1" x14ac:dyDescent="0.2">
      <c r="A22" s="32" t="s">
        <v>18</v>
      </c>
      <c r="B22" s="32"/>
      <c r="C22" s="32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5.75" customHeigh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ht="15.75" customHeight="1" x14ac:dyDescent="0.25">
      <c r="A24" s="35" t="s">
        <v>19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</row>
    <row r="25" spans="1:33" ht="15.75" customHeight="1" x14ac:dyDescent="0.2">
      <c r="A25" s="32" t="s">
        <v>20</v>
      </c>
      <c r="B25" s="32"/>
      <c r="C25" s="32"/>
      <c r="D25" s="34"/>
      <c r="E25" s="34"/>
      <c r="F25" s="34"/>
      <c r="G25" s="34"/>
      <c r="H25" s="34"/>
      <c r="I25" s="34"/>
      <c r="J25" s="32" t="s">
        <v>21</v>
      </c>
      <c r="K25" s="32"/>
      <c r="L25" s="32"/>
      <c r="M25" s="32"/>
      <c r="N25" s="34"/>
      <c r="O25" s="34"/>
      <c r="P25" s="34"/>
      <c r="Q25" s="34"/>
      <c r="R25" s="34"/>
      <c r="S25" s="34"/>
      <c r="T25" s="34" t="s">
        <v>22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ht="15.75" customHeight="1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ht="15.75" customHeight="1" x14ac:dyDescent="0.2">
      <c r="A27" s="36" t="s">
        <v>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</row>
    <row r="28" spans="1:33" ht="15.7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</row>
    <row r="29" spans="1:33" ht="15.75" customHeight="1" x14ac:dyDescent="0.2">
      <c r="A29" s="30" t="s">
        <v>24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ht="15.7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ht="15.75" customHeight="1" x14ac:dyDescent="0.2">
      <c r="A31" s="3"/>
      <c r="B31" s="4" t="s">
        <v>25</v>
      </c>
      <c r="C31" s="4"/>
      <c r="D31" s="4"/>
      <c r="E31" s="4"/>
      <c r="F31" s="4"/>
      <c r="G31" s="5"/>
      <c r="H31" s="38" t="s">
        <v>26</v>
      </c>
      <c r="I31" s="38"/>
      <c r="J31" s="38"/>
      <c r="K31" s="38"/>
      <c r="L31" s="38"/>
      <c r="M31" s="4"/>
      <c r="N31" s="4"/>
      <c r="O31" s="4"/>
      <c r="P31" s="6"/>
      <c r="Q31" s="38" t="s">
        <v>27</v>
      </c>
      <c r="R31" s="38"/>
      <c r="S31" s="38"/>
      <c r="T31" s="4"/>
      <c r="U31" s="4"/>
      <c r="V31" s="4"/>
      <c r="W31" s="4"/>
      <c r="X31" s="7"/>
      <c r="Y31" s="38" t="s">
        <v>28</v>
      </c>
      <c r="Z31" s="38"/>
      <c r="AA31" s="38"/>
      <c r="AB31" s="38"/>
      <c r="AC31" s="38"/>
      <c r="AD31" s="38"/>
      <c r="AE31" s="38"/>
      <c r="AF31" s="4"/>
      <c r="AG31" s="8"/>
    </row>
    <row r="32" spans="1:33" ht="64.5" customHeight="1" x14ac:dyDescent="0.2">
      <c r="A32" s="39" t="s">
        <v>29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</row>
    <row r="34" spans="1:38" ht="15.75" x14ac:dyDescent="0.2">
      <c r="A34" s="40" t="s">
        <v>30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6" spans="1:38" ht="15.75" x14ac:dyDescent="0.2">
      <c r="A36" s="41" t="str">
        <f>"VALOR GLOBAL "&amp;A46</f>
        <v>VALOR GLOBAL GRUPO 02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2" t="s">
        <v>31</v>
      </c>
      <c r="V36" s="42"/>
      <c r="W36" s="42"/>
      <c r="X36" s="42"/>
      <c r="Y36" s="42"/>
      <c r="Z36" s="42"/>
      <c r="AA36" s="43">
        <f>SUM(AC38:AC41)</f>
        <v>713509.65</v>
      </c>
      <c r="AB36" s="43"/>
      <c r="AC36" s="43"/>
      <c r="AD36" s="43"/>
      <c r="AE36" s="43"/>
      <c r="AF36" s="43"/>
      <c r="AG36" s="43"/>
      <c r="AH36" s="9"/>
      <c r="AI36" s="9"/>
      <c r="AJ36" s="1"/>
    </row>
    <row r="37" spans="1:38" ht="15.75" x14ac:dyDescent="0.25">
      <c r="A37" s="44" t="s">
        <v>32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5" t="s">
        <v>41</v>
      </c>
      <c r="S37" s="45"/>
      <c r="T37" s="45"/>
      <c r="U37" s="45" t="s">
        <v>34</v>
      </c>
      <c r="V37" s="45"/>
      <c r="W37" s="45"/>
      <c r="X37" s="45" t="s">
        <v>35</v>
      </c>
      <c r="Y37" s="45"/>
      <c r="Z37" s="45"/>
      <c r="AA37" s="45"/>
      <c r="AB37" s="45"/>
      <c r="AC37" s="45" t="s">
        <v>36</v>
      </c>
      <c r="AD37" s="45"/>
      <c r="AE37" s="45"/>
      <c r="AF37" s="45"/>
      <c r="AG37" s="45"/>
    </row>
    <row r="38" spans="1:38" ht="15.75" x14ac:dyDescent="0.2">
      <c r="A38" s="46" t="str">
        <f>A47</f>
        <v>Item 5. Serviços de manutenção, operação e controle dos equipamentos e sistemas de climatização pelo por mês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7" t="s">
        <v>37</v>
      </c>
      <c r="S38" s="47"/>
      <c r="T38" s="47"/>
      <c r="U38" s="73">
        <v>12</v>
      </c>
      <c r="V38" s="73"/>
      <c r="W38" s="73"/>
      <c r="X38" s="74">
        <f>TRUNC(Z47,2)</f>
        <v>49390.47</v>
      </c>
      <c r="Y38" s="74"/>
      <c r="Z38" s="74"/>
      <c r="AA38" s="74"/>
      <c r="AB38" s="74"/>
      <c r="AC38" s="50">
        <f>U38*X38</f>
        <v>592685.64</v>
      </c>
      <c r="AD38" s="50"/>
      <c r="AE38" s="50"/>
      <c r="AF38" s="50"/>
      <c r="AG38" s="50"/>
      <c r="AH38" s="10"/>
      <c r="AI38" s="10"/>
      <c r="AJ38" s="1"/>
      <c r="AL38" s="10"/>
    </row>
    <row r="39" spans="1:38" ht="15.75" x14ac:dyDescent="0.2">
      <c r="A39" s="46" t="str">
        <f>A55</f>
        <v>Item 6. Serviço Eventual de instalação de aparelho tipo SPLIT pelo período de 12 meses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7" t="s">
        <v>31</v>
      </c>
      <c r="S39" s="47"/>
      <c r="T39" s="47"/>
      <c r="U39" s="73">
        <v>1</v>
      </c>
      <c r="V39" s="73"/>
      <c r="W39" s="73"/>
      <c r="X39" s="75">
        <f>TRUNC(Z55,2)</f>
        <v>69737.61</v>
      </c>
      <c r="Y39" s="75"/>
      <c r="Z39" s="75"/>
      <c r="AA39" s="75"/>
      <c r="AB39" s="75"/>
      <c r="AC39" s="76">
        <f>U39*X39</f>
        <v>69737.61</v>
      </c>
      <c r="AD39" s="76"/>
      <c r="AE39" s="76"/>
      <c r="AF39" s="76"/>
      <c r="AG39" s="76"/>
      <c r="AH39" s="10"/>
      <c r="AI39" s="10"/>
      <c r="AJ39" s="1"/>
      <c r="AL39" s="10"/>
    </row>
    <row r="40" spans="1:38" ht="15.75" x14ac:dyDescent="0.2">
      <c r="A40" s="46" t="str">
        <f>A79</f>
        <v>Item 7. Serviço eventual de limpeza de dutos pelo período de 12 meses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7" t="s">
        <v>57</v>
      </c>
      <c r="S40" s="47"/>
      <c r="T40" s="47"/>
      <c r="U40" s="73">
        <f>R81</f>
        <v>780</v>
      </c>
      <c r="V40" s="73"/>
      <c r="W40" s="73"/>
      <c r="X40" s="74">
        <f>TRUNC(AC81/R81,2)</f>
        <v>13.9</v>
      </c>
      <c r="Y40" s="74"/>
      <c r="Z40" s="74"/>
      <c r="AA40" s="74"/>
      <c r="AB40" s="74"/>
      <c r="AC40" s="49">
        <f>U40*X40</f>
        <v>10842</v>
      </c>
      <c r="AD40" s="49"/>
      <c r="AE40" s="49"/>
      <c r="AF40" s="49"/>
      <c r="AG40" s="49"/>
      <c r="AH40" s="10"/>
      <c r="AI40" s="10"/>
      <c r="AJ40" s="1"/>
      <c r="AL40" s="10"/>
    </row>
    <row r="41" spans="1:38" ht="15.75" x14ac:dyDescent="0.2">
      <c r="A41" s="46" t="str">
        <f>A82</f>
        <v>Item 8. Serviço sob demanda de análise da qualidade do ar pelo período de 12 meses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7" t="s">
        <v>46</v>
      </c>
      <c r="S41" s="47"/>
      <c r="T41" s="47"/>
      <c r="U41" s="73">
        <f>R84</f>
        <v>180</v>
      </c>
      <c r="V41" s="73"/>
      <c r="W41" s="73"/>
      <c r="X41" s="74">
        <f>TRUNC(AC84/R84,2)</f>
        <v>223.58</v>
      </c>
      <c r="Y41" s="74"/>
      <c r="Z41" s="74"/>
      <c r="AA41" s="74"/>
      <c r="AB41" s="74"/>
      <c r="AC41" s="49">
        <f>U41*X41</f>
        <v>40244.400000000001</v>
      </c>
      <c r="AD41" s="49"/>
      <c r="AE41" s="49"/>
      <c r="AF41" s="49"/>
      <c r="AG41" s="49"/>
      <c r="AH41" s="10"/>
      <c r="AI41" s="10"/>
      <c r="AJ41" s="1"/>
      <c r="AL41" s="10"/>
    </row>
    <row r="42" spans="1:38" ht="15.75" x14ac:dyDescent="0.25">
      <c r="A42" s="11"/>
      <c r="R42" s="12"/>
      <c r="U42" s="12"/>
      <c r="Y42" s="13"/>
      <c r="Z42" s="14"/>
      <c r="AA42" s="14"/>
      <c r="AB42" s="14"/>
      <c r="AC42" s="14"/>
      <c r="AD42" s="14"/>
      <c r="AE42" s="14"/>
      <c r="AF42" s="14"/>
      <c r="AG42" s="14"/>
      <c r="AH42" s="10"/>
      <c r="AI42" s="10"/>
      <c r="AL42" s="10"/>
    </row>
    <row r="43" spans="1:38" ht="15.75" x14ac:dyDescent="0.25">
      <c r="A43" s="11"/>
      <c r="R43" s="12"/>
      <c r="U43" s="12"/>
      <c r="Y43" s="13"/>
      <c r="Z43" s="14"/>
      <c r="AA43" s="14"/>
      <c r="AB43" s="14"/>
      <c r="AC43" s="14"/>
      <c r="AD43" s="14"/>
      <c r="AE43" s="14"/>
      <c r="AF43" s="14"/>
      <c r="AG43" s="14"/>
      <c r="AH43" s="10"/>
      <c r="AI43" s="10"/>
      <c r="AL43" s="10"/>
    </row>
    <row r="44" spans="1:38" ht="15.75" x14ac:dyDescent="0.2">
      <c r="A44" s="40" t="s">
        <v>38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10"/>
      <c r="AI44" s="10"/>
      <c r="AL44" s="10"/>
    </row>
    <row r="45" spans="1:38" x14ac:dyDescent="0.2">
      <c r="R45" s="12"/>
      <c r="U45" s="12"/>
      <c r="Y45" s="13"/>
      <c r="Z45" s="15"/>
      <c r="AA45" s="15"/>
      <c r="AB45" s="15"/>
      <c r="AC45" s="13"/>
      <c r="AD45" s="15"/>
      <c r="AE45" s="15"/>
      <c r="AF45" s="15"/>
      <c r="AG45" s="15"/>
      <c r="AH45" s="10"/>
      <c r="AI45" s="10"/>
      <c r="AL45" s="10"/>
    </row>
    <row r="46" spans="1:38" ht="15" customHeight="1" x14ac:dyDescent="0.2">
      <c r="A46" s="51" t="s">
        <v>90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9"/>
      <c r="AI46" s="9"/>
    </row>
    <row r="47" spans="1:38" ht="39" customHeight="1" x14ac:dyDescent="0.2">
      <c r="A47" s="52" t="s">
        <v>91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3" t="s">
        <v>37</v>
      </c>
      <c r="V47" s="53"/>
      <c r="W47" s="53"/>
      <c r="X47" s="53"/>
      <c r="Y47" s="53"/>
      <c r="Z47" s="77">
        <f>SUM(AC49:AC54)</f>
        <v>49390.47</v>
      </c>
      <c r="AA47" s="77"/>
      <c r="AB47" s="77"/>
      <c r="AC47" s="77"/>
      <c r="AD47" s="77"/>
      <c r="AE47" s="77"/>
      <c r="AF47" s="77"/>
      <c r="AG47" s="77"/>
      <c r="AH47" s="10"/>
      <c r="AI47" s="10"/>
      <c r="AJ47" s="1"/>
      <c r="AL47" s="10"/>
    </row>
    <row r="48" spans="1:38" ht="26.25" customHeight="1" x14ac:dyDescent="0.2">
      <c r="A48" s="55" t="s">
        <v>32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6" t="s">
        <v>41</v>
      </c>
      <c r="P48" s="56"/>
      <c r="Q48" s="56"/>
      <c r="R48" s="56" t="s">
        <v>34</v>
      </c>
      <c r="S48" s="56"/>
      <c r="T48" s="56"/>
      <c r="U48" s="57" t="s">
        <v>42</v>
      </c>
      <c r="V48" s="57"/>
      <c r="W48" s="57"/>
      <c r="X48" s="57"/>
      <c r="Y48" s="57"/>
      <c r="Z48" s="56" t="s">
        <v>43</v>
      </c>
      <c r="AA48" s="56"/>
      <c r="AB48" s="56"/>
      <c r="AC48" s="57" t="s">
        <v>44</v>
      </c>
      <c r="AD48" s="57"/>
      <c r="AE48" s="57"/>
      <c r="AF48" s="57"/>
      <c r="AG48" s="57"/>
      <c r="AH48" s="10"/>
      <c r="AI48" s="10"/>
      <c r="AL48" s="10"/>
    </row>
    <row r="49" spans="1:38" ht="51.75" customHeight="1" x14ac:dyDescent="0.2">
      <c r="A49" s="58" t="s">
        <v>92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 t="s">
        <v>46</v>
      </c>
      <c r="P49" s="59"/>
      <c r="Q49" s="59"/>
      <c r="R49" s="48">
        <v>135</v>
      </c>
      <c r="S49" s="48"/>
      <c r="T49" s="48"/>
      <c r="U49" s="65">
        <v>45</v>
      </c>
      <c r="V49" s="65"/>
      <c r="W49" s="65"/>
      <c r="X49" s="65"/>
      <c r="Y49" s="65"/>
      <c r="Z49" s="61">
        <f>$U$103</f>
        <v>0</v>
      </c>
      <c r="AA49" s="61"/>
      <c r="AB49" s="61"/>
      <c r="AC49" s="78">
        <f t="shared" ref="AC49:AC54" si="0">$R49*TRUNC(U49*(1+Z49),2)</f>
        <v>6075</v>
      </c>
      <c r="AD49" s="78"/>
      <c r="AE49" s="78"/>
      <c r="AF49" s="78"/>
      <c r="AG49" s="78"/>
      <c r="AH49" s="10"/>
      <c r="AI49" s="10"/>
      <c r="AJ49" s="1"/>
      <c r="AL49" s="10"/>
    </row>
    <row r="50" spans="1:38" ht="51.75" customHeight="1" x14ac:dyDescent="0.2">
      <c r="A50" s="58" t="s">
        <v>93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 t="s">
        <v>46</v>
      </c>
      <c r="P50" s="59"/>
      <c r="Q50" s="59"/>
      <c r="R50" s="48">
        <v>325</v>
      </c>
      <c r="S50" s="48"/>
      <c r="T50" s="48"/>
      <c r="U50" s="65">
        <v>60.67</v>
      </c>
      <c r="V50" s="65"/>
      <c r="W50" s="65"/>
      <c r="X50" s="65"/>
      <c r="Y50" s="65"/>
      <c r="Z50" s="61">
        <f>$U$103</f>
        <v>0</v>
      </c>
      <c r="AA50" s="61"/>
      <c r="AB50" s="61"/>
      <c r="AC50" s="78">
        <f t="shared" si="0"/>
        <v>19717.75</v>
      </c>
      <c r="AD50" s="78"/>
      <c r="AE50" s="78"/>
      <c r="AF50" s="78"/>
      <c r="AG50" s="78"/>
      <c r="AH50" s="10"/>
      <c r="AI50" s="10"/>
      <c r="AJ50" s="1"/>
      <c r="AL50" s="10"/>
    </row>
    <row r="51" spans="1:38" ht="51.75" customHeight="1" x14ac:dyDescent="0.2">
      <c r="A51" s="58" t="s">
        <v>94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 t="s">
        <v>46</v>
      </c>
      <c r="P51" s="59"/>
      <c r="Q51" s="59"/>
      <c r="R51" s="48">
        <v>3</v>
      </c>
      <c r="S51" s="48"/>
      <c r="T51" s="48"/>
      <c r="U51" s="60">
        <v>223.88</v>
      </c>
      <c r="V51" s="60"/>
      <c r="W51" s="60"/>
      <c r="X51" s="60"/>
      <c r="Y51" s="60"/>
      <c r="Z51" s="61">
        <f>$U$103</f>
        <v>0</v>
      </c>
      <c r="AA51" s="61"/>
      <c r="AB51" s="61"/>
      <c r="AC51" s="78">
        <f t="shared" si="0"/>
        <v>671.64</v>
      </c>
      <c r="AD51" s="78"/>
      <c r="AE51" s="78"/>
      <c r="AF51" s="78"/>
      <c r="AG51" s="78"/>
      <c r="AH51" s="10"/>
      <c r="AI51" s="10"/>
      <c r="AJ51" s="1"/>
      <c r="AL51" s="10"/>
    </row>
    <row r="52" spans="1:38" ht="51.75" customHeight="1" x14ac:dyDescent="0.2">
      <c r="A52" s="58" t="s">
        <v>95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 t="s">
        <v>46</v>
      </c>
      <c r="P52" s="59"/>
      <c r="Q52" s="59"/>
      <c r="R52" s="48">
        <v>72</v>
      </c>
      <c r="S52" s="48"/>
      <c r="T52" s="48"/>
      <c r="U52" s="65">
        <v>94.92</v>
      </c>
      <c r="V52" s="65"/>
      <c r="W52" s="65"/>
      <c r="X52" s="65"/>
      <c r="Y52" s="65"/>
      <c r="Z52" s="61">
        <f>$U$103</f>
        <v>0</v>
      </c>
      <c r="AA52" s="61"/>
      <c r="AB52" s="61"/>
      <c r="AC52" s="78">
        <f t="shared" si="0"/>
        <v>6834.24</v>
      </c>
      <c r="AD52" s="78"/>
      <c r="AE52" s="78"/>
      <c r="AF52" s="78"/>
      <c r="AG52" s="78"/>
      <c r="AH52" s="10"/>
      <c r="AI52" s="10"/>
      <c r="AJ52" s="1"/>
      <c r="AL52" s="10"/>
    </row>
    <row r="53" spans="1:38" ht="26.25" customHeight="1" x14ac:dyDescent="0.2">
      <c r="A53" s="58" t="s">
        <v>96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27" t="s">
        <v>50</v>
      </c>
      <c r="P53" s="27"/>
      <c r="Q53" s="27"/>
      <c r="R53" s="62">
        <v>6256</v>
      </c>
      <c r="S53" s="62"/>
      <c r="T53" s="62"/>
      <c r="U53" s="65">
        <v>2.27</v>
      </c>
      <c r="V53" s="65"/>
      <c r="W53" s="65"/>
      <c r="X53" s="65"/>
      <c r="Y53" s="65"/>
      <c r="Z53" s="61">
        <f>$U$103</f>
        <v>0</v>
      </c>
      <c r="AA53" s="61"/>
      <c r="AB53" s="61"/>
      <c r="AC53" s="78">
        <f t="shared" si="0"/>
        <v>14201.12</v>
      </c>
      <c r="AD53" s="78"/>
      <c r="AE53" s="78"/>
      <c r="AF53" s="78"/>
      <c r="AG53" s="78"/>
      <c r="AH53" s="10"/>
      <c r="AI53" s="10"/>
      <c r="AJ53" s="1"/>
      <c r="AL53" s="10"/>
    </row>
    <row r="54" spans="1:38" ht="26.25" customHeight="1" x14ac:dyDescent="0.2">
      <c r="A54" s="58" t="s">
        <v>97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27" t="s">
        <v>52</v>
      </c>
      <c r="P54" s="27"/>
      <c r="Q54" s="27"/>
      <c r="R54" s="63">
        <v>39</v>
      </c>
      <c r="S54" s="63"/>
      <c r="T54" s="63"/>
      <c r="U54" s="65">
        <f>TRUNC(AVERAGE(2000/12+42.42*$R54,1600/12+11520/12+39*($R54-11),375/12+375+35*($R54-3))/$R54,2)</f>
        <v>48.48</v>
      </c>
      <c r="V54" s="65"/>
      <c r="W54" s="65"/>
      <c r="X54" s="65"/>
      <c r="Y54" s="65"/>
      <c r="Z54" s="61">
        <f>Z103</f>
        <v>0</v>
      </c>
      <c r="AA54" s="61"/>
      <c r="AB54" s="61"/>
      <c r="AC54" s="78">
        <f t="shared" si="0"/>
        <v>1890.7199999999998</v>
      </c>
      <c r="AD54" s="78"/>
      <c r="AE54" s="78"/>
      <c r="AF54" s="78"/>
      <c r="AG54" s="78"/>
      <c r="AH54" s="10"/>
      <c r="AI54" s="10"/>
      <c r="AJ54" s="1"/>
      <c r="AL54" s="10"/>
    </row>
    <row r="55" spans="1:38" ht="26.25" customHeight="1" x14ac:dyDescent="0.2">
      <c r="A55" s="52" t="s">
        <v>98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3" t="s">
        <v>31</v>
      </c>
      <c r="V55" s="53"/>
      <c r="W55" s="53"/>
      <c r="X55" s="53"/>
      <c r="Y55" s="53"/>
      <c r="Z55" s="77">
        <f>SUM(AC57:AC78)</f>
        <v>69737.610000000015</v>
      </c>
      <c r="AA55" s="77"/>
      <c r="AB55" s="77"/>
      <c r="AC55" s="77"/>
      <c r="AD55" s="77"/>
      <c r="AE55" s="77"/>
      <c r="AF55" s="77"/>
      <c r="AG55" s="77"/>
      <c r="AJ55" s="1"/>
    </row>
    <row r="56" spans="1:38" ht="26.25" customHeight="1" x14ac:dyDescent="0.2">
      <c r="A56" s="55" t="s">
        <v>32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6" t="s">
        <v>41</v>
      </c>
      <c r="P56" s="56"/>
      <c r="Q56" s="56"/>
      <c r="R56" s="56" t="s">
        <v>34</v>
      </c>
      <c r="S56" s="56"/>
      <c r="T56" s="56"/>
      <c r="U56" s="57" t="s">
        <v>42</v>
      </c>
      <c r="V56" s="57"/>
      <c r="W56" s="57"/>
      <c r="X56" s="57"/>
      <c r="Y56" s="57"/>
      <c r="Z56" s="56" t="s">
        <v>43</v>
      </c>
      <c r="AA56" s="56"/>
      <c r="AB56" s="56"/>
      <c r="AC56" s="57" t="s">
        <v>54</v>
      </c>
      <c r="AD56" s="57"/>
      <c r="AE56" s="57"/>
      <c r="AF56" s="57"/>
      <c r="AG56" s="57"/>
    </row>
    <row r="57" spans="1:38" ht="15.75" x14ac:dyDescent="0.2">
      <c r="A57" s="58" t="str">
        <f>"6.1 "&amp;[2]MCC!B135</f>
        <v xml:space="preserve">6.1 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f>[2]MCC!P135</f>
        <v>0</v>
      </c>
      <c r="P57" s="59"/>
      <c r="Q57" s="59"/>
      <c r="R57" s="48">
        <v>60</v>
      </c>
      <c r="S57" s="48"/>
      <c r="T57" s="48"/>
      <c r="U57" s="60">
        <v>378.92</v>
      </c>
      <c r="V57" s="60"/>
      <c r="W57" s="60"/>
      <c r="X57" s="60"/>
      <c r="Y57" s="60"/>
      <c r="Z57" s="61">
        <f t="shared" ref="Z57:Z68" si="1">$U$103</f>
        <v>0</v>
      </c>
      <c r="AA57" s="61"/>
      <c r="AB57" s="61"/>
      <c r="AC57" s="49">
        <f t="shared" ref="AC57:AC78" si="2">$R57*TRUNC(U57*(1+Z57),2)</f>
        <v>22735.200000000001</v>
      </c>
      <c r="AD57" s="49"/>
      <c r="AE57" s="49"/>
      <c r="AF57" s="49"/>
      <c r="AG57" s="49"/>
      <c r="AH57" s="10"/>
      <c r="AI57" s="10"/>
      <c r="AJ57" s="1"/>
      <c r="AL57" s="10"/>
    </row>
    <row r="58" spans="1:38" ht="15.75" x14ac:dyDescent="0.2">
      <c r="A58" s="58" t="str">
        <f>"6.2 "&amp;[2]MCC!B136</f>
        <v xml:space="preserve">6.2 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f>[2]MCC!P136</f>
        <v>0</v>
      </c>
      <c r="P58" s="59"/>
      <c r="Q58" s="59"/>
      <c r="R58" s="48">
        <v>200</v>
      </c>
      <c r="S58" s="48"/>
      <c r="T58" s="48"/>
      <c r="U58" s="60">
        <v>23.3</v>
      </c>
      <c r="V58" s="60"/>
      <c r="W58" s="60"/>
      <c r="X58" s="60"/>
      <c r="Y58" s="60"/>
      <c r="Z58" s="61">
        <f t="shared" si="1"/>
        <v>0</v>
      </c>
      <c r="AA58" s="61"/>
      <c r="AB58" s="61"/>
      <c r="AC58" s="49">
        <f t="shared" si="2"/>
        <v>4660</v>
      </c>
      <c r="AD58" s="49"/>
      <c r="AE58" s="49"/>
      <c r="AF58" s="49"/>
      <c r="AG58" s="49"/>
      <c r="AH58" s="10"/>
      <c r="AI58" s="10"/>
      <c r="AJ58" s="1"/>
      <c r="AL58" s="10"/>
    </row>
    <row r="59" spans="1:38" ht="15.75" x14ac:dyDescent="0.2">
      <c r="A59" s="58" t="str">
        <f>"6.3 "&amp;[2]MCC!B137</f>
        <v xml:space="preserve">6.3 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f>[2]MCC!P137</f>
        <v>0</v>
      </c>
      <c r="P59" s="59"/>
      <c r="Q59" s="59"/>
      <c r="R59" s="48">
        <v>160</v>
      </c>
      <c r="S59" s="48"/>
      <c r="T59" s="48"/>
      <c r="U59" s="60">
        <v>34.06</v>
      </c>
      <c r="V59" s="60"/>
      <c r="W59" s="60"/>
      <c r="X59" s="60"/>
      <c r="Y59" s="60"/>
      <c r="Z59" s="61">
        <f t="shared" si="1"/>
        <v>0</v>
      </c>
      <c r="AA59" s="61"/>
      <c r="AB59" s="61"/>
      <c r="AC59" s="49">
        <f t="shared" si="2"/>
        <v>5449.6</v>
      </c>
      <c r="AD59" s="49"/>
      <c r="AE59" s="49"/>
      <c r="AF59" s="49"/>
      <c r="AG59" s="49"/>
      <c r="AH59" s="10"/>
      <c r="AI59" s="10"/>
      <c r="AJ59" s="1"/>
      <c r="AL59" s="10"/>
    </row>
    <row r="60" spans="1:38" ht="15.75" x14ac:dyDescent="0.2">
      <c r="A60" s="58" t="str">
        <f>"6.4 "&amp;[2]MCC!B138</f>
        <v xml:space="preserve">6.4 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f>[2]MCC!P138</f>
        <v>0</v>
      </c>
      <c r="P60" s="59"/>
      <c r="Q60" s="59"/>
      <c r="R60" s="48">
        <v>60</v>
      </c>
      <c r="S60" s="48"/>
      <c r="T60" s="48"/>
      <c r="U60" s="60">
        <v>44.68</v>
      </c>
      <c r="V60" s="60"/>
      <c r="W60" s="60"/>
      <c r="X60" s="60"/>
      <c r="Y60" s="60"/>
      <c r="Z60" s="61">
        <f t="shared" si="1"/>
        <v>0</v>
      </c>
      <c r="AA60" s="61"/>
      <c r="AB60" s="61"/>
      <c r="AC60" s="49">
        <f t="shared" si="2"/>
        <v>2680.8</v>
      </c>
      <c r="AD60" s="49"/>
      <c r="AE60" s="49"/>
      <c r="AF60" s="49"/>
      <c r="AG60" s="49"/>
      <c r="AH60" s="10"/>
      <c r="AI60" s="10"/>
      <c r="AJ60" s="1"/>
      <c r="AL60" s="10"/>
    </row>
    <row r="61" spans="1:38" ht="15.75" x14ac:dyDescent="0.2">
      <c r="A61" s="58" t="str">
        <f>"6.5 "&amp;[2]MCC!B139</f>
        <v xml:space="preserve">6.5 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f>[2]MCC!P139</f>
        <v>0</v>
      </c>
      <c r="P61" s="59"/>
      <c r="Q61" s="59"/>
      <c r="R61" s="48">
        <v>80</v>
      </c>
      <c r="S61" s="48"/>
      <c r="T61" s="48"/>
      <c r="U61" s="60">
        <v>55.02</v>
      </c>
      <c r="V61" s="60"/>
      <c r="W61" s="60"/>
      <c r="X61" s="60"/>
      <c r="Y61" s="60"/>
      <c r="Z61" s="61">
        <f t="shared" si="1"/>
        <v>0</v>
      </c>
      <c r="AA61" s="61"/>
      <c r="AB61" s="61"/>
      <c r="AC61" s="49">
        <f t="shared" si="2"/>
        <v>4401.6000000000004</v>
      </c>
      <c r="AD61" s="49"/>
      <c r="AE61" s="49"/>
      <c r="AF61" s="49"/>
      <c r="AG61" s="49"/>
      <c r="AH61" s="10"/>
      <c r="AI61" s="10"/>
      <c r="AJ61" s="1"/>
      <c r="AL61" s="10"/>
    </row>
    <row r="62" spans="1:38" ht="15.75" x14ac:dyDescent="0.2">
      <c r="A62" s="58" t="str">
        <f>"6.6 "&amp;[2]MCC!B140</f>
        <v xml:space="preserve">6.6 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f>[2]MCC!P140</f>
        <v>0</v>
      </c>
      <c r="P62" s="59"/>
      <c r="Q62" s="59"/>
      <c r="R62" s="48">
        <v>30</v>
      </c>
      <c r="S62" s="48"/>
      <c r="T62" s="48"/>
      <c r="U62" s="60">
        <v>65.17</v>
      </c>
      <c r="V62" s="60"/>
      <c r="W62" s="60"/>
      <c r="X62" s="60"/>
      <c r="Y62" s="60"/>
      <c r="Z62" s="61">
        <f t="shared" si="1"/>
        <v>0</v>
      </c>
      <c r="AA62" s="61"/>
      <c r="AB62" s="61"/>
      <c r="AC62" s="49">
        <f t="shared" si="2"/>
        <v>1955.1000000000001</v>
      </c>
      <c r="AD62" s="49"/>
      <c r="AE62" s="49"/>
      <c r="AF62" s="49"/>
      <c r="AG62" s="49"/>
      <c r="AH62" s="10"/>
      <c r="AI62" s="10"/>
      <c r="AJ62" s="1"/>
      <c r="AL62" s="10"/>
    </row>
    <row r="63" spans="1:38" ht="15.75" x14ac:dyDescent="0.2">
      <c r="A63" s="58" t="str">
        <f>"6.7 "&amp;[2]MCC!B141</f>
        <v xml:space="preserve">6.7 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f>[2]MCC!P141</f>
        <v>0</v>
      </c>
      <c r="P63" s="59"/>
      <c r="Q63" s="59"/>
      <c r="R63" s="48">
        <v>70</v>
      </c>
      <c r="S63" s="48"/>
      <c r="T63" s="48"/>
      <c r="U63" s="60">
        <v>91.81</v>
      </c>
      <c r="V63" s="60"/>
      <c r="W63" s="60"/>
      <c r="X63" s="60"/>
      <c r="Y63" s="60"/>
      <c r="Z63" s="61">
        <f t="shared" si="1"/>
        <v>0</v>
      </c>
      <c r="AA63" s="61"/>
      <c r="AB63" s="61"/>
      <c r="AC63" s="49">
        <f t="shared" si="2"/>
        <v>6426.7</v>
      </c>
      <c r="AD63" s="49"/>
      <c r="AE63" s="49"/>
      <c r="AF63" s="49"/>
      <c r="AG63" s="49"/>
      <c r="AH63" s="10"/>
      <c r="AI63" s="10"/>
      <c r="AJ63" s="1"/>
      <c r="AL63" s="10"/>
    </row>
    <row r="64" spans="1:38" ht="15.75" x14ac:dyDescent="0.2">
      <c r="A64" s="58" t="str">
        <f>"6.8 "&amp;[2]MCC!B142</f>
        <v xml:space="preserve">6.8 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f>[2]MCC!P142</f>
        <v>0</v>
      </c>
      <c r="P64" s="59"/>
      <c r="Q64" s="59"/>
      <c r="R64" s="48">
        <v>2</v>
      </c>
      <c r="S64" s="48"/>
      <c r="T64" s="48"/>
      <c r="U64" s="60">
        <v>43.63</v>
      </c>
      <c r="V64" s="60"/>
      <c r="W64" s="60"/>
      <c r="X64" s="60"/>
      <c r="Y64" s="60"/>
      <c r="Z64" s="61">
        <f t="shared" si="1"/>
        <v>0</v>
      </c>
      <c r="AA64" s="61"/>
      <c r="AB64" s="61"/>
      <c r="AC64" s="49">
        <f t="shared" si="2"/>
        <v>87.26</v>
      </c>
      <c r="AD64" s="49"/>
      <c r="AE64" s="49"/>
      <c r="AF64" s="49"/>
      <c r="AG64" s="49"/>
      <c r="AH64" s="10"/>
      <c r="AI64" s="10"/>
      <c r="AJ64" s="1"/>
      <c r="AL64" s="10"/>
    </row>
    <row r="65" spans="1:38" ht="15.75" x14ac:dyDescent="0.2">
      <c r="A65" s="58" t="str">
        <f>"6.9 "&amp;[2]MCC!B143</f>
        <v xml:space="preserve">6.9 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f>[2]MCC!P143</f>
        <v>0</v>
      </c>
      <c r="P65" s="59"/>
      <c r="Q65" s="59"/>
      <c r="R65" s="48">
        <v>4</v>
      </c>
      <c r="S65" s="48"/>
      <c r="T65" s="48"/>
      <c r="U65" s="60">
        <v>49.87</v>
      </c>
      <c r="V65" s="60"/>
      <c r="W65" s="60"/>
      <c r="X65" s="60"/>
      <c r="Y65" s="60"/>
      <c r="Z65" s="61">
        <f t="shared" si="1"/>
        <v>0</v>
      </c>
      <c r="AA65" s="61"/>
      <c r="AB65" s="61"/>
      <c r="AC65" s="49">
        <f t="shared" si="2"/>
        <v>199.48</v>
      </c>
      <c r="AD65" s="49"/>
      <c r="AE65" s="49"/>
      <c r="AF65" s="49"/>
      <c r="AG65" s="49"/>
      <c r="AH65" s="10"/>
      <c r="AI65" s="10"/>
      <c r="AJ65" s="1"/>
      <c r="AL65" s="10"/>
    </row>
    <row r="66" spans="1:38" ht="15.75" x14ac:dyDescent="0.2">
      <c r="A66" s="58" t="str">
        <f>"6.10 "&amp;[2]MCC!B144</f>
        <v xml:space="preserve">6.10 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f>[2]MCC!P144</f>
        <v>0</v>
      </c>
      <c r="P66" s="59"/>
      <c r="Q66" s="59"/>
      <c r="R66" s="48">
        <v>6</v>
      </c>
      <c r="S66" s="48"/>
      <c r="T66" s="48"/>
      <c r="U66" s="60">
        <v>159.68</v>
      </c>
      <c r="V66" s="60"/>
      <c r="W66" s="60"/>
      <c r="X66" s="60"/>
      <c r="Y66" s="60"/>
      <c r="Z66" s="61">
        <f t="shared" si="1"/>
        <v>0</v>
      </c>
      <c r="AA66" s="61"/>
      <c r="AB66" s="61"/>
      <c r="AC66" s="49">
        <f t="shared" si="2"/>
        <v>958.08</v>
      </c>
      <c r="AD66" s="49"/>
      <c r="AE66" s="49"/>
      <c r="AF66" s="49"/>
      <c r="AG66" s="49"/>
      <c r="AH66" s="10"/>
      <c r="AI66" s="10"/>
      <c r="AJ66" s="1"/>
      <c r="AL66" s="10"/>
    </row>
    <row r="67" spans="1:38" ht="15.75" x14ac:dyDescent="0.2">
      <c r="A67" s="58" t="str">
        <f>"6.11 "&amp;[2]MCC!B145</f>
        <v xml:space="preserve">6.11 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f>[2]MCC!P145</f>
        <v>0</v>
      </c>
      <c r="P67" s="59"/>
      <c r="Q67" s="59"/>
      <c r="R67" s="48">
        <v>200</v>
      </c>
      <c r="S67" s="48"/>
      <c r="T67" s="48"/>
      <c r="U67" s="60">
        <v>8.42</v>
      </c>
      <c r="V67" s="60"/>
      <c r="W67" s="60"/>
      <c r="X67" s="60"/>
      <c r="Y67" s="60"/>
      <c r="Z67" s="61">
        <f t="shared" si="1"/>
        <v>0</v>
      </c>
      <c r="AA67" s="61"/>
      <c r="AB67" s="61"/>
      <c r="AC67" s="49">
        <f t="shared" si="2"/>
        <v>1684</v>
      </c>
      <c r="AD67" s="49"/>
      <c r="AE67" s="49"/>
      <c r="AF67" s="49"/>
      <c r="AG67" s="49"/>
      <c r="AH67" s="10"/>
      <c r="AI67" s="10"/>
      <c r="AJ67" s="1"/>
      <c r="AL67" s="10"/>
    </row>
    <row r="68" spans="1:38" ht="15.75" x14ac:dyDescent="0.2">
      <c r="A68" s="58" t="str">
        <f>"6.12 "&amp;[2]MCC!B146</f>
        <v xml:space="preserve">6.12 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f>[2]MCC!P146</f>
        <v>0</v>
      </c>
      <c r="P68" s="59"/>
      <c r="Q68" s="59"/>
      <c r="R68" s="48">
        <v>100</v>
      </c>
      <c r="S68" s="48"/>
      <c r="T68" s="48"/>
      <c r="U68" s="60">
        <v>13.14</v>
      </c>
      <c r="V68" s="60"/>
      <c r="W68" s="60"/>
      <c r="X68" s="60"/>
      <c r="Y68" s="60"/>
      <c r="Z68" s="61">
        <f t="shared" si="1"/>
        <v>0</v>
      </c>
      <c r="AA68" s="61"/>
      <c r="AB68" s="61"/>
      <c r="AC68" s="49">
        <f t="shared" si="2"/>
        <v>1314</v>
      </c>
      <c r="AD68" s="49"/>
      <c r="AE68" s="49"/>
      <c r="AF68" s="49"/>
      <c r="AG68" s="49"/>
      <c r="AH68" s="10"/>
      <c r="AI68" s="10"/>
      <c r="AJ68" s="1"/>
      <c r="AL68" s="10"/>
    </row>
    <row r="69" spans="1:38" ht="15.75" x14ac:dyDescent="0.2">
      <c r="A69" s="58" t="str">
        <f>"6.13 "&amp;[2]MCC!B147</f>
        <v xml:space="preserve">6.13 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f>[2]MCC!P147</f>
        <v>0</v>
      </c>
      <c r="P69" s="59"/>
      <c r="Q69" s="59"/>
      <c r="R69" s="48">
        <v>150</v>
      </c>
      <c r="S69" s="48"/>
      <c r="T69" s="48"/>
      <c r="U69" s="60">
        <v>4.6900000000000004</v>
      </c>
      <c r="V69" s="60"/>
      <c r="W69" s="60"/>
      <c r="X69" s="60"/>
      <c r="Y69" s="60"/>
      <c r="Z69" s="61">
        <f>$Z$103</f>
        <v>0</v>
      </c>
      <c r="AA69" s="61"/>
      <c r="AB69" s="61"/>
      <c r="AC69" s="49">
        <f t="shared" si="2"/>
        <v>703.50000000000011</v>
      </c>
      <c r="AD69" s="49"/>
      <c r="AE69" s="49"/>
      <c r="AF69" s="49"/>
      <c r="AG69" s="49"/>
      <c r="AH69" s="10"/>
      <c r="AI69" s="10"/>
      <c r="AJ69" s="1"/>
      <c r="AL69" s="10"/>
    </row>
    <row r="70" spans="1:38" ht="15.75" x14ac:dyDescent="0.2">
      <c r="A70" s="58" t="str">
        <f>"6.14 "&amp;[2]MCC!B148</f>
        <v xml:space="preserve">6.14 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f>[2]MCC!P148</f>
        <v>0</v>
      </c>
      <c r="P70" s="59"/>
      <c r="Q70" s="59"/>
      <c r="R70" s="48">
        <v>24</v>
      </c>
      <c r="S70" s="48"/>
      <c r="T70" s="48"/>
      <c r="U70" s="60">
        <v>47.24</v>
      </c>
      <c r="V70" s="60"/>
      <c r="W70" s="60"/>
      <c r="X70" s="60"/>
      <c r="Y70" s="60"/>
      <c r="Z70" s="61">
        <f>$U$103</f>
        <v>0</v>
      </c>
      <c r="AA70" s="61"/>
      <c r="AB70" s="61"/>
      <c r="AC70" s="49">
        <f t="shared" si="2"/>
        <v>1133.76</v>
      </c>
      <c r="AD70" s="49"/>
      <c r="AE70" s="49"/>
      <c r="AF70" s="49"/>
      <c r="AG70" s="49"/>
      <c r="AH70" s="10"/>
      <c r="AI70" s="10"/>
      <c r="AJ70" s="1"/>
      <c r="AL70" s="10"/>
    </row>
    <row r="71" spans="1:38" ht="15.75" x14ac:dyDescent="0.2">
      <c r="A71" s="58" t="str">
        <f>"6.15 "&amp;[2]MCC!B149</f>
        <v xml:space="preserve">6.15 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f>[2]MCC!P149</f>
        <v>0</v>
      </c>
      <c r="P71" s="59"/>
      <c r="Q71" s="59"/>
      <c r="R71" s="48">
        <v>16</v>
      </c>
      <c r="S71" s="48"/>
      <c r="T71" s="48"/>
      <c r="U71" s="60">
        <v>54.06</v>
      </c>
      <c r="V71" s="60"/>
      <c r="W71" s="60"/>
      <c r="X71" s="60"/>
      <c r="Y71" s="60"/>
      <c r="Z71" s="61">
        <f>$U$103</f>
        <v>0</v>
      </c>
      <c r="AA71" s="61"/>
      <c r="AB71" s="61"/>
      <c r="AC71" s="49">
        <f t="shared" si="2"/>
        <v>864.96</v>
      </c>
      <c r="AD71" s="49"/>
      <c r="AE71" s="49"/>
      <c r="AF71" s="49"/>
      <c r="AG71" s="49"/>
      <c r="AH71" s="10"/>
      <c r="AI71" s="10"/>
      <c r="AJ71" s="1"/>
      <c r="AL71" s="10"/>
    </row>
    <row r="72" spans="1:38" ht="15.75" x14ac:dyDescent="0.2">
      <c r="A72" s="58" t="str">
        <f>"6.16 "&amp;[2]MCC!B150</f>
        <v xml:space="preserve">6.16 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f>[2]MCC!P150</f>
        <v>0</v>
      </c>
      <c r="P72" s="59"/>
      <c r="Q72" s="59"/>
      <c r="R72" s="48">
        <v>20</v>
      </c>
      <c r="S72" s="48"/>
      <c r="T72" s="48"/>
      <c r="U72" s="60">
        <v>318.12</v>
      </c>
      <c r="V72" s="60"/>
      <c r="W72" s="60"/>
      <c r="X72" s="60"/>
      <c r="Y72" s="60"/>
      <c r="Z72" s="61">
        <f>$U$103</f>
        <v>0</v>
      </c>
      <c r="AA72" s="61"/>
      <c r="AB72" s="61"/>
      <c r="AC72" s="49">
        <f t="shared" si="2"/>
        <v>6362.4</v>
      </c>
      <c r="AD72" s="49"/>
      <c r="AE72" s="49"/>
      <c r="AF72" s="49"/>
      <c r="AG72" s="49"/>
      <c r="AH72" s="10"/>
      <c r="AI72" s="10"/>
      <c r="AJ72" s="1"/>
      <c r="AL72" s="10"/>
    </row>
    <row r="73" spans="1:38" ht="15.75" x14ac:dyDescent="0.2">
      <c r="A73" s="58" t="str">
        <f>"6.17 "&amp;[2]MCC!B151</f>
        <v xml:space="preserve">6.17 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>
        <f>[2]MCC!P151</f>
        <v>0</v>
      </c>
      <c r="P73" s="59"/>
      <c r="Q73" s="59"/>
      <c r="R73" s="48">
        <v>6</v>
      </c>
      <c r="S73" s="48"/>
      <c r="T73" s="48"/>
      <c r="U73" s="60">
        <v>3.17</v>
      </c>
      <c r="V73" s="60"/>
      <c r="W73" s="60"/>
      <c r="X73" s="60"/>
      <c r="Y73" s="60"/>
      <c r="Z73" s="61">
        <f>$Z$103</f>
        <v>0</v>
      </c>
      <c r="AA73" s="61"/>
      <c r="AB73" s="61"/>
      <c r="AC73" s="49">
        <f t="shared" si="2"/>
        <v>19.02</v>
      </c>
      <c r="AD73" s="49"/>
      <c r="AE73" s="49"/>
      <c r="AF73" s="49"/>
      <c r="AG73" s="49"/>
      <c r="AH73" s="10"/>
      <c r="AI73" s="10"/>
      <c r="AJ73" s="1"/>
      <c r="AL73" s="10"/>
    </row>
    <row r="74" spans="1:38" ht="15.75" x14ac:dyDescent="0.2">
      <c r="A74" s="58" t="str">
        <f>"6.18 "&amp;[2]MCC!B152</f>
        <v xml:space="preserve">6.18 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f>[2]MCC!P152</f>
        <v>0</v>
      </c>
      <c r="P74" s="59"/>
      <c r="Q74" s="59"/>
      <c r="R74" s="48">
        <v>150</v>
      </c>
      <c r="S74" s="48"/>
      <c r="T74" s="48"/>
      <c r="U74" s="60">
        <v>8.76</v>
      </c>
      <c r="V74" s="60"/>
      <c r="W74" s="60"/>
      <c r="X74" s="60"/>
      <c r="Y74" s="60"/>
      <c r="Z74" s="61">
        <f>$Z$103</f>
        <v>0</v>
      </c>
      <c r="AA74" s="61"/>
      <c r="AB74" s="61"/>
      <c r="AC74" s="49">
        <f t="shared" si="2"/>
        <v>1314</v>
      </c>
      <c r="AD74" s="49"/>
      <c r="AE74" s="49"/>
      <c r="AF74" s="49"/>
      <c r="AG74" s="49"/>
      <c r="AH74" s="10"/>
      <c r="AI74" s="10"/>
      <c r="AJ74" s="1"/>
      <c r="AL74" s="10"/>
    </row>
    <row r="75" spans="1:38" ht="15.75" x14ac:dyDescent="0.2">
      <c r="A75" s="58" t="str">
        <f>"6.19 "&amp;[2]MCC!B153</f>
        <v xml:space="preserve">6.19 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f>[2]MCC!P153</f>
        <v>0</v>
      </c>
      <c r="P75" s="59"/>
      <c r="Q75" s="59"/>
      <c r="R75" s="48">
        <v>3</v>
      </c>
      <c r="S75" s="48"/>
      <c r="T75" s="48"/>
      <c r="U75" s="60">
        <v>422.45</v>
      </c>
      <c r="V75" s="60"/>
      <c r="W75" s="60"/>
      <c r="X75" s="60"/>
      <c r="Y75" s="60"/>
      <c r="Z75" s="61">
        <f>$Z$103</f>
        <v>0</v>
      </c>
      <c r="AA75" s="61"/>
      <c r="AB75" s="61"/>
      <c r="AC75" s="49">
        <f t="shared" si="2"/>
        <v>1267.3499999999999</v>
      </c>
      <c r="AD75" s="49"/>
      <c r="AE75" s="49"/>
      <c r="AF75" s="49"/>
      <c r="AG75" s="49"/>
      <c r="AH75" s="10"/>
      <c r="AI75" s="10"/>
      <c r="AJ75" s="1"/>
      <c r="AL75" s="10"/>
    </row>
    <row r="76" spans="1:38" ht="15.75" x14ac:dyDescent="0.2">
      <c r="A76" s="58" t="str">
        <f>"6.20 "&amp;[2]MCC!B154</f>
        <v xml:space="preserve">6.20 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f>[2]MCC!P154</f>
        <v>0</v>
      </c>
      <c r="P76" s="59"/>
      <c r="Q76" s="59"/>
      <c r="R76" s="48">
        <v>40</v>
      </c>
      <c r="S76" s="48"/>
      <c r="T76" s="48"/>
      <c r="U76" s="60">
        <v>35.78</v>
      </c>
      <c r="V76" s="60"/>
      <c r="W76" s="60"/>
      <c r="X76" s="60"/>
      <c r="Y76" s="60"/>
      <c r="Z76" s="61">
        <f>$U$103</f>
        <v>0</v>
      </c>
      <c r="AA76" s="61"/>
      <c r="AB76" s="61"/>
      <c r="AC76" s="49">
        <f t="shared" si="2"/>
        <v>1431.2</v>
      </c>
      <c r="AD76" s="49"/>
      <c r="AE76" s="49"/>
      <c r="AF76" s="49"/>
      <c r="AG76" s="49"/>
      <c r="AH76" s="10"/>
      <c r="AI76" s="10"/>
      <c r="AJ76" s="1"/>
      <c r="AL76" s="10"/>
    </row>
    <row r="77" spans="1:38" ht="15.75" x14ac:dyDescent="0.2">
      <c r="A77" s="58" t="str">
        <f>"6.21 "&amp;[2]MCC!B155</f>
        <v xml:space="preserve">6.21 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f>[2]MCC!P155</f>
        <v>0</v>
      </c>
      <c r="P77" s="59"/>
      <c r="Q77" s="59"/>
      <c r="R77" s="48">
        <v>150</v>
      </c>
      <c r="S77" s="48"/>
      <c r="T77" s="48"/>
      <c r="U77" s="60">
        <v>18.420000000000002</v>
      </c>
      <c r="V77" s="60"/>
      <c r="W77" s="60"/>
      <c r="X77" s="60"/>
      <c r="Y77" s="60"/>
      <c r="Z77" s="61">
        <f>$U$103</f>
        <v>0</v>
      </c>
      <c r="AA77" s="61"/>
      <c r="AB77" s="61"/>
      <c r="AC77" s="49">
        <f t="shared" si="2"/>
        <v>2763.0000000000005</v>
      </c>
      <c r="AD77" s="49"/>
      <c r="AE77" s="49"/>
      <c r="AF77" s="49"/>
      <c r="AG77" s="49"/>
      <c r="AH77" s="10"/>
      <c r="AI77" s="10"/>
      <c r="AJ77" s="1"/>
      <c r="AL77" s="10"/>
    </row>
    <row r="78" spans="1:38" ht="15.75" x14ac:dyDescent="0.2">
      <c r="A78" s="58" t="str">
        <f>"6.22 "&amp;[2]MCC!B156</f>
        <v xml:space="preserve">6.22 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f>[2]MCC!P156</f>
        <v>0</v>
      </c>
      <c r="P78" s="59"/>
      <c r="Q78" s="59"/>
      <c r="R78" s="48">
        <v>90</v>
      </c>
      <c r="S78" s="48"/>
      <c r="T78" s="48"/>
      <c r="U78" s="60">
        <v>14.74</v>
      </c>
      <c r="V78" s="60"/>
      <c r="W78" s="60"/>
      <c r="X78" s="60"/>
      <c r="Y78" s="60"/>
      <c r="Z78" s="61">
        <f>$U$103</f>
        <v>0</v>
      </c>
      <c r="AA78" s="61"/>
      <c r="AB78" s="61"/>
      <c r="AC78" s="49">
        <f t="shared" si="2"/>
        <v>1326.6</v>
      </c>
      <c r="AD78" s="49"/>
      <c r="AE78" s="49"/>
      <c r="AF78" s="49"/>
      <c r="AG78" s="49"/>
      <c r="AH78" s="10"/>
      <c r="AI78" s="10"/>
      <c r="AJ78" s="1"/>
      <c r="AL78" s="10"/>
    </row>
    <row r="79" spans="1:38" ht="26.25" customHeight="1" x14ac:dyDescent="0.2">
      <c r="A79" s="52" t="s">
        <v>99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3" t="s">
        <v>31</v>
      </c>
      <c r="V79" s="53"/>
      <c r="W79" s="53"/>
      <c r="X79" s="53"/>
      <c r="Y79" s="53"/>
      <c r="Z79" s="77">
        <f>AC81</f>
        <v>10842</v>
      </c>
      <c r="AA79" s="77"/>
      <c r="AB79" s="77"/>
      <c r="AC79" s="77"/>
      <c r="AD79" s="77"/>
      <c r="AE79" s="77"/>
      <c r="AF79" s="77"/>
      <c r="AG79" s="77"/>
      <c r="AJ79" s="1"/>
    </row>
    <row r="80" spans="1:38" ht="26.25" customHeight="1" x14ac:dyDescent="0.2">
      <c r="A80" s="55" t="s">
        <v>32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6" t="s">
        <v>41</v>
      </c>
      <c r="P80" s="56"/>
      <c r="Q80" s="56"/>
      <c r="R80" s="56" t="s">
        <v>34</v>
      </c>
      <c r="S80" s="56"/>
      <c r="T80" s="56"/>
      <c r="U80" s="57" t="s">
        <v>42</v>
      </c>
      <c r="V80" s="57"/>
      <c r="W80" s="57"/>
      <c r="X80" s="57"/>
      <c r="Y80" s="57"/>
      <c r="Z80" s="56" t="s">
        <v>43</v>
      </c>
      <c r="AA80" s="56"/>
      <c r="AB80" s="56"/>
      <c r="AC80" s="57" t="s">
        <v>54</v>
      </c>
      <c r="AD80" s="57"/>
      <c r="AE80" s="57"/>
      <c r="AF80" s="57"/>
      <c r="AG80" s="57"/>
    </row>
    <row r="81" spans="1:38" ht="15" customHeight="1" x14ac:dyDescent="0.2">
      <c r="A81" s="58" t="s">
        <v>100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f>[2]MCC!$P$163</f>
        <v>0</v>
      </c>
      <c r="P81" s="59"/>
      <c r="Q81" s="59"/>
      <c r="R81" s="48">
        <v>780</v>
      </c>
      <c r="S81" s="48"/>
      <c r="T81" s="48"/>
      <c r="U81" s="60">
        <v>13.9</v>
      </c>
      <c r="V81" s="60"/>
      <c r="W81" s="60"/>
      <c r="X81" s="60"/>
      <c r="Y81" s="60"/>
      <c r="Z81" s="61">
        <f>$U$103</f>
        <v>0</v>
      </c>
      <c r="AA81" s="61"/>
      <c r="AB81" s="61"/>
      <c r="AC81" s="49">
        <f>$R81*TRUNC(U81*(1+Z81),2)</f>
        <v>10842</v>
      </c>
      <c r="AD81" s="49"/>
      <c r="AE81" s="49"/>
      <c r="AF81" s="49"/>
      <c r="AG81" s="49"/>
      <c r="AH81" s="10"/>
      <c r="AI81" s="10"/>
      <c r="AJ81" s="1"/>
      <c r="AL81" s="10"/>
    </row>
    <row r="82" spans="1:38" ht="26.25" customHeight="1" x14ac:dyDescent="0.2">
      <c r="A82" s="52" t="s">
        <v>101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3" t="s">
        <v>31</v>
      </c>
      <c r="V82" s="53"/>
      <c r="W82" s="53"/>
      <c r="X82" s="53"/>
      <c r="Y82" s="53"/>
      <c r="Z82" s="77">
        <f>AC84</f>
        <v>40244.400000000001</v>
      </c>
      <c r="AA82" s="77"/>
      <c r="AB82" s="77"/>
      <c r="AC82" s="77"/>
      <c r="AD82" s="77"/>
      <c r="AE82" s="77"/>
      <c r="AF82" s="77"/>
      <c r="AG82" s="77"/>
      <c r="AJ82" s="1"/>
    </row>
    <row r="83" spans="1:38" ht="26.25" customHeight="1" x14ac:dyDescent="0.2">
      <c r="A83" s="55" t="s">
        <v>32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6" t="s">
        <v>41</v>
      </c>
      <c r="P83" s="56"/>
      <c r="Q83" s="56"/>
      <c r="R83" s="56" t="s">
        <v>34</v>
      </c>
      <c r="S83" s="56"/>
      <c r="T83" s="56"/>
      <c r="U83" s="57" t="s">
        <v>42</v>
      </c>
      <c r="V83" s="57"/>
      <c r="W83" s="57"/>
      <c r="X83" s="57"/>
      <c r="Y83" s="57"/>
      <c r="Z83" s="56" t="s">
        <v>43</v>
      </c>
      <c r="AA83" s="56"/>
      <c r="AB83" s="56"/>
      <c r="AC83" s="57" t="s">
        <v>54</v>
      </c>
      <c r="AD83" s="57"/>
      <c r="AE83" s="57"/>
      <c r="AF83" s="57"/>
      <c r="AG83" s="57"/>
    </row>
    <row r="84" spans="1:38" ht="39" customHeight="1" x14ac:dyDescent="0.2">
      <c r="A84" s="58" t="s">
        <v>102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64" t="s">
        <v>46</v>
      </c>
      <c r="P84" s="64"/>
      <c r="Q84" s="64"/>
      <c r="R84" s="48">
        <v>180</v>
      </c>
      <c r="S84" s="48"/>
      <c r="T84" s="48"/>
      <c r="U84" s="65">
        <v>223.58</v>
      </c>
      <c r="V84" s="65"/>
      <c r="W84" s="65"/>
      <c r="X84" s="65"/>
      <c r="Y84" s="65"/>
      <c r="Z84" s="61">
        <f>$U$103</f>
        <v>0</v>
      </c>
      <c r="AA84" s="61"/>
      <c r="AB84" s="61"/>
      <c r="AC84" s="49">
        <f>$R84*TRUNC(U84*(1+Z84),2)</f>
        <v>40244.400000000001</v>
      </c>
      <c r="AD84" s="49"/>
      <c r="AE84" s="49"/>
      <c r="AF84" s="49"/>
      <c r="AG84" s="49"/>
      <c r="AH84" s="10"/>
      <c r="AI84" s="10"/>
      <c r="AJ84" s="1"/>
      <c r="AL84" s="10"/>
    </row>
    <row r="87" spans="1:38" ht="15.75" x14ac:dyDescent="0.2">
      <c r="A87" s="40" t="s">
        <v>60</v>
      </c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</row>
    <row r="89" spans="1:38" x14ac:dyDescent="0.2">
      <c r="U89" s="66" t="s">
        <v>61</v>
      </c>
      <c r="V89" s="66"/>
      <c r="W89" s="66"/>
      <c r="X89" s="66"/>
      <c r="Y89" s="66"/>
      <c r="Z89" s="66"/>
      <c r="AA89" s="66"/>
      <c r="AB89" s="66"/>
      <c r="AC89" s="66"/>
      <c r="AD89" s="66"/>
    </row>
    <row r="90" spans="1:38" ht="15.75" x14ac:dyDescent="0.2">
      <c r="C90" s="67" t="s">
        <v>43</v>
      </c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45" t="s">
        <v>62</v>
      </c>
      <c r="V90" s="45"/>
      <c r="W90" s="45"/>
      <c r="X90" s="45"/>
      <c r="Y90" s="45"/>
      <c r="Z90" s="45" t="s">
        <v>63</v>
      </c>
      <c r="AA90" s="45"/>
      <c r="AB90" s="45"/>
      <c r="AC90" s="45"/>
      <c r="AD90" s="45"/>
    </row>
    <row r="91" spans="1:38" ht="15.75" x14ac:dyDescent="0.2">
      <c r="C91" s="47" t="s">
        <v>64</v>
      </c>
      <c r="D91" s="47"/>
      <c r="E91" s="68" t="s">
        <v>65</v>
      </c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</row>
    <row r="92" spans="1:38" ht="15.75" x14ac:dyDescent="0.2">
      <c r="C92" s="59" t="s">
        <v>66</v>
      </c>
      <c r="D92" s="59"/>
      <c r="E92" s="69" t="s">
        <v>67</v>
      </c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70">
        <f>[2]BDI!$E8</f>
        <v>0</v>
      </c>
      <c r="V92" s="70"/>
      <c r="W92" s="70"/>
      <c r="X92" s="70"/>
      <c r="Y92" s="70"/>
      <c r="Z92" s="70">
        <f>[2]BDI!$F8</f>
        <v>0</v>
      </c>
      <c r="AA92" s="70"/>
      <c r="AB92" s="70"/>
      <c r="AC92" s="70"/>
      <c r="AD92" s="70"/>
    </row>
    <row r="93" spans="1:38" ht="15.75" x14ac:dyDescent="0.2">
      <c r="C93" s="59" t="s">
        <v>68</v>
      </c>
      <c r="D93" s="59"/>
      <c r="E93" s="69" t="s">
        <v>69</v>
      </c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70">
        <f>[2]BDI!$E9</f>
        <v>0</v>
      </c>
      <c r="V93" s="70"/>
      <c r="W93" s="70"/>
      <c r="X93" s="70"/>
      <c r="Y93" s="70"/>
      <c r="Z93" s="70">
        <f>[2]BDI!$F9</f>
        <v>0</v>
      </c>
      <c r="AA93" s="70"/>
      <c r="AB93" s="70"/>
      <c r="AC93" s="70"/>
      <c r="AD93" s="70"/>
    </row>
    <row r="94" spans="1:38" ht="15.75" x14ac:dyDescent="0.2">
      <c r="C94" s="59" t="s">
        <v>70</v>
      </c>
      <c r="D94" s="59"/>
      <c r="E94" s="69" t="s">
        <v>71</v>
      </c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70">
        <f>[2]BDI!$E10</f>
        <v>0</v>
      </c>
      <c r="V94" s="70"/>
      <c r="W94" s="70"/>
      <c r="X94" s="70"/>
      <c r="Y94" s="70"/>
      <c r="Z94" s="70">
        <f>[2]BDI!$F10</f>
        <v>0</v>
      </c>
      <c r="AA94" s="70"/>
      <c r="AB94" s="70"/>
      <c r="AC94" s="70"/>
      <c r="AD94" s="70"/>
    </row>
    <row r="95" spans="1:38" ht="15.75" x14ac:dyDescent="0.2">
      <c r="C95" s="59" t="s">
        <v>72</v>
      </c>
      <c r="D95" s="59"/>
      <c r="E95" s="69" t="s">
        <v>73</v>
      </c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70">
        <f>[2]BDI!$E11</f>
        <v>0</v>
      </c>
      <c r="V95" s="70"/>
      <c r="W95" s="70"/>
      <c r="X95" s="70"/>
      <c r="Y95" s="70"/>
      <c r="Z95" s="70">
        <f>[2]BDI!$F11</f>
        <v>0</v>
      </c>
      <c r="AA95" s="70"/>
      <c r="AB95" s="70"/>
      <c r="AC95" s="70"/>
      <c r="AD95" s="70"/>
    </row>
    <row r="96" spans="1:38" ht="15.75" x14ac:dyDescent="0.2">
      <c r="C96" s="59" t="s">
        <v>74</v>
      </c>
      <c r="D96" s="59"/>
      <c r="E96" s="69" t="s">
        <v>75</v>
      </c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70">
        <f>[2]BDI!$E12</f>
        <v>0</v>
      </c>
      <c r="V96" s="70"/>
      <c r="W96" s="70"/>
      <c r="X96" s="70"/>
      <c r="Y96" s="70"/>
      <c r="Z96" s="70">
        <f>[2]BDI!$F12</f>
        <v>0</v>
      </c>
      <c r="AA96" s="70"/>
      <c r="AB96" s="70"/>
      <c r="AC96" s="70"/>
      <c r="AD96" s="70"/>
    </row>
    <row r="97" spans="3:30" ht="15.75" x14ac:dyDescent="0.2">
      <c r="C97" s="59" t="s">
        <v>76</v>
      </c>
      <c r="D97" s="59"/>
      <c r="E97" s="69" t="s">
        <v>77</v>
      </c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70">
        <f>[2]BDI!$E13</f>
        <v>0</v>
      </c>
      <c r="V97" s="70"/>
      <c r="W97" s="70"/>
      <c r="X97" s="70"/>
      <c r="Y97" s="70"/>
      <c r="Z97" s="70">
        <f>[2]BDI!$F13</f>
        <v>0</v>
      </c>
      <c r="AA97" s="70"/>
      <c r="AB97" s="70"/>
      <c r="AC97" s="70"/>
      <c r="AD97" s="70"/>
    </row>
    <row r="98" spans="3:30" ht="15.75" x14ac:dyDescent="0.2">
      <c r="C98" s="47" t="s">
        <v>78</v>
      </c>
      <c r="D98" s="47"/>
      <c r="E98" s="68" t="s">
        <v>79</v>
      </c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</row>
    <row r="99" spans="3:30" ht="15.75" x14ac:dyDescent="0.2">
      <c r="C99" s="59" t="s">
        <v>80</v>
      </c>
      <c r="D99" s="59"/>
      <c r="E99" s="69" t="s">
        <v>81</v>
      </c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70">
        <f>[2]BDI!$E15</f>
        <v>0</v>
      </c>
      <c r="V99" s="70"/>
      <c r="W99" s="70"/>
      <c r="X99" s="70"/>
      <c r="Y99" s="70"/>
      <c r="Z99" s="70">
        <f>[2]BDI!$F15</f>
        <v>0</v>
      </c>
      <c r="AA99" s="70"/>
      <c r="AB99" s="70"/>
      <c r="AC99" s="70"/>
      <c r="AD99" s="70"/>
    </row>
    <row r="100" spans="3:30" ht="15.75" x14ac:dyDescent="0.2">
      <c r="C100" s="59" t="s">
        <v>82</v>
      </c>
      <c r="D100" s="59"/>
      <c r="E100" s="69" t="s">
        <v>83</v>
      </c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70">
        <f>[2]BDI!$E16</f>
        <v>0</v>
      </c>
      <c r="V100" s="70"/>
      <c r="W100" s="70"/>
      <c r="X100" s="70"/>
      <c r="Y100" s="70"/>
      <c r="Z100" s="70">
        <f>[2]BDI!$F16</f>
        <v>0</v>
      </c>
      <c r="AA100" s="70"/>
      <c r="AB100" s="70"/>
      <c r="AC100" s="70"/>
      <c r="AD100" s="70"/>
    </row>
    <row r="101" spans="3:30" ht="15.75" x14ac:dyDescent="0.2">
      <c r="C101" s="59" t="s">
        <v>84</v>
      </c>
      <c r="D101" s="59"/>
      <c r="E101" s="69" t="s">
        <v>85</v>
      </c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70">
        <f>[2]BDI!$E17</f>
        <v>0</v>
      </c>
      <c r="V101" s="70"/>
      <c r="W101" s="70"/>
      <c r="X101" s="70"/>
      <c r="Y101" s="70"/>
      <c r="Z101" s="70">
        <f>[2]BDI!$F17</f>
        <v>0</v>
      </c>
      <c r="AA101" s="70"/>
      <c r="AB101" s="70"/>
      <c r="AC101" s="70"/>
      <c r="AD101" s="70"/>
    </row>
    <row r="102" spans="3:30" ht="15.75" x14ac:dyDescent="0.2">
      <c r="C102" s="59" t="s">
        <v>86</v>
      </c>
      <c r="D102" s="59"/>
      <c r="E102" s="69" t="s">
        <v>87</v>
      </c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70">
        <f>[2]BDI!$E18</f>
        <v>0</v>
      </c>
      <c r="V102" s="70"/>
      <c r="W102" s="70"/>
      <c r="X102" s="70"/>
      <c r="Y102" s="70"/>
      <c r="Z102" s="70">
        <f>[2]BDI!$F18</f>
        <v>0</v>
      </c>
      <c r="AA102" s="70"/>
      <c r="AB102" s="70"/>
      <c r="AC102" s="70"/>
      <c r="AD102" s="70"/>
    </row>
    <row r="103" spans="3:30" ht="15.75" x14ac:dyDescent="0.2">
      <c r="C103" s="71" t="s">
        <v>88</v>
      </c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2">
        <f>TRUNC((1+U92+U94+U95+U96)*(1+U93)*(1+U97)/(1-SUM(U99:Y102))-1,3)</f>
        <v>0</v>
      </c>
      <c r="V103" s="72"/>
      <c r="W103" s="72"/>
      <c r="X103" s="72"/>
      <c r="Y103" s="72"/>
      <c r="Z103" s="72">
        <f>TRUNC((1+Z92+Z94+Z95+Z96)*(1+Z93)*(1+Z97)/(1-SUM(Z99:AD102))-1,3)</f>
        <v>0</v>
      </c>
      <c r="AA103" s="72"/>
      <c r="AB103" s="72"/>
      <c r="AC103" s="72"/>
      <c r="AD103" s="72"/>
    </row>
  </sheetData>
  <mergeCells count="349">
    <mergeCell ref="C103:T103"/>
    <mergeCell ref="U103:Y103"/>
    <mergeCell ref="Z103:AD103"/>
    <mergeCell ref="C100:D100"/>
    <mergeCell ref="E100:T100"/>
    <mergeCell ref="U100:Y100"/>
    <mergeCell ref="Z100:AD100"/>
    <mergeCell ref="C101:D101"/>
    <mergeCell ref="E101:T101"/>
    <mergeCell ref="U101:Y101"/>
    <mergeCell ref="Z101:AD101"/>
    <mergeCell ref="C102:D102"/>
    <mergeCell ref="E102:T102"/>
    <mergeCell ref="U102:Y102"/>
    <mergeCell ref="Z102:AD102"/>
    <mergeCell ref="C97:D97"/>
    <mergeCell ref="E97:T97"/>
    <mergeCell ref="U97:Y97"/>
    <mergeCell ref="Z97:AD97"/>
    <mergeCell ref="C98:D98"/>
    <mergeCell ref="E98:AD98"/>
    <mergeCell ref="C99:D99"/>
    <mergeCell ref="E99:T99"/>
    <mergeCell ref="U99:Y99"/>
    <mergeCell ref="Z99:AD99"/>
    <mergeCell ref="C94:D94"/>
    <mergeCell ref="E94:T94"/>
    <mergeCell ref="U94:Y94"/>
    <mergeCell ref="Z94:AD94"/>
    <mergeCell ref="C95:D95"/>
    <mergeCell ref="E95:T95"/>
    <mergeCell ref="U95:Y95"/>
    <mergeCell ref="Z95:AD95"/>
    <mergeCell ref="C96:D96"/>
    <mergeCell ref="E96:T96"/>
    <mergeCell ref="U96:Y96"/>
    <mergeCell ref="Z96:AD96"/>
    <mergeCell ref="C91:D91"/>
    <mergeCell ref="E91:AD91"/>
    <mergeCell ref="C92:D92"/>
    <mergeCell ref="E92:T92"/>
    <mergeCell ref="U92:Y92"/>
    <mergeCell ref="Z92:AD92"/>
    <mergeCell ref="C93:D93"/>
    <mergeCell ref="E93:T93"/>
    <mergeCell ref="U93:Y93"/>
    <mergeCell ref="Z93:AD93"/>
    <mergeCell ref="A84:N84"/>
    <mergeCell ref="O84:Q84"/>
    <mergeCell ref="R84:T84"/>
    <mergeCell ref="U84:Y84"/>
    <mergeCell ref="Z84:AB84"/>
    <mergeCell ref="AC84:AG84"/>
    <mergeCell ref="A87:AG87"/>
    <mergeCell ref="U89:AD89"/>
    <mergeCell ref="C90:T90"/>
    <mergeCell ref="U90:Y90"/>
    <mergeCell ref="Z90:AD90"/>
    <mergeCell ref="A82:T82"/>
    <mergeCell ref="U82:Y82"/>
    <mergeCell ref="Z82:AG82"/>
    <mergeCell ref="A83:N83"/>
    <mergeCell ref="O83:Q83"/>
    <mergeCell ref="R83:T83"/>
    <mergeCell ref="U83:Y83"/>
    <mergeCell ref="Z83:AB83"/>
    <mergeCell ref="AC83:AG83"/>
    <mergeCell ref="A80:N80"/>
    <mergeCell ref="O80:Q80"/>
    <mergeCell ref="R80:T80"/>
    <mergeCell ref="U80:Y80"/>
    <mergeCell ref="Z80:AB80"/>
    <mergeCell ref="AC80:AG80"/>
    <mergeCell ref="A81:N81"/>
    <mergeCell ref="O81:Q81"/>
    <mergeCell ref="R81:T81"/>
    <mergeCell ref="U81:Y81"/>
    <mergeCell ref="Z81:AB81"/>
    <mergeCell ref="AC81:AG81"/>
    <mergeCell ref="A78:N78"/>
    <mergeCell ref="O78:Q78"/>
    <mergeCell ref="R78:T78"/>
    <mergeCell ref="U78:Y78"/>
    <mergeCell ref="Z78:AB78"/>
    <mergeCell ref="AC78:AG78"/>
    <mergeCell ref="A79:T79"/>
    <mergeCell ref="U79:Y79"/>
    <mergeCell ref="Z79:AG79"/>
    <mergeCell ref="A76:N76"/>
    <mergeCell ref="O76:Q76"/>
    <mergeCell ref="R76:T76"/>
    <mergeCell ref="U76:Y76"/>
    <mergeCell ref="Z76:AB76"/>
    <mergeCell ref="AC76:AG76"/>
    <mergeCell ref="A77:N77"/>
    <mergeCell ref="O77:Q77"/>
    <mergeCell ref="R77:T77"/>
    <mergeCell ref="U77:Y77"/>
    <mergeCell ref="Z77:AB77"/>
    <mergeCell ref="AC77:AG77"/>
    <mergeCell ref="A74:N74"/>
    <mergeCell ref="O74:Q74"/>
    <mergeCell ref="R74:T74"/>
    <mergeCell ref="U74:Y74"/>
    <mergeCell ref="Z74:AB74"/>
    <mergeCell ref="AC74:AG74"/>
    <mergeCell ref="A75:N75"/>
    <mergeCell ref="O75:Q75"/>
    <mergeCell ref="R75:T75"/>
    <mergeCell ref="U75:Y75"/>
    <mergeCell ref="Z75:AB75"/>
    <mergeCell ref="AC75:AG75"/>
    <mergeCell ref="A72:N72"/>
    <mergeCell ref="O72:Q72"/>
    <mergeCell ref="R72:T72"/>
    <mergeCell ref="U72:Y72"/>
    <mergeCell ref="Z72:AB72"/>
    <mergeCell ref="AC72:AG72"/>
    <mergeCell ref="A73:N73"/>
    <mergeCell ref="O73:Q73"/>
    <mergeCell ref="R73:T73"/>
    <mergeCell ref="U73:Y73"/>
    <mergeCell ref="Z73:AB73"/>
    <mergeCell ref="AC73:AG73"/>
    <mergeCell ref="A70:N70"/>
    <mergeCell ref="O70:Q70"/>
    <mergeCell ref="R70:T70"/>
    <mergeCell ref="U70:Y70"/>
    <mergeCell ref="Z70:AB70"/>
    <mergeCell ref="AC70:AG70"/>
    <mergeCell ref="A71:N71"/>
    <mergeCell ref="O71:Q71"/>
    <mergeCell ref="R71:T71"/>
    <mergeCell ref="U71:Y71"/>
    <mergeCell ref="Z71:AB71"/>
    <mergeCell ref="AC71:AG71"/>
    <mergeCell ref="A68:N68"/>
    <mergeCell ref="O68:Q68"/>
    <mergeCell ref="R68:T68"/>
    <mergeCell ref="U68:Y68"/>
    <mergeCell ref="Z68:AB68"/>
    <mergeCell ref="AC68:AG68"/>
    <mergeCell ref="A69:N69"/>
    <mergeCell ref="O69:Q69"/>
    <mergeCell ref="R69:T69"/>
    <mergeCell ref="U69:Y69"/>
    <mergeCell ref="Z69:AB69"/>
    <mergeCell ref="AC69:AG69"/>
    <mergeCell ref="A66:N66"/>
    <mergeCell ref="O66:Q66"/>
    <mergeCell ref="R66:T66"/>
    <mergeCell ref="U66:Y66"/>
    <mergeCell ref="Z66:AB66"/>
    <mergeCell ref="AC66:AG66"/>
    <mergeCell ref="A67:N67"/>
    <mergeCell ref="O67:Q67"/>
    <mergeCell ref="R67:T67"/>
    <mergeCell ref="U67:Y67"/>
    <mergeCell ref="Z67:AB67"/>
    <mergeCell ref="AC67:AG67"/>
    <mergeCell ref="A64:N64"/>
    <mergeCell ref="O64:Q64"/>
    <mergeCell ref="R64:T64"/>
    <mergeCell ref="U64:Y64"/>
    <mergeCell ref="Z64:AB64"/>
    <mergeCell ref="AC64:AG64"/>
    <mergeCell ref="A65:N65"/>
    <mergeCell ref="O65:Q65"/>
    <mergeCell ref="R65:T65"/>
    <mergeCell ref="U65:Y65"/>
    <mergeCell ref="Z65:AB65"/>
    <mergeCell ref="AC65:AG65"/>
    <mergeCell ref="A62:N62"/>
    <mergeCell ref="O62:Q62"/>
    <mergeCell ref="R62:T62"/>
    <mergeCell ref="U62:Y62"/>
    <mergeCell ref="Z62:AB62"/>
    <mergeCell ref="AC62:AG62"/>
    <mergeCell ref="A63:N63"/>
    <mergeCell ref="O63:Q63"/>
    <mergeCell ref="R63:T63"/>
    <mergeCell ref="U63:Y63"/>
    <mergeCell ref="Z63:AB63"/>
    <mergeCell ref="AC63:AG63"/>
    <mergeCell ref="A60:N60"/>
    <mergeCell ref="O60:Q60"/>
    <mergeCell ref="R60:T60"/>
    <mergeCell ref="U60:Y60"/>
    <mergeCell ref="Z60:AB60"/>
    <mergeCell ref="AC60:AG60"/>
    <mergeCell ref="A61:N61"/>
    <mergeCell ref="O61:Q61"/>
    <mergeCell ref="R61:T61"/>
    <mergeCell ref="U61:Y61"/>
    <mergeCell ref="Z61:AB61"/>
    <mergeCell ref="AC61:AG61"/>
    <mergeCell ref="A58:N58"/>
    <mergeCell ref="O58:Q58"/>
    <mergeCell ref="R58:T58"/>
    <mergeCell ref="U58:Y58"/>
    <mergeCell ref="Z58:AB58"/>
    <mergeCell ref="AC58:AG58"/>
    <mergeCell ref="A59:N59"/>
    <mergeCell ref="O59:Q59"/>
    <mergeCell ref="R59:T59"/>
    <mergeCell ref="U59:Y59"/>
    <mergeCell ref="Z59:AB59"/>
    <mergeCell ref="AC59:AG59"/>
    <mergeCell ref="A56:N56"/>
    <mergeCell ref="O56:Q56"/>
    <mergeCell ref="R56:T56"/>
    <mergeCell ref="U56:Y56"/>
    <mergeCell ref="Z56:AB56"/>
    <mergeCell ref="AC56:AG56"/>
    <mergeCell ref="A57:N57"/>
    <mergeCell ref="O57:Q57"/>
    <mergeCell ref="R57:T57"/>
    <mergeCell ref="U57:Y57"/>
    <mergeCell ref="Z57:AB57"/>
    <mergeCell ref="AC57:AG57"/>
    <mergeCell ref="A54:N54"/>
    <mergeCell ref="O54:Q54"/>
    <mergeCell ref="R54:T54"/>
    <mergeCell ref="U54:Y54"/>
    <mergeCell ref="Z54:AB54"/>
    <mergeCell ref="AC54:AG54"/>
    <mergeCell ref="A55:T55"/>
    <mergeCell ref="U55:Y55"/>
    <mergeCell ref="Z55:AG55"/>
    <mergeCell ref="A52:N52"/>
    <mergeCell ref="O52:Q52"/>
    <mergeCell ref="R52:T52"/>
    <mergeCell ref="U52:Y52"/>
    <mergeCell ref="Z52:AB52"/>
    <mergeCell ref="AC52:AG52"/>
    <mergeCell ref="A53:N53"/>
    <mergeCell ref="O53:Q53"/>
    <mergeCell ref="R53:T53"/>
    <mergeCell ref="U53:Y53"/>
    <mergeCell ref="Z53:AB53"/>
    <mergeCell ref="AC53:AG53"/>
    <mergeCell ref="A50:N50"/>
    <mergeCell ref="O50:Q50"/>
    <mergeCell ref="R50:T50"/>
    <mergeCell ref="U50:Y50"/>
    <mergeCell ref="Z50:AB50"/>
    <mergeCell ref="AC50:AG50"/>
    <mergeCell ref="A51:N51"/>
    <mergeCell ref="O51:Q51"/>
    <mergeCell ref="R51:T51"/>
    <mergeCell ref="U51:Y51"/>
    <mergeCell ref="Z51:AB51"/>
    <mergeCell ref="AC51:AG51"/>
    <mergeCell ref="A48:N48"/>
    <mergeCell ref="O48:Q48"/>
    <mergeCell ref="R48:T48"/>
    <mergeCell ref="U48:Y48"/>
    <mergeCell ref="Z48:AB48"/>
    <mergeCell ref="AC48:AG48"/>
    <mergeCell ref="A49:N49"/>
    <mergeCell ref="O49:Q49"/>
    <mergeCell ref="R49:T49"/>
    <mergeCell ref="U49:Y49"/>
    <mergeCell ref="Z49:AB49"/>
    <mergeCell ref="AC49:AG49"/>
    <mergeCell ref="A41:Q41"/>
    <mergeCell ref="R41:T41"/>
    <mergeCell ref="U41:W41"/>
    <mergeCell ref="X41:AB41"/>
    <mergeCell ref="AC41:AG41"/>
    <mergeCell ref="A44:AG44"/>
    <mergeCell ref="A46:AG46"/>
    <mergeCell ref="A47:T47"/>
    <mergeCell ref="U47:Y47"/>
    <mergeCell ref="Z47:AG47"/>
    <mergeCell ref="A39:Q39"/>
    <mergeCell ref="R39:T39"/>
    <mergeCell ref="U39:W39"/>
    <mergeCell ref="X39:AB39"/>
    <mergeCell ref="AC39:AG39"/>
    <mergeCell ref="A40:Q40"/>
    <mergeCell ref="R40:T40"/>
    <mergeCell ref="U40:W40"/>
    <mergeCell ref="X40:AB40"/>
    <mergeCell ref="AC40:AG40"/>
    <mergeCell ref="A36:T36"/>
    <mergeCell ref="U36:Z36"/>
    <mergeCell ref="AA36:AG36"/>
    <mergeCell ref="A37:Q37"/>
    <mergeCell ref="R37:T37"/>
    <mergeCell ref="U37:W37"/>
    <mergeCell ref="X37:AB37"/>
    <mergeCell ref="AC37:AG37"/>
    <mergeCell ref="A38:Q38"/>
    <mergeCell ref="R38:T38"/>
    <mergeCell ref="U38:W38"/>
    <mergeCell ref="X38:AB38"/>
    <mergeCell ref="AC38:AG38"/>
    <mergeCell ref="A26:AG26"/>
    <mergeCell ref="A27:AG27"/>
    <mergeCell ref="A28:AG28"/>
    <mergeCell ref="A29:AG29"/>
    <mergeCell ref="H31:L31"/>
    <mergeCell ref="Q31:S31"/>
    <mergeCell ref="Y31:AE31"/>
    <mergeCell ref="A32:AG32"/>
    <mergeCell ref="A34:AG34"/>
    <mergeCell ref="A21:D21"/>
    <mergeCell ref="E21:AG21"/>
    <mergeCell ref="A22:C22"/>
    <mergeCell ref="D22:AG22"/>
    <mergeCell ref="A23:AG23"/>
    <mergeCell ref="A24:AG24"/>
    <mergeCell ref="A25:C25"/>
    <mergeCell ref="D25:I25"/>
    <mergeCell ref="J25:M25"/>
    <mergeCell ref="N25:S25"/>
    <mergeCell ref="T25:Y25"/>
    <mergeCell ref="Z25:AG25"/>
    <mergeCell ref="A15:M15"/>
    <mergeCell ref="N15:AG15"/>
    <mergeCell ref="A16:AG16"/>
    <mergeCell ref="A17:AG17"/>
    <mergeCell ref="A18:O18"/>
    <mergeCell ref="P18:AG18"/>
    <mergeCell ref="A19:C19"/>
    <mergeCell ref="D19:AG19"/>
    <mergeCell ref="A20:B20"/>
    <mergeCell ref="C20:Q20"/>
    <mergeCell ref="R20:S20"/>
    <mergeCell ref="T20:AG20"/>
    <mergeCell ref="A8:AG8"/>
    <mergeCell ref="A9:AG9"/>
    <mergeCell ref="A10:AG10"/>
    <mergeCell ref="A11:AG11"/>
    <mergeCell ref="A12:L12"/>
    <mergeCell ref="M12:AG12"/>
    <mergeCell ref="A13:K13"/>
    <mergeCell ref="L13:AG13"/>
    <mergeCell ref="A14:AG14"/>
    <mergeCell ref="A1:AG1"/>
    <mergeCell ref="A2:AG2"/>
    <mergeCell ref="A3:AG3"/>
    <mergeCell ref="A5:F5"/>
    <mergeCell ref="G5:T5"/>
    <mergeCell ref="U5:Y5"/>
    <mergeCell ref="Z5:AG5"/>
    <mergeCell ref="A6:AG6"/>
    <mergeCell ref="A7:AG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view="pageBreakPreview" zoomScaleNormal="100" workbookViewId="0">
      <selection activeCell="A2" sqref="A2:AG2"/>
    </sheetView>
  </sheetViews>
  <sheetFormatPr defaultColWidth="11.42578125" defaultRowHeight="12.75" x14ac:dyDescent="0.2"/>
  <cols>
    <col min="1" max="33" width="2.5703125" customWidth="1"/>
  </cols>
  <sheetData>
    <row r="1" spans="1:33" ht="90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18.75" x14ac:dyDescent="0.2">
      <c r="A2" s="25" t="s">
        <v>138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">
      <c r="A3" s="25" t="s">
        <v>103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spans="1:33" ht="15.75" x14ac:dyDescent="0.2">
      <c r="A4" s="16"/>
    </row>
    <row r="5" spans="1:33" ht="15.75" customHeight="1" x14ac:dyDescent="0.2">
      <c r="A5" s="26" t="s">
        <v>2</v>
      </c>
      <c r="B5" s="26"/>
      <c r="C5" s="26"/>
      <c r="D5" s="26"/>
      <c r="E5" s="26"/>
      <c r="F5" s="26"/>
      <c r="G5" s="27" t="s">
        <v>3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 t="s">
        <v>4</v>
      </c>
      <c r="V5" s="28"/>
      <c r="W5" s="28"/>
      <c r="X5" s="28"/>
      <c r="Y5" s="28"/>
      <c r="Z5" s="29" t="s">
        <v>137</v>
      </c>
      <c r="AA5" s="29"/>
      <c r="AB5" s="29"/>
      <c r="AC5" s="29"/>
      <c r="AD5" s="29"/>
      <c r="AE5" s="29"/>
      <c r="AF5" s="29"/>
      <c r="AG5" s="29"/>
    </row>
    <row r="6" spans="1:33" ht="1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26.25" customHeight="1" x14ac:dyDescent="0.2">
      <c r="A7" s="3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ht="1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ht="15" customHeight="1" x14ac:dyDescent="0.2">
      <c r="A9" s="32" t="s">
        <v>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3" ht="65.25" customHeight="1" x14ac:dyDescent="0.2">
      <c r="A10" s="33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3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ht="15" customHeight="1" x14ac:dyDescent="0.2">
      <c r="A12" s="32" t="s">
        <v>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ht="15.75" customHeight="1" x14ac:dyDescent="0.2">
      <c r="A13" s="32" t="s">
        <v>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ht="15.75" customHeight="1" x14ac:dyDescent="0.2">
      <c r="A14" s="32" t="s">
        <v>10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15.75" customHeight="1" x14ac:dyDescent="0.2">
      <c r="A15" s="32" t="s">
        <v>11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15.75" customHeigh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ht="15.75" customHeight="1" x14ac:dyDescent="0.25">
      <c r="A17" s="35" t="s">
        <v>12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</row>
    <row r="18" spans="1:33" ht="15.75" customHeight="1" x14ac:dyDescent="0.2">
      <c r="A18" s="32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ht="15.75" customHeight="1" x14ac:dyDescent="0.2">
      <c r="A19" s="32" t="s">
        <v>14</v>
      </c>
      <c r="B19" s="32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ht="15.75" customHeight="1" x14ac:dyDescent="0.2">
      <c r="A20" s="32" t="s">
        <v>15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 t="s">
        <v>16</v>
      </c>
      <c r="S20" s="32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ht="15.75" customHeight="1" x14ac:dyDescent="0.2">
      <c r="A21" s="32" t="s">
        <v>17</v>
      </c>
      <c r="B21" s="32"/>
      <c r="C21" s="32"/>
      <c r="D21" s="32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ht="15.75" customHeight="1" x14ac:dyDescent="0.2">
      <c r="A22" s="32" t="s">
        <v>18</v>
      </c>
      <c r="B22" s="32"/>
      <c r="C22" s="32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5.75" customHeigh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ht="15.75" customHeight="1" x14ac:dyDescent="0.25">
      <c r="A24" s="35" t="s">
        <v>19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</row>
    <row r="25" spans="1:33" ht="15.75" customHeight="1" x14ac:dyDescent="0.2">
      <c r="A25" s="32" t="s">
        <v>20</v>
      </c>
      <c r="B25" s="32"/>
      <c r="C25" s="32"/>
      <c r="D25" s="34"/>
      <c r="E25" s="34"/>
      <c r="F25" s="34"/>
      <c r="G25" s="34"/>
      <c r="H25" s="34"/>
      <c r="I25" s="34"/>
      <c r="J25" s="32" t="s">
        <v>21</v>
      </c>
      <c r="K25" s="32"/>
      <c r="L25" s="32"/>
      <c r="M25" s="32"/>
      <c r="N25" s="34"/>
      <c r="O25" s="34"/>
      <c r="P25" s="34"/>
      <c r="Q25" s="34"/>
      <c r="R25" s="34"/>
      <c r="S25" s="34"/>
      <c r="T25" s="34" t="s">
        <v>22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ht="15.75" customHeight="1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ht="15.75" customHeight="1" x14ac:dyDescent="0.2">
      <c r="A27" s="36" t="s">
        <v>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</row>
    <row r="28" spans="1:33" ht="15.7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</row>
    <row r="29" spans="1:33" ht="15.75" customHeight="1" x14ac:dyDescent="0.2">
      <c r="A29" s="30" t="s">
        <v>24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ht="15.75" customHeight="1" x14ac:dyDescent="0.2"/>
    <row r="31" spans="1:33" ht="15.75" customHeight="1" x14ac:dyDescent="0.2">
      <c r="A31" s="3"/>
      <c r="B31" s="4" t="s">
        <v>25</v>
      </c>
      <c r="C31" s="4"/>
      <c r="D31" s="4"/>
      <c r="E31" s="4"/>
      <c r="F31" s="4"/>
      <c r="G31" s="5"/>
      <c r="H31" s="38" t="s">
        <v>26</v>
      </c>
      <c r="I31" s="38"/>
      <c r="J31" s="38"/>
      <c r="K31" s="38"/>
      <c r="L31" s="38"/>
      <c r="M31" s="4"/>
      <c r="N31" s="4"/>
      <c r="O31" s="4"/>
      <c r="P31" s="6"/>
      <c r="Q31" s="38" t="s">
        <v>27</v>
      </c>
      <c r="R31" s="38"/>
      <c r="S31" s="38"/>
      <c r="T31" s="4"/>
      <c r="U31" s="4"/>
      <c r="V31" s="4"/>
      <c r="W31" s="4"/>
      <c r="X31" s="7"/>
      <c r="Y31" s="38" t="s">
        <v>28</v>
      </c>
      <c r="Z31" s="38"/>
      <c r="AA31" s="38"/>
      <c r="AB31" s="38"/>
      <c r="AC31" s="38"/>
      <c r="AD31" s="38"/>
      <c r="AE31" s="38"/>
      <c r="AF31" s="4"/>
      <c r="AG31" s="8"/>
    </row>
    <row r="32" spans="1:33" ht="64.5" customHeight="1" x14ac:dyDescent="0.2">
      <c r="A32" s="39" t="s">
        <v>29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</row>
    <row r="34" spans="1:38" ht="15.75" x14ac:dyDescent="0.2">
      <c r="A34" s="79" t="s">
        <v>30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</row>
    <row r="36" spans="1:38" ht="15.75" x14ac:dyDescent="0.2">
      <c r="A36" s="80" t="str">
        <f>"VALOR GLOBAL "&amp;A45</f>
        <v>VALOR GLOBAL GRUPO 03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42" t="s">
        <v>31</v>
      </c>
      <c r="V36" s="42"/>
      <c r="W36" s="42"/>
      <c r="X36" s="42"/>
      <c r="Y36" s="42"/>
      <c r="Z36" s="42"/>
      <c r="AA36" s="81">
        <f>AC38+AC39+AC40</f>
        <v>236983.85000000003</v>
      </c>
      <c r="AB36" s="81"/>
      <c r="AC36" s="81"/>
      <c r="AD36" s="81"/>
      <c r="AE36" s="81"/>
      <c r="AF36" s="81"/>
      <c r="AG36" s="81"/>
      <c r="AH36" s="17"/>
      <c r="AI36" s="17"/>
    </row>
    <row r="37" spans="1:38" ht="15.75" x14ac:dyDescent="0.2">
      <c r="A37" s="82" t="s">
        <v>32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3" t="s">
        <v>41</v>
      </c>
      <c r="S37" s="83"/>
      <c r="T37" s="83"/>
      <c r="U37" s="45" t="s">
        <v>34</v>
      </c>
      <c r="V37" s="45"/>
      <c r="W37" s="45"/>
      <c r="X37" s="45" t="s">
        <v>35</v>
      </c>
      <c r="Y37" s="45"/>
      <c r="Z37" s="45"/>
      <c r="AA37" s="45"/>
      <c r="AB37" s="45"/>
      <c r="AC37" s="83" t="s">
        <v>36</v>
      </c>
      <c r="AD37" s="83"/>
      <c r="AE37" s="83"/>
      <c r="AF37" s="83"/>
      <c r="AG37" s="83"/>
    </row>
    <row r="38" spans="1:38" ht="15.75" x14ac:dyDescent="0.2">
      <c r="A38" s="84" t="str">
        <f>A46</f>
        <v>Item 9. Serviços de manutenção, operação e controle dos equipamentos e sistemas de climatização pelo por mês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28" t="s">
        <v>37</v>
      </c>
      <c r="S38" s="28"/>
      <c r="T38" s="28"/>
      <c r="U38" s="48">
        <v>12</v>
      </c>
      <c r="V38" s="48"/>
      <c r="W38" s="48"/>
      <c r="X38" s="85">
        <f>TRUNC(Z46,2)</f>
        <v>15754.09</v>
      </c>
      <c r="Y38" s="85"/>
      <c r="Z38" s="85"/>
      <c r="AA38" s="85"/>
      <c r="AB38" s="85"/>
      <c r="AC38" s="86">
        <f>U38*X38</f>
        <v>189049.08000000002</v>
      </c>
      <c r="AD38" s="86"/>
      <c r="AE38" s="86"/>
      <c r="AF38" s="86"/>
      <c r="AG38" s="86"/>
      <c r="AH38" s="18"/>
      <c r="AI38" s="18"/>
      <c r="AL38" s="18"/>
    </row>
    <row r="39" spans="1:38" ht="15.75" x14ac:dyDescent="0.2">
      <c r="A39" s="84" t="str">
        <f>A52</f>
        <v>Item 10. Serviço Eventual de instalação de aparelho tipo SPLIT pelo período de 12 meses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28" t="s">
        <v>31</v>
      </c>
      <c r="S39" s="28"/>
      <c r="T39" s="28"/>
      <c r="U39" s="48">
        <v>1</v>
      </c>
      <c r="V39" s="48"/>
      <c r="W39" s="48"/>
      <c r="X39" s="85">
        <f>TRUNC(Z52,2)</f>
        <v>33593.57</v>
      </c>
      <c r="Y39" s="85"/>
      <c r="Z39" s="85"/>
      <c r="AA39" s="85"/>
      <c r="AB39" s="85"/>
      <c r="AC39" s="85">
        <f>U39*X39</f>
        <v>33593.57</v>
      </c>
      <c r="AD39" s="85"/>
      <c r="AE39" s="85"/>
      <c r="AF39" s="85"/>
      <c r="AG39" s="85"/>
      <c r="AH39" s="18"/>
      <c r="AI39" s="18"/>
      <c r="AL39" s="18"/>
    </row>
    <row r="40" spans="1:38" ht="15.75" x14ac:dyDescent="0.2">
      <c r="A40" s="84" t="str">
        <f>A76</f>
        <v>Item 11. Serviço sob demanda de análise da qualidade do ar pelo período de 12 meses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28" t="str">
        <f>O78</f>
        <v>un</v>
      </c>
      <c r="S40" s="28"/>
      <c r="T40" s="28"/>
      <c r="U40" s="48">
        <f>$R78</f>
        <v>40</v>
      </c>
      <c r="V40" s="48"/>
      <c r="W40" s="48"/>
      <c r="X40" s="85">
        <f>TRUNC(AC78/R78,2)</f>
        <v>358.53</v>
      </c>
      <c r="Y40" s="85"/>
      <c r="Z40" s="85"/>
      <c r="AA40" s="85"/>
      <c r="AB40" s="85"/>
      <c r="AC40" s="85">
        <f>U40*X40</f>
        <v>14341.199999999999</v>
      </c>
      <c r="AD40" s="85"/>
      <c r="AE40" s="85"/>
      <c r="AF40" s="85"/>
      <c r="AG40" s="85"/>
      <c r="AH40" s="18"/>
      <c r="AI40" s="18"/>
      <c r="AL40" s="18"/>
    </row>
    <row r="41" spans="1:38" ht="15.75" x14ac:dyDescent="0.25">
      <c r="A41" s="19"/>
      <c r="R41" s="20"/>
      <c r="U41" s="20"/>
      <c r="Y41" s="21"/>
      <c r="Z41" s="22"/>
      <c r="AA41" s="22"/>
      <c r="AB41" s="22"/>
      <c r="AC41" s="22"/>
      <c r="AD41" s="22"/>
      <c r="AE41" s="22"/>
      <c r="AF41" s="22"/>
      <c r="AG41" s="22"/>
      <c r="AH41" s="18"/>
      <c r="AI41" s="18"/>
      <c r="AL41" s="18"/>
    </row>
    <row r="42" spans="1:38" ht="15.75" x14ac:dyDescent="0.25">
      <c r="A42" s="19"/>
      <c r="R42" s="20"/>
      <c r="U42" s="20"/>
      <c r="Y42" s="21"/>
      <c r="Z42" s="22"/>
      <c r="AA42" s="22"/>
      <c r="AB42" s="22"/>
      <c r="AC42" s="22"/>
      <c r="AD42" s="22"/>
      <c r="AE42" s="22"/>
      <c r="AF42" s="22"/>
      <c r="AG42" s="22"/>
      <c r="AH42" s="18"/>
      <c r="AI42" s="18"/>
      <c r="AL42" s="18"/>
    </row>
    <row r="43" spans="1:38" ht="15.75" x14ac:dyDescent="0.2">
      <c r="A43" s="79" t="s">
        <v>38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18"/>
      <c r="AI43" s="18"/>
      <c r="AL43" s="18"/>
    </row>
    <row r="44" spans="1:38" x14ac:dyDescent="0.2">
      <c r="R44" s="20"/>
      <c r="U44" s="20"/>
      <c r="Y44" s="21"/>
      <c r="Z44" s="23"/>
      <c r="AA44" s="23"/>
      <c r="AB44" s="23"/>
      <c r="AC44" s="21"/>
      <c r="AD44" s="23"/>
      <c r="AE44" s="23"/>
      <c r="AF44" s="23"/>
      <c r="AG44" s="23"/>
      <c r="AH44" s="18"/>
      <c r="AI44" s="18"/>
      <c r="AL44" s="18"/>
    </row>
    <row r="45" spans="1:38" ht="15" customHeight="1" x14ac:dyDescent="0.2">
      <c r="A45" s="87" t="s">
        <v>104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17"/>
      <c r="AI45" s="17"/>
    </row>
    <row r="46" spans="1:38" ht="39" customHeight="1" x14ac:dyDescent="0.2">
      <c r="A46" s="88" t="s">
        <v>105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53" t="s">
        <v>37</v>
      </c>
      <c r="V46" s="53"/>
      <c r="W46" s="53"/>
      <c r="X46" s="53"/>
      <c r="Y46" s="53"/>
      <c r="Z46" s="89">
        <f>TRUNC(SUM(AC48:AC51),2)</f>
        <v>15754.09</v>
      </c>
      <c r="AA46" s="89"/>
      <c r="AB46" s="89"/>
      <c r="AC46" s="89"/>
      <c r="AD46" s="89"/>
      <c r="AE46" s="89"/>
      <c r="AF46" s="89"/>
      <c r="AG46" s="89"/>
      <c r="AH46" s="18"/>
      <c r="AI46" s="18"/>
      <c r="AL46" s="18"/>
    </row>
    <row r="47" spans="1:38" ht="26.25" customHeight="1" x14ac:dyDescent="0.2">
      <c r="A47" s="90" t="s">
        <v>32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1" t="s">
        <v>41</v>
      </c>
      <c r="P47" s="91"/>
      <c r="Q47" s="91"/>
      <c r="R47" s="91" t="s">
        <v>34</v>
      </c>
      <c r="S47" s="91"/>
      <c r="T47" s="91"/>
      <c r="U47" s="92" t="s">
        <v>42</v>
      </c>
      <c r="V47" s="92"/>
      <c r="W47" s="92"/>
      <c r="X47" s="92"/>
      <c r="Y47" s="92"/>
      <c r="Z47" s="91" t="s">
        <v>43</v>
      </c>
      <c r="AA47" s="91"/>
      <c r="AB47" s="91"/>
      <c r="AC47" s="92" t="s">
        <v>44</v>
      </c>
      <c r="AD47" s="92"/>
      <c r="AE47" s="92"/>
      <c r="AF47" s="92"/>
      <c r="AG47" s="92"/>
      <c r="AH47" s="18"/>
      <c r="AI47" s="18"/>
      <c r="AL47" s="18"/>
    </row>
    <row r="48" spans="1:38" ht="51.75" customHeight="1" x14ac:dyDescent="0.2">
      <c r="A48" s="93" t="s">
        <v>106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27" t="s">
        <v>46</v>
      </c>
      <c r="P48" s="27"/>
      <c r="Q48" s="27"/>
      <c r="R48" s="94">
        <v>8</v>
      </c>
      <c r="S48" s="94"/>
      <c r="T48" s="94"/>
      <c r="U48" s="95">
        <v>35.67</v>
      </c>
      <c r="V48" s="95"/>
      <c r="W48" s="95"/>
      <c r="X48" s="95"/>
      <c r="Y48" s="95"/>
      <c r="Z48" s="72">
        <f>$U$97</f>
        <v>0.34</v>
      </c>
      <c r="AA48" s="72"/>
      <c r="AB48" s="72"/>
      <c r="AC48" s="85">
        <f>$R48*TRUNC(U48*(1+Z48),2)</f>
        <v>382.32</v>
      </c>
      <c r="AD48" s="85"/>
      <c r="AE48" s="85"/>
      <c r="AF48" s="85"/>
      <c r="AG48" s="85"/>
      <c r="AH48" s="18"/>
      <c r="AI48" s="18"/>
      <c r="AL48" s="18"/>
    </row>
    <row r="49" spans="1:38" ht="51.75" customHeight="1" x14ac:dyDescent="0.2">
      <c r="A49" s="96" t="s">
        <v>107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27" t="s">
        <v>46</v>
      </c>
      <c r="P49" s="27"/>
      <c r="Q49" s="27"/>
      <c r="R49" s="94">
        <v>146</v>
      </c>
      <c r="S49" s="94"/>
      <c r="T49" s="94"/>
      <c r="U49" s="95">
        <v>39.56</v>
      </c>
      <c r="V49" s="95"/>
      <c r="W49" s="95"/>
      <c r="X49" s="95"/>
      <c r="Y49" s="95"/>
      <c r="Z49" s="72">
        <f>$U$97</f>
        <v>0.34</v>
      </c>
      <c r="AA49" s="72"/>
      <c r="AB49" s="72"/>
      <c r="AC49" s="85">
        <f>$R49*TRUNC(U49*(1+Z49),2)</f>
        <v>7739.46</v>
      </c>
      <c r="AD49" s="85"/>
      <c r="AE49" s="85"/>
      <c r="AF49" s="85"/>
      <c r="AG49" s="85"/>
      <c r="AH49" s="18"/>
      <c r="AI49" s="18"/>
      <c r="AL49" s="18"/>
    </row>
    <row r="50" spans="1:38" ht="26.25" customHeight="1" x14ac:dyDescent="0.2">
      <c r="A50" s="93" t="s">
        <v>108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27" t="s">
        <v>50</v>
      </c>
      <c r="P50" s="27"/>
      <c r="Q50" s="27"/>
      <c r="R50" s="62">
        <v>3077.5</v>
      </c>
      <c r="S50" s="62"/>
      <c r="T50" s="62"/>
      <c r="U50" s="95">
        <v>1.59</v>
      </c>
      <c r="V50" s="95"/>
      <c r="W50" s="95"/>
      <c r="X50" s="95"/>
      <c r="Y50" s="95"/>
      <c r="Z50" s="72">
        <f>$U$97</f>
        <v>0.34</v>
      </c>
      <c r="AA50" s="72"/>
      <c r="AB50" s="72"/>
      <c r="AC50" s="85">
        <f>$R50*TRUNC(U50*(1+Z50),2)</f>
        <v>6555.0749999999998</v>
      </c>
      <c r="AD50" s="85"/>
      <c r="AE50" s="85"/>
      <c r="AF50" s="85"/>
      <c r="AG50" s="85"/>
      <c r="AH50" s="18"/>
      <c r="AI50" s="18"/>
      <c r="AL50" s="18"/>
    </row>
    <row r="51" spans="1:38" ht="26.25" customHeight="1" x14ac:dyDescent="0.2">
      <c r="A51" s="58" t="s">
        <v>109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27" t="s">
        <v>52</v>
      </c>
      <c r="P51" s="27"/>
      <c r="Q51" s="27"/>
      <c r="R51" s="63">
        <v>12</v>
      </c>
      <c r="S51" s="63"/>
      <c r="T51" s="63"/>
      <c r="U51" s="60">
        <f>TRUNC(AVERAGE(2000/12+42.42*$R51,1600/12+11520/12+39*($R51-11),375/12+375+35*($R51-3))/$R51,2)</f>
        <v>70.25</v>
      </c>
      <c r="V51" s="60"/>
      <c r="W51" s="60"/>
      <c r="X51" s="60"/>
      <c r="Y51" s="60"/>
      <c r="Z51" s="61">
        <f>Z97</f>
        <v>0.27800000000000002</v>
      </c>
      <c r="AA51" s="61"/>
      <c r="AB51" s="61"/>
      <c r="AC51" s="85">
        <f>$R51*TRUNC(U51*(1+Z51),2)</f>
        <v>1077.24</v>
      </c>
      <c r="AD51" s="85"/>
      <c r="AE51" s="85"/>
      <c r="AF51" s="85"/>
      <c r="AG51" s="85"/>
      <c r="AH51" s="18"/>
      <c r="AI51" s="18"/>
      <c r="AJ51" s="1"/>
      <c r="AL51" s="10"/>
    </row>
    <row r="52" spans="1:38" ht="26.25" customHeight="1" x14ac:dyDescent="0.2">
      <c r="A52" s="52" t="s">
        <v>110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31</v>
      </c>
      <c r="V52" s="53"/>
      <c r="W52" s="53"/>
      <c r="X52" s="53"/>
      <c r="Y52" s="53"/>
      <c r="Z52" s="89">
        <f>SUM(AC54:AC75)</f>
        <v>33593.57</v>
      </c>
      <c r="AA52" s="89"/>
      <c r="AB52" s="89"/>
      <c r="AC52" s="89"/>
      <c r="AD52" s="89"/>
      <c r="AE52" s="89"/>
      <c r="AF52" s="89"/>
      <c r="AG52" s="89"/>
    </row>
    <row r="53" spans="1:38" ht="26.25" customHeight="1" x14ac:dyDescent="0.2">
      <c r="A53" s="90" t="s">
        <v>32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1" t="s">
        <v>41</v>
      </c>
      <c r="P53" s="91"/>
      <c r="Q53" s="91"/>
      <c r="R53" s="91" t="s">
        <v>34</v>
      </c>
      <c r="S53" s="91"/>
      <c r="T53" s="91"/>
      <c r="U53" s="92" t="s">
        <v>42</v>
      </c>
      <c r="V53" s="92"/>
      <c r="W53" s="92"/>
      <c r="X53" s="92"/>
      <c r="Y53" s="92"/>
      <c r="Z53" s="91" t="s">
        <v>43</v>
      </c>
      <c r="AA53" s="91"/>
      <c r="AB53" s="91"/>
      <c r="AC53" s="92" t="s">
        <v>54</v>
      </c>
      <c r="AD53" s="92"/>
      <c r="AE53" s="92"/>
      <c r="AF53" s="92"/>
      <c r="AG53" s="92"/>
    </row>
    <row r="54" spans="1:38" ht="12.75" customHeight="1" x14ac:dyDescent="0.2">
      <c r="A54" s="93" t="s">
        <v>111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27" t="s">
        <v>46</v>
      </c>
      <c r="P54" s="27"/>
      <c r="Q54" s="27"/>
      <c r="R54" s="94">
        <v>25</v>
      </c>
      <c r="S54" s="94"/>
      <c r="T54" s="94"/>
      <c r="U54" s="95">
        <v>260.08999999999997</v>
      </c>
      <c r="V54" s="95"/>
      <c r="W54" s="95"/>
      <c r="X54" s="95"/>
      <c r="Y54" s="95"/>
      <c r="Z54" s="72">
        <f t="shared" ref="Z54:Z75" si="0">$U$97</f>
        <v>0.34</v>
      </c>
      <c r="AA54" s="72"/>
      <c r="AB54" s="72"/>
      <c r="AC54" s="85">
        <f t="shared" ref="AC54:AC75" si="1">$R54*TRUNC(U54*(1+Z54),2)</f>
        <v>8713</v>
      </c>
      <c r="AD54" s="85"/>
      <c r="AE54" s="85"/>
      <c r="AF54" s="85"/>
      <c r="AG54" s="85"/>
      <c r="AH54" s="18"/>
      <c r="AI54" s="18"/>
      <c r="AL54" s="18"/>
    </row>
    <row r="55" spans="1:38" ht="12.75" customHeight="1" x14ac:dyDescent="0.2">
      <c r="A55" s="93" t="s">
        <v>112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27" t="s">
        <v>57</v>
      </c>
      <c r="P55" s="27"/>
      <c r="Q55" s="27"/>
      <c r="R55" s="94">
        <v>9</v>
      </c>
      <c r="S55" s="94"/>
      <c r="T55" s="94"/>
      <c r="U55" s="95">
        <v>22.9</v>
      </c>
      <c r="V55" s="95"/>
      <c r="W55" s="95"/>
      <c r="X55" s="95"/>
      <c r="Y55" s="95"/>
      <c r="Z55" s="72">
        <f t="shared" si="0"/>
        <v>0.34</v>
      </c>
      <c r="AA55" s="72"/>
      <c r="AB55" s="72"/>
      <c r="AC55" s="85">
        <f t="shared" si="1"/>
        <v>276.12</v>
      </c>
      <c r="AD55" s="85"/>
      <c r="AE55" s="85"/>
      <c r="AF55" s="85"/>
      <c r="AG55" s="85"/>
      <c r="AH55" s="18"/>
      <c r="AI55" s="18"/>
      <c r="AL55" s="18"/>
    </row>
    <row r="56" spans="1:38" ht="12.75" customHeight="1" x14ac:dyDescent="0.2">
      <c r="A56" s="93" t="s">
        <v>113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27" t="s">
        <v>57</v>
      </c>
      <c r="P56" s="27"/>
      <c r="Q56" s="27"/>
      <c r="R56" s="94">
        <v>50</v>
      </c>
      <c r="S56" s="94"/>
      <c r="T56" s="94"/>
      <c r="U56" s="95">
        <v>33.78</v>
      </c>
      <c r="V56" s="95"/>
      <c r="W56" s="95"/>
      <c r="X56" s="95"/>
      <c r="Y56" s="95"/>
      <c r="Z56" s="72">
        <f t="shared" si="0"/>
        <v>0.34</v>
      </c>
      <c r="AA56" s="72"/>
      <c r="AB56" s="72"/>
      <c r="AC56" s="85">
        <f t="shared" si="1"/>
        <v>2263</v>
      </c>
      <c r="AD56" s="85"/>
      <c r="AE56" s="85"/>
      <c r="AF56" s="85"/>
      <c r="AG56" s="85"/>
      <c r="AH56" s="18"/>
      <c r="AI56" s="18"/>
      <c r="AL56" s="18"/>
    </row>
    <row r="57" spans="1:38" ht="12.75" customHeight="1" x14ac:dyDescent="0.2">
      <c r="A57" s="93" t="s">
        <v>114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27" t="s">
        <v>57</v>
      </c>
      <c r="P57" s="27"/>
      <c r="Q57" s="27"/>
      <c r="R57" s="94">
        <v>40</v>
      </c>
      <c r="S57" s="94"/>
      <c r="T57" s="94"/>
      <c r="U57" s="95">
        <v>44.31</v>
      </c>
      <c r="V57" s="95"/>
      <c r="W57" s="95"/>
      <c r="X57" s="95"/>
      <c r="Y57" s="95"/>
      <c r="Z57" s="72">
        <f t="shared" si="0"/>
        <v>0.34</v>
      </c>
      <c r="AA57" s="72"/>
      <c r="AB57" s="72"/>
      <c r="AC57" s="85">
        <f t="shared" si="1"/>
        <v>2374.7999999999997</v>
      </c>
      <c r="AD57" s="85"/>
      <c r="AE57" s="85"/>
      <c r="AF57" s="85"/>
      <c r="AG57" s="85"/>
      <c r="AH57" s="18"/>
      <c r="AI57" s="18"/>
      <c r="AL57" s="18"/>
    </row>
    <row r="58" spans="1:38" ht="12.75" customHeight="1" x14ac:dyDescent="0.2">
      <c r="A58" s="93" t="s">
        <v>115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27" t="s">
        <v>57</v>
      </c>
      <c r="P58" s="27"/>
      <c r="Q58" s="27"/>
      <c r="R58" s="94">
        <v>34</v>
      </c>
      <c r="S58" s="94"/>
      <c r="T58" s="94"/>
      <c r="U58" s="95">
        <v>53.12</v>
      </c>
      <c r="V58" s="95"/>
      <c r="W58" s="95"/>
      <c r="X58" s="95"/>
      <c r="Y58" s="95"/>
      <c r="Z58" s="72">
        <f t="shared" si="0"/>
        <v>0.34</v>
      </c>
      <c r="AA58" s="72"/>
      <c r="AB58" s="72"/>
      <c r="AC58" s="85">
        <f t="shared" si="1"/>
        <v>2420.1200000000003</v>
      </c>
      <c r="AD58" s="85"/>
      <c r="AE58" s="85"/>
      <c r="AF58" s="85"/>
      <c r="AG58" s="85"/>
      <c r="AH58" s="18"/>
      <c r="AI58" s="18"/>
      <c r="AL58" s="18"/>
    </row>
    <row r="59" spans="1:38" ht="12.75" customHeight="1" x14ac:dyDescent="0.2">
      <c r="A59" s="93" t="s">
        <v>116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27" t="s">
        <v>57</v>
      </c>
      <c r="P59" s="27"/>
      <c r="Q59" s="27"/>
      <c r="R59" s="94">
        <v>15</v>
      </c>
      <c r="S59" s="94"/>
      <c r="T59" s="94"/>
      <c r="U59" s="95">
        <v>65.150000000000006</v>
      </c>
      <c r="V59" s="95"/>
      <c r="W59" s="95"/>
      <c r="X59" s="95"/>
      <c r="Y59" s="95"/>
      <c r="Z59" s="72">
        <f t="shared" si="0"/>
        <v>0.34</v>
      </c>
      <c r="AA59" s="72"/>
      <c r="AB59" s="72"/>
      <c r="AC59" s="85">
        <f t="shared" si="1"/>
        <v>1309.5</v>
      </c>
      <c r="AD59" s="85"/>
      <c r="AE59" s="85"/>
      <c r="AF59" s="85"/>
      <c r="AG59" s="85"/>
      <c r="AH59" s="18"/>
      <c r="AI59" s="18"/>
      <c r="AL59" s="18"/>
    </row>
    <row r="60" spans="1:38" ht="12.75" customHeight="1" x14ac:dyDescent="0.2">
      <c r="A60" s="93" t="s">
        <v>117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27" t="s">
        <v>57</v>
      </c>
      <c r="P60" s="27"/>
      <c r="Q60" s="27"/>
      <c r="R60" s="94">
        <v>15</v>
      </c>
      <c r="S60" s="94"/>
      <c r="T60" s="94"/>
      <c r="U60" s="95">
        <v>89.91</v>
      </c>
      <c r="V60" s="95"/>
      <c r="W60" s="95"/>
      <c r="X60" s="95"/>
      <c r="Y60" s="95"/>
      <c r="Z60" s="72">
        <f t="shared" si="0"/>
        <v>0.34</v>
      </c>
      <c r="AA60" s="72"/>
      <c r="AB60" s="72"/>
      <c r="AC60" s="85">
        <f t="shared" si="1"/>
        <v>1807.05</v>
      </c>
      <c r="AD60" s="85"/>
      <c r="AE60" s="85"/>
      <c r="AF60" s="85"/>
      <c r="AG60" s="85"/>
      <c r="AH60" s="18"/>
      <c r="AI60" s="18"/>
      <c r="AL60" s="18"/>
    </row>
    <row r="61" spans="1:38" ht="12.75" customHeight="1" x14ac:dyDescent="0.2">
      <c r="A61" s="93" t="s">
        <v>118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27" t="s">
        <v>119</v>
      </c>
      <c r="P61" s="27"/>
      <c r="Q61" s="27"/>
      <c r="R61" s="94">
        <v>1</v>
      </c>
      <c r="S61" s="94"/>
      <c r="T61" s="94"/>
      <c r="U61" s="95">
        <v>40.520000000000003</v>
      </c>
      <c r="V61" s="95"/>
      <c r="W61" s="95"/>
      <c r="X61" s="95"/>
      <c r="Y61" s="95"/>
      <c r="Z61" s="72">
        <f t="shared" si="0"/>
        <v>0.34</v>
      </c>
      <c r="AA61" s="72"/>
      <c r="AB61" s="72"/>
      <c r="AC61" s="85">
        <f t="shared" si="1"/>
        <v>54.29</v>
      </c>
      <c r="AD61" s="85"/>
      <c r="AE61" s="85"/>
      <c r="AF61" s="85"/>
      <c r="AG61" s="85"/>
      <c r="AH61" s="18"/>
      <c r="AI61" s="18"/>
      <c r="AL61" s="18"/>
    </row>
    <row r="62" spans="1:38" ht="12.75" customHeight="1" x14ac:dyDescent="0.2">
      <c r="A62" s="93" t="s">
        <v>120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27" t="s">
        <v>119</v>
      </c>
      <c r="P62" s="27"/>
      <c r="Q62" s="27"/>
      <c r="R62" s="94">
        <v>1</v>
      </c>
      <c r="S62" s="94"/>
      <c r="T62" s="94"/>
      <c r="U62" s="95">
        <v>47.87</v>
      </c>
      <c r="V62" s="95"/>
      <c r="W62" s="95"/>
      <c r="X62" s="95"/>
      <c r="Y62" s="95"/>
      <c r="Z62" s="72">
        <f t="shared" si="0"/>
        <v>0.34</v>
      </c>
      <c r="AA62" s="72"/>
      <c r="AB62" s="72"/>
      <c r="AC62" s="85">
        <f t="shared" si="1"/>
        <v>64.14</v>
      </c>
      <c r="AD62" s="85"/>
      <c r="AE62" s="85"/>
      <c r="AF62" s="85"/>
      <c r="AG62" s="85"/>
      <c r="AH62" s="18"/>
      <c r="AI62" s="18"/>
      <c r="AL62" s="18"/>
    </row>
    <row r="63" spans="1:38" ht="12.75" customHeight="1" x14ac:dyDescent="0.2">
      <c r="A63" s="93" t="s">
        <v>121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27" t="s">
        <v>119</v>
      </c>
      <c r="P63" s="27"/>
      <c r="Q63" s="27"/>
      <c r="R63" s="94">
        <v>3</v>
      </c>
      <c r="S63" s="94"/>
      <c r="T63" s="94"/>
      <c r="U63" s="95">
        <v>150.76</v>
      </c>
      <c r="V63" s="95"/>
      <c r="W63" s="95"/>
      <c r="X63" s="95"/>
      <c r="Y63" s="95"/>
      <c r="Z63" s="72">
        <f t="shared" si="0"/>
        <v>0.34</v>
      </c>
      <c r="AA63" s="72"/>
      <c r="AB63" s="72"/>
      <c r="AC63" s="85">
        <f t="shared" si="1"/>
        <v>606.03</v>
      </c>
      <c r="AD63" s="85"/>
      <c r="AE63" s="85"/>
      <c r="AF63" s="85"/>
      <c r="AG63" s="85"/>
      <c r="AH63" s="18"/>
      <c r="AI63" s="18"/>
      <c r="AL63" s="18"/>
    </row>
    <row r="64" spans="1:38" ht="12.75" customHeight="1" x14ac:dyDescent="0.2">
      <c r="A64" s="93" t="s">
        <v>122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27" t="s">
        <v>57</v>
      </c>
      <c r="P64" s="27"/>
      <c r="Q64" s="27"/>
      <c r="R64" s="94">
        <v>90</v>
      </c>
      <c r="S64" s="94"/>
      <c r="T64" s="94"/>
      <c r="U64" s="95">
        <v>7.76</v>
      </c>
      <c r="V64" s="95"/>
      <c r="W64" s="95"/>
      <c r="X64" s="95"/>
      <c r="Y64" s="95"/>
      <c r="Z64" s="72">
        <f t="shared" si="0"/>
        <v>0.34</v>
      </c>
      <c r="AA64" s="72"/>
      <c r="AB64" s="72"/>
      <c r="AC64" s="85">
        <f t="shared" si="1"/>
        <v>935.1</v>
      </c>
      <c r="AD64" s="85"/>
      <c r="AE64" s="85"/>
      <c r="AF64" s="85"/>
      <c r="AG64" s="85"/>
      <c r="AH64" s="18"/>
      <c r="AI64" s="18"/>
      <c r="AL64" s="18"/>
    </row>
    <row r="65" spans="1:38" ht="12.75" customHeight="1" x14ac:dyDescent="0.2">
      <c r="A65" s="93" t="s">
        <v>123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27" t="s">
        <v>57</v>
      </c>
      <c r="P65" s="27"/>
      <c r="Q65" s="27"/>
      <c r="R65" s="94">
        <v>34</v>
      </c>
      <c r="S65" s="94"/>
      <c r="T65" s="94"/>
      <c r="U65" s="95">
        <v>0</v>
      </c>
      <c r="V65" s="95"/>
      <c r="W65" s="95"/>
      <c r="X65" s="95"/>
      <c r="Y65" s="95"/>
      <c r="Z65" s="72">
        <f t="shared" si="0"/>
        <v>0.34</v>
      </c>
      <c r="AA65" s="72"/>
      <c r="AB65" s="72"/>
      <c r="AC65" s="85">
        <f t="shared" si="1"/>
        <v>0</v>
      </c>
      <c r="AD65" s="85"/>
      <c r="AE65" s="85"/>
      <c r="AF65" s="85"/>
      <c r="AG65" s="85"/>
      <c r="AH65" s="18"/>
      <c r="AI65" s="18"/>
      <c r="AL65" s="18"/>
    </row>
    <row r="66" spans="1:38" ht="12.75" customHeight="1" x14ac:dyDescent="0.2">
      <c r="A66" s="93" t="s">
        <v>124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27" t="s">
        <v>57</v>
      </c>
      <c r="P66" s="27"/>
      <c r="Q66" s="27"/>
      <c r="R66" s="94">
        <v>125</v>
      </c>
      <c r="S66" s="94"/>
      <c r="T66" s="94"/>
      <c r="U66" s="95">
        <v>4.6900000000000004</v>
      </c>
      <c r="V66" s="95"/>
      <c r="W66" s="95"/>
      <c r="X66" s="95"/>
      <c r="Y66" s="95"/>
      <c r="Z66" s="72">
        <f t="shared" si="0"/>
        <v>0.34</v>
      </c>
      <c r="AA66" s="72"/>
      <c r="AB66" s="72"/>
      <c r="AC66" s="85">
        <f t="shared" si="1"/>
        <v>785</v>
      </c>
      <c r="AD66" s="85"/>
      <c r="AE66" s="85"/>
      <c r="AF66" s="85"/>
      <c r="AG66" s="85"/>
      <c r="AH66" s="18"/>
      <c r="AI66" s="18"/>
      <c r="AL66" s="18"/>
    </row>
    <row r="67" spans="1:38" ht="12.75" customHeight="1" x14ac:dyDescent="0.2">
      <c r="A67" s="93" t="s">
        <v>125</v>
      </c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27" t="s">
        <v>126</v>
      </c>
      <c r="P67" s="27"/>
      <c r="Q67" s="27"/>
      <c r="R67" s="94">
        <v>11</v>
      </c>
      <c r="S67" s="94"/>
      <c r="T67" s="94"/>
      <c r="U67" s="95">
        <v>47.12</v>
      </c>
      <c r="V67" s="95"/>
      <c r="W67" s="95"/>
      <c r="X67" s="95"/>
      <c r="Y67" s="95"/>
      <c r="Z67" s="72">
        <f t="shared" si="0"/>
        <v>0.34</v>
      </c>
      <c r="AA67" s="72"/>
      <c r="AB67" s="72"/>
      <c r="AC67" s="85">
        <f t="shared" si="1"/>
        <v>694.54</v>
      </c>
      <c r="AD67" s="85"/>
      <c r="AE67" s="85"/>
      <c r="AF67" s="85"/>
      <c r="AG67" s="85"/>
      <c r="AH67" s="18"/>
      <c r="AI67" s="18"/>
      <c r="AL67" s="18"/>
    </row>
    <row r="68" spans="1:38" ht="12.75" customHeight="1" x14ac:dyDescent="0.2">
      <c r="A68" s="93" t="s">
        <v>127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27" t="s">
        <v>126</v>
      </c>
      <c r="P68" s="27"/>
      <c r="Q68" s="27"/>
      <c r="R68" s="94">
        <v>8</v>
      </c>
      <c r="S68" s="94"/>
      <c r="T68" s="94"/>
      <c r="U68" s="95">
        <v>53.94</v>
      </c>
      <c r="V68" s="95"/>
      <c r="W68" s="95"/>
      <c r="X68" s="95"/>
      <c r="Y68" s="95"/>
      <c r="Z68" s="72">
        <f t="shared" si="0"/>
        <v>0.34</v>
      </c>
      <c r="AA68" s="72"/>
      <c r="AB68" s="72"/>
      <c r="AC68" s="85">
        <f t="shared" si="1"/>
        <v>578.16</v>
      </c>
      <c r="AD68" s="85"/>
      <c r="AE68" s="85"/>
      <c r="AF68" s="85"/>
      <c r="AG68" s="85"/>
      <c r="AH68" s="18"/>
      <c r="AI68" s="18"/>
      <c r="AL68" s="18"/>
    </row>
    <row r="69" spans="1:38" ht="12.75" customHeight="1" x14ac:dyDescent="0.2">
      <c r="A69" s="93" t="s">
        <v>128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27" t="s">
        <v>126</v>
      </c>
      <c r="P69" s="27"/>
      <c r="Q69" s="27"/>
      <c r="R69" s="94">
        <v>8</v>
      </c>
      <c r="S69" s="94"/>
      <c r="T69" s="94"/>
      <c r="U69" s="95">
        <v>313.91000000000003</v>
      </c>
      <c r="V69" s="95"/>
      <c r="W69" s="95"/>
      <c r="X69" s="95"/>
      <c r="Y69" s="95"/>
      <c r="Z69" s="72">
        <f t="shared" si="0"/>
        <v>0.34</v>
      </c>
      <c r="AA69" s="72"/>
      <c r="AB69" s="72"/>
      <c r="AC69" s="85">
        <f t="shared" si="1"/>
        <v>3365.04</v>
      </c>
      <c r="AD69" s="85"/>
      <c r="AE69" s="85"/>
      <c r="AF69" s="85"/>
      <c r="AG69" s="85"/>
      <c r="AH69" s="18"/>
      <c r="AI69" s="18"/>
      <c r="AL69" s="18"/>
    </row>
    <row r="70" spans="1:38" ht="12.75" customHeight="1" x14ac:dyDescent="0.2">
      <c r="A70" s="93" t="s">
        <v>129</v>
      </c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27" t="s">
        <v>57</v>
      </c>
      <c r="P70" s="27"/>
      <c r="Q70" s="27"/>
      <c r="R70" s="94">
        <v>3</v>
      </c>
      <c r="S70" s="94"/>
      <c r="T70" s="94"/>
      <c r="U70" s="95">
        <v>4.5999999999999996</v>
      </c>
      <c r="V70" s="95"/>
      <c r="W70" s="95"/>
      <c r="X70" s="95"/>
      <c r="Y70" s="95"/>
      <c r="Z70" s="72">
        <f t="shared" si="0"/>
        <v>0.34</v>
      </c>
      <c r="AA70" s="72"/>
      <c r="AB70" s="72"/>
      <c r="AC70" s="85">
        <f t="shared" si="1"/>
        <v>18.48</v>
      </c>
      <c r="AD70" s="85"/>
      <c r="AE70" s="85"/>
      <c r="AF70" s="85"/>
      <c r="AG70" s="85"/>
      <c r="AH70" s="18"/>
      <c r="AI70" s="18"/>
      <c r="AL70" s="18"/>
    </row>
    <row r="71" spans="1:38" ht="12.75" customHeight="1" x14ac:dyDescent="0.2">
      <c r="A71" s="93" t="s">
        <v>130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27" t="s">
        <v>57</v>
      </c>
      <c r="P71" s="27"/>
      <c r="Q71" s="27"/>
      <c r="R71" s="94">
        <v>100</v>
      </c>
      <c r="S71" s="94"/>
      <c r="T71" s="94"/>
      <c r="U71" s="95">
        <v>6.32</v>
      </c>
      <c r="V71" s="95"/>
      <c r="W71" s="95"/>
      <c r="X71" s="95"/>
      <c r="Y71" s="95"/>
      <c r="Z71" s="72">
        <f t="shared" si="0"/>
        <v>0.34</v>
      </c>
      <c r="AA71" s="72"/>
      <c r="AB71" s="72"/>
      <c r="AC71" s="85">
        <f t="shared" si="1"/>
        <v>846.00000000000011</v>
      </c>
      <c r="AD71" s="85"/>
      <c r="AE71" s="85"/>
      <c r="AF71" s="85"/>
      <c r="AG71" s="85"/>
      <c r="AH71" s="18"/>
      <c r="AI71" s="18"/>
      <c r="AL71" s="18"/>
    </row>
    <row r="72" spans="1:38" ht="12.75" customHeight="1" x14ac:dyDescent="0.2">
      <c r="A72" s="93" t="s">
        <v>131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27" t="s">
        <v>46</v>
      </c>
      <c r="P72" s="27"/>
      <c r="Q72" s="27"/>
      <c r="R72" s="94">
        <v>1</v>
      </c>
      <c r="S72" s="94"/>
      <c r="T72" s="94"/>
      <c r="U72" s="95">
        <v>420.34</v>
      </c>
      <c r="V72" s="95"/>
      <c r="W72" s="95"/>
      <c r="X72" s="95"/>
      <c r="Y72" s="95"/>
      <c r="Z72" s="72">
        <f t="shared" si="0"/>
        <v>0.34</v>
      </c>
      <c r="AA72" s="72"/>
      <c r="AB72" s="72"/>
      <c r="AC72" s="85">
        <f t="shared" si="1"/>
        <v>563.25</v>
      </c>
      <c r="AD72" s="85"/>
      <c r="AE72" s="85"/>
      <c r="AF72" s="85"/>
      <c r="AG72" s="85"/>
      <c r="AH72" s="18"/>
      <c r="AI72" s="18"/>
      <c r="AL72" s="18"/>
    </row>
    <row r="73" spans="1:38" ht="12.75" customHeight="1" x14ac:dyDescent="0.2">
      <c r="A73" s="93" t="s">
        <v>132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27" t="s">
        <v>46</v>
      </c>
      <c r="P73" s="27"/>
      <c r="Q73" s="27"/>
      <c r="R73" s="94">
        <v>15</v>
      </c>
      <c r="S73" s="94"/>
      <c r="T73" s="94"/>
      <c r="U73" s="95">
        <v>33.909999999999997</v>
      </c>
      <c r="V73" s="95"/>
      <c r="W73" s="95"/>
      <c r="X73" s="95"/>
      <c r="Y73" s="95"/>
      <c r="Z73" s="72">
        <f t="shared" si="0"/>
        <v>0.34</v>
      </c>
      <c r="AA73" s="72"/>
      <c r="AB73" s="72"/>
      <c r="AC73" s="85">
        <f t="shared" si="1"/>
        <v>681.45</v>
      </c>
      <c r="AD73" s="85"/>
      <c r="AE73" s="85"/>
      <c r="AF73" s="85"/>
      <c r="AG73" s="85"/>
      <c r="AH73" s="18"/>
      <c r="AI73" s="18"/>
      <c r="AL73" s="18"/>
    </row>
    <row r="74" spans="1:38" ht="12.75" customHeight="1" x14ac:dyDescent="0.2">
      <c r="A74" s="93" t="s">
        <v>133</v>
      </c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27" t="s">
        <v>57</v>
      </c>
      <c r="P74" s="27"/>
      <c r="Q74" s="27"/>
      <c r="R74" s="94">
        <v>125</v>
      </c>
      <c r="S74" s="94"/>
      <c r="T74" s="94"/>
      <c r="U74" s="95">
        <v>25.29</v>
      </c>
      <c r="V74" s="95"/>
      <c r="W74" s="95"/>
      <c r="X74" s="95"/>
      <c r="Y74" s="95"/>
      <c r="Z74" s="72">
        <f t="shared" si="0"/>
        <v>0.34</v>
      </c>
      <c r="AA74" s="72"/>
      <c r="AB74" s="72"/>
      <c r="AC74" s="85">
        <f t="shared" si="1"/>
        <v>4235</v>
      </c>
      <c r="AD74" s="85"/>
      <c r="AE74" s="85"/>
      <c r="AF74" s="85"/>
      <c r="AG74" s="85"/>
      <c r="AH74" s="18"/>
      <c r="AI74" s="18"/>
      <c r="AL74" s="18"/>
    </row>
    <row r="75" spans="1:38" ht="12.75" customHeight="1" x14ac:dyDescent="0.2">
      <c r="A75" s="93" t="s">
        <v>134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27" t="s">
        <v>119</v>
      </c>
      <c r="P75" s="27"/>
      <c r="Q75" s="27"/>
      <c r="R75" s="94">
        <v>50</v>
      </c>
      <c r="S75" s="94"/>
      <c r="T75" s="94"/>
      <c r="U75" s="95">
        <v>14.98</v>
      </c>
      <c r="V75" s="95"/>
      <c r="W75" s="95"/>
      <c r="X75" s="95"/>
      <c r="Y75" s="95"/>
      <c r="Z75" s="72">
        <f t="shared" si="0"/>
        <v>0.34</v>
      </c>
      <c r="AA75" s="72"/>
      <c r="AB75" s="72"/>
      <c r="AC75" s="85">
        <f t="shared" si="1"/>
        <v>1003.5</v>
      </c>
      <c r="AD75" s="85"/>
      <c r="AE75" s="85"/>
      <c r="AF75" s="85"/>
      <c r="AG75" s="85"/>
      <c r="AH75" s="18"/>
      <c r="AI75" s="18"/>
      <c r="AL75" s="18"/>
    </row>
    <row r="76" spans="1:38" ht="26.25" customHeight="1" x14ac:dyDescent="0.2">
      <c r="A76" s="52" t="s">
        <v>135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3" t="s">
        <v>31</v>
      </c>
      <c r="V76" s="53"/>
      <c r="W76" s="53"/>
      <c r="X76" s="53"/>
      <c r="Y76" s="53"/>
      <c r="Z76" s="89">
        <f>AC78</f>
        <v>14341.199999999999</v>
      </c>
      <c r="AA76" s="89"/>
      <c r="AB76" s="89"/>
      <c r="AC76" s="89"/>
      <c r="AD76" s="89"/>
      <c r="AE76" s="89"/>
      <c r="AF76" s="89"/>
      <c r="AG76" s="89"/>
    </row>
    <row r="77" spans="1:38" ht="26.25" customHeight="1" x14ac:dyDescent="0.2">
      <c r="A77" s="90" t="s">
        <v>32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1" t="s">
        <v>41</v>
      </c>
      <c r="P77" s="91"/>
      <c r="Q77" s="91"/>
      <c r="R77" s="91" t="s">
        <v>34</v>
      </c>
      <c r="S77" s="91"/>
      <c r="T77" s="91"/>
      <c r="U77" s="92" t="s">
        <v>42</v>
      </c>
      <c r="V77" s="92"/>
      <c r="W77" s="92"/>
      <c r="X77" s="92"/>
      <c r="Y77" s="92"/>
      <c r="Z77" s="91" t="s">
        <v>43</v>
      </c>
      <c r="AA77" s="91"/>
      <c r="AB77" s="91"/>
      <c r="AC77" s="92" t="s">
        <v>54</v>
      </c>
      <c r="AD77" s="92"/>
      <c r="AE77" s="92"/>
      <c r="AF77" s="92"/>
      <c r="AG77" s="92"/>
    </row>
    <row r="78" spans="1:38" ht="39" customHeight="1" x14ac:dyDescent="0.2">
      <c r="A78" s="93" t="s">
        <v>136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7" t="s">
        <v>46</v>
      </c>
      <c r="P78" s="97"/>
      <c r="Q78" s="97"/>
      <c r="R78" s="94">
        <v>40</v>
      </c>
      <c r="S78" s="94"/>
      <c r="T78" s="94"/>
      <c r="U78" s="95">
        <v>267.56</v>
      </c>
      <c r="V78" s="95"/>
      <c r="W78" s="95"/>
      <c r="X78" s="95"/>
      <c r="Y78" s="95"/>
      <c r="Z78" s="72">
        <f>$U$97</f>
        <v>0.34</v>
      </c>
      <c r="AA78" s="72"/>
      <c r="AB78" s="72"/>
      <c r="AC78" s="85">
        <f>$R78*TRUNC(U78*(1+Z78),2)</f>
        <v>14341.199999999999</v>
      </c>
      <c r="AD78" s="85"/>
      <c r="AE78" s="85"/>
      <c r="AF78" s="85"/>
      <c r="AG78" s="85"/>
      <c r="AH78" s="18"/>
      <c r="AI78" s="18"/>
      <c r="AL78" s="18"/>
    </row>
    <row r="81" spans="1:33" ht="15.75" x14ac:dyDescent="0.2">
      <c r="A81" s="79" t="s">
        <v>60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</row>
    <row r="83" spans="1:33" x14ac:dyDescent="0.2">
      <c r="U83" s="66" t="s">
        <v>61</v>
      </c>
      <c r="V83" s="66"/>
      <c r="W83" s="66"/>
      <c r="X83" s="66"/>
      <c r="Y83" s="66"/>
      <c r="Z83" s="66"/>
      <c r="AA83" s="66"/>
      <c r="AB83" s="66"/>
      <c r="AC83" s="66"/>
      <c r="AD83" s="66"/>
    </row>
    <row r="84" spans="1:33" ht="15.75" x14ac:dyDescent="0.2">
      <c r="C84" s="98" t="s">
        <v>43</v>
      </c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83" t="s">
        <v>62</v>
      </c>
      <c r="V84" s="83"/>
      <c r="W84" s="83"/>
      <c r="X84" s="83"/>
      <c r="Y84" s="83"/>
      <c r="Z84" s="83" t="s">
        <v>63</v>
      </c>
      <c r="AA84" s="83"/>
      <c r="AB84" s="83"/>
      <c r="AC84" s="83"/>
      <c r="AD84" s="83"/>
    </row>
    <row r="85" spans="1:33" ht="15.75" x14ac:dyDescent="0.2">
      <c r="C85" s="28" t="s">
        <v>64</v>
      </c>
      <c r="D85" s="28"/>
      <c r="E85" s="68" t="s">
        <v>65</v>
      </c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</row>
    <row r="86" spans="1:33" x14ac:dyDescent="0.2">
      <c r="C86" s="27" t="s">
        <v>66</v>
      </c>
      <c r="D86" s="27"/>
      <c r="E86" s="99" t="s">
        <v>67</v>
      </c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100">
        <v>0.04</v>
      </c>
      <c r="V86" s="100"/>
      <c r="W86" s="100"/>
      <c r="X86" s="100"/>
      <c r="Y86" s="100"/>
      <c r="Z86" s="100">
        <v>3.4500000000000003E-2</v>
      </c>
      <c r="AA86" s="100"/>
      <c r="AB86" s="100"/>
      <c r="AC86" s="100"/>
      <c r="AD86" s="100"/>
    </row>
    <row r="87" spans="1:33" x14ac:dyDescent="0.2">
      <c r="C87" s="27" t="s">
        <v>68</v>
      </c>
      <c r="D87" s="27"/>
      <c r="E87" s="99" t="s">
        <v>69</v>
      </c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100">
        <v>1.23E-2</v>
      </c>
      <c r="V87" s="100"/>
      <c r="W87" s="100"/>
      <c r="X87" s="100"/>
      <c r="Y87" s="100"/>
      <c r="Z87" s="100">
        <v>8.5000000000000006E-3</v>
      </c>
      <c r="AA87" s="100"/>
      <c r="AB87" s="100"/>
      <c r="AC87" s="100"/>
      <c r="AD87" s="100"/>
    </row>
    <row r="88" spans="1:33" x14ac:dyDescent="0.2">
      <c r="C88" s="27" t="s">
        <v>70</v>
      </c>
      <c r="D88" s="27"/>
      <c r="E88" s="99" t="s">
        <v>71</v>
      </c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100">
        <v>1.7999999999999999E-2</v>
      </c>
      <c r="V88" s="100"/>
      <c r="W88" s="100"/>
      <c r="X88" s="100"/>
      <c r="Y88" s="100"/>
      <c r="Z88" s="100">
        <v>4.7999999999999996E-3</v>
      </c>
      <c r="AA88" s="100"/>
      <c r="AB88" s="100"/>
      <c r="AC88" s="100"/>
      <c r="AD88" s="100"/>
    </row>
    <row r="89" spans="1:33" x14ac:dyDescent="0.2">
      <c r="C89" s="27" t="s">
        <v>72</v>
      </c>
      <c r="D89" s="27"/>
      <c r="E89" s="99" t="s">
        <v>73</v>
      </c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100">
        <v>1.2699999999999999E-2</v>
      </c>
      <c r="V89" s="100"/>
      <c r="W89" s="100"/>
      <c r="X89" s="100"/>
      <c r="Y89" s="100"/>
      <c r="Z89" s="100">
        <v>8.5000000000000006E-3</v>
      </c>
      <c r="AA89" s="100"/>
      <c r="AB89" s="100"/>
      <c r="AC89" s="100"/>
      <c r="AD89" s="100"/>
    </row>
    <row r="90" spans="1:33" x14ac:dyDescent="0.2">
      <c r="C90" s="27" t="s">
        <v>74</v>
      </c>
      <c r="D90" s="27"/>
      <c r="E90" s="99" t="s">
        <v>75</v>
      </c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100">
        <v>0</v>
      </c>
      <c r="V90" s="100"/>
      <c r="W90" s="100"/>
      <c r="X90" s="100"/>
      <c r="Y90" s="100"/>
      <c r="Z90" s="100">
        <v>0</v>
      </c>
      <c r="AA90" s="100"/>
      <c r="AB90" s="100"/>
      <c r="AC90" s="100"/>
      <c r="AD90" s="100"/>
    </row>
    <row r="91" spans="1:33" x14ac:dyDescent="0.2">
      <c r="C91" s="27" t="s">
        <v>76</v>
      </c>
      <c r="D91" s="27"/>
      <c r="E91" s="99" t="s">
        <v>77</v>
      </c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100">
        <v>7.3999999999999996E-2</v>
      </c>
      <c r="V91" s="100"/>
      <c r="W91" s="100"/>
      <c r="X91" s="100"/>
      <c r="Y91" s="100"/>
      <c r="Z91" s="100">
        <v>5.11E-2</v>
      </c>
      <c r="AA91" s="100"/>
      <c r="AB91" s="100"/>
      <c r="AC91" s="100"/>
      <c r="AD91" s="100"/>
    </row>
    <row r="92" spans="1:33" ht="15.75" x14ac:dyDescent="0.2">
      <c r="C92" s="28" t="s">
        <v>78</v>
      </c>
      <c r="D92" s="28"/>
      <c r="E92" s="68" t="s">
        <v>79</v>
      </c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</row>
    <row r="93" spans="1:33" x14ac:dyDescent="0.2">
      <c r="C93" s="27" t="s">
        <v>80</v>
      </c>
      <c r="D93" s="27"/>
      <c r="E93" s="99" t="s">
        <v>81</v>
      </c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100">
        <v>0.03</v>
      </c>
      <c r="V93" s="100"/>
      <c r="W93" s="100"/>
      <c r="X93" s="100"/>
      <c r="Y93" s="100"/>
      <c r="Z93" s="100">
        <v>0.03</v>
      </c>
      <c r="AA93" s="100"/>
      <c r="AB93" s="100"/>
      <c r="AC93" s="100"/>
      <c r="AD93" s="100"/>
    </row>
    <row r="94" spans="1:33" x14ac:dyDescent="0.2">
      <c r="C94" s="27" t="s">
        <v>82</v>
      </c>
      <c r="D94" s="27"/>
      <c r="E94" s="99" t="s">
        <v>83</v>
      </c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100">
        <v>6.4999999999999997E-3</v>
      </c>
      <c r="V94" s="100"/>
      <c r="W94" s="100"/>
      <c r="X94" s="100"/>
      <c r="Y94" s="100"/>
      <c r="Z94" s="100">
        <v>6.4999999999999997E-3</v>
      </c>
      <c r="AA94" s="100"/>
      <c r="AB94" s="100"/>
      <c r="AC94" s="100"/>
      <c r="AD94" s="100"/>
    </row>
    <row r="95" spans="1:33" x14ac:dyDescent="0.2">
      <c r="C95" s="27" t="s">
        <v>84</v>
      </c>
      <c r="D95" s="27"/>
      <c r="E95" s="99" t="s">
        <v>85</v>
      </c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100">
        <v>0.05</v>
      </c>
      <c r="V95" s="100"/>
      <c r="W95" s="100"/>
      <c r="X95" s="100"/>
      <c r="Y95" s="100"/>
      <c r="Z95" s="100">
        <v>0.05</v>
      </c>
      <c r="AA95" s="100"/>
      <c r="AB95" s="100"/>
      <c r="AC95" s="100"/>
      <c r="AD95" s="100"/>
    </row>
    <row r="96" spans="1:33" x14ac:dyDescent="0.2">
      <c r="C96" s="27" t="s">
        <v>86</v>
      </c>
      <c r="D96" s="27"/>
      <c r="E96" s="99" t="s">
        <v>87</v>
      </c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100">
        <v>4.4999999999999998E-2</v>
      </c>
      <c r="V96" s="100"/>
      <c r="W96" s="100"/>
      <c r="X96" s="100"/>
      <c r="Y96" s="100"/>
      <c r="Z96" s="100">
        <v>4.4999999999999998E-2</v>
      </c>
      <c r="AA96" s="100"/>
      <c r="AB96" s="100"/>
      <c r="AC96" s="100"/>
      <c r="AD96" s="100"/>
    </row>
    <row r="97" spans="3:30" ht="15.75" x14ac:dyDescent="0.2">
      <c r="C97" s="101" t="s">
        <v>88</v>
      </c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72">
        <f>TRUNC((1+U86+U88+U89+U90)*(1+U87)*(1+U91)/(1-SUM(U93:Y96))-1,3)</f>
        <v>0.34</v>
      </c>
      <c r="V97" s="72"/>
      <c r="W97" s="72"/>
      <c r="X97" s="72"/>
      <c r="Y97" s="72"/>
      <c r="Z97" s="72">
        <f>TRUNC((1+Z86+Z88+Z89+Z90)*(1+Z87)*(1+Z91)/(1-SUM(Z93:AD96))-1,3)</f>
        <v>0.27800000000000002</v>
      </c>
      <c r="AA97" s="72"/>
      <c r="AB97" s="72"/>
      <c r="AC97" s="72"/>
      <c r="AD97" s="72"/>
    </row>
  </sheetData>
  <mergeCells count="317">
    <mergeCell ref="C97:T97"/>
    <mergeCell ref="U97:Y97"/>
    <mergeCell ref="Z97:AD97"/>
    <mergeCell ref="C94:D94"/>
    <mergeCell ref="E94:T94"/>
    <mergeCell ref="U94:Y94"/>
    <mergeCell ref="Z94:AD94"/>
    <mergeCell ref="C95:D95"/>
    <mergeCell ref="E95:T95"/>
    <mergeCell ref="U95:Y95"/>
    <mergeCell ref="Z95:AD95"/>
    <mergeCell ref="C96:D96"/>
    <mergeCell ref="E96:T96"/>
    <mergeCell ref="U96:Y96"/>
    <mergeCell ref="Z96:AD96"/>
    <mergeCell ref="C91:D91"/>
    <mergeCell ref="E91:T91"/>
    <mergeCell ref="U91:Y91"/>
    <mergeCell ref="Z91:AD91"/>
    <mergeCell ref="C92:D92"/>
    <mergeCell ref="E92:AD92"/>
    <mergeCell ref="C93:D93"/>
    <mergeCell ref="E93:T93"/>
    <mergeCell ref="U93:Y93"/>
    <mergeCell ref="Z93:AD93"/>
    <mergeCell ref="C88:D88"/>
    <mergeCell ref="E88:T88"/>
    <mergeCell ref="U88:Y88"/>
    <mergeCell ref="Z88:AD88"/>
    <mergeCell ref="C89:D89"/>
    <mergeCell ref="E89:T89"/>
    <mergeCell ref="U89:Y89"/>
    <mergeCell ref="Z89:AD89"/>
    <mergeCell ref="C90:D90"/>
    <mergeCell ref="E90:T90"/>
    <mergeCell ref="U90:Y90"/>
    <mergeCell ref="Z90:AD90"/>
    <mergeCell ref="C85:D85"/>
    <mergeCell ref="E85:AD85"/>
    <mergeCell ref="C86:D86"/>
    <mergeCell ref="E86:T86"/>
    <mergeCell ref="U86:Y86"/>
    <mergeCell ref="Z86:AD86"/>
    <mergeCell ref="C87:D87"/>
    <mergeCell ref="E87:T87"/>
    <mergeCell ref="U87:Y87"/>
    <mergeCell ref="Z87:AD87"/>
    <mergeCell ref="A78:N78"/>
    <mergeCell ref="O78:Q78"/>
    <mergeCell ref="R78:T78"/>
    <mergeCell ref="U78:Y78"/>
    <mergeCell ref="Z78:AB78"/>
    <mergeCell ref="AC78:AG78"/>
    <mergeCell ref="A81:AG81"/>
    <mergeCell ref="U83:AD83"/>
    <mergeCell ref="C84:T84"/>
    <mergeCell ref="U84:Y84"/>
    <mergeCell ref="Z84:AD84"/>
    <mergeCell ref="A76:T76"/>
    <mergeCell ref="U76:Y76"/>
    <mergeCell ref="Z76:AG76"/>
    <mergeCell ref="A77:N77"/>
    <mergeCell ref="O77:Q77"/>
    <mergeCell ref="R77:T77"/>
    <mergeCell ref="U77:Y77"/>
    <mergeCell ref="Z77:AB77"/>
    <mergeCell ref="AC77:AG77"/>
    <mergeCell ref="A74:N74"/>
    <mergeCell ref="O74:Q74"/>
    <mergeCell ref="R74:T74"/>
    <mergeCell ref="U74:Y74"/>
    <mergeCell ref="Z74:AB74"/>
    <mergeCell ref="AC74:AG74"/>
    <mergeCell ref="A75:N75"/>
    <mergeCell ref="O75:Q75"/>
    <mergeCell ref="R75:T75"/>
    <mergeCell ref="U75:Y75"/>
    <mergeCell ref="Z75:AB75"/>
    <mergeCell ref="AC75:AG75"/>
    <mergeCell ref="A72:N72"/>
    <mergeCell ref="O72:Q72"/>
    <mergeCell ref="R72:T72"/>
    <mergeCell ref="U72:Y72"/>
    <mergeCell ref="Z72:AB72"/>
    <mergeCell ref="AC72:AG72"/>
    <mergeCell ref="A73:N73"/>
    <mergeCell ref="O73:Q73"/>
    <mergeCell ref="R73:T73"/>
    <mergeCell ref="U73:Y73"/>
    <mergeCell ref="Z73:AB73"/>
    <mergeCell ref="AC73:AG73"/>
    <mergeCell ref="A70:N70"/>
    <mergeCell ref="O70:Q70"/>
    <mergeCell ref="R70:T70"/>
    <mergeCell ref="U70:Y70"/>
    <mergeCell ref="Z70:AB70"/>
    <mergeCell ref="AC70:AG70"/>
    <mergeCell ref="A71:N71"/>
    <mergeCell ref="O71:Q71"/>
    <mergeCell ref="R71:T71"/>
    <mergeCell ref="U71:Y71"/>
    <mergeCell ref="Z71:AB71"/>
    <mergeCell ref="AC71:AG71"/>
    <mergeCell ref="A68:N68"/>
    <mergeCell ref="O68:Q68"/>
    <mergeCell ref="R68:T68"/>
    <mergeCell ref="U68:Y68"/>
    <mergeCell ref="Z68:AB68"/>
    <mergeCell ref="AC68:AG68"/>
    <mergeCell ref="A69:N69"/>
    <mergeCell ref="O69:Q69"/>
    <mergeCell ref="R69:T69"/>
    <mergeCell ref="U69:Y69"/>
    <mergeCell ref="Z69:AB69"/>
    <mergeCell ref="AC69:AG69"/>
    <mergeCell ref="A66:N66"/>
    <mergeCell ref="O66:Q66"/>
    <mergeCell ref="R66:T66"/>
    <mergeCell ref="U66:Y66"/>
    <mergeCell ref="Z66:AB66"/>
    <mergeCell ref="AC66:AG66"/>
    <mergeCell ref="A67:N67"/>
    <mergeCell ref="O67:Q67"/>
    <mergeCell ref="R67:T67"/>
    <mergeCell ref="U67:Y67"/>
    <mergeCell ref="Z67:AB67"/>
    <mergeCell ref="AC67:AG67"/>
    <mergeCell ref="A64:N64"/>
    <mergeCell ref="O64:Q64"/>
    <mergeCell ref="R64:T64"/>
    <mergeCell ref="U64:Y64"/>
    <mergeCell ref="Z64:AB64"/>
    <mergeCell ref="AC64:AG64"/>
    <mergeCell ref="A65:N65"/>
    <mergeCell ref="O65:Q65"/>
    <mergeCell ref="R65:T65"/>
    <mergeCell ref="U65:Y65"/>
    <mergeCell ref="Z65:AB65"/>
    <mergeCell ref="AC65:AG65"/>
    <mergeCell ref="A62:N62"/>
    <mergeCell ref="O62:Q62"/>
    <mergeCell ref="R62:T62"/>
    <mergeCell ref="U62:Y62"/>
    <mergeCell ref="Z62:AB62"/>
    <mergeCell ref="AC62:AG62"/>
    <mergeCell ref="A63:N63"/>
    <mergeCell ref="O63:Q63"/>
    <mergeCell ref="R63:T63"/>
    <mergeCell ref="U63:Y63"/>
    <mergeCell ref="Z63:AB63"/>
    <mergeCell ref="AC63:AG63"/>
    <mergeCell ref="A60:N60"/>
    <mergeCell ref="O60:Q60"/>
    <mergeCell ref="R60:T60"/>
    <mergeCell ref="U60:Y60"/>
    <mergeCell ref="Z60:AB60"/>
    <mergeCell ref="AC60:AG60"/>
    <mergeCell ref="A61:N61"/>
    <mergeCell ref="O61:Q61"/>
    <mergeCell ref="R61:T61"/>
    <mergeCell ref="U61:Y61"/>
    <mergeCell ref="Z61:AB61"/>
    <mergeCell ref="AC61:AG61"/>
    <mergeCell ref="A58:N58"/>
    <mergeCell ref="O58:Q58"/>
    <mergeCell ref="R58:T58"/>
    <mergeCell ref="U58:Y58"/>
    <mergeCell ref="Z58:AB58"/>
    <mergeCell ref="AC58:AG58"/>
    <mergeCell ref="A59:N59"/>
    <mergeCell ref="O59:Q59"/>
    <mergeCell ref="R59:T59"/>
    <mergeCell ref="U59:Y59"/>
    <mergeCell ref="Z59:AB59"/>
    <mergeCell ref="AC59:AG59"/>
    <mergeCell ref="A56:N56"/>
    <mergeCell ref="O56:Q56"/>
    <mergeCell ref="R56:T56"/>
    <mergeCell ref="U56:Y56"/>
    <mergeCell ref="Z56:AB56"/>
    <mergeCell ref="AC56:AG56"/>
    <mergeCell ref="A57:N57"/>
    <mergeCell ref="O57:Q57"/>
    <mergeCell ref="R57:T57"/>
    <mergeCell ref="U57:Y57"/>
    <mergeCell ref="Z57:AB57"/>
    <mergeCell ref="AC57:AG57"/>
    <mergeCell ref="A54:N54"/>
    <mergeCell ref="O54:Q54"/>
    <mergeCell ref="R54:T54"/>
    <mergeCell ref="U54:Y54"/>
    <mergeCell ref="Z54:AB54"/>
    <mergeCell ref="AC54:AG54"/>
    <mergeCell ref="A55:N55"/>
    <mergeCell ref="O55:Q55"/>
    <mergeCell ref="R55:T55"/>
    <mergeCell ref="U55:Y55"/>
    <mergeCell ref="Z55:AB55"/>
    <mergeCell ref="AC55:AG55"/>
    <mergeCell ref="A52:T52"/>
    <mergeCell ref="U52:Y52"/>
    <mergeCell ref="Z52:AG52"/>
    <mergeCell ref="A53:N53"/>
    <mergeCell ref="O53:Q53"/>
    <mergeCell ref="R53:T53"/>
    <mergeCell ref="U53:Y53"/>
    <mergeCell ref="Z53:AB53"/>
    <mergeCell ref="AC53:AG53"/>
    <mergeCell ref="A50:N50"/>
    <mergeCell ref="O50:Q50"/>
    <mergeCell ref="R50:T50"/>
    <mergeCell ref="U50:Y50"/>
    <mergeCell ref="Z50:AB50"/>
    <mergeCell ref="AC50:AG50"/>
    <mergeCell ref="A51:N51"/>
    <mergeCell ref="O51:Q51"/>
    <mergeCell ref="R51:T51"/>
    <mergeCell ref="U51:Y51"/>
    <mergeCell ref="Z51:AB51"/>
    <mergeCell ref="AC51:AG51"/>
    <mergeCell ref="A48:N48"/>
    <mergeCell ref="O48:Q48"/>
    <mergeCell ref="R48:T48"/>
    <mergeCell ref="U48:Y48"/>
    <mergeCell ref="Z48:AB48"/>
    <mergeCell ref="AC48:AG48"/>
    <mergeCell ref="A49:N49"/>
    <mergeCell ref="O49:Q49"/>
    <mergeCell ref="R49:T49"/>
    <mergeCell ref="U49:Y49"/>
    <mergeCell ref="Z49:AB49"/>
    <mergeCell ref="AC49:AG49"/>
    <mergeCell ref="A43:AG43"/>
    <mergeCell ref="A45:AG45"/>
    <mergeCell ref="A46:T46"/>
    <mergeCell ref="U46:Y46"/>
    <mergeCell ref="Z46:AG46"/>
    <mergeCell ref="A47:N47"/>
    <mergeCell ref="O47:Q47"/>
    <mergeCell ref="R47:T47"/>
    <mergeCell ref="U47:Y47"/>
    <mergeCell ref="Z47:AB47"/>
    <mergeCell ref="AC47:AG47"/>
    <mergeCell ref="A39:Q39"/>
    <mergeCell ref="R39:T39"/>
    <mergeCell ref="U39:W39"/>
    <mergeCell ref="X39:AB39"/>
    <mergeCell ref="AC39:AG39"/>
    <mergeCell ref="A40:Q40"/>
    <mergeCell ref="R40:T40"/>
    <mergeCell ref="U40:W40"/>
    <mergeCell ref="X40:AB40"/>
    <mergeCell ref="AC40:AG40"/>
    <mergeCell ref="A36:T36"/>
    <mergeCell ref="U36:Z36"/>
    <mergeCell ref="AA36:AG36"/>
    <mergeCell ref="A37:Q37"/>
    <mergeCell ref="R37:T37"/>
    <mergeCell ref="U37:W37"/>
    <mergeCell ref="X37:AB37"/>
    <mergeCell ref="AC37:AG37"/>
    <mergeCell ref="A38:Q38"/>
    <mergeCell ref="R38:T38"/>
    <mergeCell ref="U38:W38"/>
    <mergeCell ref="X38:AB38"/>
    <mergeCell ref="AC38:AG38"/>
    <mergeCell ref="A26:AG26"/>
    <mergeCell ref="A27:AG27"/>
    <mergeCell ref="A28:AG28"/>
    <mergeCell ref="A29:AG29"/>
    <mergeCell ref="H31:L31"/>
    <mergeCell ref="Q31:S31"/>
    <mergeCell ref="Y31:AE31"/>
    <mergeCell ref="A32:AG32"/>
    <mergeCell ref="A34:AG34"/>
    <mergeCell ref="A21:D21"/>
    <mergeCell ref="E21:AG21"/>
    <mergeCell ref="A22:C22"/>
    <mergeCell ref="D22:AG22"/>
    <mergeCell ref="A23:AG23"/>
    <mergeCell ref="A24:AG24"/>
    <mergeCell ref="A25:C25"/>
    <mergeCell ref="D25:I25"/>
    <mergeCell ref="J25:M25"/>
    <mergeCell ref="N25:S25"/>
    <mergeCell ref="T25:Y25"/>
    <mergeCell ref="Z25:AG25"/>
    <mergeCell ref="A15:M15"/>
    <mergeCell ref="N15:AG15"/>
    <mergeCell ref="A16:AG16"/>
    <mergeCell ref="A17:AG17"/>
    <mergeCell ref="A18:O18"/>
    <mergeCell ref="P18:AG18"/>
    <mergeCell ref="A19:C19"/>
    <mergeCell ref="D19:AG19"/>
    <mergeCell ref="A20:B20"/>
    <mergeCell ref="C20:Q20"/>
    <mergeCell ref="R20:S20"/>
    <mergeCell ref="T20:AG20"/>
    <mergeCell ref="A8:AG8"/>
    <mergeCell ref="A9:AG9"/>
    <mergeCell ref="A10:AG10"/>
    <mergeCell ref="A11:AG11"/>
    <mergeCell ref="A12:L12"/>
    <mergeCell ref="M12:AG12"/>
    <mergeCell ref="A13:K13"/>
    <mergeCell ref="L13:AG13"/>
    <mergeCell ref="A14:AG14"/>
    <mergeCell ref="A1:AG1"/>
    <mergeCell ref="A2:AG2"/>
    <mergeCell ref="A3:AG3"/>
    <mergeCell ref="A5:F5"/>
    <mergeCell ref="G5:T5"/>
    <mergeCell ref="U5:Y5"/>
    <mergeCell ref="Z5:AG5"/>
    <mergeCell ref="A6:AG6"/>
    <mergeCell ref="A7:AG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G1 CBA</vt:lpstr>
      <vt:lpstr>G2 GOI</vt:lpstr>
      <vt:lpstr>G3 MCP</vt:lpstr>
      <vt:lpstr>'G1 CBA'!Area_de_impressao</vt:lpstr>
      <vt:lpstr>'G2 GOI'!Area_de_impressao</vt:lpstr>
      <vt:lpstr>'G3 MCP'!Area_de_impressao</vt:lpstr>
      <vt:lpstr>'G1 CBA'!Titulos_de_impressao</vt:lpstr>
      <vt:lpstr>'G2 GOI'!Titulos_de_impressao</vt:lpstr>
      <vt:lpstr>'G3 MCP'!Titulos_de_impressao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Mesquita</cp:lastModifiedBy>
  <cp:revision>11</cp:revision>
  <dcterms:created xsi:type="dcterms:W3CDTF">2024-05-15T18:39:43Z</dcterms:created>
  <dcterms:modified xsi:type="dcterms:W3CDTF">2024-09-20T20:38:53Z</dcterms:modified>
  <dc:language>pt-BR</dc:language>
</cp:coreProperties>
</file>