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581EC01-0AE7-48D2-9CFB-F37F7B5C52F2}" xr6:coauthVersionLast="47" xr6:coauthVersionMax="47" xr10:uidLastSave="{00000000-0000-0000-0000-000000000000}"/>
  <bookViews>
    <workbookView xWindow="-120" yWindow="-120" windowWidth="29040" windowHeight="15840" xr2:uid="{DD8181DF-984F-48C6-B9D9-2B50FA396706}"/>
  </bookViews>
  <sheets>
    <sheet name="Planilha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I20" i="1"/>
  <c r="J20" i="1" s="1"/>
  <c r="K12" i="1" s="1"/>
  <c r="I21" i="1"/>
  <c r="J21" i="1"/>
  <c r="J19" i="1"/>
  <c r="I19" i="1"/>
  <c r="J12" i="1"/>
  <c r="I14" i="1"/>
  <c r="H13" i="1"/>
  <c r="H14" i="1"/>
  <c r="H15" i="1"/>
  <c r="H16" i="1"/>
  <c r="H17" i="1"/>
  <c r="H18" i="1"/>
  <c r="H19" i="1"/>
  <c r="H20" i="1"/>
  <c r="H21" i="1"/>
  <c r="H12" i="1"/>
  <c r="G14" i="1"/>
  <c r="F18" i="1"/>
  <c r="F17" i="1"/>
  <c r="F13" i="1"/>
  <c r="K5" i="1"/>
  <c r="J5" i="1"/>
  <c r="G7" i="1"/>
  <c r="H7" i="1" s="1"/>
  <c r="I7" i="1" s="1"/>
  <c r="H6" i="1"/>
  <c r="H8" i="1"/>
  <c r="H9" i="1"/>
  <c r="H10" i="1"/>
  <c r="H11" i="1"/>
  <c r="H5" i="1"/>
  <c r="F11" i="1"/>
  <c r="F10" i="1"/>
  <c r="F6" i="1"/>
</calcChain>
</file>

<file path=xl/sharedStrings.xml><?xml version="1.0" encoding="utf-8"?>
<sst xmlns="http://schemas.openxmlformats.org/spreadsheetml/2006/main" count="38" uniqueCount="28">
  <si>
    <t>PLANILHA RESUMO DO VALOR TOTAL DA CONTRATAÇÃO DO SERVIÇO DE VIGILÂNCIA PATRIMONIAL</t>
  </si>
  <si>
    <t>GERÊNCIA EXECUTIVA</t>
  </si>
  <si>
    <t>LOCALIDADE</t>
  </si>
  <si>
    <t>DESCRIÇÃO</t>
  </si>
  <si>
    <t>VALOR DO POSTO</t>
  </si>
  <si>
    <t>Boa Vista</t>
  </si>
  <si>
    <t>POSTO DE VIGILÂNCIA 44 HORAS SEMANAIS</t>
  </si>
  <si>
    <t>POSTO DE VIGILÂNCIA 12x36 DIURNO</t>
  </si>
  <si>
    <t>POSTO DE VIGILÂNCIA 12x36 NOTURNO</t>
  </si>
  <si>
    <t>Caracaraí</t>
  </si>
  <si>
    <t>Rorainópolis</t>
  </si>
  <si>
    <t>Alto Alegre</t>
  </si>
  <si>
    <t>VALOR GLOBAL DA LICITAÇÃO (12 meses)</t>
  </si>
  <si>
    <t>Anexo I - C do TR – Planilha resumo dos lotes e itens</t>
  </si>
  <si>
    <t>G
R
U
P
O</t>
  </si>
  <si>
    <t>I
T
E
M</t>
  </si>
  <si>
    <t>Q
U
A
N
T.</t>
  </si>
  <si>
    <t>GEX
DISTRITO
FEDERAL
/DF</t>
  </si>
  <si>
    <t>GEX
BOA
VISTA
/RR</t>
  </si>
  <si>
    <t>HORA EXTRA POSTO 44H (Sábado)</t>
  </si>
  <si>
    <t>Hora Eventual Diurna (12X36 Diurnas)</t>
  </si>
  <si>
    <t>Hora Eventual Noturna (12X36 Noturnas)</t>
  </si>
  <si>
    <t>DISTRITO
FEDERAL
/DF</t>
  </si>
  <si>
    <t>TOTAL DO POSTO DE VIGILÂNCIA 44 HORAS SEMANAIS COM HORA EXTRA</t>
  </si>
  <si>
    <t>VALOR MENSAL POR ITEM</t>
  </si>
  <si>
    <t>VALOR MENSAL POR LOCALIDADE</t>
  </si>
  <si>
    <t>VALOR GLOBAL
POR LOCALIDADE
(12 meses)</t>
  </si>
  <si>
    <t>VALOR GLOBAL
POR GRUPO
(12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</si>
</sst>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3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0"/>
      <color theme="1"/>
      <name val="Liberation Sans"/>
      <family val="2"/>
    </font>
    <font>
      <b/>
      <sz val="12"/>
      <color theme="1"/>
      <name val="Calibri1"/>
    </font>
    <font>
      <b/>
      <sz val="14"/>
      <color theme="1"/>
      <name val="Calibri1"/>
    </font>
    <font>
      <b/>
      <sz val="10"/>
      <color theme="1"/>
      <name val="Calibri1"/>
    </font>
    <font>
      <b/>
      <sz val="12"/>
      <color theme="1"/>
      <name val="Liberation Sans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29FCF"/>
        <bgColor rgb="FF729FCF"/>
      </patternFill>
    </fill>
    <fill>
      <patternFill patternType="solid">
        <fgColor rgb="FFFFAA95"/>
        <bgColor rgb="FFFFAA95"/>
      </patternFill>
    </fill>
    <fill>
      <patternFill patternType="solid">
        <fgColor rgb="FFFFFFD7"/>
        <bgColor rgb="FFFFFFD7"/>
      </patternFill>
    </fill>
    <fill>
      <patternFill patternType="solid">
        <fgColor rgb="FFE8F2A1"/>
        <bgColor rgb="FFE8F2A1"/>
      </patternFill>
    </fill>
    <fill>
      <patternFill patternType="solid">
        <fgColor theme="4" tint="0.79998168889431442"/>
        <bgColor rgb="FFFFFFD7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5" fillId="0" borderId="0" xfId="0" applyNumberFormat="1" applyFont="1"/>
    <xf numFmtId="164" fontId="19" fillId="0" borderId="0" xfId="0" applyNumberFormat="1" applyFont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164" fontId="20" fillId="10" borderId="12" xfId="0" applyNumberFormat="1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center"/>
    </xf>
    <xf numFmtId="164" fontId="20" fillId="11" borderId="5" xfId="0" applyNumberFormat="1" applyFont="1" applyFill="1" applyBorder="1" applyAlignment="1">
      <alignment horizontal="right"/>
    </xf>
    <xf numFmtId="0" fontId="20" fillId="11" borderId="14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 wrapText="1"/>
    </xf>
    <xf numFmtId="0" fontId="20" fillId="13" borderId="14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/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/>
    </xf>
    <xf numFmtId="0" fontId="20" fillId="13" borderId="4" xfId="0" applyFont="1" applyFill="1" applyBorder="1" applyAlignment="1">
      <alignment horizontal="center" vertical="center" wrapText="1"/>
    </xf>
    <xf numFmtId="0" fontId="20" fillId="13" borderId="16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17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164" fontId="20" fillId="0" borderId="0" xfId="0" applyNumberFormat="1" applyFont="1" applyAlignment="1">
      <alignment horizontal="center" vertical="center"/>
    </xf>
    <xf numFmtId="0" fontId="21" fillId="11" borderId="19" xfId="0" applyFont="1" applyFill="1" applyBorder="1" applyAlignment="1">
      <alignment horizontal="left" vertical="center" wrapText="1"/>
    </xf>
    <xf numFmtId="0" fontId="20" fillId="13" borderId="19" xfId="0" applyFont="1" applyFill="1" applyBorder="1" applyAlignment="1"/>
    <xf numFmtId="0" fontId="20" fillId="13" borderId="19" xfId="0" applyFont="1" applyFill="1" applyBorder="1" applyAlignment="1">
      <alignment wrapText="1"/>
    </xf>
    <xf numFmtId="0" fontId="21" fillId="13" borderId="3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/>
    </xf>
    <xf numFmtId="164" fontId="20" fillId="13" borderId="5" xfId="0" applyNumberFormat="1" applyFont="1" applyFill="1" applyBorder="1" applyAlignment="1">
      <alignment horizontal="right"/>
    </xf>
    <xf numFmtId="2" fontId="20" fillId="11" borderId="5" xfId="0" applyNumberFormat="1" applyFont="1" applyFill="1" applyBorder="1" applyAlignment="1">
      <alignment horizontal="center"/>
    </xf>
    <xf numFmtId="164" fontId="20" fillId="11" borderId="5" xfId="0" applyNumberFormat="1" applyFont="1" applyFill="1" applyBorder="1" applyAlignment="1">
      <alignment horizontal="center" vertical="center"/>
    </xf>
    <xf numFmtId="164" fontId="20" fillId="11" borderId="13" xfId="0" applyNumberFormat="1" applyFont="1" applyFill="1" applyBorder="1" applyAlignment="1">
      <alignment horizontal="center" vertical="center"/>
    </xf>
    <xf numFmtId="164" fontId="20" fillId="11" borderId="14" xfId="0" applyNumberFormat="1" applyFont="1" applyFill="1" applyBorder="1" applyAlignment="1">
      <alignment horizontal="center" vertical="center"/>
    </xf>
    <xf numFmtId="164" fontId="20" fillId="11" borderId="15" xfId="0" applyNumberFormat="1" applyFont="1" applyFill="1" applyBorder="1" applyAlignment="1">
      <alignment horizontal="center" vertical="center"/>
    </xf>
    <xf numFmtId="164" fontId="20" fillId="13" borderId="5" xfId="0" applyNumberFormat="1" applyFont="1" applyFill="1" applyBorder="1" applyAlignment="1">
      <alignment horizontal="center" vertical="center"/>
    </xf>
    <xf numFmtId="164" fontId="20" fillId="13" borderId="13" xfId="0" applyNumberFormat="1" applyFont="1" applyFill="1" applyBorder="1" applyAlignment="1">
      <alignment horizontal="center" vertical="center"/>
    </xf>
    <xf numFmtId="164" fontId="20" fillId="13" borderId="14" xfId="0" applyNumberFormat="1" applyFont="1" applyFill="1" applyBorder="1" applyAlignment="1">
      <alignment horizontal="center" vertical="center"/>
    </xf>
    <xf numFmtId="164" fontId="20" fillId="13" borderId="15" xfId="0" applyNumberFormat="1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left" vertical="center" wrapText="1"/>
    </xf>
    <xf numFmtId="0" fontId="22" fillId="11" borderId="5" xfId="0" applyFont="1" applyFill="1" applyBorder="1" applyAlignment="1">
      <alignment horizontal="center"/>
    </xf>
    <xf numFmtId="164" fontId="22" fillId="11" borderId="5" xfId="0" applyNumberFormat="1" applyFont="1" applyFill="1" applyBorder="1" applyAlignment="1">
      <alignment horizontal="right"/>
    </xf>
    <xf numFmtId="2" fontId="22" fillId="11" borderId="5" xfId="0" applyNumberFormat="1" applyFont="1" applyFill="1" applyBorder="1" applyAlignment="1">
      <alignment horizontal="center"/>
    </xf>
    <xf numFmtId="2" fontId="20" fillId="13" borderId="5" xfId="0" applyNumberFormat="1" applyFont="1" applyFill="1" applyBorder="1" applyAlignment="1">
      <alignment horizontal="center"/>
    </xf>
    <xf numFmtId="0" fontId="22" fillId="13" borderId="5" xfId="0" applyFont="1" applyFill="1" applyBorder="1" applyAlignment="1">
      <alignment horizontal="center"/>
    </xf>
    <xf numFmtId="164" fontId="22" fillId="13" borderId="5" xfId="0" applyNumberFormat="1" applyFont="1" applyFill="1" applyBorder="1" applyAlignment="1">
      <alignment horizontal="right"/>
    </xf>
    <xf numFmtId="2" fontId="22" fillId="13" borderId="5" xfId="0" applyNumberFormat="1" applyFont="1" applyFill="1" applyBorder="1" applyAlignment="1">
      <alignment horizontal="center"/>
    </xf>
    <xf numFmtId="164" fontId="20" fillId="12" borderId="2" xfId="0" applyNumberFormat="1" applyFont="1" applyFill="1" applyBorder="1" applyAlignment="1">
      <alignment horizontal="center" vertical="center"/>
    </xf>
    <xf numFmtId="164" fontId="20" fillId="12" borderId="17" xfId="0" applyNumberFormat="1" applyFont="1" applyFill="1" applyBorder="1" applyAlignment="1">
      <alignment horizontal="center" vertical="center"/>
    </xf>
    <xf numFmtId="164" fontId="20" fillId="12" borderId="3" xfId="0" applyNumberFormat="1" applyFont="1" applyFill="1" applyBorder="1" applyAlignment="1">
      <alignment horizontal="center" vertical="center"/>
    </xf>
    <xf numFmtId="164" fontId="20" fillId="12" borderId="18" xfId="0" applyNumberFormat="1" applyFont="1" applyFill="1" applyBorder="1" applyAlignment="1">
      <alignment horizontal="center" vertical="center"/>
    </xf>
  </cellXfs>
  <cellStyles count="19">
    <cellStyle name="Accent" xfId="1" xr:uid="{D1A37308-9298-4A5F-9645-54FCEC542700}"/>
    <cellStyle name="Accent 1" xfId="2" xr:uid="{C06CC053-6D25-4F5B-A0C4-F824EB5CD3D3}"/>
    <cellStyle name="Accent 2" xfId="3" xr:uid="{F3F4C4B1-6BC0-4464-8457-6C5A2F601F6D}"/>
    <cellStyle name="Accent 3" xfId="4" xr:uid="{C698336D-D5D2-4284-88F4-456C3359B5D8}"/>
    <cellStyle name="Bad" xfId="5" xr:uid="{51CC6980-824E-499D-8F00-F75BCD5C3371}"/>
    <cellStyle name="Error" xfId="6" xr:uid="{69406599-C369-4FE7-BF0A-A175678DED28}"/>
    <cellStyle name="Footnote" xfId="7" xr:uid="{646D54BC-C45D-46B0-8CEE-22C543249670}"/>
    <cellStyle name="Good" xfId="8" xr:uid="{9C79B84C-EFA2-4F22-B6CC-9666FB79649B}"/>
    <cellStyle name="Heading" xfId="9" xr:uid="{366A8BF8-E37C-46E3-9AE5-AFE7914B37B6}"/>
    <cellStyle name="Heading 1" xfId="10" xr:uid="{8893D309-6220-4018-980B-DEAEBD8E7771}"/>
    <cellStyle name="Heading 2" xfId="11" xr:uid="{62C621F2-7E29-405E-8338-CC8943811ED7}"/>
    <cellStyle name="Hyperlink" xfId="12" xr:uid="{00E968BC-7A0F-4E81-B66E-40A1C06FE163}"/>
    <cellStyle name="Neutral" xfId="13" xr:uid="{63B9B960-13EB-45CC-92BB-D581564AF33E}"/>
    <cellStyle name="Normal" xfId="0" builtinId="0" customBuiltin="1"/>
    <cellStyle name="Note" xfId="14" xr:uid="{DE5F8998-D39E-495D-B501-690D934AEFBA}"/>
    <cellStyle name="Result" xfId="15" xr:uid="{A38D8EA2-8327-42A1-BC92-3755CD9B6445}"/>
    <cellStyle name="Status" xfId="16" xr:uid="{E01BEF06-4DE5-4EEC-85C6-CC115E86C0B1}"/>
    <cellStyle name="Text" xfId="17" xr:uid="{9089BA8D-D2B7-47EB-84F6-DA5BD4CA176B}"/>
    <cellStyle name="Warning" xfId="18" xr:uid="{3936281F-B996-4E64-8941-1EAF38779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58C2-4B55-411E-BE7D-02A977722EDE}">
  <dimension ref="A1:XFD23"/>
  <sheetViews>
    <sheetView tabSelected="1" workbookViewId="0">
      <selection activeCell="J25" sqref="J25"/>
    </sheetView>
  </sheetViews>
  <sheetFormatPr defaultRowHeight="18"/>
  <cols>
    <col min="1" max="2" width="17.42578125" style="2" customWidth="1"/>
    <col min="3" max="3" width="7.85546875" style="3" customWidth="1"/>
    <col min="4" max="4" width="6.140625" style="4" customWidth="1"/>
    <col min="5" max="5" width="69.140625" style="1" customWidth="1"/>
    <col min="6" max="6" width="12" style="6" customWidth="1"/>
    <col min="7" max="7" width="16.42578125" style="7" customWidth="1"/>
    <col min="8" max="8" width="18" style="7" customWidth="1"/>
    <col min="9" max="9" width="20.140625" style="7" customWidth="1"/>
    <col min="10" max="10" width="19" style="1" customWidth="1"/>
    <col min="11" max="11" width="21.7109375" style="8" customWidth="1"/>
    <col min="12" max="1024" width="12.140625" style="1" customWidth="1"/>
    <col min="16384" max="16384" width="9.140625" style="1"/>
  </cols>
  <sheetData>
    <row r="1" spans="1:1024" ht="18" customHeight="1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024" ht="18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024" customFormat="1" ht="16.5" customHeight="1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s="5" customFormat="1" ht="97.5" customHeight="1">
      <c r="A4" s="9" t="s">
        <v>1</v>
      </c>
      <c r="B4" s="9" t="s">
        <v>2</v>
      </c>
      <c r="C4" s="9" t="s">
        <v>14</v>
      </c>
      <c r="D4" s="9" t="s">
        <v>15</v>
      </c>
      <c r="E4" s="9" t="s">
        <v>3</v>
      </c>
      <c r="F4" s="9" t="s">
        <v>16</v>
      </c>
      <c r="G4" s="10" t="s">
        <v>4</v>
      </c>
      <c r="H4" s="10" t="s">
        <v>24</v>
      </c>
      <c r="I4" s="10" t="s">
        <v>25</v>
      </c>
      <c r="J4" s="9" t="s">
        <v>26</v>
      </c>
      <c r="K4" s="10" t="s">
        <v>27</v>
      </c>
    </row>
    <row r="5" spans="1:1024" s="5" customFormat="1" ht="16.5" customHeight="1">
      <c r="A5" s="35" t="s">
        <v>17</v>
      </c>
      <c r="B5" s="35" t="s">
        <v>22</v>
      </c>
      <c r="C5" s="36">
        <v>1</v>
      </c>
      <c r="D5" s="11">
        <v>1</v>
      </c>
      <c r="E5" s="58" t="s">
        <v>6</v>
      </c>
      <c r="F5" s="59">
        <v>27</v>
      </c>
      <c r="G5" s="60">
        <v>10380.26</v>
      </c>
      <c r="H5" s="60">
        <f>F5*G5</f>
        <v>280267.02</v>
      </c>
      <c r="I5" s="50"/>
      <c r="J5" s="51">
        <f>I7*12</f>
        <v>6944059.1899999995</v>
      </c>
      <c r="K5" s="51">
        <f>J5</f>
        <v>6944059.1899999995</v>
      </c>
    </row>
    <row r="6" spans="1:1024" s="5" customFormat="1" ht="16.5" customHeight="1">
      <c r="A6" s="35"/>
      <c r="B6" s="35"/>
      <c r="C6" s="36"/>
      <c r="D6" s="15"/>
      <c r="E6" s="58" t="s">
        <v>19</v>
      </c>
      <c r="F6" s="61">
        <f>25/12</f>
        <v>2.0833333333333335</v>
      </c>
      <c r="G6" s="60">
        <v>55.19</v>
      </c>
      <c r="H6" s="60">
        <f t="shared" ref="H6:H11" si="0">F6*G6</f>
        <v>114.97916666666667</v>
      </c>
      <c r="I6" s="50"/>
      <c r="J6" s="52"/>
      <c r="K6" s="52"/>
    </row>
    <row r="7" spans="1:1024" s="5" customFormat="1" ht="16.5" customHeight="1">
      <c r="A7" s="35"/>
      <c r="B7" s="35"/>
      <c r="C7" s="36"/>
      <c r="D7" s="16"/>
      <c r="E7" s="12" t="s">
        <v>23</v>
      </c>
      <c r="F7" s="13">
        <v>27</v>
      </c>
      <c r="G7" s="14">
        <f>G5+((F6*G6)/F5)</f>
        <v>10384.518487654321</v>
      </c>
      <c r="H7" s="14">
        <f t="shared" si="0"/>
        <v>280381.99916666665</v>
      </c>
      <c r="I7" s="51">
        <f>SUM(H7:H11)</f>
        <v>578671.59916666662</v>
      </c>
      <c r="J7" s="52"/>
      <c r="K7" s="52"/>
    </row>
    <row r="8" spans="1:1024" s="5" customFormat="1" ht="16.5" customHeight="1">
      <c r="A8" s="35"/>
      <c r="B8" s="35"/>
      <c r="C8" s="36"/>
      <c r="D8" s="17">
        <v>2</v>
      </c>
      <c r="E8" s="12" t="s">
        <v>7</v>
      </c>
      <c r="F8" s="13">
        <v>9</v>
      </c>
      <c r="G8" s="14">
        <v>19903.82</v>
      </c>
      <c r="H8" s="14">
        <f t="shared" si="0"/>
        <v>179134.38</v>
      </c>
      <c r="I8" s="52"/>
      <c r="J8" s="52"/>
      <c r="K8" s="52"/>
    </row>
    <row r="9" spans="1:1024" s="5" customFormat="1" ht="16.5" customHeight="1">
      <c r="A9" s="35"/>
      <c r="B9" s="35"/>
      <c r="C9" s="36"/>
      <c r="D9" s="17">
        <v>3</v>
      </c>
      <c r="E9" s="12" t="s">
        <v>8</v>
      </c>
      <c r="F9" s="13">
        <v>5</v>
      </c>
      <c r="G9" s="14">
        <v>23615.84</v>
      </c>
      <c r="H9" s="14">
        <f t="shared" si="0"/>
        <v>118079.2</v>
      </c>
      <c r="I9" s="52"/>
      <c r="J9" s="52"/>
      <c r="K9" s="52"/>
    </row>
    <row r="10" spans="1:1024" s="5" customFormat="1" ht="16.5" customHeight="1">
      <c r="A10" s="35"/>
      <c r="B10" s="35"/>
      <c r="C10" s="36"/>
      <c r="D10" s="17">
        <v>4</v>
      </c>
      <c r="E10" s="12" t="s">
        <v>20</v>
      </c>
      <c r="F10" s="49">
        <f>200/12</f>
        <v>16.666666666666668</v>
      </c>
      <c r="G10" s="14">
        <v>45.24</v>
      </c>
      <c r="H10" s="14">
        <f t="shared" si="0"/>
        <v>754.00000000000011</v>
      </c>
      <c r="I10" s="52"/>
      <c r="J10" s="52"/>
      <c r="K10" s="52"/>
    </row>
    <row r="11" spans="1:1024" s="5" customFormat="1" ht="16.5" customHeight="1">
      <c r="A11" s="35"/>
      <c r="B11" s="35"/>
      <c r="C11" s="36"/>
      <c r="D11" s="17">
        <v>5</v>
      </c>
      <c r="E11" s="43" t="s">
        <v>21</v>
      </c>
      <c r="F11" s="13">
        <f>72/12</f>
        <v>6</v>
      </c>
      <c r="G11" s="14">
        <v>53.67</v>
      </c>
      <c r="H11" s="14">
        <f t="shared" si="0"/>
        <v>322.02</v>
      </c>
      <c r="I11" s="53"/>
      <c r="J11" s="53"/>
      <c r="K11" s="53"/>
    </row>
    <row r="12" spans="1:1024" customFormat="1" ht="16.5" customHeight="1">
      <c r="A12" s="37" t="s">
        <v>18</v>
      </c>
      <c r="B12" s="18" t="s">
        <v>5</v>
      </c>
      <c r="C12" s="38">
        <v>2</v>
      </c>
      <c r="D12" s="19">
        <v>6</v>
      </c>
      <c r="E12" s="44" t="s">
        <v>6</v>
      </c>
      <c r="F12" s="63">
        <v>5</v>
      </c>
      <c r="G12" s="64">
        <v>6057.8</v>
      </c>
      <c r="H12" s="64">
        <f>F12*G12</f>
        <v>30289</v>
      </c>
      <c r="I12" s="54"/>
      <c r="J12" s="55">
        <f>I14*12</f>
        <v>1442104.96</v>
      </c>
      <c r="K12" s="55">
        <f>SUM(J12:J21)</f>
        <v>1652286.6400000001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customFormat="1" ht="16.5" customHeight="1">
      <c r="A13" s="39"/>
      <c r="B13" s="20"/>
      <c r="C13" s="40"/>
      <c r="D13" s="21"/>
      <c r="E13" s="44" t="s">
        <v>19</v>
      </c>
      <c r="F13" s="65">
        <f>20/12</f>
        <v>1.6666666666666667</v>
      </c>
      <c r="G13" s="64">
        <v>30.02</v>
      </c>
      <c r="H13" s="64">
        <f t="shared" ref="H13:H21" si="1">F13*G13</f>
        <v>50.033333333333331</v>
      </c>
      <c r="I13" s="54"/>
      <c r="J13" s="56"/>
      <c r="K13" s="5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customFormat="1" ht="16.5" customHeight="1">
      <c r="A14" s="39"/>
      <c r="B14" s="20"/>
      <c r="C14" s="40"/>
      <c r="D14" s="22"/>
      <c r="E14" s="45" t="s">
        <v>23</v>
      </c>
      <c r="F14" s="47">
        <v>5</v>
      </c>
      <c r="G14" s="48">
        <f>G12+((F13*G13)/F12)</f>
        <v>6067.8066666666673</v>
      </c>
      <c r="H14" s="48">
        <f t="shared" si="1"/>
        <v>30339.033333333336</v>
      </c>
      <c r="I14" s="55">
        <f>SUM(H14:H18)</f>
        <v>120175.41333333333</v>
      </c>
      <c r="J14" s="56"/>
      <c r="K14" s="5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customFormat="1" ht="16.5" customHeight="1">
      <c r="A15" s="39"/>
      <c r="B15" s="20"/>
      <c r="C15" s="40"/>
      <c r="D15" s="23">
        <v>7</v>
      </c>
      <c r="E15" s="44" t="s">
        <v>7</v>
      </c>
      <c r="F15" s="47">
        <v>2</v>
      </c>
      <c r="G15" s="48">
        <v>11337.08</v>
      </c>
      <c r="H15" s="48">
        <f t="shared" si="1"/>
        <v>22674.16</v>
      </c>
      <c r="I15" s="56"/>
      <c r="J15" s="56"/>
      <c r="K15" s="5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customFormat="1" ht="16.5" customHeight="1">
      <c r="A16" s="39"/>
      <c r="B16" s="20"/>
      <c r="C16" s="40"/>
      <c r="D16" s="23">
        <v>8</v>
      </c>
      <c r="E16" s="44" t="s">
        <v>8</v>
      </c>
      <c r="F16" s="47">
        <v>5</v>
      </c>
      <c r="G16" s="48">
        <v>13334.42</v>
      </c>
      <c r="H16" s="48">
        <f t="shared" si="1"/>
        <v>66672.100000000006</v>
      </c>
      <c r="I16" s="56"/>
      <c r="J16" s="56"/>
      <c r="K16" s="5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customFormat="1" ht="16.5" customHeight="1">
      <c r="A17" s="39"/>
      <c r="B17" s="20"/>
      <c r="C17" s="40"/>
      <c r="D17" s="23">
        <v>9</v>
      </c>
      <c r="E17" s="44" t="s">
        <v>20</v>
      </c>
      <c r="F17" s="62">
        <f>200/12</f>
        <v>16.666666666666668</v>
      </c>
      <c r="G17" s="48">
        <v>25.77</v>
      </c>
      <c r="H17" s="48">
        <f t="shared" si="1"/>
        <v>429.5</v>
      </c>
      <c r="I17" s="56"/>
      <c r="J17" s="56"/>
      <c r="K17" s="5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customFormat="1" ht="16.5" customHeight="1">
      <c r="A18" s="39"/>
      <c r="B18" s="20"/>
      <c r="C18" s="40"/>
      <c r="D18" s="23">
        <v>10</v>
      </c>
      <c r="E18" s="44" t="s">
        <v>21</v>
      </c>
      <c r="F18" s="47">
        <f>24/12</f>
        <v>2</v>
      </c>
      <c r="G18" s="48">
        <v>30.31</v>
      </c>
      <c r="H18" s="48">
        <f t="shared" si="1"/>
        <v>60.62</v>
      </c>
      <c r="I18" s="57"/>
      <c r="J18" s="57"/>
      <c r="K18" s="5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customFormat="1" ht="16.5" customHeight="1">
      <c r="A19" s="39"/>
      <c r="B19" s="24" t="s">
        <v>9</v>
      </c>
      <c r="C19" s="40"/>
      <c r="D19" s="23">
        <v>11</v>
      </c>
      <c r="E19" s="46" t="s">
        <v>6</v>
      </c>
      <c r="F19" s="47">
        <v>1</v>
      </c>
      <c r="G19" s="48">
        <v>5796.08</v>
      </c>
      <c r="H19" s="48">
        <f t="shared" si="1"/>
        <v>5796.08</v>
      </c>
      <c r="I19" s="48">
        <f>H19</f>
        <v>5796.08</v>
      </c>
      <c r="J19" s="48">
        <f>I19*12</f>
        <v>69552.959999999992</v>
      </c>
      <c r="K19" s="5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customFormat="1" ht="16.5" customHeight="1">
      <c r="A20" s="39"/>
      <c r="B20" s="24" t="s">
        <v>10</v>
      </c>
      <c r="C20" s="40"/>
      <c r="D20" s="23">
        <v>12</v>
      </c>
      <c r="E20" s="46" t="s">
        <v>6</v>
      </c>
      <c r="F20" s="47">
        <v>1</v>
      </c>
      <c r="G20" s="48">
        <v>5859.53</v>
      </c>
      <c r="H20" s="48">
        <f t="shared" si="1"/>
        <v>5859.53</v>
      </c>
      <c r="I20" s="48">
        <f t="shared" ref="I20:I21" si="2">H20</f>
        <v>5859.53</v>
      </c>
      <c r="J20" s="48">
        <f t="shared" ref="J20:J21" si="3">I20*12</f>
        <v>70314.36</v>
      </c>
      <c r="K20" s="5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customFormat="1" ht="16.5" customHeight="1">
      <c r="A21" s="39"/>
      <c r="B21" s="24" t="s">
        <v>11</v>
      </c>
      <c r="C21" s="40"/>
      <c r="D21" s="23">
        <v>13</v>
      </c>
      <c r="E21" s="46" t="s">
        <v>6</v>
      </c>
      <c r="F21" s="47">
        <v>1</v>
      </c>
      <c r="G21" s="48">
        <v>5859.53</v>
      </c>
      <c r="H21" s="48">
        <f t="shared" si="1"/>
        <v>5859.53</v>
      </c>
      <c r="I21" s="48">
        <f t="shared" si="2"/>
        <v>5859.53</v>
      </c>
      <c r="J21" s="48">
        <f t="shared" si="3"/>
        <v>70314.36</v>
      </c>
      <c r="K21" s="5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customFormat="1" ht="12.75">
      <c r="A22" s="41"/>
      <c r="B22" s="41"/>
      <c r="C22" s="26"/>
      <c r="D22" s="25"/>
      <c r="E22" s="26"/>
      <c r="F22" s="25"/>
      <c r="G22" s="27"/>
      <c r="H22" s="27"/>
      <c r="I22" s="27"/>
      <c r="J22" s="26"/>
      <c r="K22" s="4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customFormat="1" ht="12.75">
      <c r="A23" s="67" t="s">
        <v>12</v>
      </c>
      <c r="B23" s="68"/>
      <c r="C23" s="68"/>
      <c r="D23" s="68"/>
      <c r="E23" s="68"/>
      <c r="F23" s="68"/>
      <c r="G23" s="68"/>
      <c r="H23" s="68"/>
      <c r="I23" s="68"/>
      <c r="J23" s="69"/>
      <c r="K23" s="66">
        <f>SUM(K5:K21)</f>
        <v>8596345.8300000001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</sheetData>
  <mergeCells count="20">
    <mergeCell ref="I14:I18"/>
    <mergeCell ref="A23:J23"/>
    <mergeCell ref="B5:B11"/>
    <mergeCell ref="D12:D14"/>
    <mergeCell ref="K5:K11"/>
    <mergeCell ref="J5:J11"/>
    <mergeCell ref="I5:I6"/>
    <mergeCell ref="I7:I11"/>
    <mergeCell ref="I12:I13"/>
    <mergeCell ref="A1:K1"/>
    <mergeCell ref="A2:K2"/>
    <mergeCell ref="A5:A11"/>
    <mergeCell ref="C5:C11"/>
    <mergeCell ref="A3:K3"/>
    <mergeCell ref="A12:A21"/>
    <mergeCell ref="C12:C21"/>
    <mergeCell ref="B12:B18"/>
    <mergeCell ref="J12:J18"/>
    <mergeCell ref="K12:K21"/>
    <mergeCell ref="D5:D7"/>
  </mergeCells>
  <pageMargins left="0" right="0" top="0.39370078740157483" bottom="0.3937007874015748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stephan wimmer</cp:lastModifiedBy>
  <cp:revision>23</cp:revision>
  <dcterms:created xsi:type="dcterms:W3CDTF">2024-03-14T16:36:13Z</dcterms:created>
  <dcterms:modified xsi:type="dcterms:W3CDTF">2025-10-31T19:39:00Z</dcterms:modified>
</cp:coreProperties>
</file>