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sgov-my.sharepoint.com/personal/liliane_leite_inss_gov_br/Documents/Documentos/INSS/MAN_PRED CBA_MCP/atualização DEZ_24/"/>
    </mc:Choice>
  </mc:AlternateContent>
  <xr:revisionPtr revIDLastSave="9" documentId="13_ncr:1_{10AF70C2-319E-4102-8D46-E5753C6FB9A7}" xr6:coauthVersionLast="47" xr6:coauthVersionMax="47" xr10:uidLastSave="{43AFB132-5F0A-4503-BBBA-3B3490376B0E}"/>
  <bookViews>
    <workbookView xWindow="-120" yWindow="-120" windowWidth="20730" windowHeight="11040" tabRatio="987" activeTab="1" xr2:uid="{00000000-000D-0000-FFFF-FFFF00000000}"/>
  </bookViews>
  <sheets>
    <sheet name="Orientações" sheetId="1" r:id="rId1"/>
    <sheet name="Planilha I" sheetId="33" r:id="rId2"/>
    <sheet name="II - Planilha Consolidada" sheetId="2" r:id="rId3"/>
    <sheet name="III - Parcela Fixa" sheetId="3" r:id="rId4"/>
    <sheet name="III-A - Mão de Obra (CCT)" sheetId="4" r:id="rId5"/>
    <sheet name="CCT E VT" sheetId="23" r:id="rId6"/>
    <sheet name="III-A.1 - Memorial de Cálculo" sheetId="5" r:id="rId7"/>
    <sheet name="III-A.2 - Uniforme, EPI e Equip" sheetId="6" r:id="rId8"/>
    <sheet name="III-C - Desloc, Pern e sistema" sheetId="8" r:id="rId9"/>
    <sheet name="III-C1-Ajuste Deslocamento" sheetId="26" r:id="rId10"/>
    <sheet name="Rotas" sheetId="28" state="hidden" r:id="rId11"/>
    <sheet name="III-E - Materiais de Consumo" sheetId="10" r:id="rId12"/>
    <sheet name="V - BDI" sheetId="13" r:id="rId13"/>
    <sheet name="V-A - ISS" sheetId="14" r:id="rId14"/>
  </sheets>
  <definedNames>
    <definedName name="_xlnm.Print_Area" localSheetId="5">'CCT E VT'!$A$1:$D$27</definedName>
    <definedName name="_xlnm.Print_Area" localSheetId="2">'II - Planilha Consolidada'!$A$1:$I$50</definedName>
    <definedName name="_xlnm.Print_Area" localSheetId="3">'III - Parcela Fixa'!$A$1:$G$28</definedName>
    <definedName name="_xlnm.Print_Area" localSheetId="4">'III-A - Mão de Obra (CCT)'!$A$1:$O$123</definedName>
    <definedName name="_xlnm.Print_Area" localSheetId="6">'III-A.1 - Memorial de Cálculo'!$A$1:$B$64</definedName>
    <definedName name="_xlnm.Print_Area" localSheetId="7">'III-A.2 - Uniforme, EPI e Equip'!$A$1:$E$50</definedName>
    <definedName name="_xlnm.Print_Area" localSheetId="8">'III-C - Desloc, Pern e sistema'!$A$1:$J$10</definedName>
    <definedName name="_xlnm.Print_Area" localSheetId="11">'III-E - Materiais de Consumo'!$A$1:$I$314</definedName>
    <definedName name="_xlnm.Print_Area" localSheetId="1">'Planilha I'!$A$1:$H$7</definedName>
    <definedName name="_xlnm.Print_Area" localSheetId="12">'V - BDI'!$A$1:$D$25</definedName>
    <definedName name="_xlnm.Print_Area" localSheetId="13">'V-A - ISS'!$A$1:$G$84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3" i="13" l="1"/>
  <c r="B40" i="4"/>
  <c r="J79" i="26"/>
  <c r="E27" i="23"/>
  <c r="E23" i="23"/>
  <c r="H10" i="8"/>
  <c r="C3" i="33"/>
  <c r="E11" i="3"/>
  <c r="E7" i="3"/>
  <c r="E9" i="2" l="1"/>
  <c r="G54" i="28" l="1"/>
  <c r="G54" i="13"/>
  <c r="D13" i="13"/>
  <c r="J63" i="28" l="1"/>
  <c r="J64" i="28"/>
  <c r="G32" i="28"/>
  <c r="G31" i="28"/>
  <c r="J31" i="28"/>
  <c r="I31" i="28"/>
  <c r="D31" i="28"/>
  <c r="D32" i="28"/>
  <c r="J72" i="28"/>
  <c r="J71" i="28"/>
  <c r="J70" i="28"/>
  <c r="G73" i="28"/>
  <c r="G72" i="28"/>
  <c r="H72" i="28" s="1"/>
  <c r="G71" i="28"/>
  <c r="G70" i="28"/>
  <c r="M74" i="28"/>
  <c r="F74" i="28"/>
  <c r="H73" i="28"/>
  <c r="K73" i="28" s="1"/>
  <c r="I73" i="28"/>
  <c r="E73" i="28"/>
  <c r="D73" i="28"/>
  <c r="D72" i="28"/>
  <c r="I71" i="28"/>
  <c r="H71" i="28"/>
  <c r="D71" i="28"/>
  <c r="J55" i="28"/>
  <c r="J56" i="28"/>
  <c r="J57" i="28"/>
  <c r="G58" i="28"/>
  <c r="I58" i="28" s="1"/>
  <c r="G57" i="28"/>
  <c r="G56" i="28"/>
  <c r="I56" i="28" s="1"/>
  <c r="G55" i="28"/>
  <c r="H55" i="28" s="1"/>
  <c r="D58" i="28"/>
  <c r="G63" i="28"/>
  <c r="F63" i="28"/>
  <c r="E65" i="28"/>
  <c r="M66" i="28"/>
  <c r="G65" i="28"/>
  <c r="I65" i="28" s="1"/>
  <c r="D65" i="28"/>
  <c r="G64" i="28"/>
  <c r="I64" i="28" s="1"/>
  <c r="D64" i="28"/>
  <c r="I57" i="28"/>
  <c r="D57" i="28"/>
  <c r="M59" i="28"/>
  <c r="F59" i="28"/>
  <c r="E58" i="28"/>
  <c r="D56" i="28"/>
  <c r="J49" i="28"/>
  <c r="J51" i="28" s="1"/>
  <c r="G49" i="28"/>
  <c r="G50" i="28"/>
  <c r="H50" i="28" s="1"/>
  <c r="K50" i="28" s="1"/>
  <c r="M51" i="28"/>
  <c r="F51" i="28"/>
  <c r="E50" i="28"/>
  <c r="D50" i="28"/>
  <c r="H49" i="28"/>
  <c r="J43" i="28"/>
  <c r="G44" i="28"/>
  <c r="G43" i="28"/>
  <c r="E44" i="28"/>
  <c r="G38" i="28"/>
  <c r="G37" i="28"/>
  <c r="E38" i="28"/>
  <c r="G16" i="28"/>
  <c r="G15" i="28"/>
  <c r="J15" i="28"/>
  <c r="J9" i="28"/>
  <c r="G10" i="28"/>
  <c r="G9" i="28"/>
  <c r="G4" i="28"/>
  <c r="G3" i="28"/>
  <c r="E16" i="28"/>
  <c r="E10" i="28"/>
  <c r="J3" i="28"/>
  <c r="E4" i="28"/>
  <c r="J30" i="28"/>
  <c r="J29" i="28"/>
  <c r="G30" i="28"/>
  <c r="G29" i="28"/>
  <c r="E32" i="28"/>
  <c r="G24" i="28"/>
  <c r="I24" i="28" s="1"/>
  <c r="F25" i="28"/>
  <c r="E24" i="28"/>
  <c r="J23" i="28"/>
  <c r="G23" i="28"/>
  <c r="D24" i="28"/>
  <c r="G22" i="28"/>
  <c r="J21" i="28"/>
  <c r="G21" i="28"/>
  <c r="H31" i="28" l="1"/>
  <c r="K31" i="28" s="1"/>
  <c r="I63" i="28"/>
  <c r="J74" i="28"/>
  <c r="G74" i="28"/>
  <c r="I74" i="28" s="1"/>
  <c r="K71" i="28"/>
  <c r="K72" i="28"/>
  <c r="I72" i="28"/>
  <c r="H70" i="28"/>
  <c r="I70" i="28"/>
  <c r="H56" i="28"/>
  <c r="K56" i="28" s="1"/>
  <c r="H24" i="28"/>
  <c r="K24" i="28" s="1"/>
  <c r="J66" i="28"/>
  <c r="F66" i="28"/>
  <c r="I50" i="28"/>
  <c r="H57" i="28"/>
  <c r="K57" i="28" s="1"/>
  <c r="H64" i="28"/>
  <c r="K64" i="28" s="1"/>
  <c r="H65" i="28"/>
  <c r="K65" i="28" s="1"/>
  <c r="H63" i="28"/>
  <c r="G66" i="28"/>
  <c r="J59" i="28"/>
  <c r="I55" i="28"/>
  <c r="G59" i="28"/>
  <c r="I59" i="28" s="1"/>
  <c r="K55" i="28"/>
  <c r="H58" i="28"/>
  <c r="K58" i="28" s="1"/>
  <c r="G51" i="28"/>
  <c r="I51" i="28" s="1"/>
  <c r="H51" i="28"/>
  <c r="I49" i="28"/>
  <c r="K49" i="28"/>
  <c r="K51" i="28" s="1"/>
  <c r="G25" i="28"/>
  <c r="K70" i="28" l="1"/>
  <c r="K74" i="28" s="1"/>
  <c r="H74" i="28"/>
  <c r="I66" i="28"/>
  <c r="H66" i="28"/>
  <c r="K63" i="28"/>
  <c r="K66" i="28" s="1"/>
  <c r="K59" i="28"/>
  <c r="H59" i="28"/>
  <c r="E15" i="2" l="1"/>
  <c r="A52" i="6" l="1"/>
  <c r="A48" i="6"/>
  <c r="A44" i="6"/>
  <c r="A40" i="6"/>
  <c r="A36" i="6"/>
  <c r="A32" i="6"/>
  <c r="A5" i="6"/>
  <c r="A25" i="6"/>
  <c r="A21" i="6"/>
  <c r="A17" i="6"/>
  <c r="A13" i="6"/>
  <c r="A9" i="6"/>
  <c r="B22" i="3"/>
  <c r="C20" i="2" s="1"/>
  <c r="B21" i="3"/>
  <c r="C19" i="2" s="1"/>
  <c r="B20" i="3"/>
  <c r="C18" i="2" s="1"/>
  <c r="O12" i="4"/>
  <c r="N12" i="4"/>
  <c r="M12" i="4"/>
  <c r="L12" i="4"/>
  <c r="K12" i="4"/>
  <c r="J12" i="4"/>
  <c r="I12" i="4"/>
  <c r="H12" i="4"/>
  <c r="G12" i="4"/>
  <c r="F12" i="4"/>
  <c r="E12" i="4"/>
  <c r="D12" i="4"/>
  <c r="B13" i="3"/>
  <c r="B12" i="3"/>
  <c r="B11" i="3"/>
  <c r="B9" i="3"/>
  <c r="B8" i="3"/>
  <c r="B7" i="3"/>
  <c r="C26" i="2" l="1"/>
  <c r="E10" i="2" l="1"/>
  <c r="E11" i="2"/>
  <c r="M45" i="28"/>
  <c r="F45" i="28"/>
  <c r="I44" i="28"/>
  <c r="D44" i="28"/>
  <c r="H43" i="28"/>
  <c r="M39" i="28"/>
  <c r="F39" i="28"/>
  <c r="I38" i="28"/>
  <c r="D38" i="28"/>
  <c r="M33" i="28"/>
  <c r="F33" i="28"/>
  <c r="H32" i="28"/>
  <c r="I30" i="28"/>
  <c r="D30" i="28"/>
  <c r="I29" i="28"/>
  <c r="M25" i="28"/>
  <c r="I23" i="28"/>
  <c r="D23" i="28"/>
  <c r="H22" i="28"/>
  <c r="D22" i="28"/>
  <c r="I21" i="28"/>
  <c r="M17" i="28"/>
  <c r="F17" i="28"/>
  <c r="H16" i="28"/>
  <c r="D16" i="28"/>
  <c r="I15" i="28"/>
  <c r="M11" i="28"/>
  <c r="F11" i="28"/>
  <c r="H10" i="28"/>
  <c r="D10" i="28"/>
  <c r="M5" i="28"/>
  <c r="F5" i="28"/>
  <c r="H4" i="28"/>
  <c r="D4" i="28"/>
  <c r="I4" i="28" l="1"/>
  <c r="I43" i="28"/>
  <c r="H23" i="28"/>
  <c r="K23" i="28" s="1"/>
  <c r="G5" i="28"/>
  <c r="I5" i="28" s="1"/>
  <c r="G39" i="28"/>
  <c r="I39" i="28" s="1"/>
  <c r="H37" i="28"/>
  <c r="I37" i="28"/>
  <c r="G11" i="28"/>
  <c r="I11" i="28" s="1"/>
  <c r="H21" i="28"/>
  <c r="I32" i="28"/>
  <c r="H44" i="28"/>
  <c r="K44" i="28" s="1"/>
  <c r="G17" i="28"/>
  <c r="I17" i="28" s="1"/>
  <c r="K10" i="28"/>
  <c r="K16" i="28"/>
  <c r="K4" i="28"/>
  <c r="H30" i="28"/>
  <c r="G33" i="28"/>
  <c r="I33" i="28" s="1"/>
  <c r="G45" i="28"/>
  <c r="I45" i="28" s="1"/>
  <c r="I3" i="28"/>
  <c r="I22" i="28"/>
  <c r="H29" i="28"/>
  <c r="H9" i="28"/>
  <c r="H11" i="28" s="1"/>
  <c r="I16" i="28"/>
  <c r="I25" i="28"/>
  <c r="I10" i="28"/>
  <c r="I9" i="28"/>
  <c r="H38" i="28"/>
  <c r="H3" i="28"/>
  <c r="H5" i="28" s="1"/>
  <c r="H15" i="28"/>
  <c r="K16" i="4"/>
  <c r="H16" i="4"/>
  <c r="E16" i="4"/>
  <c r="M18" i="4"/>
  <c r="K18" i="4"/>
  <c r="J18" i="4"/>
  <c r="H18" i="4"/>
  <c r="G18" i="4"/>
  <c r="E18" i="4"/>
  <c r="D18" i="4"/>
  <c r="M16" i="4"/>
  <c r="J16" i="4"/>
  <c r="G16" i="4"/>
  <c r="D16" i="4"/>
  <c r="M26" i="26"/>
  <c r="M25" i="26"/>
  <c r="M24" i="26"/>
  <c r="M23" i="26"/>
  <c r="M22" i="26"/>
  <c r="M21" i="26"/>
  <c r="M20" i="26"/>
  <c r="M19" i="26"/>
  <c r="M18" i="26"/>
  <c r="M17" i="26"/>
  <c r="M16" i="26"/>
  <c r="M15" i="26"/>
  <c r="M14" i="26"/>
  <c r="M13" i="26"/>
  <c r="M12" i="26"/>
  <c r="M11" i="26"/>
  <c r="M10" i="26"/>
  <c r="M9" i="26"/>
  <c r="M8" i="26"/>
  <c r="M7" i="26"/>
  <c r="M6" i="26"/>
  <c r="M5" i="26"/>
  <c r="M76" i="26" l="1"/>
  <c r="H25" i="28"/>
  <c r="H39" i="28"/>
  <c r="H45" i="28"/>
  <c r="H33" i="28"/>
  <c r="H17" i="28"/>
  <c r="K79" i="26"/>
  <c r="K80" i="26" s="1"/>
  <c r="E20" i="2" l="1"/>
  <c r="D15" i="2"/>
  <c r="C15" i="2"/>
  <c r="B15" i="2"/>
  <c r="E14" i="2"/>
  <c r="D14" i="2"/>
  <c r="C14" i="2"/>
  <c r="B14" i="2"/>
  <c r="E13" i="2"/>
  <c r="D13" i="2"/>
  <c r="C13" i="2"/>
  <c r="B13" i="2"/>
  <c r="D11" i="2"/>
  <c r="C11" i="2"/>
  <c r="B11" i="2"/>
  <c r="D10" i="2"/>
  <c r="C10" i="2"/>
  <c r="B10" i="2"/>
  <c r="D9" i="2"/>
  <c r="C9" i="2"/>
  <c r="B9" i="2"/>
  <c r="H8" i="8" l="1"/>
  <c r="M51" i="4" l="1"/>
  <c r="L51" i="4"/>
  <c r="K51" i="4"/>
  <c r="J51" i="4"/>
  <c r="I51" i="4"/>
  <c r="H51" i="4"/>
  <c r="G51" i="4"/>
  <c r="F51" i="4"/>
  <c r="E51" i="4"/>
  <c r="M21" i="4"/>
  <c r="M54" i="4" s="1"/>
  <c r="D14" i="4"/>
  <c r="G14" i="4"/>
  <c r="G17" i="4" s="1"/>
  <c r="J14" i="4"/>
  <c r="J17" i="4" s="1"/>
  <c r="E14" i="4"/>
  <c r="E17" i="4" s="1"/>
  <c r="F14" i="4"/>
  <c r="F17" i="4" s="1"/>
  <c r="H14" i="4"/>
  <c r="H17" i="4" s="1"/>
  <c r="I14" i="4"/>
  <c r="I17" i="4" s="1"/>
  <c r="K14" i="4"/>
  <c r="K17" i="4" s="1"/>
  <c r="L14" i="4"/>
  <c r="L17" i="4" s="1"/>
  <c r="M14" i="4"/>
  <c r="M17" i="4" s="1"/>
  <c r="M114" i="4"/>
  <c r="O114" i="4"/>
  <c r="N114" i="4"/>
  <c r="L114" i="4"/>
  <c r="K114" i="4"/>
  <c r="J114" i="4"/>
  <c r="I114" i="4"/>
  <c r="H114" i="4"/>
  <c r="G114" i="4"/>
  <c r="F114" i="4"/>
  <c r="E114" i="4"/>
  <c r="M113" i="4"/>
  <c r="O113" i="4"/>
  <c r="N113" i="4"/>
  <c r="L113" i="4"/>
  <c r="K113" i="4"/>
  <c r="J113" i="4"/>
  <c r="I113" i="4"/>
  <c r="H113" i="4"/>
  <c r="G113" i="4"/>
  <c r="F113" i="4"/>
  <c r="E113" i="4"/>
  <c r="D114" i="4"/>
  <c r="D113" i="4"/>
  <c r="M82" i="4"/>
  <c r="M85" i="4" s="1"/>
  <c r="O82" i="4"/>
  <c r="O85" i="4" s="1"/>
  <c r="N82" i="4"/>
  <c r="N85" i="4" s="1"/>
  <c r="L82" i="4"/>
  <c r="L85" i="4" s="1"/>
  <c r="K82" i="4"/>
  <c r="K85" i="4" s="1"/>
  <c r="J82" i="4"/>
  <c r="J85" i="4" s="1"/>
  <c r="I82" i="4"/>
  <c r="I85" i="4" s="1"/>
  <c r="H82" i="4"/>
  <c r="H85" i="4" s="1"/>
  <c r="G82" i="4"/>
  <c r="G85" i="4" s="1"/>
  <c r="F82" i="4"/>
  <c r="F85" i="4" s="1"/>
  <c r="E82" i="4"/>
  <c r="E85" i="4" s="1"/>
  <c r="O54" i="4"/>
  <c r="N54" i="4"/>
  <c r="M53" i="4"/>
  <c r="O53" i="4"/>
  <c r="N53" i="4"/>
  <c r="L53" i="4"/>
  <c r="K53" i="4"/>
  <c r="J53" i="4"/>
  <c r="I53" i="4"/>
  <c r="H53" i="4"/>
  <c r="G53" i="4"/>
  <c r="F53" i="4"/>
  <c r="E53" i="4"/>
  <c r="M52" i="4"/>
  <c r="O52" i="4"/>
  <c r="N52" i="4"/>
  <c r="L52" i="4"/>
  <c r="K52" i="4"/>
  <c r="J52" i="4"/>
  <c r="I52" i="4"/>
  <c r="H52" i="4"/>
  <c r="G52" i="4"/>
  <c r="F52" i="4"/>
  <c r="E52" i="4"/>
  <c r="O51" i="4"/>
  <c r="N51" i="4"/>
  <c r="O14" i="4"/>
  <c r="N14" i="4"/>
  <c r="B106" i="4"/>
  <c r="D4" i="13"/>
  <c r="C4" i="13"/>
  <c r="X55" i="8"/>
  <c r="Y44" i="8"/>
  <c r="Y42" i="8"/>
  <c r="Y40" i="8"/>
  <c r="Y38" i="8"/>
  <c r="Y36" i="8"/>
  <c r="H6" i="8"/>
  <c r="G79" i="26"/>
  <c r="G80" i="26" s="1"/>
  <c r="M92" i="4"/>
  <c r="B107" i="4"/>
  <c r="B105" i="4"/>
  <c r="B104" i="4"/>
  <c r="B101" i="4"/>
  <c r="B100" i="4"/>
  <c r="B99" i="4"/>
  <c r="B98" i="4"/>
  <c r="D82" i="4"/>
  <c r="D85" i="4" s="1"/>
  <c r="B78" i="4"/>
  <c r="B77" i="4"/>
  <c r="B76" i="4"/>
  <c r="B75" i="4"/>
  <c r="B74" i="4"/>
  <c r="B69" i="4"/>
  <c r="B67" i="4"/>
  <c r="B64" i="4"/>
  <c r="D53" i="4"/>
  <c r="D52" i="4"/>
  <c r="B37" i="4"/>
  <c r="B36" i="4"/>
  <c r="D51" i="4"/>
  <c r="F70" i="2"/>
  <c r="D17" i="4" l="1"/>
  <c r="D50" i="4" s="1"/>
  <c r="D26" i="4"/>
  <c r="D27" i="4" s="1"/>
  <c r="F65" i="2"/>
  <c r="Y46" i="8"/>
  <c r="Y47" i="8" s="1"/>
  <c r="F54" i="4"/>
  <c r="G21" i="4"/>
  <c r="G54" i="4" s="1"/>
  <c r="H21" i="4"/>
  <c r="H54" i="4" s="1"/>
  <c r="I54" i="4"/>
  <c r="J21" i="4"/>
  <c r="J54" i="4" s="1"/>
  <c r="K21" i="4"/>
  <c r="K54" i="4" s="1"/>
  <c r="D21" i="4"/>
  <c r="D54" i="4" s="1"/>
  <c r="L54" i="4"/>
  <c r="E21" i="4"/>
  <c r="E54" i="4" s="1"/>
  <c r="N26" i="4"/>
  <c r="N32" i="4" s="1"/>
  <c r="N116" i="4" s="1"/>
  <c r="N17" i="4"/>
  <c r="N50" i="4" s="1"/>
  <c r="N55" i="4" s="1"/>
  <c r="N59" i="4" s="1"/>
  <c r="O26" i="4"/>
  <c r="O32" i="4" s="1"/>
  <c r="O116" i="4" s="1"/>
  <c r="O17" i="4"/>
  <c r="O50" i="4" s="1"/>
  <c r="O55" i="4" s="1"/>
  <c r="O59" i="4" s="1"/>
  <c r="E90" i="4"/>
  <c r="H90" i="4"/>
  <c r="G90" i="4"/>
  <c r="K90" i="4"/>
  <c r="J90" i="4"/>
  <c r="O90" i="4"/>
  <c r="N90" i="4"/>
  <c r="M90" i="4"/>
  <c r="M93" i="4" s="1"/>
  <c r="M120" i="4" s="1"/>
  <c r="E92" i="4"/>
  <c r="D92" i="4"/>
  <c r="H92" i="4"/>
  <c r="G92" i="4"/>
  <c r="K92" i="4"/>
  <c r="J92" i="4"/>
  <c r="O92" i="4"/>
  <c r="N92" i="4"/>
  <c r="E26" i="4"/>
  <c r="E50" i="4"/>
  <c r="F26" i="4"/>
  <c r="F50" i="4"/>
  <c r="G26" i="4"/>
  <c r="G32" i="4" s="1"/>
  <c r="G116" i="4" s="1"/>
  <c r="G50" i="4"/>
  <c r="H26" i="4"/>
  <c r="H32" i="4" s="1"/>
  <c r="H116" i="4" s="1"/>
  <c r="H50" i="4"/>
  <c r="I26" i="4"/>
  <c r="I32" i="4" s="1"/>
  <c r="I116" i="4" s="1"/>
  <c r="I50" i="4"/>
  <c r="J26" i="4"/>
  <c r="J32" i="4" s="1"/>
  <c r="J116" i="4" s="1"/>
  <c r="J50" i="4"/>
  <c r="K26" i="4"/>
  <c r="K32" i="4" s="1"/>
  <c r="K116" i="4" s="1"/>
  <c r="K50" i="4"/>
  <c r="L26" i="4"/>
  <c r="L32" i="4" s="1"/>
  <c r="L116" i="4" s="1"/>
  <c r="L50" i="4"/>
  <c r="M26" i="4"/>
  <c r="M32" i="4" s="1"/>
  <c r="M116" i="4" s="1"/>
  <c r="M50" i="4"/>
  <c r="M55" i="4" s="1"/>
  <c r="M59" i="4" s="1"/>
  <c r="D90" i="4"/>
  <c r="B38" i="4"/>
  <c r="B48" i="4"/>
  <c r="B68" i="4" s="1"/>
  <c r="B65" i="4"/>
  <c r="H7" i="8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97" i="10"/>
  <c r="I198" i="10"/>
  <c r="I199" i="10"/>
  <c r="I200" i="10"/>
  <c r="I201" i="10"/>
  <c r="I204" i="10"/>
  <c r="I205" i="10"/>
  <c r="I206" i="10"/>
  <c r="I207" i="10"/>
  <c r="I208" i="10"/>
  <c r="I209" i="10"/>
  <c r="I210" i="10"/>
  <c r="I211" i="10"/>
  <c r="I212" i="10"/>
  <c r="I213" i="10"/>
  <c r="I214" i="10"/>
  <c r="I215" i="10"/>
  <c r="I216" i="10"/>
  <c r="I217" i="10"/>
  <c r="I218" i="10"/>
  <c r="I219" i="10"/>
  <c r="I220" i="10"/>
  <c r="I221" i="10"/>
  <c r="I222" i="10"/>
  <c r="I223" i="10"/>
  <c r="I224" i="10"/>
  <c r="I225" i="10"/>
  <c r="I226" i="10"/>
  <c r="I227" i="10"/>
  <c r="I228" i="10"/>
  <c r="I229" i="10"/>
  <c r="I230" i="10"/>
  <c r="I231" i="10"/>
  <c r="I232" i="10"/>
  <c r="I233" i="10"/>
  <c r="I234" i="10"/>
  <c r="I235" i="10"/>
  <c r="I236" i="10"/>
  <c r="I237" i="10"/>
  <c r="I238" i="10"/>
  <c r="I239" i="10"/>
  <c r="I240" i="10"/>
  <c r="I241" i="10"/>
  <c r="I242" i="10"/>
  <c r="I243" i="10"/>
  <c r="I244" i="10"/>
  <c r="I245" i="10"/>
  <c r="I246" i="10"/>
  <c r="I247" i="10"/>
  <c r="I248" i="10"/>
  <c r="I249" i="10"/>
  <c r="I250" i="10"/>
  <c r="I251" i="10"/>
  <c r="I252" i="10"/>
  <c r="I255" i="10"/>
  <c r="I256" i="10"/>
  <c r="I257" i="10"/>
  <c r="I258" i="10"/>
  <c r="I259" i="10"/>
  <c r="I260" i="10"/>
  <c r="I261" i="10"/>
  <c r="I262" i="10"/>
  <c r="I263" i="10"/>
  <c r="I264" i="10"/>
  <c r="I267" i="10"/>
  <c r="I269" i="10"/>
  <c r="I305" i="10"/>
  <c r="I306" i="10"/>
  <c r="C73" i="14"/>
  <c r="F4" i="14" s="1"/>
  <c r="D55" i="4" l="1"/>
  <c r="D59" i="4" s="1"/>
  <c r="I55" i="4"/>
  <c r="I59" i="4" s="1"/>
  <c r="D32" i="4"/>
  <c r="D37" i="4" s="1"/>
  <c r="E79" i="26"/>
  <c r="J55" i="4"/>
  <c r="J59" i="4" s="1"/>
  <c r="O36" i="4"/>
  <c r="F55" i="4"/>
  <c r="F59" i="4" s="1"/>
  <c r="E55" i="4"/>
  <c r="E59" i="4" s="1"/>
  <c r="N93" i="4"/>
  <c r="N120" i="4" s="1"/>
  <c r="O93" i="4"/>
  <c r="O120" i="4" s="1"/>
  <c r="I253" i="10"/>
  <c r="I254" i="10"/>
  <c r="I304" i="10"/>
  <c r="I266" i="10"/>
  <c r="I280" i="10"/>
  <c r="I202" i="10"/>
  <c r="I268" i="10"/>
  <c r="I113" i="10"/>
  <c r="I203" i="10"/>
  <c r="I265" i="10"/>
  <c r="I270" i="10"/>
  <c r="O37" i="4"/>
  <c r="N37" i="4"/>
  <c r="N36" i="4"/>
  <c r="L55" i="4"/>
  <c r="L59" i="4" s="1"/>
  <c r="H55" i="4"/>
  <c r="H59" i="4" s="1"/>
  <c r="K55" i="4"/>
  <c r="K59" i="4" s="1"/>
  <c r="G55" i="4"/>
  <c r="G59" i="4" s="1"/>
  <c r="K38" i="28"/>
  <c r="D36" i="4"/>
  <c r="M36" i="4"/>
  <c r="M37" i="4"/>
  <c r="L36" i="4"/>
  <c r="L37" i="4"/>
  <c r="K36" i="4"/>
  <c r="K37" i="4"/>
  <c r="J36" i="4"/>
  <c r="J37" i="4"/>
  <c r="I36" i="4"/>
  <c r="I37" i="4"/>
  <c r="H36" i="4"/>
  <c r="H37" i="4"/>
  <c r="G36" i="4"/>
  <c r="G37" i="4"/>
  <c r="F27" i="4"/>
  <c r="F32" i="4" s="1"/>
  <c r="F116" i="4" s="1"/>
  <c r="E27" i="4"/>
  <c r="E32" i="4" s="1"/>
  <c r="E116" i="4" s="1"/>
  <c r="J93" i="4"/>
  <c r="J120" i="4" s="1"/>
  <c r="K93" i="4"/>
  <c r="K120" i="4" s="1"/>
  <c r="L93" i="4"/>
  <c r="L120" i="4" s="1"/>
  <c r="G93" i="4"/>
  <c r="G120" i="4" s="1"/>
  <c r="H93" i="4"/>
  <c r="H120" i="4" s="1"/>
  <c r="I93" i="4"/>
  <c r="I120" i="4" s="1"/>
  <c r="E93" i="4"/>
  <c r="E120" i="4" s="1"/>
  <c r="F93" i="4"/>
  <c r="F120" i="4" s="1"/>
  <c r="D93" i="4"/>
  <c r="D120" i="4" s="1"/>
  <c r="J22" i="28"/>
  <c r="J37" i="28"/>
  <c r="K32" i="28"/>
  <c r="K30" i="28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48" i="14"/>
  <c r="D19" i="13"/>
  <c r="D9" i="13"/>
  <c r="B70" i="4"/>
  <c r="D116" i="4"/>
  <c r="H9" i="8" l="1"/>
  <c r="N38" i="4"/>
  <c r="O38" i="4"/>
  <c r="O64" i="4" s="1"/>
  <c r="K22" i="28"/>
  <c r="J25" i="28"/>
  <c r="D38" i="4"/>
  <c r="D66" i="4" s="1"/>
  <c r="J17" i="28"/>
  <c r="K15" i="28"/>
  <c r="K17" i="28" s="1"/>
  <c r="J11" i="28"/>
  <c r="K9" i="28"/>
  <c r="K11" i="28" s="1"/>
  <c r="J33" i="28"/>
  <c r="K29" i="28"/>
  <c r="K33" i="28" s="1"/>
  <c r="K21" i="28"/>
  <c r="J5" i="28"/>
  <c r="K3" i="28"/>
  <c r="K5" i="28" s="1"/>
  <c r="J39" i="28"/>
  <c r="K37" i="28"/>
  <c r="K39" i="28" s="1"/>
  <c r="J45" i="28"/>
  <c r="K43" i="28"/>
  <c r="K45" i="28" s="1"/>
  <c r="F73" i="14"/>
  <c r="E19" i="2"/>
  <c r="I191" i="10"/>
  <c r="I142" i="10"/>
  <c r="I99" i="10"/>
  <c r="I45" i="10"/>
  <c r="I194" i="10"/>
  <c r="I192" i="10"/>
  <c r="I186" i="10"/>
  <c r="I175" i="10"/>
  <c r="I158" i="10"/>
  <c r="I157" i="10"/>
  <c r="I154" i="10"/>
  <c r="I143" i="10"/>
  <c r="I138" i="10"/>
  <c r="I127" i="10"/>
  <c r="I123" i="10"/>
  <c r="I115" i="10"/>
  <c r="I106" i="10"/>
  <c r="I100" i="10"/>
  <c r="I77" i="10"/>
  <c r="I85" i="10"/>
  <c r="I72" i="10"/>
  <c r="I58" i="10"/>
  <c r="I66" i="10"/>
  <c r="I46" i="10"/>
  <c r="I38" i="10"/>
  <c r="I30" i="10"/>
  <c r="I22" i="10"/>
  <c r="I298" i="10"/>
  <c r="I290" i="10"/>
  <c r="I281" i="10"/>
  <c r="I185" i="10"/>
  <c r="I126" i="10"/>
  <c r="I84" i="10"/>
  <c r="I29" i="10"/>
  <c r="I187" i="10"/>
  <c r="I179" i="10"/>
  <c r="I176" i="10"/>
  <c r="I159" i="10"/>
  <c r="I161" i="10"/>
  <c r="I148" i="10"/>
  <c r="I144" i="10"/>
  <c r="I132" i="10"/>
  <c r="I128" i="10"/>
  <c r="I120" i="10"/>
  <c r="I109" i="10"/>
  <c r="I103" i="10"/>
  <c r="I93" i="10"/>
  <c r="I78" i="10"/>
  <c r="I86" i="10"/>
  <c r="I73" i="10"/>
  <c r="I59" i="10"/>
  <c r="I67" i="10"/>
  <c r="I47" i="10"/>
  <c r="I39" i="10"/>
  <c r="I31" i="10"/>
  <c r="I23" i="10"/>
  <c r="I295" i="10"/>
  <c r="I287" i="10"/>
  <c r="I282" i="10"/>
  <c r="I153" i="10"/>
  <c r="I105" i="10"/>
  <c r="I53" i="10"/>
  <c r="I289" i="10"/>
  <c r="I188" i="10"/>
  <c r="I180" i="10"/>
  <c r="I171" i="10"/>
  <c r="I160" i="10"/>
  <c r="I162" i="10"/>
  <c r="I149" i="10"/>
  <c r="I139" i="10"/>
  <c r="I133" i="10"/>
  <c r="I121" i="10"/>
  <c r="I110" i="10"/>
  <c r="I104" i="10"/>
  <c r="I94" i="10"/>
  <c r="I79" i="10"/>
  <c r="I87" i="10"/>
  <c r="I70" i="10"/>
  <c r="I60" i="10"/>
  <c r="I68" i="10"/>
  <c r="I48" i="10"/>
  <c r="I40" i="10"/>
  <c r="I32" i="10"/>
  <c r="I24" i="10"/>
  <c r="I301" i="10"/>
  <c r="I296" i="10"/>
  <c r="I288" i="10"/>
  <c r="I170" i="10"/>
  <c r="I114" i="10"/>
  <c r="I65" i="10"/>
  <c r="I297" i="10"/>
  <c r="I189" i="10"/>
  <c r="I181" i="10"/>
  <c r="I172" i="10"/>
  <c r="I165" i="10"/>
  <c r="I163" i="10"/>
  <c r="I150" i="10"/>
  <c r="I140" i="10"/>
  <c r="I134" i="10"/>
  <c r="I118" i="10"/>
  <c r="I111" i="10"/>
  <c r="I95" i="10"/>
  <c r="I80" i="10"/>
  <c r="I88" i="10"/>
  <c r="I71" i="10"/>
  <c r="I61" i="10"/>
  <c r="I69" i="10"/>
  <c r="I49" i="10"/>
  <c r="I41" i="10"/>
  <c r="I33" i="10"/>
  <c r="I25" i="10"/>
  <c r="I302" i="10"/>
  <c r="I293" i="10"/>
  <c r="I285" i="10"/>
  <c r="I278" i="10"/>
  <c r="I137" i="10"/>
  <c r="I76" i="10"/>
  <c r="I37" i="10"/>
  <c r="I273" i="10"/>
  <c r="I190" i="10"/>
  <c r="I182" i="10"/>
  <c r="I173" i="10"/>
  <c r="I166" i="10"/>
  <c r="I164" i="10"/>
  <c r="I145" i="10"/>
  <c r="I141" i="10"/>
  <c r="I129" i="10"/>
  <c r="I119" i="10"/>
  <c r="I112" i="10"/>
  <c r="I102" i="10"/>
  <c r="I96" i="10"/>
  <c r="I81" i="10"/>
  <c r="I89" i="10"/>
  <c r="I62" i="10"/>
  <c r="I54" i="10"/>
  <c r="I50" i="10"/>
  <c r="I42" i="10"/>
  <c r="I34" i="10"/>
  <c r="I26" i="10"/>
  <c r="I18" i="10"/>
  <c r="I303" i="10"/>
  <c r="I294" i="10"/>
  <c r="I286" i="10"/>
  <c r="I279" i="10"/>
  <c r="I195" i="10"/>
  <c r="I174" i="10"/>
  <c r="I122" i="10"/>
  <c r="I92" i="10"/>
  <c r="I21" i="10"/>
  <c r="I183" i="10"/>
  <c r="I177" i="10"/>
  <c r="I168" i="10"/>
  <c r="I167" i="10"/>
  <c r="I151" i="10"/>
  <c r="I146" i="10"/>
  <c r="I135" i="10"/>
  <c r="I130" i="10"/>
  <c r="I124" i="10"/>
  <c r="I116" i="10"/>
  <c r="I107" i="10"/>
  <c r="I97" i="10"/>
  <c r="I74" i="10"/>
  <c r="I82" i="10"/>
  <c r="I90" i="10"/>
  <c r="I63" i="10"/>
  <c r="I55" i="10"/>
  <c r="I51" i="10"/>
  <c r="I43" i="10"/>
  <c r="I35" i="10"/>
  <c r="I27" i="10"/>
  <c r="I19" i="10"/>
  <c r="I299" i="10"/>
  <c r="I291" i="10"/>
  <c r="I283" i="10"/>
  <c r="I271" i="10"/>
  <c r="I196" i="10"/>
  <c r="I156" i="10"/>
  <c r="I57" i="10"/>
  <c r="I184" i="10"/>
  <c r="I178" i="10"/>
  <c r="I169" i="10"/>
  <c r="I155" i="10"/>
  <c r="I152" i="10"/>
  <c r="I147" i="10"/>
  <c r="I136" i="10"/>
  <c r="I131" i="10"/>
  <c r="I125" i="10"/>
  <c r="I117" i="10"/>
  <c r="I108" i="10"/>
  <c r="I98" i="10"/>
  <c r="I75" i="10"/>
  <c r="I83" i="10"/>
  <c r="I91" i="10"/>
  <c r="I64" i="10"/>
  <c r="I56" i="10"/>
  <c r="I52" i="10"/>
  <c r="I44" i="10"/>
  <c r="I36" i="10"/>
  <c r="I28" i="10"/>
  <c r="I20" i="10"/>
  <c r="I300" i="10"/>
  <c r="I292" i="10"/>
  <c r="I284" i="10"/>
  <c r="I272" i="10"/>
  <c r="I193" i="10"/>
  <c r="O57" i="4"/>
  <c r="O40" i="4"/>
  <c r="O67" i="4"/>
  <c r="O69" i="4"/>
  <c r="O66" i="4"/>
  <c r="O47" i="4"/>
  <c r="O46" i="4"/>
  <c r="O45" i="4"/>
  <c r="O44" i="4"/>
  <c r="O43" i="4"/>
  <c r="O42" i="4"/>
  <c r="O41" i="4"/>
  <c r="O65" i="4"/>
  <c r="O68" i="4"/>
  <c r="N57" i="4"/>
  <c r="N40" i="4"/>
  <c r="N64" i="4"/>
  <c r="N67" i="4"/>
  <c r="N69" i="4"/>
  <c r="N66" i="4"/>
  <c r="N47" i="4"/>
  <c r="N46" i="4"/>
  <c r="N45" i="4"/>
  <c r="N44" i="4"/>
  <c r="N43" i="4"/>
  <c r="N42" i="4"/>
  <c r="N41" i="4"/>
  <c r="N65" i="4"/>
  <c r="N68" i="4"/>
  <c r="E36" i="4"/>
  <c r="E37" i="4"/>
  <c r="F36" i="4"/>
  <c r="F37" i="4"/>
  <c r="G38" i="4"/>
  <c r="H38" i="4"/>
  <c r="I38" i="4"/>
  <c r="J38" i="4"/>
  <c r="K38" i="4"/>
  <c r="L38" i="4"/>
  <c r="M38" i="4"/>
  <c r="D65" i="4"/>
  <c r="D57" i="4" l="1"/>
  <c r="D41" i="4"/>
  <c r="D43" i="4"/>
  <c r="D68" i="4"/>
  <c r="D70" i="4" s="1"/>
  <c r="D118" i="4" s="1"/>
  <c r="D42" i="4"/>
  <c r="D69" i="4"/>
  <c r="D45" i="4"/>
  <c r="D67" i="4"/>
  <c r="D46" i="4"/>
  <c r="D64" i="4"/>
  <c r="D47" i="4"/>
  <c r="D40" i="4"/>
  <c r="D44" i="4"/>
  <c r="K25" i="28"/>
  <c r="I101" i="10"/>
  <c r="I276" i="10"/>
  <c r="I277" i="10"/>
  <c r="I274" i="10"/>
  <c r="I275" i="10"/>
  <c r="M57" i="4"/>
  <c r="M65" i="4"/>
  <c r="M68" i="4"/>
  <c r="M66" i="4"/>
  <c r="M47" i="4"/>
  <c r="M46" i="4"/>
  <c r="M45" i="4"/>
  <c r="M44" i="4"/>
  <c r="M43" i="4"/>
  <c r="M42" i="4"/>
  <c r="M41" i="4"/>
  <c r="M40" i="4"/>
  <c r="M64" i="4"/>
  <c r="M67" i="4"/>
  <c r="M69" i="4"/>
  <c r="L57" i="4"/>
  <c r="L65" i="4"/>
  <c r="L68" i="4"/>
  <c r="L66" i="4"/>
  <c r="L47" i="4"/>
  <c r="L46" i="4"/>
  <c r="L45" i="4"/>
  <c r="L44" i="4"/>
  <c r="L43" i="4"/>
  <c r="L42" i="4"/>
  <c r="L41" i="4"/>
  <c r="L40" i="4"/>
  <c r="L64" i="4"/>
  <c r="L67" i="4"/>
  <c r="L69" i="4"/>
  <c r="K57" i="4"/>
  <c r="K65" i="4"/>
  <c r="K68" i="4"/>
  <c r="K66" i="4"/>
  <c r="K47" i="4"/>
  <c r="K46" i="4"/>
  <c r="K45" i="4"/>
  <c r="K44" i="4"/>
  <c r="K43" i="4"/>
  <c r="K42" i="4"/>
  <c r="K41" i="4"/>
  <c r="K40" i="4"/>
  <c r="K64" i="4"/>
  <c r="K67" i="4"/>
  <c r="K69" i="4"/>
  <c r="J57" i="4"/>
  <c r="J65" i="4"/>
  <c r="J68" i="4"/>
  <c r="J66" i="4"/>
  <c r="J47" i="4"/>
  <c r="J46" i="4"/>
  <c r="J45" i="4"/>
  <c r="J44" i="4"/>
  <c r="J43" i="4"/>
  <c r="J42" i="4"/>
  <c r="J41" i="4"/>
  <c r="J40" i="4"/>
  <c r="J64" i="4"/>
  <c r="J67" i="4"/>
  <c r="J69" i="4"/>
  <c r="I57" i="4"/>
  <c r="I65" i="4"/>
  <c r="I68" i="4"/>
  <c r="I66" i="4"/>
  <c r="I47" i="4"/>
  <c r="I46" i="4"/>
  <c r="I45" i="4"/>
  <c r="I44" i="4"/>
  <c r="I43" i="4"/>
  <c r="I42" i="4"/>
  <c r="I41" i="4"/>
  <c r="I40" i="4"/>
  <c r="I64" i="4"/>
  <c r="I67" i="4"/>
  <c r="I69" i="4"/>
  <c r="H57" i="4"/>
  <c r="H65" i="4"/>
  <c r="H68" i="4"/>
  <c r="H66" i="4"/>
  <c r="H47" i="4"/>
  <c r="H46" i="4"/>
  <c r="H45" i="4"/>
  <c r="H44" i="4"/>
  <c r="H43" i="4"/>
  <c r="H42" i="4"/>
  <c r="H41" i="4"/>
  <c r="H40" i="4"/>
  <c r="H64" i="4"/>
  <c r="H67" i="4"/>
  <c r="H69" i="4"/>
  <c r="G57" i="4"/>
  <c r="G65" i="4"/>
  <c r="G68" i="4"/>
  <c r="G66" i="4"/>
  <c r="G47" i="4"/>
  <c r="G46" i="4"/>
  <c r="G45" i="4"/>
  <c r="G44" i="4"/>
  <c r="G43" i="4"/>
  <c r="G42" i="4"/>
  <c r="G41" i="4"/>
  <c r="G40" i="4"/>
  <c r="G64" i="4"/>
  <c r="G67" i="4"/>
  <c r="G69" i="4"/>
  <c r="F38" i="4"/>
  <c r="E38" i="4"/>
  <c r="N70" i="4"/>
  <c r="N118" i="4" s="1"/>
  <c r="N48" i="4"/>
  <c r="O70" i="4"/>
  <c r="O118" i="4" s="1"/>
  <c r="O48" i="4"/>
  <c r="D48" i="4" l="1"/>
  <c r="D78" i="4" s="1"/>
  <c r="D58" i="4"/>
  <c r="D60" i="4" s="1"/>
  <c r="D74" i="4" s="1"/>
  <c r="I308" i="10"/>
  <c r="I310" i="10" s="1"/>
  <c r="I48" i="4"/>
  <c r="I58" i="4" s="1"/>
  <c r="I60" i="4" s="1"/>
  <c r="I117" i="4" s="1"/>
  <c r="J48" i="4"/>
  <c r="J58" i="4" s="1"/>
  <c r="J60" i="4" s="1"/>
  <c r="J117" i="4" s="1"/>
  <c r="K48" i="4"/>
  <c r="K78" i="4" s="1"/>
  <c r="G48" i="4"/>
  <c r="G58" i="4" s="1"/>
  <c r="G60" i="4" s="1"/>
  <c r="G117" i="4" s="1"/>
  <c r="H48" i="4"/>
  <c r="H78" i="4" s="1"/>
  <c r="L48" i="4"/>
  <c r="L78" i="4" s="1"/>
  <c r="M48" i="4"/>
  <c r="M58" i="4" s="1"/>
  <c r="M60" i="4" s="1"/>
  <c r="M117" i="4" s="1"/>
  <c r="O58" i="4"/>
  <c r="O60" i="4" s="1"/>
  <c r="O117" i="4" s="1"/>
  <c r="O78" i="4"/>
  <c r="N58" i="4"/>
  <c r="N60" i="4" s="1"/>
  <c r="N117" i="4" s="1"/>
  <c r="N78" i="4"/>
  <c r="E57" i="4"/>
  <c r="E66" i="4"/>
  <c r="E47" i="4"/>
  <c r="E46" i="4"/>
  <c r="E45" i="4"/>
  <c r="E44" i="4"/>
  <c r="E43" i="4"/>
  <c r="E42" i="4"/>
  <c r="E41" i="4"/>
  <c r="E40" i="4"/>
  <c r="E64" i="4"/>
  <c r="E67" i="4"/>
  <c r="E69" i="4"/>
  <c r="E65" i="4"/>
  <c r="E68" i="4"/>
  <c r="F57" i="4"/>
  <c r="F66" i="4"/>
  <c r="F47" i="4"/>
  <c r="F46" i="4"/>
  <c r="F45" i="4"/>
  <c r="F44" i="4"/>
  <c r="F43" i="4"/>
  <c r="F42" i="4"/>
  <c r="F41" i="4"/>
  <c r="F40" i="4"/>
  <c r="F64" i="4"/>
  <c r="F67" i="4"/>
  <c r="F69" i="4"/>
  <c r="F65" i="4"/>
  <c r="F68" i="4"/>
  <c r="G70" i="4"/>
  <c r="G118" i="4" s="1"/>
  <c r="H70" i="4"/>
  <c r="H118" i="4" s="1"/>
  <c r="I70" i="4"/>
  <c r="I118" i="4" s="1"/>
  <c r="J70" i="4"/>
  <c r="J118" i="4" s="1"/>
  <c r="K70" i="4"/>
  <c r="K118" i="4" s="1"/>
  <c r="L70" i="4"/>
  <c r="L118" i="4" s="1"/>
  <c r="M70" i="4"/>
  <c r="M118" i="4" s="1"/>
  <c r="G78" i="4" l="1"/>
  <c r="D76" i="4"/>
  <c r="D75" i="4"/>
  <c r="D117" i="4"/>
  <c r="D77" i="4"/>
  <c r="K58" i="4"/>
  <c r="K60" i="4" s="1"/>
  <c r="K117" i="4" s="1"/>
  <c r="J78" i="4"/>
  <c r="L58" i="4"/>
  <c r="L60" i="4" s="1"/>
  <c r="L117" i="4" s="1"/>
  <c r="H58" i="4"/>
  <c r="H60" i="4" s="1"/>
  <c r="H117" i="4" s="1"/>
  <c r="M78" i="4"/>
  <c r="I78" i="4"/>
  <c r="F48" i="4"/>
  <c r="F58" i="4" s="1"/>
  <c r="F60" i="4" s="1"/>
  <c r="F117" i="4" s="1"/>
  <c r="E48" i="4"/>
  <c r="E58" i="4" s="1"/>
  <c r="E60" i="4" s="1"/>
  <c r="E117" i="4" s="1"/>
  <c r="C80" i="14"/>
  <c r="M74" i="4"/>
  <c r="M75" i="4"/>
  <c r="M76" i="4"/>
  <c r="M77" i="4"/>
  <c r="J74" i="4"/>
  <c r="J75" i="4"/>
  <c r="J76" i="4"/>
  <c r="J77" i="4"/>
  <c r="I74" i="4"/>
  <c r="I75" i="4"/>
  <c r="I76" i="4"/>
  <c r="I77" i="4"/>
  <c r="G74" i="4"/>
  <c r="G75" i="4"/>
  <c r="G76" i="4"/>
  <c r="G77" i="4"/>
  <c r="F70" i="4"/>
  <c r="F118" i="4" s="1"/>
  <c r="E70" i="4"/>
  <c r="E118" i="4" s="1"/>
  <c r="N74" i="4"/>
  <c r="N75" i="4"/>
  <c r="N76" i="4"/>
  <c r="N77" i="4"/>
  <c r="O74" i="4"/>
  <c r="O75" i="4"/>
  <c r="O76" i="4"/>
  <c r="O77" i="4"/>
  <c r="L77" i="4" l="1"/>
  <c r="L76" i="4"/>
  <c r="L75" i="4"/>
  <c r="L74" i="4"/>
  <c r="D79" i="4"/>
  <c r="D119" i="4" s="1"/>
  <c r="D121" i="4" s="1"/>
  <c r="H78" i="26"/>
  <c r="U13" i="26" s="1"/>
  <c r="H77" i="26"/>
  <c r="S20" i="26" s="1"/>
  <c r="H76" i="26"/>
  <c r="O17" i="26" s="1"/>
  <c r="K76" i="4"/>
  <c r="H76" i="4"/>
  <c r="K77" i="4"/>
  <c r="K75" i="4"/>
  <c r="K74" i="4"/>
  <c r="H75" i="4"/>
  <c r="H74" i="4"/>
  <c r="H77" i="4"/>
  <c r="F78" i="4"/>
  <c r="E78" i="4"/>
  <c r="O79" i="4"/>
  <c r="N79" i="4"/>
  <c r="E74" i="4"/>
  <c r="E75" i="4"/>
  <c r="E76" i="4"/>
  <c r="E77" i="4"/>
  <c r="F74" i="4"/>
  <c r="F75" i="4"/>
  <c r="F76" i="4"/>
  <c r="F77" i="4"/>
  <c r="G79" i="4"/>
  <c r="I79" i="4"/>
  <c r="J79" i="4"/>
  <c r="L79" i="4"/>
  <c r="M79" i="4"/>
  <c r="D84" i="4" l="1"/>
  <c r="D86" i="4" s="1"/>
  <c r="S26" i="26"/>
  <c r="U19" i="26"/>
  <c r="U11" i="26"/>
  <c r="U12" i="26"/>
  <c r="U10" i="26"/>
  <c r="U14" i="26"/>
  <c r="U22" i="26"/>
  <c r="S6" i="26"/>
  <c r="S7" i="26"/>
  <c r="U15" i="26"/>
  <c r="S5" i="26"/>
  <c r="U18" i="26"/>
  <c r="S17" i="26"/>
  <c r="U23" i="26"/>
  <c r="S8" i="26"/>
  <c r="U25" i="26"/>
  <c r="U21" i="26"/>
  <c r="S16" i="26"/>
  <c r="S24" i="26"/>
  <c r="S9" i="26"/>
  <c r="O9" i="26"/>
  <c r="O21" i="26"/>
  <c r="O20" i="26"/>
  <c r="O10" i="26"/>
  <c r="O19" i="26"/>
  <c r="O24" i="26"/>
  <c r="O14" i="26"/>
  <c r="O15" i="26"/>
  <c r="O6" i="26"/>
  <c r="O7" i="26"/>
  <c r="O13" i="26"/>
  <c r="O12" i="26"/>
  <c r="O11" i="26"/>
  <c r="O25" i="26"/>
  <c r="O5" i="26"/>
  <c r="O23" i="26"/>
  <c r="O18" i="26"/>
  <c r="O8" i="26"/>
  <c r="O26" i="26"/>
  <c r="O22" i="26"/>
  <c r="O16" i="26"/>
  <c r="E18" i="2"/>
  <c r="H79" i="4"/>
  <c r="H84" i="4" s="1"/>
  <c r="H86" i="4" s="1"/>
  <c r="K79" i="4"/>
  <c r="K84" i="4" s="1"/>
  <c r="K86" i="4" s="1"/>
  <c r="H7" i="3"/>
  <c r="I7" i="3" s="1"/>
  <c r="M84" i="4"/>
  <c r="M86" i="4" s="1"/>
  <c r="M119" i="4"/>
  <c r="M121" i="4" s="1"/>
  <c r="L84" i="4"/>
  <c r="L86" i="4" s="1"/>
  <c r="L119" i="4"/>
  <c r="L121" i="4" s="1"/>
  <c r="H16" i="3" s="1"/>
  <c r="I16" i="3" s="1"/>
  <c r="J84" i="4"/>
  <c r="J86" i="4" s="1"/>
  <c r="J119" i="4"/>
  <c r="J121" i="4" s="1"/>
  <c r="I84" i="4"/>
  <c r="I86" i="4" s="1"/>
  <c r="I119" i="4"/>
  <c r="I121" i="4" s="1"/>
  <c r="H17" i="3" s="1"/>
  <c r="I17" i="3" s="1"/>
  <c r="G84" i="4"/>
  <c r="G86" i="4" s="1"/>
  <c r="G119" i="4"/>
  <c r="G121" i="4" s="1"/>
  <c r="N84" i="4"/>
  <c r="N86" i="4" s="1"/>
  <c r="N119" i="4"/>
  <c r="N121" i="4" s="1"/>
  <c r="O84" i="4"/>
  <c r="O86" i="4" s="1"/>
  <c r="O119" i="4"/>
  <c r="O121" i="4" s="1"/>
  <c r="F79" i="4"/>
  <c r="E79" i="4"/>
  <c r="U76" i="26" l="1"/>
  <c r="O76" i="26"/>
  <c r="S76" i="26"/>
  <c r="H119" i="4"/>
  <c r="H121" i="4" s="1"/>
  <c r="H12" i="3" s="1"/>
  <c r="I12" i="3" s="1"/>
  <c r="K119" i="4"/>
  <c r="K121" i="4" s="1"/>
  <c r="C82" i="14"/>
  <c r="L21" i="26"/>
  <c r="L11" i="26"/>
  <c r="L6" i="26"/>
  <c r="L7" i="26"/>
  <c r="L17" i="26"/>
  <c r="L8" i="26"/>
  <c r="L12" i="26"/>
  <c r="L10" i="26"/>
  <c r="L5" i="26"/>
  <c r="L9" i="26"/>
  <c r="L14" i="26"/>
  <c r="L15" i="26"/>
  <c r="L13" i="26"/>
  <c r="L25" i="26"/>
  <c r="L26" i="26"/>
  <c r="L24" i="26"/>
  <c r="L23" i="26"/>
  <c r="L19" i="26"/>
  <c r="L18" i="26"/>
  <c r="L22" i="26"/>
  <c r="L20" i="26"/>
  <c r="L16" i="26"/>
  <c r="H21" i="3"/>
  <c r="I21" i="3" s="1"/>
  <c r="H20" i="3"/>
  <c r="I20" i="3" s="1"/>
  <c r="H22" i="3"/>
  <c r="I22" i="3" s="1"/>
  <c r="H9" i="3"/>
  <c r="I9" i="3" s="1"/>
  <c r="H8" i="3"/>
  <c r="I8" i="3" s="1"/>
  <c r="C78" i="14"/>
  <c r="E84" i="4"/>
  <c r="E86" i="4" s="1"/>
  <c r="E119" i="4"/>
  <c r="E121" i="4" s="1"/>
  <c r="F84" i="4"/>
  <c r="F86" i="4" s="1"/>
  <c r="F119" i="4"/>
  <c r="F121" i="4" s="1"/>
  <c r="H15" i="3" s="1"/>
  <c r="I15" i="3" s="1"/>
  <c r="H13" i="3" l="1"/>
  <c r="I13" i="3" s="1"/>
  <c r="L76" i="26"/>
  <c r="H11" i="3"/>
  <c r="I11" i="3" s="1"/>
  <c r="I23" i="3" l="1"/>
  <c r="I33" i="2" l="1"/>
  <c r="I34" i="2" s="1"/>
  <c r="C81" i="14"/>
  <c r="C83" i="14" s="1"/>
  <c r="C77" i="14"/>
  <c r="C79" i="14" s="1"/>
  <c r="C84" i="14" l="1"/>
  <c r="D79" i="14" s="1"/>
  <c r="F74" i="14" s="1"/>
  <c r="F75" i="14" s="1"/>
  <c r="C16" i="13" s="1"/>
  <c r="C9" i="13" s="1"/>
  <c r="D77" i="14" l="1"/>
  <c r="D81" i="14"/>
  <c r="D78" i="14"/>
  <c r="D80" i="14"/>
  <c r="C18" i="13"/>
  <c r="D82" i="14"/>
  <c r="D83" i="14"/>
  <c r="D84" i="14" s="1"/>
  <c r="B109" i="4"/>
  <c r="I9" i="8" l="1"/>
  <c r="J9" i="8" s="1"/>
  <c r="I10" i="8"/>
  <c r="J10" i="8" s="1"/>
  <c r="F27" i="3" s="1"/>
  <c r="I312" i="10"/>
  <c r="I314" i="10" s="1"/>
  <c r="B110" i="4"/>
  <c r="H110" i="4" s="1"/>
  <c r="H122" i="4" s="1"/>
  <c r="H123" i="4" s="1"/>
  <c r="H35" i="2"/>
  <c r="I8" i="8"/>
  <c r="J8" i="8" s="1"/>
  <c r="F23" i="2" s="1"/>
  <c r="I6" i="8"/>
  <c r="J6" i="8" s="1"/>
  <c r="F21" i="2" s="1"/>
  <c r="I7" i="8"/>
  <c r="J7" i="8" s="1"/>
  <c r="F22" i="2" s="1"/>
  <c r="G27" i="3" l="1"/>
  <c r="F26" i="2" s="1"/>
  <c r="G26" i="2" s="1"/>
  <c r="H26" i="2" s="1"/>
  <c r="M110" i="4"/>
  <c r="M122" i="4" s="1"/>
  <c r="M123" i="4" s="1"/>
  <c r="F20" i="2" s="1"/>
  <c r="E110" i="4"/>
  <c r="E122" i="4" s="1"/>
  <c r="E123" i="4" s="1"/>
  <c r="F13" i="2" s="1"/>
  <c r="G110" i="4"/>
  <c r="G122" i="4" s="1"/>
  <c r="G123" i="4" s="1"/>
  <c r="F10" i="2" s="1"/>
  <c r="I110" i="4"/>
  <c r="I122" i="4" s="1"/>
  <c r="I123" i="4" s="1"/>
  <c r="F25" i="3"/>
  <c r="G25" i="3" s="1"/>
  <c r="F110" i="4"/>
  <c r="F122" i="4" s="1"/>
  <c r="F123" i="4" s="1"/>
  <c r="N110" i="4"/>
  <c r="N122" i="4" s="1"/>
  <c r="N123" i="4" s="1"/>
  <c r="F20" i="3" s="1"/>
  <c r="G20" i="3" s="1"/>
  <c r="F25" i="2"/>
  <c r="G25" i="2" s="1"/>
  <c r="X19" i="26" s="1"/>
  <c r="J110" i="4"/>
  <c r="J122" i="4" s="1"/>
  <c r="J123" i="4" s="1"/>
  <c r="F11" i="2" s="1"/>
  <c r="O110" i="4"/>
  <c r="O122" i="4" s="1"/>
  <c r="O123" i="4" s="1"/>
  <c r="F19" i="2" s="1"/>
  <c r="G19" i="2" s="1"/>
  <c r="L110" i="4"/>
  <c r="L122" i="4" s="1"/>
  <c r="L123" i="4" s="1"/>
  <c r="D110" i="4"/>
  <c r="D122" i="4" s="1"/>
  <c r="D123" i="4" s="1"/>
  <c r="F9" i="2" s="1"/>
  <c r="K110" i="4"/>
  <c r="K122" i="4" s="1"/>
  <c r="K123" i="4" s="1"/>
  <c r="F13" i="3" s="1"/>
  <c r="G13" i="3" s="1"/>
  <c r="F24" i="3"/>
  <c r="G24" i="3" s="1"/>
  <c r="F26" i="3"/>
  <c r="G26" i="3" s="1"/>
  <c r="F23" i="3"/>
  <c r="G23" i="3" s="1"/>
  <c r="I35" i="2"/>
  <c r="I36" i="2" s="1"/>
  <c r="H41" i="2" s="1"/>
  <c r="F24" i="2"/>
  <c r="G22" i="2"/>
  <c r="G23" i="2"/>
  <c r="H23" i="2" s="1"/>
  <c r="F14" i="2"/>
  <c r="F12" i="3"/>
  <c r="G12" i="3" s="1"/>
  <c r="G21" i="2"/>
  <c r="F66" i="2"/>
  <c r="F71" i="2" s="1"/>
  <c r="F73" i="2" s="1"/>
  <c r="F8" i="3" l="1"/>
  <c r="G8" i="3" s="1"/>
  <c r="F22" i="3"/>
  <c r="G22" i="3" s="1"/>
  <c r="F11" i="3"/>
  <c r="G11" i="3" s="1"/>
  <c r="F9" i="3"/>
  <c r="G9" i="3" s="1"/>
  <c r="F18" i="2"/>
  <c r="G18" i="2" s="1"/>
  <c r="F15" i="2"/>
  <c r="G15" i="2" s="1"/>
  <c r="H15" i="2" s="1"/>
  <c r="F21" i="3"/>
  <c r="G21" i="3" s="1"/>
  <c r="F7" i="3"/>
  <c r="G7" i="3" s="1"/>
  <c r="X12" i="26"/>
  <c r="X7" i="26"/>
  <c r="X17" i="26"/>
  <c r="X9" i="26"/>
  <c r="X14" i="26"/>
  <c r="X11" i="26"/>
  <c r="X24" i="26"/>
  <c r="X6" i="26"/>
  <c r="H25" i="2"/>
  <c r="X10" i="26"/>
  <c r="X5" i="26"/>
  <c r="X16" i="26"/>
  <c r="X21" i="26"/>
  <c r="X13" i="26"/>
  <c r="X25" i="26"/>
  <c r="X26" i="26"/>
  <c r="X8" i="26"/>
  <c r="X18" i="26"/>
  <c r="X23" i="26"/>
  <c r="X20" i="26"/>
  <c r="X15" i="26"/>
  <c r="X22" i="26"/>
  <c r="G24" i="2"/>
  <c r="H24" i="2" s="1"/>
  <c r="F7" i="33"/>
  <c r="G7" i="33" s="1"/>
  <c r="H22" i="2"/>
  <c r="Q24" i="26"/>
  <c r="Q6" i="26"/>
  <c r="Q7" i="26"/>
  <c r="Q10" i="26"/>
  <c r="Q11" i="26"/>
  <c r="Q9" i="26"/>
  <c r="Q14" i="26"/>
  <c r="Q15" i="26"/>
  <c r="Q13" i="26"/>
  <c r="Q18" i="26"/>
  <c r="Q22" i="26"/>
  <c r="Q26" i="26"/>
  <c r="Q16" i="26"/>
  <c r="Q12" i="26"/>
  <c r="Q20" i="26"/>
  <c r="Q19" i="26"/>
  <c r="Q23" i="26"/>
  <c r="Q21" i="26"/>
  <c r="Q8" i="26"/>
  <c r="Q17" i="26"/>
  <c r="Q5" i="26"/>
  <c r="Q25" i="26"/>
  <c r="P21" i="26"/>
  <c r="P14" i="26"/>
  <c r="P17" i="26"/>
  <c r="P12" i="26"/>
  <c r="P23" i="26"/>
  <c r="P16" i="26"/>
  <c r="P24" i="26"/>
  <c r="P13" i="26"/>
  <c r="P22" i="26"/>
  <c r="P9" i="26"/>
  <c r="P8" i="26"/>
  <c r="P11" i="26"/>
  <c r="P26" i="26"/>
  <c r="P19" i="26"/>
  <c r="P5" i="26"/>
  <c r="P6" i="26"/>
  <c r="P25" i="26"/>
  <c r="P18" i="26"/>
  <c r="P7" i="26"/>
  <c r="P10" i="26"/>
  <c r="P15" i="26"/>
  <c r="P20" i="26"/>
  <c r="H21" i="2"/>
  <c r="G14" i="2"/>
  <c r="H14" i="2" s="1"/>
  <c r="G10" i="2"/>
  <c r="H10" i="2" s="1"/>
  <c r="G20" i="2"/>
  <c r="H20" i="2" s="1"/>
  <c r="G11" i="2"/>
  <c r="H11" i="2" s="1"/>
  <c r="G9" i="2"/>
  <c r="G13" i="2"/>
  <c r="H19" i="2"/>
  <c r="G28" i="3" l="1"/>
  <c r="X76" i="26"/>
  <c r="Q76" i="26"/>
  <c r="P76" i="26"/>
  <c r="H18" i="2"/>
  <c r="W17" i="26"/>
  <c r="W18" i="26"/>
  <c r="W24" i="26"/>
  <c r="W15" i="26"/>
  <c r="W8" i="26"/>
  <c r="W9" i="26"/>
  <c r="W23" i="26"/>
  <c r="W16" i="26"/>
  <c r="W5" i="26"/>
  <c r="W25" i="26"/>
  <c r="W11" i="26"/>
  <c r="W26" i="26"/>
  <c r="W7" i="26"/>
  <c r="W10" i="26"/>
  <c r="W14" i="26"/>
  <c r="W6" i="26"/>
  <c r="W22" i="26"/>
  <c r="W13" i="26"/>
  <c r="W21" i="26"/>
  <c r="W12" i="26"/>
  <c r="W20" i="26"/>
  <c r="W19" i="26"/>
  <c r="H13" i="2"/>
  <c r="V7" i="26"/>
  <c r="V26" i="26"/>
  <c r="V6" i="26"/>
  <c r="V24" i="26"/>
  <c r="V5" i="26"/>
  <c r="V20" i="26"/>
  <c r="V17" i="26"/>
  <c r="V16" i="26"/>
  <c r="V9" i="26"/>
  <c r="V8" i="26"/>
  <c r="V13" i="26"/>
  <c r="V10" i="26"/>
  <c r="V18" i="26"/>
  <c r="V14" i="26"/>
  <c r="V22" i="26"/>
  <c r="V12" i="26"/>
  <c r="V15" i="26"/>
  <c r="V19" i="26"/>
  <c r="V25" i="26"/>
  <c r="V23" i="26"/>
  <c r="V21" i="26"/>
  <c r="V11" i="26"/>
  <c r="T15" i="26"/>
  <c r="T18" i="26"/>
  <c r="T19" i="26"/>
  <c r="T21" i="26"/>
  <c r="T11" i="26"/>
  <c r="T10" i="26"/>
  <c r="T12" i="26"/>
  <c r="T13" i="26"/>
  <c r="T14" i="26"/>
  <c r="T22" i="26"/>
  <c r="T23" i="26"/>
  <c r="T25" i="26"/>
  <c r="T20" i="26"/>
  <c r="T7" i="26"/>
  <c r="T6" i="26"/>
  <c r="T16" i="26"/>
  <c r="T26" i="26"/>
  <c r="T5" i="26"/>
  <c r="T8" i="26"/>
  <c r="T17" i="26"/>
  <c r="T24" i="26"/>
  <c r="T9" i="26"/>
  <c r="G6" i="2"/>
  <c r="H9" i="2"/>
  <c r="F6" i="33" l="1"/>
  <c r="G6" i="33" s="1"/>
  <c r="H6" i="33" s="1"/>
  <c r="H6" i="2"/>
  <c r="V76" i="26"/>
  <c r="W76" i="26"/>
  <c r="T76" i="26"/>
  <c r="I27" i="2" l="1"/>
  <c r="H40" i="2" s="1"/>
  <c r="H42" i="2" s="1"/>
  <c r="H43" i="2" s="1"/>
  <c r="N19" i="26" l="1"/>
  <c r="R19" i="26" s="1"/>
  <c r="Y19" i="26" s="1"/>
  <c r="N11" i="26"/>
  <c r="R11" i="26" s="1"/>
  <c r="Y11" i="26" s="1"/>
  <c r="N17" i="26"/>
  <c r="R17" i="26" s="1"/>
  <c r="Y17" i="26" s="1"/>
  <c r="N24" i="26"/>
  <c r="R24" i="26" s="1"/>
  <c r="Y24" i="26" s="1"/>
  <c r="N16" i="26"/>
  <c r="R16" i="26" s="1"/>
  <c r="Y16" i="26" s="1"/>
  <c r="N8" i="26"/>
  <c r="R8" i="26" s="1"/>
  <c r="Y8" i="26" s="1"/>
  <c r="N25" i="26"/>
  <c r="R25" i="26" s="1"/>
  <c r="Y25" i="26" s="1"/>
  <c r="N21" i="26"/>
  <c r="R21" i="26" s="1"/>
  <c r="Y21" i="26" s="1"/>
  <c r="N13" i="26"/>
  <c r="R13" i="26" s="1"/>
  <c r="Y13" i="26" s="1"/>
  <c r="N9" i="26"/>
  <c r="R9" i="26" s="1"/>
  <c r="Y9" i="26" s="1"/>
  <c r="N26" i="26"/>
  <c r="R26" i="26" s="1"/>
  <c r="Y26" i="26" s="1"/>
  <c r="N18" i="26"/>
  <c r="R18" i="26" s="1"/>
  <c r="Y18" i="26" s="1"/>
  <c r="N10" i="26"/>
  <c r="R10" i="26" s="1"/>
  <c r="Y10" i="26" s="1"/>
  <c r="N23" i="26"/>
  <c r="R23" i="26" s="1"/>
  <c r="Y23" i="26" s="1"/>
  <c r="N15" i="26"/>
  <c r="R15" i="26" s="1"/>
  <c r="Y15" i="26" s="1"/>
  <c r="N7" i="26"/>
  <c r="R7" i="26" s="1"/>
  <c r="Y7" i="26" s="1"/>
  <c r="N20" i="26"/>
  <c r="R20" i="26" s="1"/>
  <c r="Y20" i="26" s="1"/>
  <c r="N12" i="26"/>
  <c r="R12" i="26" s="1"/>
  <c r="Y12" i="26" s="1"/>
  <c r="N22" i="26"/>
  <c r="R22" i="26" s="1"/>
  <c r="Y22" i="26" s="1"/>
  <c r="N14" i="26"/>
  <c r="R14" i="26" s="1"/>
  <c r="Y14" i="26" s="1"/>
  <c r="N6" i="26"/>
  <c r="R6" i="26" s="1"/>
  <c r="Y6" i="26" s="1"/>
  <c r="N5" i="26"/>
  <c r="R5" i="26" s="1"/>
  <c r="Y5" i="26" s="1"/>
  <c r="R76" i="26" l="1"/>
  <c r="Y76" i="26"/>
  <c r="Y78" i="26" s="1"/>
  <c r="N76" i="26"/>
</calcChain>
</file>

<file path=xl/sharedStrings.xml><?xml version="1.0" encoding="utf-8"?>
<sst xmlns="http://schemas.openxmlformats.org/spreadsheetml/2006/main" count="2520" uniqueCount="891">
  <si>
    <t>ORIENTAÇÕES DE PREENCHIMENTO</t>
  </si>
  <si>
    <t>Os campos em azul são calculados automaticamente. Não há necessidade de intervenção do orçamentista.</t>
  </si>
  <si>
    <r>
      <t xml:space="preserve">II - </t>
    </r>
    <r>
      <rPr>
        <b/>
        <sz val="11"/>
        <color rgb="FF000000"/>
        <rFont val="Arial"/>
        <family val="2"/>
        <charset val="1"/>
      </rPr>
      <t>Planilha Consolidada</t>
    </r>
    <r>
      <rPr>
        <sz val="11"/>
        <color rgb="FF000000"/>
        <rFont val="Arial"/>
        <family val="2"/>
        <charset val="1"/>
      </rPr>
      <t xml:space="preserve"> - Escolher o Regime de Tributação o qual a empresa pertence. (Desonedada ou Não desonerada) </t>
    </r>
    <r>
      <rPr>
        <b/>
        <sz val="11"/>
        <color rgb="FF000000"/>
        <rFont val="Arial"/>
        <family val="2"/>
      </rPr>
      <t>*Célula H47*</t>
    </r>
  </si>
  <si>
    <r>
      <t xml:space="preserve">Preencher a </t>
    </r>
    <r>
      <rPr>
        <b/>
        <sz val="11"/>
        <color rgb="FF000000"/>
        <rFont val="Arial"/>
        <family val="2"/>
      </rPr>
      <t>Célula H31</t>
    </r>
    <r>
      <rPr>
        <sz val="11"/>
        <color rgb="FF000000"/>
        <rFont val="Arial"/>
        <family val="2"/>
      </rPr>
      <t xml:space="preserve"> com o desconto aplicado pela empresa</t>
    </r>
  </si>
  <si>
    <r>
      <t xml:space="preserve">III - Parcela Fixa </t>
    </r>
    <r>
      <rPr>
        <sz val="11"/>
        <color rgb="FF000000"/>
        <rFont val="Arial"/>
        <family val="2"/>
        <charset val="1"/>
      </rPr>
      <t>- Recomenda não alterar, pois os cálculos são automáticos</t>
    </r>
  </si>
  <si>
    <r>
      <t>III-A - Mão de Obra (CCT)</t>
    </r>
    <r>
      <rPr>
        <sz val="11"/>
        <color rgb="FF000000"/>
        <rFont val="Arial"/>
        <family val="2"/>
        <charset val="1"/>
      </rPr>
      <t xml:space="preserve"> - Recomenda não alterar, pois os cálculos são automáticos.</t>
    </r>
  </si>
  <si>
    <r>
      <t>ABA CCT E VT</t>
    </r>
    <r>
      <rPr>
        <sz val="11"/>
        <color rgb="FF000000"/>
        <rFont val="Arial"/>
        <family val="2"/>
        <charset val="1"/>
      </rPr>
      <t xml:space="preserve"> - Deve-se preencher a </t>
    </r>
    <r>
      <rPr>
        <b/>
        <sz val="11"/>
        <color rgb="FF000000"/>
        <rFont val="Arial"/>
        <family val="2"/>
      </rPr>
      <t>coluna B</t>
    </r>
    <r>
      <rPr>
        <sz val="11"/>
        <color rgb="FF000000"/>
        <rFont val="Arial"/>
        <family val="2"/>
      </rPr>
      <t xml:space="preserve">, com a respectiva lei/CCT adotada pelo licitante, e a coluna </t>
    </r>
    <r>
      <rPr>
        <b/>
        <sz val="11"/>
        <color rgb="FF000000"/>
        <rFont val="Arial"/>
        <family val="2"/>
        <charset val="1"/>
      </rPr>
      <t>D e E com os valores desta Lei/CCT .</t>
    </r>
  </si>
  <si>
    <r>
      <t>III-A.1 - Memorial de Cálculo</t>
    </r>
    <r>
      <rPr>
        <sz val="11"/>
        <color rgb="FF000000"/>
        <rFont val="Arial"/>
        <family val="2"/>
        <charset val="1"/>
      </rPr>
      <t xml:space="preserve"> - Aba com informações mais relevantes da metodologia utilizada para formação do preço referencial da mão de obra. Devendo ser alterada, caso haja alteração nas fórmulas da </t>
    </r>
    <r>
      <rPr>
        <b/>
        <sz val="11"/>
        <color rgb="FF000000"/>
        <rFont val="Arial"/>
        <family val="2"/>
      </rPr>
      <t xml:space="preserve">aba III-A - Mão de Obra (CCT) </t>
    </r>
  </si>
  <si>
    <r>
      <t>III-A.2 - Uniforme, EPI e Equip</t>
    </r>
    <r>
      <rPr>
        <sz val="11"/>
        <color rgb="FF000000"/>
        <rFont val="Arial"/>
        <family val="2"/>
        <charset val="1"/>
      </rPr>
      <t xml:space="preserve"> - Deve-se preencher a </t>
    </r>
    <r>
      <rPr>
        <b/>
        <sz val="11"/>
        <color rgb="FF000000"/>
        <rFont val="Arial"/>
        <family val="2"/>
      </rPr>
      <t>coluna E</t>
    </r>
    <r>
      <rPr>
        <sz val="11"/>
        <color rgb="FF000000"/>
        <rFont val="Arial"/>
        <family val="2"/>
        <charset val="1"/>
      </rPr>
      <t xml:space="preserve"> com o respectivo custo unitário adotado para os EPIs e Ferramentas do profissional relacionado.</t>
    </r>
  </si>
  <si>
    <r>
      <t>III-C - Desloc e Pern</t>
    </r>
    <r>
      <rPr>
        <sz val="11"/>
        <color rgb="FF000000"/>
        <rFont val="Arial"/>
        <family val="2"/>
        <charset val="1"/>
      </rPr>
      <t xml:space="preserve"> - Deve-se preencher a </t>
    </r>
    <r>
      <rPr>
        <b/>
        <sz val="11"/>
        <color rgb="FF000000"/>
        <rFont val="Arial"/>
        <family val="2"/>
      </rPr>
      <t xml:space="preserve">coluna G, </t>
    </r>
    <r>
      <rPr>
        <sz val="11"/>
        <color rgb="FF000000"/>
        <rFont val="Arial"/>
        <family val="2"/>
      </rPr>
      <t xml:space="preserve">com o respectivo custo unitário relacionado ao item da </t>
    </r>
    <r>
      <rPr>
        <b/>
        <sz val="11"/>
        <color rgb="FF000000"/>
        <rFont val="Arial"/>
        <family val="2"/>
      </rPr>
      <t>coluna B</t>
    </r>
  </si>
  <si>
    <r>
      <t xml:space="preserve">Item 01 - Estimativa de Pernoite e Alimentação (Jantar) - </t>
    </r>
    <r>
      <rPr>
        <sz val="11"/>
        <color rgb="FF000000"/>
        <rFont val="Arial"/>
        <family val="2"/>
      </rPr>
      <t>Custo Unitário, para 01 funcionário da empresa, por pernoite na execução dos serviços.</t>
    </r>
  </si>
  <si>
    <r>
      <t xml:space="preserve">Item 02 - Estimativa - Pedágio/Passagem Transporte Fluvial/ Passagem Transporte Aéreo/Balsa - </t>
    </r>
    <r>
      <rPr>
        <sz val="11"/>
        <color rgb="FF000000"/>
        <rFont val="Arial"/>
        <family val="2"/>
      </rPr>
      <t>Custo Unitário (mensal) com 01 funcionário da empresa com pedágio, Transporte Fluvial, Passagem Aéra e Balsa nos deslocamentos para atender os serviços preventivos, corretivos e eventual.</t>
    </r>
  </si>
  <si>
    <r>
      <t>Item 03 - Estimativa de gasto com os deslocamentos dos Veículos da Manutenção Predial. -</t>
    </r>
    <r>
      <rPr>
        <sz val="11"/>
        <color rgb="FF000000"/>
        <rFont val="Arial"/>
        <family val="2"/>
      </rPr>
      <t xml:space="preserve"> Custo Unitário (mensal) com os deslocamentos dos veículos da manutenção predial. (combustível e manutenção do véiculo)</t>
    </r>
    <r>
      <rPr>
        <b/>
        <i/>
        <sz val="11"/>
        <color rgb="FF000000"/>
        <rFont val="Arial"/>
        <family val="2"/>
      </rPr>
      <t>.</t>
    </r>
  </si>
  <si>
    <r>
      <t xml:space="preserve">Item 04 - Estimativa de Gasto pela disponibilidade do Veículo -- </t>
    </r>
    <r>
      <rPr>
        <sz val="11"/>
        <color rgb="FF000000"/>
        <rFont val="Arial"/>
        <family val="2"/>
      </rPr>
      <t>Custo Unitário (mensal) pela</t>
    </r>
    <r>
      <rPr>
        <b/>
        <i/>
        <sz val="11"/>
        <color rgb="FF000000"/>
        <rFont val="Arial"/>
        <family val="2"/>
      </rPr>
      <t xml:space="preserve"> disponibilidade por veículo </t>
    </r>
    <r>
      <rPr>
        <sz val="11"/>
        <color rgb="FF000000"/>
        <rFont val="Arial"/>
        <family val="2"/>
      </rPr>
      <t>para o serviço de manutenção predial.</t>
    </r>
    <r>
      <rPr>
        <b/>
        <i/>
        <sz val="11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(Depreciação, Juros e Impostos)</t>
    </r>
  </si>
  <si>
    <r>
      <t>III-E - Materiais de Consumo</t>
    </r>
    <r>
      <rPr>
        <sz val="11"/>
        <color rgb="FF000000"/>
        <rFont val="Arial"/>
        <family val="2"/>
        <charset val="1"/>
      </rPr>
      <t xml:space="preserve"> - Deve-se preencher a </t>
    </r>
    <r>
      <rPr>
        <b/>
        <sz val="11"/>
        <color rgb="FF000000"/>
        <rFont val="Arial"/>
        <family val="2"/>
      </rPr>
      <t>coluna H</t>
    </r>
    <r>
      <rPr>
        <sz val="11"/>
        <color rgb="FF000000"/>
        <rFont val="Arial"/>
        <family val="2"/>
        <charset val="1"/>
      </rPr>
      <t xml:space="preserve">, com o respectivo custo unitário relacionado ao item da </t>
    </r>
    <r>
      <rPr>
        <b/>
        <sz val="11"/>
        <color rgb="FF000000"/>
        <rFont val="Arial"/>
        <family val="2"/>
      </rPr>
      <t>coluna D</t>
    </r>
  </si>
  <si>
    <r>
      <t>V - BDI</t>
    </r>
    <r>
      <rPr>
        <sz val="11"/>
        <color rgb="FF000000"/>
        <rFont val="Arial"/>
        <family val="2"/>
        <charset val="1"/>
      </rPr>
      <t xml:space="preserve"> - Deve-se preencher os percentuais do BDI</t>
    </r>
    <r>
      <rPr>
        <b/>
        <sz val="11"/>
        <color rgb="FF000000"/>
        <rFont val="Arial"/>
        <family val="2"/>
        <charset val="1"/>
      </rPr>
      <t xml:space="preserve">.  A célula C17 </t>
    </r>
    <r>
      <rPr>
        <sz val="11"/>
        <color rgb="FF000000"/>
        <rFont val="Arial"/>
        <family val="2"/>
      </rPr>
      <t xml:space="preserve">traz a sugestão de ISS para adotar na </t>
    </r>
    <r>
      <rPr>
        <b/>
        <sz val="11"/>
        <color rgb="FF000000"/>
        <rFont val="Arial"/>
        <family val="2"/>
      </rPr>
      <t>Célula C16</t>
    </r>
  </si>
  <si>
    <r>
      <t>V-A - ISS</t>
    </r>
    <r>
      <rPr>
        <sz val="11"/>
        <color rgb="FF000000"/>
        <rFont val="Arial"/>
        <family val="2"/>
        <charset val="1"/>
      </rPr>
      <t xml:space="preserve"> - É apenas para realizar o cálculo do ISS da </t>
    </r>
    <r>
      <rPr>
        <b/>
        <sz val="11"/>
        <color rgb="FF000000"/>
        <rFont val="Arial"/>
        <family val="2"/>
      </rPr>
      <t>célula C17 da aba V - BDI.</t>
    </r>
  </si>
  <si>
    <t>TOTAL</t>
  </si>
  <si>
    <t>QUADRO RESUMO - SERVIÇOS DE MANUTENÇÃO (EMPREITADA A PREÇO GLOBAL)</t>
  </si>
  <si>
    <t>Tipo de Serviço (A)</t>
  </si>
  <si>
    <t>Unidade</t>
  </si>
  <si>
    <t>Quantidade (A)</t>
  </si>
  <si>
    <t>Valor proposto por mês (B)</t>
  </si>
  <si>
    <t>Valor Total  Mensal do Serviço (C) = (A x B)</t>
  </si>
  <si>
    <t>Obs</t>
  </si>
  <si>
    <t>Mão de obra</t>
  </si>
  <si>
    <t>Equipe Técnica de Manutenção</t>
  </si>
  <si>
    <t>POLO PORTO VELHO</t>
  </si>
  <si>
    <t>POLO JI-PARANÁ</t>
  </si>
  <si>
    <t>Equipe Técnica Administrativa</t>
  </si>
  <si>
    <t>1.1.2.1</t>
  </si>
  <si>
    <t>posto/mês</t>
  </si>
  <si>
    <t>1.1.2.2</t>
  </si>
  <si>
    <t>1.1.2.3</t>
  </si>
  <si>
    <t>Estimativa de Pernoite e Alimentação (Jantar) (Anexo III-C)</t>
  </si>
  <si>
    <t>Estimativa de Pedágio e outras Tarifas (Anexo III-C)</t>
  </si>
  <si>
    <t>Estimativa - Deslocamento Veículo Manut. Predial.</t>
  </si>
  <si>
    <t>Estimativa de Gasto Por Veículo</t>
  </si>
  <si>
    <t>Materiais de consumo (Anexo III-E)</t>
  </si>
  <si>
    <t>1.1</t>
  </si>
  <si>
    <t>TOTAL ESTIMADO DA PROPOSTA PARA SERVIÇOS DE MANUTENÇÃO (PARCELA FIXA)</t>
  </si>
  <si>
    <t>QUADRO RESUMO - MATERIAIS DE MANUTENÇÃO PREDIAL SOB DEMANDA (EMPREITADA A PREÇO UNITÁRIO)</t>
  </si>
  <si>
    <t>VALOR TOTAL ESTIMADO PARA OS MATERIAIS E INSUMOS DE MANUTENÇÃO</t>
  </si>
  <si>
    <t>Ref</t>
  </si>
  <si>
    <t>Descrição</t>
  </si>
  <si>
    <t>%</t>
  </si>
  <si>
    <t>Valor</t>
  </si>
  <si>
    <t>A</t>
  </si>
  <si>
    <t xml:space="preserve">Valor Total Estimado com Material de Insumo e Serviço Eventual para Manutenção Predial (Sem BDI) </t>
  </si>
  <si>
    <t>B</t>
  </si>
  <si>
    <t>(-) Percentual de Desconto sobre a Tabela SINAPI, ofertado pelo licitante, a incidir sobre o montante de custos estimado para materiais  = (% de desconto x 'A')</t>
  </si>
  <si>
    <t>C</t>
  </si>
  <si>
    <t>Valor Total Estimado com Material de Insumo e Serviço Eventual para Manutenção Predial (Com desconto PROPOSTO e Sem BDI)</t>
  </si>
  <si>
    <t>D</t>
  </si>
  <si>
    <t>Valor Total Estimado para Contratação de Material de Consumo para Manutenção Predial (Com desconto e BDI)</t>
  </si>
  <si>
    <t>BDI:</t>
  </si>
  <si>
    <t>TOTAL ESTIMADO DA PROPOSTA PARA MATERIAIS DE MANUTENÇÃO PREDIAL SOB DEMANDA</t>
  </si>
  <si>
    <t>PREÇO GLOBAL</t>
  </si>
  <si>
    <t>VALOR GLOBAL ESTIMADO DA PROPOSTA</t>
  </si>
  <si>
    <t>Ref.</t>
  </si>
  <si>
    <t>Valor (R$)</t>
  </si>
  <si>
    <t>Valor Total estimado dos Serviços de Manutenção Predial (Empreitada a preço Global)</t>
  </si>
  <si>
    <t>Valor Total Estimado com Material de Insumo e Serviço Eventual para Manutenção Predial por DEMANDA (Empreitada a preços unitários)</t>
  </si>
  <si>
    <t>LEGENDA</t>
  </si>
  <si>
    <t>Extrair do orçamento de referência elaborado pela CONTRATANTE</t>
  </si>
  <si>
    <t>Valor do desconto ofertado pela LICITANTE</t>
  </si>
  <si>
    <t>Custo do item ofetado pela LICITANTE (sem BDI)</t>
  </si>
  <si>
    <t>Valor do item com o desconto ofertado e BDI da LICITANTE</t>
  </si>
  <si>
    <t>Obs:</t>
  </si>
  <si>
    <t>REGIME DE TRIBUTAÇÃO UTILIZADO</t>
  </si>
  <si>
    <t>DESONERADO</t>
  </si>
  <si>
    <t>Área total contratada (m²)</t>
  </si>
  <si>
    <t>R$/m²xmês</t>
  </si>
  <si>
    <t>ANÁLISE</t>
  </si>
  <si>
    <t>INCC FEV 2022</t>
  </si>
  <si>
    <t>INCC OUT 2019</t>
  </si>
  <si>
    <t>k</t>
  </si>
  <si>
    <t>R$/m²xmês - retroagido para out 2019</t>
  </si>
  <si>
    <t>Referência custo/m²</t>
  </si>
  <si>
    <t>CÓDIGO</t>
  </si>
  <si>
    <t>DESCRIÇÃO</t>
  </si>
  <si>
    <t>QUANTIDADE DE EQUIPES</t>
  </si>
  <si>
    <t>UNIDADE</t>
  </si>
  <si>
    <t>QUANTIDADE</t>
  </si>
  <si>
    <t>VALOR UNITÁRIO
(BDI JÁ INCLUSO)</t>
  </si>
  <si>
    <t>VALOR MENSAL
(BDI JÁ INCLUSO)</t>
  </si>
  <si>
    <r>
      <rPr>
        <b/>
        <sz val="8"/>
        <rFont val="Arial"/>
        <family val="2"/>
        <charset val="1"/>
      </rPr>
      <t xml:space="preserve">Mão de Obra </t>
    </r>
    <r>
      <rPr>
        <b/>
        <sz val="11"/>
        <rFont val="Arial"/>
        <family val="2"/>
        <charset val="1"/>
      </rPr>
      <t>(Anexo III-A)</t>
    </r>
  </si>
  <si>
    <t>1.1.1.2</t>
  </si>
  <si>
    <t>1.1.1.3</t>
  </si>
  <si>
    <t>1.1.1.5</t>
  </si>
  <si>
    <t>1.1.1.6</t>
  </si>
  <si>
    <r>
      <rPr>
        <b/>
        <sz val="8"/>
        <color rgb="FF000000"/>
        <rFont val="Arial"/>
        <family val="2"/>
        <charset val="1"/>
      </rPr>
      <t xml:space="preserve">Estimativa de Pernoite e Alimentação (Jantar) </t>
    </r>
    <r>
      <rPr>
        <b/>
        <sz val="11"/>
        <color rgb="FFC9211E"/>
        <rFont val="Arial"/>
        <family val="2"/>
        <charset val="1"/>
      </rPr>
      <t>(Anexo III-C)</t>
    </r>
  </si>
  <si>
    <t>mês</t>
  </si>
  <si>
    <r>
      <rPr>
        <b/>
        <sz val="8"/>
        <color rgb="FF000000"/>
        <rFont val="Arial"/>
        <family val="2"/>
        <charset val="1"/>
      </rPr>
      <t xml:space="preserve">Estimativa de Pedágio e outras Tarifas </t>
    </r>
    <r>
      <rPr>
        <b/>
        <sz val="11"/>
        <color rgb="FFC9211E"/>
        <rFont val="Arial"/>
        <family val="2"/>
        <charset val="1"/>
      </rPr>
      <t>(Anexo III-C)</t>
    </r>
  </si>
  <si>
    <r>
      <t xml:space="preserve">Estimativa - Deslocamento Veículo Manut. Predial. </t>
    </r>
    <r>
      <rPr>
        <b/>
        <sz val="11"/>
        <color rgb="FFFF0000"/>
        <rFont val="Arial"/>
        <family val="2"/>
      </rPr>
      <t>(Anexo III-C)</t>
    </r>
  </si>
  <si>
    <r>
      <rPr>
        <b/>
        <sz val="8"/>
        <color rgb="FF000000"/>
        <rFont val="Arial"/>
        <family val="2"/>
        <charset val="1"/>
      </rPr>
      <t xml:space="preserve">Materiais de consumo </t>
    </r>
    <r>
      <rPr>
        <b/>
        <sz val="11"/>
        <color rgb="FFC9211E"/>
        <rFont val="Arial"/>
        <family val="2"/>
        <charset val="1"/>
      </rPr>
      <t>(Anexo III-E)</t>
    </r>
  </si>
  <si>
    <t>Sistema de Gerenciamento</t>
  </si>
  <si>
    <r>
      <t xml:space="preserve">PLANILHA DE CUSTO E FORMAÇÃO DE PREÇO
</t>
    </r>
    <r>
      <rPr>
        <sz val="8"/>
        <color rgb="FF000000"/>
        <rFont val="Arial"/>
        <family val="2"/>
        <charset val="1"/>
      </rPr>
      <t xml:space="preserve">
</t>
    </r>
    <r>
      <rPr>
        <b/>
        <sz val="10"/>
        <color rgb="FF000000"/>
        <rFont val="Arial"/>
        <family val="2"/>
        <charset val="1"/>
      </rPr>
      <t xml:space="preserve">III – Planilha estimativa de custos mensais da parcela fixa (item 1.1 – Manutenção Predial)
</t>
    </r>
    <r>
      <rPr>
        <sz val="8"/>
        <color rgb="FF000000"/>
        <rFont val="Arial"/>
        <family val="2"/>
        <charset val="1"/>
      </rPr>
      <t xml:space="preserve">
</t>
    </r>
    <r>
      <rPr>
        <sz val="10"/>
        <color rgb="FF000000"/>
        <rFont val="Arial"/>
        <family val="2"/>
        <charset val="1"/>
      </rPr>
      <t>III-A – Planilha estimativa de custos da Mão de Obra</t>
    </r>
  </si>
  <si>
    <t>Dados CCT</t>
  </si>
  <si>
    <t>Número do Registro</t>
  </si>
  <si>
    <t>Termo Aditivo</t>
  </si>
  <si>
    <t>Vigência</t>
  </si>
  <si>
    <t>Data Base</t>
  </si>
  <si>
    <t>Nº da Solicitação</t>
  </si>
  <si>
    <t>CNPJ Sindicato</t>
  </si>
  <si>
    <t xml:space="preserve">Profissionais </t>
  </si>
  <si>
    <t>Extensão Territorial</t>
  </si>
  <si>
    <t>Porto Velho/RO</t>
  </si>
  <si>
    <t>PROFISSIONAL</t>
  </si>
  <si>
    <t>Local do Posto</t>
  </si>
  <si>
    <t>Ji-Paraná</t>
  </si>
  <si>
    <t>SALÁRIO NORMATIVO DA CATEGORIA</t>
  </si>
  <si>
    <t>CBO</t>
  </si>
  <si>
    <t>5143-25</t>
  </si>
  <si>
    <t xml:space="preserve"> 5143-25</t>
  </si>
  <si>
    <t>5143-10</t>
  </si>
  <si>
    <t>7102-05</t>
  </si>
  <si>
    <t>CONV. COLETIVA</t>
  </si>
  <si>
    <t>NÚMERO</t>
  </si>
  <si>
    <t>VALE TRANSPORTE</t>
  </si>
  <si>
    <t>VALE REFEIÇÃO / Alimentação</t>
  </si>
  <si>
    <t>Assistência Médica</t>
  </si>
  <si>
    <t>ASSISTÊNCIA ODONTOLÓGICA</t>
  </si>
  <si>
    <t>Outros (Seguro Mensalista / Pariticipação nos lucros)</t>
  </si>
  <si>
    <t>OBSERVAÇÃO</t>
  </si>
  <si>
    <t>MÓDULO 1: COMPOSIÇÃO DA REMUNERAÇÃO</t>
  </si>
  <si>
    <t>1 - Composição da Remuneração</t>
  </si>
  <si>
    <t>Percentuais</t>
  </si>
  <si>
    <t xml:space="preserve">Valor (R$)  </t>
  </si>
  <si>
    <t>A - Salário-Base</t>
  </si>
  <si>
    <t>B - Adicional de Periculosidade</t>
  </si>
  <si>
    <t>C - Adicional de Insalubridade</t>
  </si>
  <si>
    <t>D - Adicional Noturno</t>
  </si>
  <si>
    <t>E - Adicional de Hora Noturna Reduzida</t>
  </si>
  <si>
    <t>F – Outros</t>
  </si>
  <si>
    <t>Total</t>
  </si>
  <si>
    <t>MÓDULO 2: ENCARGOS E BENEFÍCIOS ANUAIS, MENSAIS E DIÁRIOS</t>
  </si>
  <si>
    <t>2.1 - 13º (décimo terceiro) Salário, Férias e Adicional de Férias</t>
  </si>
  <si>
    <t>A - 13º (décimo terceiro) Salário</t>
  </si>
  <si>
    <t>B - Férias e Adicional de Férias</t>
  </si>
  <si>
    <t>Subtotal</t>
  </si>
  <si>
    <t>2.2 - GPS, FGTS e outras contribuições
Incide sobre os Módulos 1 e 2.1</t>
  </si>
  <si>
    <t>B - Salário Educação</t>
  </si>
  <si>
    <r>
      <rPr>
        <sz val="8"/>
        <color rgb="FF000000"/>
        <rFont val="Arial"/>
        <family val="2"/>
        <charset val="1"/>
      </rPr>
      <t xml:space="preserve">C - SAT
</t>
    </r>
    <r>
      <rPr>
        <sz val="11"/>
        <color rgb="FFC9211E"/>
        <rFont val="Arial"/>
        <family val="2"/>
        <charset val="1"/>
      </rPr>
      <t>Utilizar o RAT Ajustado conforme GFIP: RAT x FAP</t>
    </r>
  </si>
  <si>
    <t>D – SESI ou SESC</t>
  </si>
  <si>
    <t>E - SENAI - SENAC</t>
  </si>
  <si>
    <t>F - SEBRAE</t>
  </si>
  <si>
    <t>G - INCRA</t>
  </si>
  <si>
    <t>F - FGTS</t>
  </si>
  <si>
    <t>2.3 - Benefícios Mensais e Diários</t>
  </si>
  <si>
    <t>Valores</t>
  </si>
  <si>
    <t>A – Transporte</t>
  </si>
  <si>
    <t>B – Auxílio-Refeição/Alimentação</t>
  </si>
  <si>
    <t>C – Assistência Médica e Familiar</t>
  </si>
  <si>
    <t>D – Assistência Odontológica</t>
  </si>
  <si>
    <t>E – Outros</t>
  </si>
  <si>
    <t>2 - Encargos e Benefícios Anuais, Mensais e Diários</t>
  </si>
  <si>
    <t>2.2 - GPS, FGTS e outras contribuições</t>
  </si>
  <si>
    <t>MÓDULO 3: PROVISÃO PARA RESCISÃO</t>
  </si>
  <si>
    <t>3 - Provisão para Rescisão</t>
  </si>
  <si>
    <t>A - Aviso Prévio Indenizado</t>
  </si>
  <si>
    <t>B - Incidência do FGTS sobre Aviso Prévio Indenizado</t>
  </si>
  <si>
    <r>
      <rPr>
        <sz val="8"/>
        <color rgb="FF000000"/>
        <rFont val="Arial"/>
        <family val="2"/>
        <charset val="1"/>
      </rPr>
      <t xml:space="preserve">C - Multa do FGTS e contribuições sociais sobre o Aviso Prévio Indenizado
</t>
    </r>
    <r>
      <rPr>
        <sz val="11"/>
        <color rgb="FFC9211E"/>
        <rFont val="Arial"/>
        <family val="2"/>
        <charset val="1"/>
      </rPr>
      <t>Considerando que a multa do FGTS e Contribuição Social incide uma única vez sobre a totalidade dos meses de contrato, independentemente da espécie de Aviso Prévio - trabalhado ou indenizado -, zeramos essa rubrica e aportamos na sua totalidade na alínea “f” deste mesmo módulo</t>
    </r>
  </si>
  <si>
    <r>
      <rPr>
        <sz val="8"/>
        <color rgb="FF000000"/>
        <rFont val="Arial"/>
        <family val="2"/>
        <charset val="1"/>
      </rPr>
      <t xml:space="preserve">D - Aviso Prévio Trabalhado
</t>
    </r>
    <r>
      <rPr>
        <sz val="11"/>
        <color rgb="FFC9211E"/>
        <rFont val="Arial"/>
        <family val="2"/>
        <charset val="1"/>
      </rPr>
      <t>Esta parcela deverá ser reduzida após o primeiro ano da contratação para o percentual máximo de 0,194% (Acórdão 1.186/2017-P)</t>
    </r>
  </si>
  <si>
    <t>E - Incidência de GPS, FGTS e outras contribuições sobre o Aviso Prévio Trabalhado</t>
  </si>
  <si>
    <t>F - Multa do FGTS e contribuição social sobre o Aviso Prévio Trabalhado</t>
  </si>
  <si>
    <t>MÓDULO 4: CUSTO DE REPOSIÇÃO DO PROFISSIONAL AUSENTE</t>
  </si>
  <si>
    <t>4.1 -Substituto nas Ausências Legais</t>
  </si>
  <si>
    <t xml:space="preserve">A – Substituto na cobertura de Férias
</t>
  </si>
  <si>
    <t>B – Substituto na cobertura de Ausências Legais</t>
  </si>
  <si>
    <t>C – Substituto na cobertura de Licença-Paternidade</t>
  </si>
  <si>
    <t>D – Substituto na cobertura de Ausência por acidente de trabalho</t>
  </si>
  <si>
    <t>E – Substituto na cobertura de Afastamento Maternidade</t>
  </si>
  <si>
    <t xml:space="preserve">4.2 - Substituto na Intrajornada  </t>
  </si>
  <si>
    <r>
      <rPr>
        <sz val="8"/>
        <color rgb="FF000000"/>
        <rFont val="Arial"/>
        <family val="2"/>
        <charset val="1"/>
      </rPr>
      <t xml:space="preserve">A – Substituto na cobertura de Intervalo para repouso ou alimentação
</t>
    </r>
    <r>
      <rPr>
        <sz val="11"/>
        <color rgb="FFC9211E"/>
        <rFont val="Arial"/>
        <family val="2"/>
        <charset val="1"/>
      </rPr>
      <t>(Para profissionais 12x36)</t>
    </r>
  </si>
  <si>
    <t>4 - Custo de Reposição do Profissional Ausente</t>
  </si>
  <si>
    <t>4.1 - Ausências Legais</t>
  </si>
  <si>
    <t>4.2 – Intrajornada</t>
  </si>
  <si>
    <t>MÓDULO 5: INSUMOS DIVERSOS</t>
  </si>
  <si>
    <t>5 - Insumos Diversos</t>
  </si>
  <si>
    <r>
      <rPr>
        <sz val="8"/>
        <color rgb="FF000000"/>
        <rFont val="Arial"/>
        <family val="2"/>
        <charset val="1"/>
      </rPr>
      <t xml:space="preserve">A – Uniformes </t>
    </r>
    <r>
      <rPr>
        <sz val="11"/>
        <color rgb="FFC9211E"/>
        <rFont val="Arial"/>
        <family val="2"/>
        <charset val="1"/>
      </rPr>
      <t>(Anexo III-A.2)</t>
    </r>
  </si>
  <si>
    <r>
      <rPr>
        <sz val="8"/>
        <color rgb="FF000000"/>
        <rFont val="Arial"/>
        <family val="2"/>
        <charset val="1"/>
      </rPr>
      <t xml:space="preserve">B – Materiais
</t>
    </r>
    <r>
      <rPr>
        <sz val="11"/>
        <color rgb="FFC9211E"/>
        <rFont val="Arial"/>
        <family val="2"/>
        <charset val="1"/>
      </rPr>
      <t>(Valores considerados separadamente na “Planilha II-E – Materiais de Consumo”)</t>
    </r>
  </si>
  <si>
    <r>
      <rPr>
        <sz val="8"/>
        <color rgb="FF000000"/>
        <rFont val="Arial"/>
        <family val="2"/>
        <charset val="1"/>
      </rPr>
      <t xml:space="preserve">C – Equipamentos </t>
    </r>
    <r>
      <rPr>
        <sz val="11"/>
        <color rgb="FFC9211E"/>
        <rFont val="Arial"/>
        <family val="2"/>
        <charset val="1"/>
      </rPr>
      <t>(Anexo III-A.2)</t>
    </r>
  </si>
  <si>
    <t>MÓDULO 6 - CUSTOS INDIRETOS, TRIBUTOS E LUCRO</t>
  </si>
  <si>
    <t>6 - Custos Indiretos, Tributos e Lucro</t>
  </si>
  <si>
    <t>A - Custos Indiretos</t>
  </si>
  <si>
    <t xml:space="preserve"> A.1 - Administração Central (AC)</t>
  </si>
  <si>
    <t xml:space="preserve"> A.2 - Despesas Financeiras (DF)</t>
  </si>
  <si>
    <t xml:space="preserve"> A.3 - Riscos e Garantias (R)  </t>
  </si>
  <si>
    <t>B - Lucro (L)</t>
  </si>
  <si>
    <t>C - Tributos</t>
  </si>
  <si>
    <t xml:space="preserve"> C.1 - Tributos Federais (PIS e COFINS)</t>
  </si>
  <si>
    <t xml:space="preserve">  C.1.1 - PIS</t>
  </si>
  <si>
    <t xml:space="preserve">  C.1.2 - COFINS</t>
  </si>
  <si>
    <t xml:space="preserve"> C.2 - Tributos Estaduais</t>
  </si>
  <si>
    <t xml:space="preserve"> C.3 - Tributos Municipais</t>
  </si>
  <si>
    <t xml:space="preserve">  C.3.1 - ISS</t>
  </si>
  <si>
    <r>
      <rPr>
        <sz val="8"/>
        <color rgb="FF000000"/>
        <rFont val="Arial"/>
        <family val="2"/>
        <charset val="1"/>
      </rPr>
      <t xml:space="preserve">TOTAL MÓDULO 6 - CUSTOS INDIRETOS, TRIBUTOS E LUCRO
</t>
    </r>
    <r>
      <rPr>
        <sz val="11"/>
        <color rgb="FFC9211E"/>
        <rFont val="Arial"/>
        <family val="2"/>
        <charset val="1"/>
      </rPr>
      <t>Os índices utilizados nesse Submódulo e a metodologia de cálculo são equivalentes ao do BDI utilizado (“Anexo V – BDI”)</t>
    </r>
  </si>
  <si>
    <t>QUADRO RESUMO DO CUSTO MENSAL POR POSTO</t>
  </si>
  <si>
    <r>
      <rPr>
        <sz val="8"/>
        <color rgb="FF000000"/>
        <rFont val="Arial"/>
        <family val="2"/>
        <charset val="1"/>
      </rPr>
      <t xml:space="preserve">SUB-TOTAL MÓDULOS 1 + 2 + 3 + 4 + 5 </t>
    </r>
    <r>
      <rPr>
        <sz val="11"/>
        <color rgb="FFC9211E"/>
        <rFont val="Arial"/>
        <family val="2"/>
        <charset val="1"/>
      </rPr>
      <t>(CUSTO)</t>
    </r>
  </si>
  <si>
    <t>TOTAL MÓDULO 6 - CUSTOS INDIRETOS, TRIBUTOS E LUCRO</t>
  </si>
  <si>
    <t>VALOR TOTAL POR EMPREGADO</t>
  </si>
  <si>
    <r>
      <rPr>
        <b/>
        <sz val="11"/>
        <color rgb="FF000000"/>
        <rFont val="Arial"/>
        <family val="2"/>
      </rPr>
      <t xml:space="preserve">PLANILHA DE CUSTO E FORMAÇÃO DE PREÇO
</t>
    </r>
    <r>
      <rPr>
        <sz val="10"/>
        <color rgb="FF000000"/>
        <rFont val="Arial"/>
        <family val="2"/>
      </rPr>
      <t xml:space="preserve">
</t>
    </r>
    <r>
      <rPr>
        <b/>
        <sz val="11"/>
        <color rgb="FF000000"/>
        <rFont val="Arial"/>
        <family val="2"/>
      </rPr>
      <t xml:space="preserve">III – Planilha Resumo com os principais valores da mão de Obra
</t>
    </r>
    <r>
      <rPr>
        <sz val="10"/>
        <color rgb="FF000000"/>
        <rFont val="Arial"/>
        <family val="2"/>
      </rPr>
      <t xml:space="preserve">
III-A – Planilha estimativa de custos da mão de obra</t>
    </r>
  </si>
  <si>
    <t>Profissional</t>
  </si>
  <si>
    <t>CCT</t>
  </si>
  <si>
    <t>Local</t>
  </si>
  <si>
    <r>
      <rPr>
        <sz val="11"/>
        <color rgb="FFFF0000"/>
        <rFont val="Arial"/>
        <family val="2"/>
      </rPr>
      <t>Oficial de Manutenção Predial</t>
    </r>
    <r>
      <rPr>
        <sz val="11"/>
        <color rgb="FF000000"/>
        <rFont val="Arial"/>
        <family val="2"/>
        <charset val="1"/>
      </rPr>
      <t xml:space="preserve"> ( CBO 5143-25 ) - Jornada 44h semanais</t>
    </r>
  </si>
  <si>
    <t>RO000101/2024</t>
  </si>
  <si>
    <t>Porto Velho</t>
  </si>
  <si>
    <t>RO000100/2024</t>
  </si>
  <si>
    <r>
      <rPr>
        <sz val="11"/>
        <color rgb="FFFF0000"/>
        <rFont val="Arial"/>
        <family val="2"/>
      </rPr>
      <t>Oficial de Manutenção Predial I</t>
    </r>
    <r>
      <rPr>
        <sz val="11"/>
        <color rgb="FF000000"/>
        <rFont val="Arial"/>
        <family val="2"/>
        <charset val="1"/>
      </rPr>
      <t xml:space="preserve"> (Eletricista/Instalador-Reparador de Reders Telefônicas e de comunicação de dados) –  CBO 5143-25 - Jornada 44h semanais</t>
    </r>
  </si>
  <si>
    <r>
      <rPr>
        <sz val="11"/>
        <color rgb="FFFF0000"/>
        <rFont val="Arial"/>
        <family val="2"/>
      </rPr>
      <t>Oficial de Manutenção Predial II</t>
    </r>
    <r>
      <rPr>
        <sz val="11"/>
        <color rgb="FF000000"/>
        <rFont val="Arial"/>
        <family val="2"/>
        <charset val="1"/>
      </rPr>
      <t xml:space="preserve"> (Pedreiro/Bombeiro Hidráulico) – CBO 5143-25 -  Jornada 44h semanais</t>
    </r>
  </si>
  <si>
    <r>
      <rPr>
        <sz val="11"/>
        <color rgb="FFFF0000"/>
        <rFont val="Arial"/>
        <family val="2"/>
      </rPr>
      <t xml:space="preserve">Auxiliar de manutenção predial </t>
    </r>
    <r>
      <rPr>
        <sz val="11"/>
        <rFont val="Arial"/>
        <family val="2"/>
      </rPr>
      <t>(Auxiliar Eletricista/Hidráulica/Pedreiro)</t>
    </r>
    <r>
      <rPr>
        <sz val="11"/>
        <color rgb="FF000000"/>
        <rFont val="Arial"/>
        <family val="2"/>
        <charset val="1"/>
      </rPr>
      <t xml:space="preserve"> – CBO 5143-10 - Jornada de 44h semanais</t>
    </r>
  </si>
  <si>
    <t>Engenheiro Civil - Jornada 44h semanais</t>
  </si>
  <si>
    <t>Engenheiro Eletricista - Jornada 44h semanais</t>
  </si>
  <si>
    <t>Encarregado de Manutenção – CBO 7102-05 - Jornada 44h semanais</t>
  </si>
  <si>
    <t>Tipo de Transporte</t>
  </si>
  <si>
    <t>LEI</t>
  </si>
  <si>
    <t>Tarifa de Onibus</t>
  </si>
  <si>
    <t>ALIMENTAÇÃO</t>
  </si>
  <si>
    <t xml:space="preserve">Tipo </t>
  </si>
  <si>
    <t>EMBASAMENTO</t>
  </si>
  <si>
    <t>Vale Refeição / Café da manhã</t>
  </si>
  <si>
    <t xml:space="preserve">CCT - CLÁUSULA 7 e  8 </t>
  </si>
  <si>
    <t>Outros (Cesta básica)</t>
  </si>
  <si>
    <t>CCT - CLAUSULA 9</t>
  </si>
  <si>
    <t>SEGUROS</t>
  </si>
  <si>
    <t>SINAPI ( INSUMO Codigo)</t>
  </si>
  <si>
    <t>Participação nos Lucros</t>
  </si>
  <si>
    <r>
      <t xml:space="preserve">PLANILHA DE CUSTO E FORMAÇÃO DE PREÇO
</t>
    </r>
    <r>
      <rPr>
        <sz val="10"/>
        <color rgb="FF000000"/>
        <rFont val="Arial"/>
        <family val="2"/>
        <charset val="1"/>
      </rPr>
      <t xml:space="preserve">
</t>
    </r>
    <r>
      <rPr>
        <b/>
        <sz val="11"/>
        <color rgb="FF000000"/>
        <rFont val="Arial"/>
        <family val="2"/>
        <charset val="1"/>
      </rPr>
      <t xml:space="preserve">III – Planilha estimativa de custos mensais da parcela fixa (item 1.1 – Manutenção Predial)
</t>
    </r>
    <r>
      <rPr>
        <sz val="10"/>
        <color rgb="FF000000"/>
        <rFont val="Arial"/>
        <family val="2"/>
        <charset val="1"/>
      </rPr>
      <t xml:space="preserve">
III-A – Planilha estimativa de custos da mão de obra
III-A.1 – Memorial de Cálculo</t>
    </r>
  </si>
  <si>
    <t>Nas tabelas abaixo estão inseridas as informações mais relevantes da metodologia utilizada para formação do preço referencial</t>
  </si>
  <si>
    <t>GERAL</t>
  </si>
  <si>
    <t>Dias efetivamente trabalhos (Jornada 44h)</t>
  </si>
  <si>
    <t>Salário Mínimo</t>
  </si>
  <si>
    <t>DESCONTOS</t>
  </si>
  <si>
    <t>Vale Transporte  (DECRETO Nº 10.854, DE 10 DE NOVEMBRO DE 2021)</t>
  </si>
  <si>
    <t>FÉRIAS E ADICIONAL DE FÉRIAS</t>
  </si>
  <si>
    <t>Para das férias e do adicional de férias considerou-se 5 anos de contrato com gozo de 4 férias.</t>
  </si>
  <si>
    <t>RAT / FAT / SAT</t>
  </si>
  <si>
    <t>Seguro de Acidente do Trabalho</t>
  </si>
  <si>
    <t>Fator de Acidente do Trabalho</t>
  </si>
  <si>
    <t>AVISO PRÉVIO INDENIZADO</t>
  </si>
  <si>
    <t>Proporção estimada dos empregados demitidos com Aviso Prévio Indenizado, no período de 12 meses, durante a vigência do contrato</t>
  </si>
  <si>
    <t>Aviso prévio indenizado</t>
  </si>
  <si>
    <t>1/12 x 5%</t>
  </si>
  <si>
    <t>[ (100% / 30) x 7] / 12 = 1,94%</t>
  </si>
  <si>
    <t>Aviso Prévio Trabalhado de acordo com Acórdão TCU 1186/2017-Plenário</t>
  </si>
  <si>
    <t>Foi considerado que 100% dos empregados seriam demitidos com Aviso Prévio Trabalhado ao final do contrato.</t>
  </si>
  <si>
    <t>MULTA DO FGTS</t>
  </si>
  <si>
    <t>0,08 x 0,4 x 0,9 x (1 + 5/56 + 5/56 + 1/3 * 5/56) = 3,48%.</t>
  </si>
  <si>
    <t>Foi considerado que 10% dos empregados pedem as contas.</t>
  </si>
  <si>
    <t>AUSÊNCIA LEGAIS (DIVERSAS)</t>
  </si>
  <si>
    <t>4,8860 / 30,4375  / 12 = 1,34%</t>
  </si>
  <si>
    <t>Estimativa de dias por mês</t>
  </si>
  <si>
    <t>Ausência justificada</t>
  </si>
  <si>
    <t>Afastamento por doença</t>
  </si>
  <si>
    <t>Consulta médica filho</t>
  </si>
  <si>
    <t>Óbitos na família</t>
  </si>
  <si>
    <t>Casamento</t>
  </si>
  <si>
    <t>Doação de sangue</t>
  </si>
  <si>
    <t>Testemunho</t>
  </si>
  <si>
    <t>Consulta pré-natal</t>
  </si>
  <si>
    <t>Média total de faltas legais por ano</t>
  </si>
  <si>
    <t>LICENÇA PATERNIDADE</t>
  </si>
  <si>
    <t>5/30,4375/12*1,5%*100% = 0,02%</t>
  </si>
  <si>
    <t>Percentual de Homens (Estimativa com base no histórico observado)</t>
  </si>
  <si>
    <t>Expectativa anual de nascimento de filhos dos trabalhadores (IBGE)</t>
  </si>
  <si>
    <t>AUSÊNCIA POR ACIDENTE DO TRABALHO</t>
  </si>
  <si>
    <t>0,9545/30,4375/12 = 0,26%</t>
  </si>
  <si>
    <t>Média de faltas anuais por acidente de trabalho</t>
  </si>
  <si>
    <t>LICENÇA MATERNIDADE</t>
  </si>
  <si>
    <t>Percentual de Mulheres (Estimativa com base no histórico observado)</t>
  </si>
  <si>
    <t>Expectativa mensal Afastamento Maternidade(Censo IBGE)</t>
  </si>
  <si>
    <t>MÓDULO 5 – INSUMOS DIVERSOS</t>
  </si>
  <si>
    <t>Foram considerados para mão de obra os custos estimativos a Uniformes, EPI e ferramentas e equipamentos comuns da atividade.</t>
  </si>
  <si>
    <t>Os materiais de consumo usualmente utilizados na Manutenção foram considerados em planilhas específicas, que compõem o custo estimado da Parcela Fixa (Planilha III - E)</t>
  </si>
  <si>
    <t>Para padronização dos valores a serem utilizados e ainda em cumprimento ao Anexo VII-D da Instrução Normativa nº 5, foram utilizados os mesmos parâmetros considerados no dimensionamento do BDI, bem como a fórmula de cálculo.
Dessa forma, o cálculo dos custos indiretos, tributos e lucros foi assim calculado:
Módulo 6 = (Médulo 1 + Módulo 2 + Módulo 3 + Módulo 4 + Módulo 5) x BDI</t>
  </si>
  <si>
    <t>UNIFORMES E EPI</t>
  </si>
  <si>
    <t>BASE</t>
  </si>
  <si>
    <t>CUSTO UNITÁRIO
(R$)</t>
  </si>
  <si>
    <t>SINAPI</t>
  </si>
  <si>
    <t>EPI - FAMILIA ELETRICISTA - MENSALISTA (ENCARGOS COMPLEMENTARES - COLETADO CAIXA)</t>
  </si>
  <si>
    <t>MÊS</t>
  </si>
  <si>
    <t>EPI - FAMILIA PEDREIRO - MENSALISTA (ENCARGOS COMPLEMENTARES - COLETADO CAIXA)</t>
  </si>
  <si>
    <t>EPI - FAMILIA ENGENHEIRO CIVIL - MENSALISTA (ENCARGOS COMPLEMENTARES - COLETADO CAIXA)</t>
  </si>
  <si>
    <t>MES</t>
  </si>
  <si>
    <t>EPI - FAMILIA ENCARREGADO GERAL - HORISTA (ENCARGOS COMPLEMENTARES - COLETADO CAIXA)</t>
  </si>
  <si>
    <t>FERRAMENTAS</t>
  </si>
  <si>
    <t>FERRAMENTAS - FAMILIA ELETRICISTA - MENSALISTA (ENCARGOS COMPLEMENTARES - COLETADO CAIXA)</t>
  </si>
  <si>
    <t>REF.</t>
  </si>
  <si>
    <t>UNID</t>
  </si>
  <si>
    <t>FERRAMENTAS - FAMILIA PEDREIRO - MENSALISTA (ENCARGOS COMPLEMENTARES - COLETADO CAIXA)</t>
  </si>
  <si>
    <t>FERRAMENTAS - FAMILIA ENGENHEIRO CIVIL - MENSALISTA (ENCARGOS COMPLEMENTARES - COLETADO CAIXA)</t>
  </si>
  <si>
    <t>FERRAMENTAS - FAMILIA ENCARREGADO GERAL - HORISTA (ENCARGOS COMPLEMENTARES - COLETADO CAIXA)</t>
  </si>
  <si>
    <t>Duração do Atendimento (Dias/ Visita)</t>
  </si>
  <si>
    <t>ITEM</t>
  </si>
  <si>
    <t>ÁREA (M²)</t>
  </si>
  <si>
    <r>
      <t xml:space="preserve">PLANILHA DE CUSTO E FORMAÇÃO DE PREÇO
</t>
    </r>
    <r>
      <rPr>
        <sz val="11"/>
        <color rgb="FF000000"/>
        <rFont val="Arial"/>
        <family val="2"/>
        <charset val="1"/>
      </rPr>
      <t xml:space="preserve">
</t>
    </r>
    <r>
      <rPr>
        <b/>
        <sz val="10"/>
        <color rgb="FF000000"/>
        <rFont val="Arial"/>
        <family val="2"/>
        <charset val="1"/>
      </rPr>
      <t xml:space="preserve">III – Planilha estimativa de custos mensais da parcela fixa (item 1.1 – Manutenção Predial)
</t>
    </r>
    <r>
      <rPr>
        <sz val="11"/>
        <color rgb="FF000000"/>
        <rFont val="Arial"/>
        <family val="2"/>
        <charset val="1"/>
      </rPr>
      <t xml:space="preserve">
</t>
    </r>
    <r>
      <rPr>
        <sz val="10"/>
        <color rgb="FF000000"/>
        <rFont val="Arial"/>
        <family val="2"/>
        <charset val="1"/>
      </rPr>
      <t>III-C – Planilha estimativa de custos de deslocamentos e pernoites</t>
    </r>
  </si>
  <si>
    <t>SINAPI - 07/2022 – Pará: Não Desonerado: embutido nos preços unitário dos insumos de mão de obra, de acordo com as bases.</t>
  </si>
  <si>
    <t>ROTA DE MANUTENÇÃO PREVENTIVA</t>
  </si>
  <si>
    <t>CUSTO UNITÁRIO</t>
  </si>
  <si>
    <t>ROTA</t>
  </si>
  <si>
    <t>UNIDADE ADMINISTRATIVA</t>
  </si>
  <si>
    <t>INDICAÇÃO DA ROTA (O: ORIGEM; N: NOVA ROTA; C: CONTINUAÇÃO DA ROTA; F: FIM DA ROTA)</t>
  </si>
  <si>
    <t>Km - Distância de Deslocamento Mensal (PREVENTIVA)</t>
  </si>
  <si>
    <t>TEMPO DE DESLOCAMENTO (HORAS) - (IDA E VOLTA)</t>
  </si>
  <si>
    <t>TEMPO DE DESLOCAMENTO (DIA DE SERVIÇO)</t>
  </si>
  <si>
    <t>DURAÇÃO (TOTAL DIAS)</t>
  </si>
  <si>
    <t>Necessidade de Pernoitar</t>
  </si>
  <si>
    <t>Diárias/ Pernoites</t>
  </si>
  <si>
    <t>Pedágio/Passagem Transporte Fluvial/ Passagem Transporte Aéreo/Balsa</t>
  </si>
  <si>
    <t>O</t>
  </si>
  <si>
    <t>NÃO</t>
  </si>
  <si>
    <t>Terrestre</t>
  </si>
  <si>
    <t>H</t>
  </si>
  <si>
    <t>F</t>
  </si>
  <si>
    <t>N</t>
  </si>
  <si>
    <t>SIM</t>
  </si>
  <si>
    <t>DISCRIMINAÇÃO</t>
  </si>
  <si>
    <t>Estimativa de gasto com os deslocamentos dos Veículos da Manutenção Predial.</t>
  </si>
  <si>
    <t>BANCO DE DADOS</t>
  </si>
  <si>
    <t>UN</t>
  </si>
  <si>
    <t>RESUMO DAS ESTIMATIVAS DE DESLOCAMENTOS E DIÁRIAS</t>
  </si>
  <si>
    <t>QUANTIDADE
(MENSAL)</t>
  </si>
  <si>
    <t>CUSTO TOTAL
(MENSAL)</t>
  </si>
  <si>
    <t>BDI</t>
  </si>
  <si>
    <t>VALOR TOTAL MENSAL</t>
  </si>
  <si>
    <t>01</t>
  </si>
  <si>
    <t>Estimativa de Pernoite e Alimentação (Jantar)</t>
  </si>
  <si>
    <t>02</t>
  </si>
  <si>
    <t>Estimativa - Pedágio/Passagem Transporte Fluvial/ Passagem Transporte Aéreo/Balsa</t>
  </si>
  <si>
    <t>03</t>
  </si>
  <si>
    <t>04</t>
  </si>
  <si>
    <t>Estimativa de Gasto por Veículo</t>
  </si>
  <si>
    <t>UND</t>
  </si>
  <si>
    <t>59.850,06</t>
  </si>
  <si>
    <t>03.CHOR.CAUX.391/01</t>
  </si>
  <si>
    <t>INSUMO</t>
  </si>
  <si>
    <t>0,0000480</t>
  </si>
  <si>
    <t>03.CHOR.CAUX.392/01</t>
  </si>
  <si>
    <t>0,0000076</t>
  </si>
  <si>
    <t>03.CHOR.CAUX.393/01</t>
  </si>
  <si>
    <t>0,0000030</t>
  </si>
  <si>
    <t>03.CHOR.CAUX.394/01</t>
  </si>
  <si>
    <t>0,0000600</t>
  </si>
  <si>
    <t>03.CHOR.CAUX.395/01</t>
  </si>
  <si>
    <t>6,6900000</t>
  </si>
  <si>
    <t>km</t>
  </si>
  <si>
    <t>MANUTENÇÃO PREVENTIVA - FATORES DE AJUSTE VALORES DE DESLOCAMENTOS POR INEXECUÇÃO DAS VISTORIAS PROGRAMADAS</t>
  </si>
  <si>
    <t>Custos Fixos</t>
  </si>
  <si>
    <t>DADOS DO DESLOCAMENTO</t>
  </si>
  <si>
    <t>FATOR DE PARTICIPAÇÃO NO CUSTO - K</t>
  </si>
  <si>
    <t>% Veículo no local</t>
  </si>
  <si>
    <t>Deslocamento</t>
  </si>
  <si>
    <t>Participação Mão de obra</t>
  </si>
  <si>
    <t>Materiais</t>
  </si>
  <si>
    <t>Valor por Aps (parte fixa)</t>
  </si>
  <si>
    <t xml:space="preserve"> Kdp (Diárias/Pernoites)</t>
  </si>
  <si>
    <t>Kpp (Pedágio/Passagens)</t>
  </si>
  <si>
    <t>Kgv       (gasto com mautenção e operação deveículos)</t>
  </si>
  <si>
    <t>Pedágio</t>
  </si>
  <si>
    <t>Manutenção/Operação de veículos e Gasto por Veículo</t>
  </si>
  <si>
    <t>PORTO VELHO</t>
  </si>
  <si>
    <t>JI-PARANÁ</t>
  </si>
  <si>
    <t>Mão de obra administrativa</t>
  </si>
  <si>
    <t>JI-PARANA</t>
  </si>
  <si>
    <t>Total Km:</t>
  </si>
  <si>
    <t>Total (H):</t>
  </si>
  <si>
    <t>Nº de pernoites:</t>
  </si>
  <si>
    <t>Total de deslocamento terrestre (H):</t>
  </si>
  <si>
    <t>Custo de Passagens e tarifas:</t>
  </si>
  <si>
    <t>CÁLCULO DA GLOSA - PARCELAS DE DESLOCAMENTO</t>
  </si>
  <si>
    <t> </t>
  </si>
  <si>
    <t>1 . Premissas</t>
  </si>
  <si>
    <t>1.1  A glosa será feira por unidade não vistoriada, segundo o número de técnicos faltantes ou visitas não realizadas</t>
  </si>
  <si>
    <t>1.2 O Padrão adotado é de uma equipe mínima com 3 técnicos para cada inspeção preventiva</t>
  </si>
  <si>
    <t>2. Parâmetros:</t>
  </si>
  <si>
    <t>Nta:</t>
  </si>
  <si>
    <t>Número de técnicos ausentes</t>
  </si>
  <si>
    <t>Kdp:</t>
  </si>
  <si>
    <t>Fator de ajuste para diárias e pernoites</t>
  </si>
  <si>
    <t>Kpp:</t>
  </si>
  <si>
    <t>Fator de ajuste para passagens e pedágios</t>
  </si>
  <si>
    <t>Kgv:</t>
  </si>
  <si>
    <t>Fator de ajuste para gastos com veículos (despesas de manutenção e operação de veículos)</t>
  </si>
  <si>
    <t>Os Fatores de ajuste variam de acordo com as condições de cada unidade.</t>
  </si>
  <si>
    <t>3. Formulação (Cálculo para cada imóvel com inconsistência na vistoria preventiva):</t>
  </si>
  <si>
    <t>Pernoite e Alimentação (Jantar):</t>
  </si>
  <si>
    <r>
      <t xml:space="preserve">(Nta/3) x Kdp x </t>
    </r>
    <r>
      <rPr>
        <b/>
        <sz val="8"/>
        <color rgb="FF000000"/>
        <rFont val="Arial"/>
        <family val="2"/>
      </rPr>
      <t>R$ TOTAL (MENSAL)</t>
    </r>
    <r>
      <rPr>
        <sz val="8"/>
        <color rgb="FF000000"/>
        <rFont val="Arial"/>
        <family val="2"/>
        <charset val="1"/>
      </rPr>
      <t xml:space="preserve"> item 1.1.2 da planilha II-Planilha Consolidada do contrato</t>
    </r>
  </si>
  <si>
    <t>Pedágio/Passagem:</t>
  </si>
  <si>
    <r>
      <t xml:space="preserve">(Nta/3) x Kpp x </t>
    </r>
    <r>
      <rPr>
        <b/>
        <sz val="8"/>
        <color rgb="FF000000"/>
        <rFont val="Arial"/>
        <family val="2"/>
      </rPr>
      <t>R$ TOTAL (MENSAL)</t>
    </r>
    <r>
      <rPr>
        <sz val="8"/>
        <color rgb="FF000000"/>
        <rFont val="Arial"/>
        <family val="2"/>
        <charset val="1"/>
      </rPr>
      <t xml:space="preserve"> 1.1.3 da planilha II-Planilha Consolidada do contrato</t>
    </r>
  </si>
  <si>
    <t>Manutenção e operação veículo:</t>
  </si>
  <si>
    <r>
      <t xml:space="preserve">Kgv x </t>
    </r>
    <r>
      <rPr>
        <b/>
        <sz val="8"/>
        <color rgb="FF000000"/>
        <rFont val="Arial"/>
        <family val="2"/>
      </rPr>
      <t xml:space="preserve">R$ TOTAL </t>
    </r>
    <r>
      <rPr>
        <sz val="8"/>
        <color rgb="FF000000"/>
        <rFont val="Arial"/>
        <family val="2"/>
      </rPr>
      <t>(MENSAL) item 1.1.4 da planilha II-Planilha Consolidada do contrato(Os deslocamentos em  Belém, Marabá e Santarém não serão objeto de ajuste)</t>
    </r>
  </si>
  <si>
    <t>OBSERVAÇÃO:</t>
  </si>
  <si>
    <t>A aplicação dos ajustes, não substitui a aplicação das sanções cabíveis pela inexecução dos serviços na forma adequada.</t>
  </si>
  <si>
    <t>DESLOCAMENTOS</t>
  </si>
  <si>
    <t xml:space="preserve">ORIGEM </t>
  </si>
  <si>
    <t>FIM</t>
  </si>
  <si>
    <t>Distância (km)</t>
  </si>
  <si>
    <t>TEMPO (horas)</t>
  </si>
  <si>
    <t>VELOCIDADE MÉDIA (km/h)</t>
  </si>
  <si>
    <t>Forma</t>
  </si>
  <si>
    <t>Pedágio (R$)</t>
  </si>
  <si>
    <t>NECESSIDADE DE PERNOITE</t>
  </si>
  <si>
    <t>29 JUNTA DE RECURSOS</t>
  </si>
  <si>
    <t>GEX PORTO VELHO</t>
  </si>
  <si>
    <t>TERRESTRE</t>
  </si>
  <si>
    <t>Não</t>
  </si>
  <si>
    <t>TOTALIZAÇÃO</t>
  </si>
  <si>
    <t>ARQUIVO GERAL</t>
  </si>
  <si>
    <t>APS PORTO VELHO</t>
  </si>
  <si>
    <t>APS Ariquemes</t>
  </si>
  <si>
    <t>APS ARIQUEMES</t>
  </si>
  <si>
    <t>APS JARU</t>
  </si>
  <si>
    <t>APS MACHADINHO D OESTE</t>
  </si>
  <si>
    <t>APS NOVA MAMORÉ</t>
  </si>
  <si>
    <t>APS GUAJARÁ-MIRIM</t>
  </si>
  <si>
    <t>APS BURITIS</t>
  </si>
  <si>
    <t>APS OURO PRETO DO OESTE</t>
  </si>
  <si>
    <t>APS JI-PARANA</t>
  </si>
  <si>
    <t>APS PRESIDENTE MEDICE</t>
  </si>
  <si>
    <t>APS CACOAL</t>
  </si>
  <si>
    <t>APS Rolim de Moura</t>
  </si>
  <si>
    <t>APS ROLIM DE MOURA</t>
  </si>
  <si>
    <t>APS Pimenta Bueno</t>
  </si>
  <si>
    <t>APS PIMENTA BUENO</t>
  </si>
  <si>
    <t>APS Espigao do Oeste</t>
  </si>
  <si>
    <t>APS ESPIGAO DO OESTE</t>
  </si>
  <si>
    <t>APS Vilhena</t>
  </si>
  <si>
    <t>APS VILHENA</t>
  </si>
  <si>
    <t>APS Colorado do Oeste</t>
  </si>
  <si>
    <t>APS COLORADO DO OESTE</t>
  </si>
  <si>
    <t>APS São Miugel do Guapore</t>
  </si>
  <si>
    <t>APS SÃO MIGUEL DO GUAPORÉ</t>
  </si>
  <si>
    <t>APS Nova Brasilândia</t>
  </si>
  <si>
    <t>APS NOVA BRASILANDIA</t>
  </si>
  <si>
    <t>Aps Alta Floresta do Oeste</t>
  </si>
  <si>
    <t>APS ALTA FLORESTA DO OESTE</t>
  </si>
  <si>
    <t>Ref SINAPI</t>
  </si>
  <si>
    <t>Coeficiente</t>
  </si>
  <si>
    <t>QUANTIDADE
(ANUAL)</t>
  </si>
  <si>
    <t>CUSTO TOTAL (ANUAL)</t>
  </si>
  <si>
    <t>10.2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</si>
  <si>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</si>
  <si>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</si>
  <si>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</si>
  <si>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</si>
  <si>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</si>
  <si>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</si>
  <si>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</si>
  <si>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</si>
  <si>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</si>
  <si>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</si>
  <si>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11.11</t>
  </si>
  <si>
    <t>11.12</t>
  </si>
  <si>
    <t>11.13</t>
  </si>
  <si>
    <t>12.24</t>
  </si>
  <si>
    <t>12.25</t>
  </si>
  <si>
    <t>12.26</t>
  </si>
  <si>
    <t>12.27</t>
  </si>
  <si>
    <t>12.28</t>
  </si>
  <si>
    <t>12.29</t>
  </si>
  <si>
    <t>12.30</t>
  </si>
  <si>
    <t>12.31</t>
  </si>
  <si>
    <t>12.32</t>
  </si>
  <si>
    <t>12.33</t>
  </si>
  <si>
    <t>12.34</t>
  </si>
  <si>
    <t>12.35</t>
  </si>
  <si>
    <t>12.36</t>
  </si>
  <si>
    <t>12.37</t>
  </si>
  <si>
    <t>12.38</t>
  </si>
  <si>
    <t>12.39</t>
  </si>
  <si>
    <t>12.40</t>
  </si>
  <si>
    <t>12.41</t>
  </si>
  <si>
    <t>12.42</t>
  </si>
  <si>
    <t>12.43</t>
  </si>
  <si>
    <t>12.44</t>
  </si>
  <si>
    <t>12.45</t>
  </si>
  <si>
    <t>12.46</t>
  </si>
  <si>
    <t>12.47</t>
  </si>
  <si>
    <t>12.48</t>
  </si>
  <si>
    <t>12.50</t>
  </si>
  <si>
    <t>12.51</t>
  </si>
  <si>
    <t>12.58</t>
  </si>
  <si>
    <t>12.64</t>
  </si>
  <si>
    <t>12.65</t>
  </si>
  <si>
    <t>12.66</t>
  </si>
  <si>
    <t>12.67</t>
  </si>
  <si>
    <t>12.68</t>
  </si>
  <si>
    <t>12.69</t>
  </si>
  <si>
    <t>12.70</t>
  </si>
  <si>
    <t>12.71</t>
  </si>
  <si>
    <t>12.72</t>
  </si>
  <si>
    <t>12.73</t>
  </si>
  <si>
    <t>12.74</t>
  </si>
  <si>
    <t>12.75</t>
  </si>
  <si>
    <t>12.76</t>
  </si>
  <si>
    <t>12.77</t>
  </si>
  <si>
    <t>12.78</t>
  </si>
  <si>
    <t>12.79</t>
  </si>
  <si>
    <t>12.80</t>
  </si>
  <si>
    <t>12.81</t>
  </si>
  <si>
    <t>12.82</t>
  </si>
  <si>
    <t>12.83</t>
  </si>
  <si>
    <t>12.84</t>
  </si>
  <si>
    <t>12.86</t>
  </si>
  <si>
    <t>12.87</t>
  </si>
  <si>
    <t>12.88</t>
  </si>
  <si>
    <t>12.89</t>
  </si>
  <si>
    <t>12.90</t>
  </si>
  <si>
    <t>12.91</t>
  </si>
  <si>
    <t>12.107</t>
  </si>
  <si>
    <t>12.108</t>
  </si>
  <si>
    <t>13.1</t>
  </si>
  <si>
    <t>13.2</t>
  </si>
  <si>
    <t>13.3</t>
  </si>
  <si>
    <t>13.4</t>
  </si>
  <si>
    <t>13.5</t>
  </si>
  <si>
    <t>13.6</t>
  </si>
  <si>
    <t>13.7</t>
  </si>
  <si>
    <t>13.8</t>
  </si>
  <si>
    <t>CONSUMO INT</t>
  </si>
  <si>
    <t>% REPOSIÇÃO</t>
  </si>
  <si>
    <t>13.9</t>
  </si>
  <si>
    <t>13.10</t>
  </si>
  <si>
    <t>REATOR ELETRONICO BIVOLT PARA 1 LAMPADA FLUORESCENTE DE 18/20 W</t>
  </si>
  <si>
    <t>REATOR ELETRONICO BIVOLT PARA 2 LAMPADAS FLUORESCENTES DE 36/40 W</t>
  </si>
  <si>
    <t>13.11</t>
  </si>
  <si>
    <t>REATOR ELETRONICO BIVOLT PARA 2 LAMPADAS FLUORESCENTES DE 18/20 W</t>
  </si>
  <si>
    <t>13.12</t>
  </si>
  <si>
    <t>13.13</t>
  </si>
  <si>
    <t>13.14</t>
  </si>
  <si>
    <t>13.15</t>
  </si>
  <si>
    <t>13.16</t>
  </si>
  <si>
    <t>13.17</t>
  </si>
  <si>
    <t>13.18</t>
  </si>
  <si>
    <t>13.19</t>
  </si>
  <si>
    <t>13.20</t>
  </si>
  <si>
    <t>13.21</t>
  </si>
  <si>
    <t>13.22</t>
  </si>
  <si>
    <t>13.23</t>
  </si>
  <si>
    <t>13.24</t>
  </si>
  <si>
    <t>13.25</t>
  </si>
  <si>
    <t>13.26</t>
  </si>
  <si>
    <t>13.27</t>
  </si>
  <si>
    <t>13.28</t>
  </si>
  <si>
    <t>13.29</t>
  </si>
  <si>
    <t>13.30</t>
  </si>
  <si>
    <t>13.31</t>
  </si>
  <si>
    <t>13.32</t>
  </si>
  <si>
    <t>13.33</t>
  </si>
  <si>
    <t>13.34</t>
  </si>
  <si>
    <t>13.35</t>
  </si>
  <si>
    <t>13.36</t>
  </si>
  <si>
    <t>13.37</t>
  </si>
  <si>
    <t>13.38</t>
  </si>
  <si>
    <t>13.39</t>
  </si>
  <si>
    <t>13.40</t>
  </si>
  <si>
    <t>13.41</t>
  </si>
  <si>
    <t/>
  </si>
  <si>
    <t>13.42</t>
  </si>
  <si>
    <t>13.43</t>
  </si>
  <si>
    <t>13.44</t>
  </si>
  <si>
    <t>13.45</t>
  </si>
  <si>
    <t>13.46</t>
  </si>
  <si>
    <t>13.47</t>
  </si>
  <si>
    <t>13.48</t>
  </si>
  <si>
    <t>13.49</t>
  </si>
  <si>
    <t>13.50</t>
  </si>
  <si>
    <t>13.51</t>
  </si>
  <si>
    <t>13.52</t>
  </si>
  <si>
    <t>13.53</t>
  </si>
  <si>
    <t>13.54</t>
  </si>
  <si>
    <t>13.55</t>
  </si>
  <si>
    <t>13.56</t>
  </si>
  <si>
    <t>13.57</t>
  </si>
  <si>
    <t>13.58</t>
  </si>
  <si>
    <t>13.61</t>
  </si>
  <si>
    <t>13.62</t>
  </si>
  <si>
    <t>CUSTO ESTIMADO ANUAL</t>
  </si>
  <si>
    <t>CUSTO ESTIMADO MENSAL</t>
  </si>
  <si>
    <t>VALOR MENSAL</t>
  </si>
  <si>
    <t xml:space="preserve">UN    </t>
  </si>
  <si>
    <t>Insumos</t>
  </si>
  <si>
    <t>3.1</t>
  </si>
  <si>
    <t>3.2</t>
  </si>
  <si>
    <r>
      <rPr>
        <b/>
        <sz val="10"/>
        <color rgb="FF000000"/>
        <rFont val="Arial"/>
        <family val="2"/>
        <charset val="1"/>
      </rPr>
      <t xml:space="preserve">PLANILHA DE CUSTO E FORMAÇÃO DE PREÇO
</t>
    </r>
    <r>
      <rPr>
        <sz val="8"/>
        <color rgb="FF000000"/>
        <rFont val="Arial"/>
        <family val="2"/>
        <charset val="1"/>
      </rPr>
      <t xml:space="preserve">
</t>
    </r>
    <r>
      <rPr>
        <b/>
        <sz val="10"/>
        <color rgb="FF000000"/>
        <rFont val="Arial"/>
        <family val="2"/>
        <charset val="1"/>
      </rPr>
      <t>V – Planilha de composição do BDI</t>
    </r>
  </si>
  <si>
    <t>% DIFERENCIADO</t>
  </si>
  <si>
    <t>CUSTOS INDIRETOS</t>
  </si>
  <si>
    <t>A.1</t>
  </si>
  <si>
    <t>Administração Central (AC)</t>
  </si>
  <si>
    <t>A.2</t>
  </si>
  <si>
    <t>Despesas Financeiras (DF)</t>
  </si>
  <si>
    <t>A.3</t>
  </si>
  <si>
    <t>Riscos, Seguros e Garantias (R+S+G);</t>
  </si>
  <si>
    <t>LUCRO (L)</t>
  </si>
  <si>
    <t>TRIBUTOS (T)</t>
  </si>
  <si>
    <t>C.1</t>
  </si>
  <si>
    <t>FEDERAIS</t>
  </si>
  <si>
    <t>C.1.1</t>
  </si>
  <si>
    <t>PIS</t>
  </si>
  <si>
    <t>C.1.2</t>
  </si>
  <si>
    <t>COFINS</t>
  </si>
  <si>
    <t>C.1.3</t>
  </si>
  <si>
    <t>C.2</t>
  </si>
  <si>
    <t>ESTADUAIS</t>
  </si>
  <si>
    <t>C.3</t>
  </si>
  <si>
    <t>MUNICIPAIS</t>
  </si>
  <si>
    <t>C.3.1</t>
  </si>
  <si>
    <t>ISS (PONDERADO)</t>
  </si>
  <si>
    <t>BDI Diferenciado</t>
  </si>
  <si>
    <t>Observação</t>
  </si>
  <si>
    <t>Fórmula utilizada para o cálculo</t>
  </si>
  <si>
    <r>
      <rPr>
        <b/>
        <sz val="10"/>
        <color rgb="FF000000"/>
        <rFont val="Arial"/>
        <family val="2"/>
        <charset val="1"/>
      </rPr>
      <t xml:space="preserve">PLANILHA DE CUSTO E FORMAÇÃO DE PREÇO
</t>
    </r>
    <r>
      <rPr>
        <sz val="8"/>
        <color rgb="FF000000"/>
        <rFont val="Arial"/>
        <family val="2"/>
        <charset val="1"/>
      </rPr>
      <t xml:space="preserve">
</t>
    </r>
    <r>
      <rPr>
        <b/>
        <sz val="10"/>
        <color rgb="FF000000"/>
        <rFont val="Arial"/>
        <family val="2"/>
        <charset val="1"/>
      </rPr>
      <t xml:space="preserve">V – Planilha de composição do BDI
</t>
    </r>
    <r>
      <rPr>
        <sz val="8"/>
        <color rgb="FF000000"/>
        <rFont val="Arial"/>
        <family val="2"/>
        <charset val="1"/>
      </rPr>
      <t xml:space="preserve">
</t>
    </r>
    <r>
      <rPr>
        <sz val="10"/>
        <color rgb="FF000000"/>
        <rFont val="Arial"/>
        <family val="2"/>
        <charset val="1"/>
      </rPr>
      <t>V-A – Planilha de cálculo do ISS</t>
    </r>
  </si>
  <si>
    <t>ENDEREÇO</t>
  </si>
  <si>
    <t>PORCENTAGEM DA ÁREA POR APS</t>
  </si>
  <si>
    <t>ISS</t>
  </si>
  <si>
    <t>ISS x % DA ÁREA DA UNIDADE</t>
  </si>
  <si>
    <t>Referência</t>
  </si>
  <si>
    <t>Lei Complementar 878 de 17 de dezembro de 2021</t>
  </si>
  <si>
    <t>Lei Complementar 878 de 17 de dezembro de 2022</t>
  </si>
  <si>
    <t>Lei Complementar 878 de 17 de dezembro de 2024</t>
  </si>
  <si>
    <t>Lei Complementar 878 de 17 de dezembro de 2023</t>
  </si>
  <si>
    <t>lei 2.117 de 21 de dezembro de 2017</t>
  </si>
  <si>
    <t>Lei 1.584 de 19 de dezembro de 2003</t>
  </si>
  <si>
    <t>Lei Complementar 094 de 23 de dezembro de 2020</t>
  </si>
  <si>
    <t>Lei 2.910 de 2 de dezembro de 2015</t>
  </si>
  <si>
    <t>Lei 33 de 22 de dezembro de 2017</t>
  </si>
  <si>
    <t>Lei 1.088 de 27 de novembro de 2003</t>
  </si>
  <si>
    <t>Lei Complementar 088/2003</t>
  </si>
  <si>
    <t>Lei Complementar 2.030 de 01 de dezembro de 2017</t>
  </si>
  <si>
    <t>Lei 2.199 26 de setembro de 2017</t>
  </si>
  <si>
    <t>Lei Complementar 11 de 18 de dezembro de 2017</t>
  </si>
  <si>
    <t>Lei 2.991 de 16 de dezembro de 2022</t>
  </si>
  <si>
    <t xml:space="preserve"> Lei 1.661 de 29 de dezembro de 2017</t>
  </si>
  <si>
    <t>Lei 2.024 de 27 de novembro de 2017</t>
  </si>
  <si>
    <t>Lei Complementar 001 de 24 de dezembro 2003</t>
  </si>
  <si>
    <t>Lei 1.038 de 07 de abril de 2011</t>
  </si>
  <si>
    <t>Lei 901 de 29 de dezembro de 2014</t>
  </si>
  <si>
    <t>Lei 2.095 de 09 de agosto de 2021</t>
  </si>
  <si>
    <t>Lei 1.307 de 22 de dezembro de 2017</t>
  </si>
  <si>
    <t>% correpondente à Mão de obra</t>
  </si>
  <si>
    <t>ISS ponderado</t>
  </si>
  <si>
    <t>SERVIÇOS DE MANUTENÇÃO C/ EVENTUAIS</t>
  </si>
  <si>
    <t>Custo Mensal S/ BDI</t>
  </si>
  <si>
    <t>% DO CUSTO TOTAL</t>
  </si>
  <si>
    <t>Custo de mão de obra</t>
  </si>
  <si>
    <t>Eq Manutenção</t>
  </si>
  <si>
    <t>Eq Administrativa</t>
  </si>
  <si>
    <t>Materiais e deslocamentos</t>
  </si>
  <si>
    <t>Mat consumo</t>
  </si>
  <si>
    <t>Deslocamento e pernoite</t>
  </si>
  <si>
    <t>CUSTO TOTAL (SEM BDI)</t>
  </si>
  <si>
    <t>M</t>
  </si>
  <si>
    <t>Rua Campos Sales, 3132 – Olaria – Porto Velho/RO</t>
  </si>
  <si>
    <t>29ª JUNTA DE RECURSOS</t>
  </si>
  <si>
    <t>Rua José de Alencar, 2094 – Centro – Porto Velho/RO</t>
  </si>
  <si>
    <t>Av. Nações Unidas, 1445 – Roque – Porto Velho/RO</t>
  </si>
  <si>
    <t>Av. Gov. Jorge Teixeira, 3325 – Liberdade – Porto Velho/RO</t>
  </si>
  <si>
    <t>Av. Canaã, 2840 – Ariquemes/RO</t>
  </si>
  <si>
    <t>Av. General Osório, 500 - Cacoal/RO</t>
  </si>
  <si>
    <t>Rua Humaitá, 3839 – Colorado do Oeste/RO</t>
  </si>
  <si>
    <t>APS JI - PARANA</t>
  </si>
  <si>
    <t>Av. Pedro Teixeira, 1407 – B – Centro – Ji-Paraná/RO</t>
  </si>
  <si>
    <t>Av. Duque de Caxias, 1378 – Ouro Preto/RO</t>
  </si>
  <si>
    <t>Av. Guaporé, 4897 – Rolim de Moura/RO</t>
  </si>
  <si>
    <t>Av. Rony C. Pereira, 3927 – Vilhena/RO</t>
  </si>
  <si>
    <t>APS GUAJARA MIRIM</t>
  </si>
  <si>
    <t>Av. Dr. Mendonça Lima, 1624 – Guajará-Mirim/RO</t>
  </si>
  <si>
    <t>Av. Rio Branco, 1885, Bairro Setor 1 – Jaru/RO</t>
  </si>
  <si>
    <t>Av. Castelo Branco, 360, Pimenta Bueno/RO</t>
  </si>
  <si>
    <t>Av. Juscelino Kubitschek, 3674</t>
  </si>
  <si>
    <t>APS MACHADINHO DO OESTE</t>
  </si>
  <si>
    <t>Avenida Costa e Silva, n° 2350, Bairro Centro – Machadinho/RO</t>
  </si>
  <si>
    <t>APS ESPIGÃO DO OESTE</t>
  </si>
  <si>
    <t>Rua Acre, 2811 – Espigão do Oeste/RO</t>
  </si>
  <si>
    <t>Av. Porto Velho, 1123 – Presidente Médici/RO</t>
  </si>
  <si>
    <t>Av. Brasil, 3374 – Alta Floresta do Oeste/RO</t>
  </si>
  <si>
    <t>Rua Alto Alegre dos Parecis, s/n – Buritis/RO</t>
  </si>
  <si>
    <t>Av. 16 de junho c/ Av. Noroeste, s/n – São Miguel do Guaporé/RO</t>
  </si>
  <si>
    <t>Rua Desidécio Lopes, s/n – Nova Mamoré/RO</t>
  </si>
  <si>
    <t xml:space="preserve">ABRACADEIRA EM ACO PARA AMARRACAO DE ELETRODUTOS, TIPO D, COM 1/2" E PARAFUSO DE FIXACAO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</si>
  <si>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     </t>
  </si>
  <si>
    <t xml:space="preserve">ADAPTADOR PVC SOLDAVEL, COM FLANGE E ANEL DE VEDACAO, 32 MM X 1", PARA CAIXA D'AGUA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</si>
  <si>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ADAPTADOR PVC, SOLDAVEL, LONGO, COM FLANGE LIVRE, 32 MM X 1", PARA CAIXA D'AGUA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</si>
  <si>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ADESIVO PLASTICO PARA PVC, FRASCO COM *850* GR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</si>
  <si>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ADESIVO PLASTICO PARA PVC, FRASCO COM 175 GR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</si>
  <si>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ANEL BORRACHA PARA TUBO ESGOTO PREDIAL, DN 100 MM (NBR 5688)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</si>
  <si>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ANEL BORRACHA PARA TUBO ESGOTO PREDIAL, DN 50 MM (NBR 5688)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</si>
  <si>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ANEL BORRACHA PARA TUBO ESGOTO PREDIAL, DN 75 MM (NBR 5688)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</si>
  <si>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ANEL BORRACHA, DN 100 MM, PARA TUBO SERIE REFORCADA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</si>
  <si>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ANEL BORRACHA, DN 75 MM, PARA TUBO SERIE REFORCADA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</si>
  <si>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AUTOMATICO DE BOIA SUPERIOR / INFERIOR, *15* A / 250 V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</si>
  <si>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BUCHA DE NYLON SEM ABA S6, COM PARAFUSO DE 4,20 X 40 MM EM ACO ZINCADO COM ROSCA SOBERBA, CABECA CHATA E FENDA PHILLIPS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</si>
  <si>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DE COBRE NU 50 MM2 MEIO-DURO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</si>
  <si>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DE COBRE, FLEXIVEL, CLASSE 4 OU 5, ISOLACAO EM PVC/A, ANTICHAMA BWF-B, COBERTURA PVC-ST1, ANTICHAMA BWF-B, 1 CONDUTOR, 0,6/1 KV, SECAO NOMINAL 10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</si>
  <si>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DE COBRE, FLEXIVEL, CLASSE 4 OU 5, ISOLACAO EM PVC/A, ANTICHAMA BWF-B, COBERTURA PVC-ST1, ANTICHAMA BWF-B, 1 CONDUTOR, 0,6/1 KV, SECAO NOMINAL 16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</si>
  <si>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DE COBRE, FLEXIVEL, CLASSE 4 OU 5, ISOLACAO EM PVC/A, ANTICHAMA BWF-B, COBERTURA PVC-ST1, ANTICHAMA BWF-B, 1 CONDUTOR, 0,6/1 KV, SECAO NOMINAL 50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</si>
  <si>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DE COBRE, FLEXIVEL, CLASSE 4 OU 5, ISOLACAO EM PVC/A, ANTICHAMA BWF-B, COBERTURA PVC-ST1, ANTICHAMA BWF-B, 1 CONDUTOR, 0,6/1 KV, SECAO NOMINAL 95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</si>
  <si>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DE COBRE, FLEXIVEL, CLASSE 4 OU 5, ISOLACAO EM PVC/A, ANTICHAMA BWF-B, 1 CONDUTOR, 450/750 V, SECAO NOMINAL 2,5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</si>
  <si>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DE COBRE, FLEXIVEL, CLASSE 4 OU 5, ISOLACAO EM PVC/A, ANTICHAMA BWF-B, 1 CONDUTOR, 450/750 V, SECAO NOMINAL 25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</si>
  <si>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DE COBRE, FLEXIVEL, CLASSE 4 OU 5, ISOLACAO EM PVC/A, ANTICHAMA BWF-B, 1 CONDUTOR, 450/750 V, SECAO NOMINAL 4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</si>
  <si>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DE COBRE, FLEXIVEL, CLASSE 4 OU 5, ISOLACAO EM PVC/A, ANTICHAMA BWF-B, 1 CONDUTOR, 450/750 V, SECAO NOMINAL 50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</si>
  <si>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DE COBRE, FLEXIVEL, CLASSE 4 OU 5, ISOLACAO EM PVC/A, ANTICHAMA BWF-B, 1 CONDUTOR, 450/750 V, SECAO NOMINAL 6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</si>
  <si>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DE REDE, PAR TRANCADO UTP, 4 PARES, CATEGORIA 6 (CAT 6), ISOLAMENTO PVC (LSZH)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</si>
  <si>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TELEFONICO CCI 50, 2 PARES, USO INTERNO, SEM BLINDAGEM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</si>
  <si>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TELEFONICO CCI 50, 4 PARES, USO INTERNO, SEM BLINDAGEM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</si>
  <si>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TELEFONICO CCI 50, 6 PARES, USO INTERNO, SEM BLINDAGEM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</si>
  <si>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TELEFONICO CI 50, 10 PARES, USO INTERNO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</si>
  <si>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TELEFONICO CI 50, 50 PARES, USO INTERNO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</si>
  <si>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CAP PVC, SOLDAVEL, DN 50 MM, SERIE NORMAL,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</si>
  <si>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CAP PVC, SOLDAVEL, DN 75 MM, SERIE NORMAL,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</si>
  <si>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CONDULETE DE ALUMINIO TIPO C, PARA ELETRODUTO ROSCAVEL DE 3/4", COM TAMPA CEGA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</si>
  <si>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CONDULETE DE ALUMINIO TIPO T, PARA ELETRODUTO ROSCAVEL DE 1", COM TAMPA CEGA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</si>
  <si>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CONDULETE EM PVC, TIPO "LB", SEM TAMPA, DE 1/2" OU 3/4"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</si>
  <si>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CONDULETE EM PVC, TIPO "LL", SEM TAMPA, DE 1/2" OU 3/4"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</si>
  <si>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CONECTOR / TOMADA FEMEA RJ 45, CATEGORIA 6 (CAT 6) PARA CABOS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</si>
  <si>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CONECTOR MACHO RJ 45, CATEGORIA 6 (CAT 6) PARA CABOS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</si>
  <si>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DISJUNTOR TERMOMAGNETICO PARA TRILHO DIN (IEC), MONOPOLAR, 40 - 50 A, ICC - 5KA / 250 VCA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</si>
  <si>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DISJUNTOR TERMOMAGNETICO PARA TRILHO DIN (IEC), MONOPOLAR, 6 - 32 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</si>
  <si>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DISJUNTOR TERMOMAGNETICO TRIPOLAR 200 A / 600 V, TIPO FXD / ICC - 35 KA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</si>
  <si>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DISJUNTOR TIPO NEMA, BIPOLAR 10 ATE 50 A, TENSAO MAXIMA 415 V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</si>
  <si>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DISJUNTOR TIPO NEMA, TRIPOLAR 60 ATE 100 A, TENSAO MAXIMA DE 415 V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</si>
  <si>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ELETRODUTO DE PVC RIGIDO ROSCAVEL DE 1 1/4 ", SEM LUVA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</si>
  <si>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ELETRODUTO DE PVC RIGIDO ROSCAVEL DE 2 1/2 ", SEM LUVA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</si>
  <si>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ELETRODUTO DE PVC RIGIDO SOLDAVEL, CLASSE B, DE 25 MM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</si>
  <si>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ELETRODUTO EM ACO GALVANIZADO ELETROLITICO, LEVE, DIAMETRO 3/4", PAREDE DE 0,90 MM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</si>
  <si>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ESPELHO / PLACA CEGA 4" X 2", PARA INSTALACAO DE TOMADAS E INTERRUPTORES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</si>
  <si>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ESPELHO / PLACA CEGA 4" X 4", PARA INSTALACAO DE TOMADAS E INTERRUPTORES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</si>
  <si>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ESPELHO / PLACA DE 3 POSTOS 4" X 2", PARA INSTALACAO DE TOMADAS E INTERRUPTORES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</si>
  <si>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FITA ADESIVA ASFALTICA ALUMINIZADA MULTIUSO, L = 10 CM, ROLO DE 10 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</si>
  <si>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FITA ISOLANTE ADESIVA ANTICHAMA, USO ATE 750 V, EM ROLO DE 19 MM X 5 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</si>
  <si>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FITA VEDA ROSCA EM ROLOS DE 18 MM X 10 M (L X C)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</si>
  <si>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FITA VEDA ROSCA EM ROLOS DE 18 MM X 25 M (L X C)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</si>
  <si>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INTERRUPTOR SIMPLES + TOMADA 2P+T 10A, 250V, CONJUNTO MONTADO PARA EMBUTIR 4" X 2" (PLACA + SUPORTE + MODULOS)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</si>
  <si>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INTERRUPTOR SIMPLES 10A, 250V (APENAS MODULO)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</si>
  <si>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INTERRUPTOR SIMPLES 10A, 250V, CONJUNTO MONTADO PARA EMBUTIR 4" X 2" (PLACA + SUPORTE + MODULO)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</si>
  <si>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INTERRUPTOR SIMPLES 10A, 250V, CONJUNTO MONTADO PARA SOBREPOR 4" X 2" (CAIXA + MODULO)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</si>
  <si>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JOELHO PVC, SOLDAVEL COM ROSCA, 90 GRAUS, 25 MM X 3/4", COR MARROM,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</si>
  <si>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JOELHO PVC, SOLDAVEL, BB, 45 GRAUS, DN 40 MM,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</si>
  <si>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JOELHO PVC, SOLDAVEL, BB, 90 GRAUS, SEM ANEL, DN 40 MM, PARA ESGOTO PREDIAL SECUNDARIO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</si>
  <si>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JOELHO PVC, SOLDAVEL, COM BUCHA DE LATAO, 90 GRAUS, 20 MM X 1/2",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</si>
  <si>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JOELHO PVC, SOLDAVEL, COM BUCHA DE LATAO, 90 GRAUS, 25 MM X 3/4",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</si>
  <si>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JOELHO PVC, SOLDAVEL, PB, 45 GRAUS, DN 100 MM,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</si>
  <si>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JOELHO PVC, SOLDAVEL, PB, 45 GRAUS, DN 50 MM,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</si>
  <si>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JOELHO PVC, SOLDAVEL, PB, 90 GRAUS, DN 100 MM,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</si>
  <si>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JOELHO PVC, SOLDAVEL, PB, 90 GRAUS, DN 50 MM,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</si>
  <si>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JOELHO PVC, SOLDAVEL, PB, 90 GRAUS, DN 75 MM,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</si>
  <si>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JOELHO PVC, SOLDAVEL, 90 GRAUS, 20 MM, COR MARROM,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</si>
  <si>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JOELHO PVC, SOLDAVEL, 90 GRAUS, 25 MM, COR MARROM,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</si>
  <si>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JOELHO PVC, SOLDAVEL, 90 GRAUS, 32 MM, COR MARROM,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</si>
  <si>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JOELHO PVC, SOLDAVEL, 90 GRAUS, 40 MM, COR MARROM,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</si>
  <si>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JOELHO, PVC SOLDAVEL, 45 GRAUS, 25 MM, COR MARROM,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</si>
  <si>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JOELHO, PVC SOLDAVEL, 90 GRAUS, 75 MM, COR MARROM,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</si>
  <si>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JUNCAO SIMPLES DE REDUCAO, PVC, DN 100 X 50 MM, SERIE NORMAL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</si>
  <si>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JUNCAO SIMPLES, PVC, 45 GRAUS, DN 100 X 100 MM, SERIE NORMAL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</si>
  <si>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JUNCAO SIMPLES, PVC, 45 GRAUS, DN 50 X 50 MM, SERIE NORMAL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</si>
  <si>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LAMPADA LED TUBULAR BIVOLT 18/20 W, BASE G13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</si>
  <si>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LAMPADA LED TUBULAR BIVOLT 9/10 W, BASE G13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</si>
  <si>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LAMPADA LED 10 W BIVOLT BRANCA, FORMATO TRADICIONAL (BASE E27)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</si>
  <si>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LAMPADA LED 6 W BIVOLT BRANCA, FORMATO TRADICIONAL (BASE E27)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</si>
  <si>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LIXA D'AGUA EM FOLHA, GRAO 100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</si>
  <si>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LUMINARIA DE EMERGENCIA 30 LEDS, POTENCIA 2 W, BATERIA DE LITIO, AUTONOMIA DE 6 HORAS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</si>
  <si>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LUMINARIA DE SOBREPOR EM CHAPA DE ACO PARA 1 LAMPADA FLUORESCENTE DE *36* W, ALETADA, COMPLETA (LAMPADA E REATOR INCLUSOS)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</si>
  <si>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LUMINARIA LED PLAFON REDONDO DE SOBREPOR BIVOLT 12/13 W, D = *17* CM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</si>
  <si>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LUMINARIA LED REFLETOR RETANGULAR BIVOLT, LUZ BRANCA, 30 W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</si>
  <si>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LUMINARIA LED REFLETOR RETANGULAR BIVOLT, LUZ BRANCA, 50 W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</si>
  <si>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LUMINARIA TIPO TARTARUGA PARA AREA EXTERNA EM ALUMINIO, COM GRADE, PARA 1 LAMPADA, BASE E27, POTENCIA MAXIMA 40/60 W (NAO INCLUI LAMPADA)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</si>
  <si>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LUVA DE REDUCAO SOLDAVEL, PVC, 32 MM X 25 MM,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</si>
  <si>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LUVA DE REDUCAO SOLDAVEL, PVC, 40 MM X 32 MM,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</si>
  <si>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LUVA DE REDUCAO SOLDAVEL, PVC, 60 MM X 50 MM,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</si>
  <si>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LUVA DE REDUCAO, SOLDAVEL, PVC, 50 X 25 MM,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</si>
  <si>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LUVA PARA ELETRODUTO, EM ACO GALVANIZADO ELETROLITICO, COM ROSCA, DIAMETRO DE 20 MM (3/4")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</si>
  <si>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LUVA SOLDAVEL COM ROSCA, PVC, 25 MM X 3/4",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</si>
  <si>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PARAFUSO DE ACO ZINCADO COM ROSCA SOBERBA, CABECA CHATA E FENDA SIMPLES, DIAMETRO 4,8 MM, COMPRIMENTO 45 MM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</si>
  <si>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PASTA LUBRIFICANTE PARA TUBOS E CONEXOES COM JUNTA ELASTICA, EMBALAGEM DE *400* GR (USO EM PVC, ACO, POLIETILENO E OUTROS)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</si>
  <si>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PATCH CORD (CABO DE REDE), CATEGORIA 6 (CAT 6) UTP, 23 AWG, 4 PARES, EXTENSAO DE 2,50 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</si>
  <si>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REDUCAO EXCENTRICA PVC, SERIE R, DN 75 X 50 MM,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</si>
  <si>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SIFAO / TUBO SINFONADO EXTENSIVEL/SANFONADO, UNIVERSAL/ SIMPLES, ENTRE *50 A 70* CM, DE PLASTICO BRANCO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</si>
  <si>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SIFAO EM METAL CROMADO PARA PIA OU LAVATORIO, 1 X 1.1/2"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</si>
  <si>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SOLUCAO PREPARADORA / LIMPADORA PARA PVC, FRASCO COM 1000 CM3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</si>
  <si>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SOQUETE DE BAQUELITE BASE E27, PARA LAMPADAS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</si>
  <si>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SUPORTE DE FIXACAO PARA ESPELHO / PLACA 4" X 2", PARA 3 MODULOS, PARA INSTALACAO DE TOMADAS E INTERRUPTORES (SOMENTE SUPORTE)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</si>
  <si>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SUPORTE ISOLADOR REFORCADO DIAMETRO NOMINAL 5/16", COM ROSCA SOBERBA E BUCHA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</si>
  <si>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 DE REDUCAO, PVC, SOLDAVEL, 90 GRAUS, 40 MM X 32 MM,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</si>
  <si>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 PVC, SOLDAVEL, COM BUCHA DE LATAO NA BOLSA CENTRAL, 90 GRAUS, 20 MM X 1/2",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</si>
  <si>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 SANITARIO, PVC, DN 100 X 100 MM, SERIE NORMAL,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</si>
  <si>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 SANITARIO, PVC, DN 50 X 50 MM, SERIE NORMAL,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</si>
  <si>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 SANITARIO, PVC, DN 75 X 75 MM, SERIE NORMAL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</si>
  <si>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 SOLDAVEL, PVC, 90 GRAUS, 20 MM, PARA AGUA FRIA PREDIAL (NBR 5648)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</si>
  <si>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 SOLDAVEL, PVC, 90 GRAUS, 25 MM, PARA AGUA FRIA PREDIAL (NBR 5648)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</si>
  <si>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 SOLDAVEL, PVC, 90 GRAUS, 32 MM, PARA AGUA FRIA PREDIAL (NBR 5648)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</si>
  <si>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 SOLDAVEL, PVC, 90 GRAUS, 40 MM, PARA AGUA FRIA PREDIAL (NBR 5648)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</si>
  <si>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 SOLDAVEL, PVC, 90 GRAUS, 60 MM, PARA AGUA FRIA PREDIAL (NBR 5648)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</si>
  <si>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 SOLDAVEL, PVC, 90 GRAUS, 75 MM, PARA AGUA FRIA PREDIAL (NBR 5648)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</si>
  <si>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TE, PVC, SERIE R, 100 X 75 MM,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</si>
  <si>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TERMINAL A COMPRESSAO EM COBRE ESTANHADO PARA CABO 10 MM2, 1 FURO E 1 COMPRESSAO, PARA PARAFUSO DE FIXACAO M6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</si>
  <si>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TERMINAL A COMPRESSAO EM COBRE ESTANHADO PARA CABO 16 MM2, 1 FURO E 1 COMPRESSAO, PARA PARAFUSO DE FIXACAO M6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</si>
  <si>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TERMINAL A COMPRESSAO EM COBRE ESTANHADO PARA CABO 2,5 MM2, 1 FURO E 1 COMPRESSAO, PARA PARAFUSO DE FIXACAO M5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</si>
  <si>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TERMINAL A COMPRESSAO EM COBRE ESTANHADO PARA CABO 25 MM2, 1 FURO E 1 COMPRESSAO, PARA PARAFUSO DE FIXACAO M8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</si>
  <si>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TERMINAL A COMPRESSAO EM COBRE ESTANHADO PARA CABO 4 MM2, 1 FURO E 1 COMPRESSAO, PARA PARAFUSO DE FIXACAO M5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</si>
  <si>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TERMINAL A COMPRESSAO EM COBRE ESTANHADO PARA CABO 6 MM2, 1 FURO E 1 COMPRESSAO, PARA PARAFUSO DE FIXACAO M6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</si>
  <si>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TERMINAL A COMPRESSAO EM COBRE ESTANHADO PARA CABO 95 MM2, 1 FURO E 1 COMPRESSAO, PARA PARAFUSO DE FIXACAO M12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</si>
  <si>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TERMINAL METALICO A PRESSAO PARA 1 CABO DE 25 MM2, COM 1 FURO DE FIXACAO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</si>
  <si>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TOMADA RJ11, 2 FIOS, CONJUNTO MONTADO PARA EMBUTIR 4" X 2" (PLACA + SUPORTE + MODULO)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</si>
  <si>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TOMADA RJ45, 8 FIOS, CAT 5E, CONJUNTO MONTADO PARA EMBUTIR 4" X 2" (PLACA + SUPORTE + MODULO)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</si>
  <si>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TOMADA 2P+T 10A, 250V (APENAS MODULO)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</si>
  <si>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TOMADA 2P+T 10A, 250V, CONJUNTO MONTADO PARA EMBUTIR 4" X 2" (PLACA + SUPORTE + MODULO)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</si>
  <si>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TOMADA 2P+T 10A, 250V, CONJUNTO MONTADO PARA SOBREPOR 4" X 2" (CAIXA + MODULO)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</si>
  <si>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TOMADA 2P+T 20A, 250V (APENAS MODULO)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</si>
  <si>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TUBO PVC SERIE NORMAL, DN 100 MM, PARA ESGOTO PREDIAL (NBR 5688)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</si>
  <si>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TUBO PVC SERIE NORMAL, DN 40 MM, PARA ESGOTO PREDIAL (NBR 5688)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</si>
  <si>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TUBO PVC SERIE NORMAL, DN 50 MM, PARA ESGOTO PREDIAL (NBR 5688)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</si>
  <si>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TUBO PVC SERIE NORMAL, DN 75 MM, PARA ESGOTO PREDIAL (NBR 5688)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</si>
  <si>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TUBO PVC, SERIE R, DN 100 MM, PARA ESGOTO OU AGUAS PLUVIAIS PREDIAL (NBR 5688)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</si>
  <si>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TUBO PVC, SOLDAVEL, DE 20 MM, AGUA FRIA (NBR-5648)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</si>
  <si>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TUBO PVC, SOLDAVEL, DE 25 MM, AGUA FRIA (NBR-5648)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</si>
  <si>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TUBO PVC, SOLDAVEL, DE 32 MM, AGUA FRIA (NBR-5648)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</si>
  <si>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TUBO PVC, SOLDAVEL, DE 40 MM, AGUA FRIA (NBR-5648)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</si>
  <si>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TUBO PVC, SOLDAVEL, DE 60 MM, AGUA FRIA (NBR-5648)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</si>
  <si>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TUBO PVC, SOLDAVEL, DE 85 MM, AGUA FRIA (NBR-5648)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</si>
  <si>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ANEL DE BORRACHA, PARA TUBO PVC DE FOFO, DN 300MM (NBR7665) -DESCONTINUADO</t>
  </si>
  <si>
    <t>LAMPADA FLUORESCENTE COMPACTA 3U BRANCA 20 W, BASE E27 (127/220 V)-DESCONTINUADO</t>
  </si>
  <si>
    <t>LAMPADA FLUORESCENTE TUBULAR T8 DE 32/36 W, BIVOLT - DESCONTINUADO</t>
  </si>
  <si>
    <t>LAMPADA FLUORESCENTE TUBULAR T8 DE 16/18 W, BIVOLT - DESCONTINUADO</t>
  </si>
  <si>
    <t>LAMPADA FLUORESCENTE TUBULAR T10, DE 20 OU 40 W, BIVOLT -DESCONTINUADO</t>
  </si>
  <si>
    <t>REATOR ELETRONICO BIVOLT PARA 1 LAMPADA FLUORESCENTE DE 18/20 W - DESCONTINUADO</t>
  </si>
  <si>
    <t>REATOR ELETRONICO BIVOLT PARA 1 LAMPADA FLUORESCENTE DE 36/40 W - DESCONTINUADO</t>
  </si>
  <si>
    <t>LAMPADA VAPOR MERCURIO 250 W (BASE E40) - DESCONTINUADO</t>
  </si>
  <si>
    <t>REFLETOR REDONDO EM ALUMINIO ANODIZADO PARA LAMPADA VAPOR DE MERCURIO/SODIO, CORPO EM ALUMINIO COM PINTURA EPOXI, PARA LAMPADA E-27 DE 300 W, COM SUPORTE REDONDO E ALCA REGULAVEL PARA FIXACAO. - DESCONTINUADO</t>
  </si>
  <si>
    <t>REATOR INTERNO/INTEGRADO PARA LAMPADA VAPOR METALICO 400 W, ALTO FATOR DE POTENCIA - DESCONTINUADO</t>
  </si>
  <si>
    <t>REATOR P/ 1 LAMPADA VAPOR DE MERCURIO 250W USO EXT - DESCONTINUADO</t>
  </si>
  <si>
    <t>LUMINARIA DE SOBREPOR EM CHAPA DE ACO PARA 1 LAMPADA FLUORESCENTE DE *18* W, ALETADA, COMPLETA (LAMPADA E REATOR INCLUSOS)- DESCONTINUADO</t>
  </si>
  <si>
    <t>LUMINARIA DE SOBREPOR EM CHAPA DE ACO PARA 2 LAMPADAS FLUORESCENTES DE *18* W, ALETADA, COMPLETA (LAMPADAS E REATOR INCLUSOS)- DESCONTINUADO</t>
  </si>
  <si>
    <t>LUMINARIA DE SOBREPOR EM CHAPA DE ACO PARA 2 LAMPADAS FLUORESCENTES DE *36* W, ALETADA, COMPLETA (LAMPADAS E REATOR INCLUSOS)- DESCONTINUADO</t>
  </si>
  <si>
    <t>REATOR ELETRONICO BIVOLT PARA 2 LAMPADAS FLUORESCENTES DE 18/20 W- DESCONTINUADO</t>
  </si>
  <si>
    <t>REATOR ELETRONICO BIVOLT PARA 2 LAMPADAS FLUORESCENTES DE 36/40 W- DESCONTINUADO</t>
  </si>
  <si>
    <t>PLANILHA DE CUSTO E FORMAÇÃO DE PREÇO
ESTADO DE RONDÔNIA- GERÊNCIA EXECUTIVA DE PORTO VELHO/RO</t>
  </si>
  <si>
    <t>PLANILHA II - Custo Anual ITEM 3 - GEXPTV</t>
  </si>
  <si>
    <t>Ref. SINAPI:</t>
  </si>
  <si>
    <t>VALORES DE REFERÊNCIA</t>
  </si>
  <si>
    <t>ITEM PREGÃO</t>
  </si>
  <si>
    <t>GERÊNCIA</t>
  </si>
  <si>
    <t>SUBITEM</t>
  </si>
  <si>
    <t>TOTAL (36 MESES)</t>
  </si>
  <si>
    <t>VALOR GLOBAL (36 MESES)</t>
  </si>
  <si>
    <t>ESTADO DE RONDÔNIA - GERÊNCIA EXECUTIVA DE PORTO VELHO</t>
  </si>
  <si>
    <t>3.1 Manutenção Predial - Mão de obra e parcela fixa</t>
  </si>
  <si>
    <t>3.2 Materiais, Insumos e Serviços eventuais (sob demanda)</t>
  </si>
  <si>
    <r>
      <t xml:space="preserve">PLANILHA DE CUSTO E FORMAÇÃO DE PREÇO
</t>
    </r>
    <r>
      <rPr>
        <sz val="8"/>
        <color rgb="FF000000"/>
        <rFont val="Arial"/>
        <family val="2"/>
        <charset val="1"/>
      </rPr>
      <t xml:space="preserve">
</t>
    </r>
    <r>
      <rPr>
        <b/>
        <sz val="10"/>
        <color rgb="FF000000"/>
        <rFont val="Arial"/>
        <family val="2"/>
        <charset val="1"/>
      </rPr>
      <t xml:space="preserve">III – Planilha estimativa de custos mensais da parcela fixa (subitem 1 – Manutenção Predial)
</t>
    </r>
    <r>
      <rPr>
        <sz val="8"/>
        <color rgb="FF000000"/>
        <rFont val="Arial"/>
        <family val="2"/>
        <charset val="1"/>
      </rPr>
      <t xml:space="preserve">
</t>
    </r>
    <r>
      <rPr>
        <sz val="10"/>
        <color rgb="FF000000"/>
        <rFont val="Arial"/>
        <family val="2"/>
        <charset val="1"/>
      </rPr>
      <t xml:space="preserve">III-A – Planilha estimativa de custos da mão de obra
</t>
    </r>
    <r>
      <rPr>
        <sz val="8"/>
        <color rgb="FF000000"/>
        <rFont val="Arial"/>
        <family val="2"/>
        <charset val="1"/>
      </rPr>
      <t xml:space="preserve">
</t>
    </r>
    <r>
      <rPr>
        <sz val="10"/>
        <color rgb="FF000000"/>
        <rFont val="Arial"/>
        <family val="2"/>
        <charset val="1"/>
      </rPr>
      <t>III-A.2 – Uniforme, EPI e Equipamentos</t>
    </r>
  </si>
  <si>
    <r>
      <t xml:space="preserve">PLANILHA DE CUSTO E FORMAÇÃO DE PREÇO
III – Planilha estimativa de custos mensais da parcela fixa (item 1 – Manutenção Predial)
</t>
    </r>
    <r>
      <rPr>
        <sz val="10"/>
        <rFont val="Arial"/>
        <family val="2"/>
        <charset val="1"/>
      </rPr>
      <t>III-E – Planilha estimativa de custos de materiais de consumo</t>
    </r>
  </si>
  <si>
    <t>VALOR TOTAL ANUAL ( 12 meses)</t>
  </si>
  <si>
    <t>VALOR TOTAL DE REFERÊNCIA ( 36 meses)</t>
  </si>
  <si>
    <t>ITEM 3.1</t>
  </si>
  <si>
    <t>ITEM 3.2</t>
  </si>
  <si>
    <t>3.1.1</t>
  </si>
  <si>
    <t>3.1.2</t>
  </si>
  <si>
    <t>3.1.3</t>
  </si>
  <si>
    <t>3.1.4</t>
  </si>
  <si>
    <t>3.1.5</t>
  </si>
  <si>
    <t>3.1.6</t>
  </si>
  <si>
    <t>3.1.7</t>
  </si>
  <si>
    <r>
      <t xml:space="preserve">PLANILHA DE CUSTO E FORMAÇÃO DE PREÇO
</t>
    </r>
    <r>
      <rPr>
        <sz val="8"/>
        <color rgb="FF000000"/>
        <rFont val="Arial"/>
        <family val="2"/>
        <charset val="1"/>
      </rPr>
      <t xml:space="preserve">
</t>
    </r>
    <r>
      <rPr>
        <b/>
        <sz val="10"/>
        <color rgb="FF000000"/>
        <rFont val="Arial"/>
        <family val="2"/>
        <charset val="1"/>
      </rPr>
      <t>III – Planilha estimativa de custos mensais da parcela fixa (Subitem 1 – Manutenção Predial)</t>
    </r>
  </si>
  <si>
    <t>3.1.1.1</t>
  </si>
  <si>
    <t>3.1.2.1</t>
  </si>
  <si>
    <t>3.1.2.2</t>
  </si>
  <si>
    <t>3.1.1.2</t>
  </si>
  <si>
    <t>3.1.1.1.a</t>
  </si>
  <si>
    <t>3.1.1.1b</t>
  </si>
  <si>
    <t>3.1.4 e 3.1.5</t>
  </si>
  <si>
    <t>VALOR MENSAL DA PARCELA FIXA – SUBITEM 3.1 – MANUTENÇÃO PREDIAL (BDI JÁ INCLUSO)</t>
  </si>
  <si>
    <t>Regime de Tributação:</t>
  </si>
  <si>
    <t>Valor Anual (12 meses  = (Cx12)</t>
  </si>
  <si>
    <t>FIO TELEFÔNICO INTERNO (FI) EM COBRE ESTANHADO, ISOLAÇÃO EM PVC ANTI-CHAMA, 2 CONDUTORES - DESCONTINUADO</t>
  </si>
  <si>
    <t>FIO TELEFÔNICO EXTERNO (FE) EM AÇO COBREADO, ISOLAÇÃO EM PEAD OU PVC ANTI-CHAMA, 2 CONDUTORES - DESCONTINUADO</t>
  </si>
  <si>
    <t>NIPEL PVC, ROSACÁVEL, 1", ÁGUA FRIA PREDIAL - DESCONTINUADO</t>
  </si>
  <si>
    <t>NIPEL PVC, ROSACÁVEL, 1/2", ÁGUA FRIA PREDIAL - DESCONTINUADO</t>
  </si>
  <si>
    <t>Mês</t>
  </si>
  <si>
    <t>PLANILHA I - RESUMO DA PROPOSTA</t>
  </si>
  <si>
    <t>Preenchimento automático</t>
  </si>
  <si>
    <t>PREENCHER H30 E G47 - RESTANTE CÁCULO AUTOMÁTICO</t>
  </si>
  <si>
    <t>PREENCHER H30 COM % DE DESCONTO</t>
  </si>
  <si>
    <t>PREENCHER G47 COM REGIME DE TRIBUTAÇÃO</t>
  </si>
  <si>
    <t>100% PREENCHIMENTO AUTOMÁTICO</t>
  </si>
  <si>
    <t>DESCREVER ORIGEM DOS VALORES DA MÃO DE OBRA</t>
  </si>
  <si>
    <t>AJUSTAR % CONFORME LEGISLAÇÃO APLICÁVEL</t>
  </si>
  <si>
    <t>GEXPTV</t>
  </si>
  <si>
    <r>
      <t xml:space="preserve">A – INSS
</t>
    </r>
    <r>
      <rPr>
        <sz val="11"/>
        <color rgb="FFC9211E"/>
        <rFont val="Arial"/>
        <family val="2"/>
        <charset val="1"/>
      </rPr>
      <t>20% - Regime Não Desonerado
5% - Regime Desonerado</t>
    </r>
  </si>
  <si>
    <r>
      <t xml:space="preserve">C.1.3 – CPRB
</t>
    </r>
    <r>
      <rPr>
        <sz val="11"/>
        <color rgb="FFC9211E"/>
        <rFont val="Arial"/>
        <family val="2"/>
        <charset val="1"/>
      </rPr>
      <t>0% - Regime Onerado
3,6% - Regime Desonerado</t>
    </r>
  </si>
  <si>
    <r>
      <t xml:space="preserve">CPRB
</t>
    </r>
    <r>
      <rPr>
        <sz val="11"/>
        <color rgb="FFC9211E"/>
        <rFont val="Arial"/>
        <family val="2"/>
        <charset val="1"/>
      </rPr>
      <t>0% - Regime Não Desonerado
3,6% - Regime Desonerado</t>
    </r>
  </si>
  <si>
    <r>
      <t xml:space="preserve">- O percentual do ISS deverá observar a legislação de cada município abrangido pelo contrato, sendo adotado a média ponderada levando em consideração a área dos imóveis.
</t>
    </r>
    <r>
      <rPr>
        <sz val="8"/>
        <color rgb="FF000000"/>
        <rFont val="Arial"/>
        <family val="2"/>
        <charset val="1"/>
      </rPr>
      <t xml:space="preserve">
</t>
    </r>
    <r>
      <rPr>
        <sz val="12"/>
        <color rgb="FF000000"/>
        <rFont val="Arial"/>
        <family val="2"/>
        <charset val="1"/>
      </rPr>
      <t xml:space="preserve">- A licitante deve adotar a correta tributação à qual esteja vinculada e caso tenha havido erro, e a tributação real seja pela CPRB, será promovido o reequilíbrio dos valores pactuados para correção da falha, caso contrário a empresa deve arcar com o ônus de seu equívoco, conforme notas introdutórias das minutas padrão do INSS.
</t>
    </r>
    <r>
      <rPr>
        <sz val="8"/>
        <color rgb="FF000000"/>
        <rFont val="Arial"/>
        <family val="2"/>
        <charset val="1"/>
      </rPr>
      <t xml:space="preserve">
</t>
    </r>
    <r>
      <rPr>
        <sz val="12"/>
        <color rgb="FF000000"/>
        <rFont val="Arial"/>
        <family val="2"/>
        <charset val="1"/>
      </rPr>
      <t xml:space="preserve">- A licitante deve adotar 0% para o CPRB, caso faça parte do regime onerado de folha de pagamento, mas deve declarar o INSS como 20% na Aba "Planilha II-A – Mão de Obra", Submódulo 4.1, letra "A - INSS". Caso faça parte do regime desonerado, a licitante deve adotar 3,6% para o CPRB e 5% para o INSS. LEI 14973/2024.
</t>
    </r>
    <r>
      <rPr>
        <sz val="8"/>
        <color rgb="FF000000"/>
        <rFont val="Arial"/>
        <family val="2"/>
        <charset val="1"/>
      </rPr>
      <t xml:space="preserve">
</t>
    </r>
    <r>
      <rPr>
        <sz val="12"/>
        <color rgb="FF000000"/>
        <rFont val="Arial"/>
        <family val="2"/>
        <charset val="1"/>
      </rPr>
      <t xml:space="preserve">- O BDI diferenciado será utilizado para o determinação dos valores de referência dos materiais e peças de reposição, conforme instrução fornecida pela Súmula 253/2010 do TCU
</t>
    </r>
    <r>
      <rPr>
        <sz val="8"/>
        <color rgb="FF000000"/>
        <rFont val="Arial"/>
        <family val="2"/>
        <charset val="1"/>
      </rPr>
      <t xml:space="preserve">
</t>
    </r>
    <r>
      <rPr>
        <sz val="12"/>
        <color rgb="FF000000"/>
        <rFont val="Arial"/>
        <family val="2"/>
        <charset val="1"/>
      </rPr>
      <t>- Os índices utilizados foram colhidos do Acórdão TCU 2622/2013 - BDI para obras de edificações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</si>
</sst>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 &quot;* #,##0.00_-;&quot;-R$ &quot;* #,##0.00_-;_-&quot;R$ &quot;* \-??_-;_-@_-"/>
    <numFmt numFmtId="165" formatCode="_-* #,##0.00_-;\-* #,##0.00_-;_-* \-??_-;_-@_-"/>
    <numFmt numFmtId="166" formatCode="[$R$-416]\ #,##0.00;[Red]\-[$R$-416]\ #,##0.00"/>
    <numFmt numFmtId="167" formatCode="[$R$-416]\ #,##0.00;[Red][$R$-416]\ #,##0.00"/>
    <numFmt numFmtId="168" formatCode="_-&quot;R$ &quot;* #,##0.0000_-;&quot;-R$ &quot;* #,##0.0000_-;_-&quot;R$ &quot;* \-??_-;_-@_-"/>
    <numFmt numFmtId="169" formatCode="_-&quot;R$&quot;* #,##0.00_-;&quot;-R$&quot;* #,##0.00_-;_-&quot;R$&quot;* \-??_-;_-@_-"/>
    <numFmt numFmtId="170" formatCode="&quot;R$&quot;#,##0.00;[Red]&quot;-R$&quot;#,##0.00"/>
    <numFmt numFmtId="171" formatCode="d/mmm"/>
    <numFmt numFmtId="172" formatCode="0.0000"/>
    <numFmt numFmtId="173" formatCode="0.00&quot; dia(s)&quot;"/>
    <numFmt numFmtId="174" formatCode="0&quot; km&quot;"/>
    <numFmt numFmtId="175" formatCode="0&quot; h&quot;"/>
    <numFmt numFmtId="176" formatCode="0&quot; diária(s)&quot;"/>
    <numFmt numFmtId="177" formatCode="0.0%"/>
    <numFmt numFmtId="178" formatCode="0.00&quot; h&quot;"/>
    <numFmt numFmtId="179" formatCode="&quot;R$&quot;\ #,##0.00"/>
    <numFmt numFmtId="180" formatCode="_-[$R$-416]\ * #,##0.00_-;\-[$R$-416]\ * #,##0.00_-;_-[$R$-416]\ * &quot;-&quot;??_-;_-@_-"/>
    <numFmt numFmtId="181" formatCode="[$R$-416]\ #,##0.0000;[Red]\-[$R$-416]\ #,##0.0000"/>
    <numFmt numFmtId="182" formatCode="[$R$-416]\ #,##0.000;[Red]\-[$R$-416]\ #,##0.000"/>
    <numFmt numFmtId="183" formatCode="&quot;R$&quot;\ #,##0.00000"/>
  </numFmts>
  <fonts count="53" x14ac:knownFonts="1">
    <font>
      <sz val="11"/>
      <color rgb="FF00000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0"/>
      <name val="Arial"/>
      <family val="2"/>
      <charset val="1"/>
    </font>
    <font>
      <sz val="11"/>
      <color rgb="FFFFFFFF"/>
      <name val="Calibri"/>
      <family val="2"/>
      <charset val="1"/>
    </font>
    <font>
      <b/>
      <sz val="11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8"/>
      <color rgb="FFFF0000"/>
      <name val="Arial"/>
      <family val="2"/>
      <charset val="1"/>
    </font>
    <font>
      <sz val="11"/>
      <color rgb="FFC9211E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b/>
      <sz val="11"/>
      <name val="Arial"/>
      <family val="2"/>
      <charset val="1"/>
    </font>
    <font>
      <b/>
      <sz val="11"/>
      <color rgb="FFC9211E"/>
      <name val="Arial"/>
      <family val="2"/>
      <charset val="1"/>
    </font>
    <font>
      <sz val="9"/>
      <color rgb="FF000000"/>
      <name val="Times New Roman"/>
      <family val="1"/>
      <charset val="1"/>
    </font>
    <font>
      <sz val="9"/>
      <color rgb="FFC55A11"/>
      <name val="Times New Roman"/>
      <family val="1"/>
      <charset val="1"/>
    </font>
    <font>
      <sz val="8"/>
      <color rgb="FFC55A11"/>
      <name val="Arial"/>
      <family val="2"/>
      <charset val="1"/>
    </font>
    <font>
      <sz val="11"/>
      <name val="Arial"/>
      <family val="2"/>
      <charset val="1"/>
    </font>
    <font>
      <b/>
      <sz val="10"/>
      <name val="Arial"/>
      <family val="2"/>
      <charset val="1"/>
    </font>
    <font>
      <sz val="8"/>
      <color rgb="FF7030A0"/>
      <name val="Arial"/>
      <family val="2"/>
      <charset val="1"/>
    </font>
    <font>
      <sz val="8"/>
      <color rgb="FFFF0000"/>
      <name val="Arial"/>
      <family val="2"/>
      <charset val="1"/>
    </font>
    <font>
      <sz val="11"/>
      <color rgb="FF000000"/>
      <name val="Arial"/>
      <family val="2"/>
      <charset val="1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i/>
      <sz val="11"/>
      <color rgb="FF000000"/>
      <name val="Arial"/>
      <family val="2"/>
    </font>
    <font>
      <sz val="11"/>
      <color rgb="FFFF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sz val="11"/>
      <color rgb="FFFF0000"/>
      <name val="Arial"/>
      <family val="2"/>
      <charset val="1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Arial"/>
      <family val="2"/>
    </font>
    <font>
      <sz val="12"/>
      <color rgb="FF000000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rgb="FFDDDDDD"/>
        <bgColor rgb="FFD9D9D9"/>
      </patternFill>
    </fill>
    <fill>
      <patternFill patternType="solid">
        <fgColor rgb="FF333399"/>
        <bgColor rgb="FF043363"/>
      </patternFill>
    </fill>
    <fill>
      <patternFill patternType="solid">
        <fgColor rgb="FFBFBFBF"/>
        <bgColor rgb="FFC0C0C0"/>
      </patternFill>
    </fill>
    <fill>
      <patternFill patternType="solid">
        <fgColor rgb="FFDAE3F3"/>
        <bgColor rgb="FFDDEBF7"/>
      </patternFill>
    </fill>
    <fill>
      <patternFill patternType="solid">
        <fgColor rgb="FFB2B2B2"/>
        <bgColor rgb="FFA6A6A6"/>
      </patternFill>
    </fill>
    <fill>
      <patternFill patternType="solid">
        <fgColor rgb="FFD9D9D9"/>
        <bgColor rgb="FFDDDDDD"/>
      </patternFill>
    </fill>
    <fill>
      <patternFill patternType="solid">
        <fgColor rgb="FFFFFF00"/>
        <bgColor rgb="FFFFC000"/>
      </patternFill>
    </fill>
    <fill>
      <patternFill patternType="solid">
        <fgColor rgb="FFA6A6A6"/>
        <bgColor rgb="FFB2B2B2"/>
      </patternFill>
    </fill>
    <fill>
      <patternFill patternType="solid">
        <fgColor rgb="FFFFFFFF"/>
        <bgColor rgb="FFFFFFCC"/>
      </patternFill>
    </fill>
    <fill>
      <patternFill patternType="solid">
        <fgColor rgb="FF2E75B6"/>
        <bgColor rgb="FF4472C4"/>
      </patternFill>
    </fill>
    <fill>
      <patternFill patternType="solid">
        <fgColor rgb="FF00B0F0"/>
        <bgColor rgb="FF2E75B6"/>
      </patternFill>
    </fill>
    <fill>
      <patternFill patternType="solid">
        <fgColor rgb="FFD6DCE5"/>
        <bgColor rgb="FFDDDDDD"/>
      </patternFill>
    </fill>
    <fill>
      <patternFill patternType="solid">
        <fgColor rgb="FFDEEBF7"/>
        <bgColor rgb="FFDDEBF7"/>
      </patternFill>
    </fill>
    <fill>
      <patternFill patternType="solid">
        <fgColor rgb="FFCCCCCC"/>
        <bgColor rgb="FFD0CECE"/>
      </patternFill>
    </fill>
    <fill>
      <patternFill patternType="solid">
        <fgColor rgb="FFFBE5D6"/>
        <bgColor rgb="FFE2F0D9"/>
      </patternFill>
    </fill>
    <fill>
      <patternFill patternType="solid">
        <fgColor rgb="FFDDE8CB"/>
        <bgColor rgb="FFE2F0D9"/>
      </patternFill>
    </fill>
    <fill>
      <patternFill patternType="solid">
        <fgColor rgb="FFFFA6A6"/>
        <bgColor rgb="FFF4B183"/>
      </patternFill>
    </fill>
    <fill>
      <patternFill patternType="solid">
        <fgColor rgb="FFB4C7DD"/>
        <bgColor rgb="FFC0C0C0"/>
      </patternFill>
    </fill>
    <fill>
      <patternFill patternType="solid">
        <fgColor rgb="FF8FAADC"/>
        <bgColor rgb="FFA6A6A6"/>
      </patternFill>
    </fill>
    <fill>
      <patternFill patternType="solid">
        <fgColor rgb="FFE2F0D9"/>
        <bgColor rgb="FFDDE8CB"/>
      </patternFill>
    </fill>
    <fill>
      <patternFill patternType="solid">
        <fgColor rgb="FFBDD7EE"/>
        <bgColor rgb="FFB4C7DD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E2EFDA"/>
        <bgColor rgb="FFD0CECE"/>
      </patternFill>
    </fill>
    <fill>
      <patternFill patternType="solid">
        <fgColor rgb="FF66CCFF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theme="7" tint="0.39997558519241921"/>
        <bgColor rgb="FF000000"/>
      </patternFill>
    </fill>
    <fill>
      <patternFill patternType="solid">
        <fgColor rgb="FFFFFF00"/>
        <bgColor rgb="FFDDEBF7"/>
      </patternFill>
    </fill>
    <fill>
      <patternFill patternType="solid">
        <fgColor rgb="FFDBDBDB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rgb="FFDDEBF7"/>
      </patternFill>
    </fill>
    <fill>
      <patternFill patternType="solid">
        <fgColor theme="8" tint="0.79998168889431442"/>
        <bgColor rgb="FFFFFFCC"/>
      </patternFill>
    </fill>
  </fills>
  <borders count="7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165" fontId="24" fillId="0" borderId="0" applyBorder="0" applyProtection="0"/>
    <xf numFmtId="164" fontId="24" fillId="0" borderId="0" applyBorder="0" applyProtection="0"/>
    <xf numFmtId="9" fontId="24" fillId="0" borderId="0" applyBorder="0" applyProtection="0"/>
    <xf numFmtId="0" fontId="6" fillId="3" borderId="0" applyBorder="0" applyProtection="0"/>
    <xf numFmtId="0" fontId="2" fillId="0" borderId="0"/>
    <xf numFmtId="44" fontId="2" fillId="0" borderId="0" applyFont="0" applyFill="0" applyBorder="0" applyAlignment="0" applyProtection="0"/>
    <xf numFmtId="0" fontId="24" fillId="0" borderId="0"/>
    <xf numFmtId="9" fontId="24" fillId="0" borderId="0" applyBorder="0" applyProtection="0"/>
    <xf numFmtId="165" fontId="24" fillId="0" borderId="0" applyBorder="0" applyProtection="0"/>
    <xf numFmtId="0" fontId="6" fillId="3" borderId="0" applyBorder="0" applyProtection="0"/>
    <xf numFmtId="0" fontId="1" fillId="0" borderId="0"/>
  </cellStyleXfs>
  <cellXfs count="630">
    <xf numFmtId="0" fontId="0" fillId="0" borderId="0" xfId="0"/>
    <xf numFmtId="0" fontId="12" fillId="2" borderId="1" xfId="0" applyFont="1" applyFill="1" applyBorder="1" applyAlignment="1">
      <alignment horizontal="center" vertical="center" wrapText="1"/>
    </xf>
    <xf numFmtId="0" fontId="12" fillId="1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4" fillId="15" borderId="1" xfId="0" applyFont="1" applyFill="1" applyBorder="1" applyAlignment="1">
      <alignment horizontal="center" vertical="center" wrapText="1"/>
    </xf>
    <xf numFmtId="0" fontId="12" fillId="22" borderId="1" xfId="0" applyFont="1" applyFill="1" applyBorder="1" applyAlignment="1">
      <alignment horizontal="center" vertical="center" wrapText="1"/>
    </xf>
    <xf numFmtId="0" fontId="12" fillId="16" borderId="1" xfId="0" applyFont="1" applyFill="1" applyBorder="1" applyAlignment="1">
      <alignment horizontal="center" vertical="center" wrapText="1"/>
    </xf>
    <xf numFmtId="0" fontId="12" fillId="15" borderId="1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/>
    <xf numFmtId="0" fontId="0" fillId="0" borderId="1" xfId="0" applyBorder="1"/>
    <xf numFmtId="0" fontId="0" fillId="0" borderId="1" xfId="0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0" xfId="0" applyFont="1"/>
    <xf numFmtId="166" fontId="8" fillId="5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right"/>
    </xf>
    <xf numFmtId="165" fontId="8" fillId="0" borderId="3" xfId="0" applyNumberFormat="1" applyFont="1" applyBorder="1"/>
    <xf numFmtId="165" fontId="8" fillId="0" borderId="0" xfId="1" applyFont="1" applyBorder="1" applyAlignment="1" applyProtection="1">
      <alignment horizontal="center"/>
    </xf>
    <xf numFmtId="164" fontId="12" fillId="5" borderId="2" xfId="2" applyFont="1" applyFill="1" applyBorder="1" applyAlignment="1" applyProtection="1">
      <alignment horizontal="right"/>
    </xf>
    <xf numFmtId="168" fontId="12" fillId="5" borderId="3" xfId="0" applyNumberFormat="1" applyFont="1" applyFill="1" applyBorder="1"/>
    <xf numFmtId="164" fontId="8" fillId="0" borderId="0" xfId="0" applyNumberFormat="1" applyFont="1"/>
    <xf numFmtId="169" fontId="8" fillId="0" borderId="0" xfId="0" applyNumberFormat="1" applyFont="1"/>
    <xf numFmtId="169" fontId="8" fillId="0" borderId="4" xfId="0" applyNumberFormat="1" applyFont="1" applyBorder="1"/>
    <xf numFmtId="0" fontId="13" fillId="0" borderId="5" xfId="0" applyFont="1" applyBorder="1"/>
    <xf numFmtId="169" fontId="8" fillId="0" borderId="6" xfId="0" applyNumberFormat="1" applyFont="1" applyBorder="1"/>
    <xf numFmtId="0" fontId="8" fillId="0" borderId="7" xfId="0" applyFont="1" applyBorder="1"/>
    <xf numFmtId="170" fontId="8" fillId="0" borderId="6" xfId="2" applyNumberFormat="1" applyFont="1" applyBorder="1" applyAlignment="1" applyProtection="1">
      <alignment horizontal="right"/>
    </xf>
    <xf numFmtId="0" fontId="8" fillId="0" borderId="6" xfId="0" applyFont="1" applyBorder="1"/>
    <xf numFmtId="164" fontId="8" fillId="0" borderId="7" xfId="0" applyNumberFormat="1" applyFont="1" applyBorder="1"/>
    <xf numFmtId="0" fontId="8" fillId="0" borderId="8" xfId="0" applyFont="1" applyBorder="1"/>
    <xf numFmtId="10" fontId="8" fillId="0" borderId="9" xfId="3" applyNumberFormat="1" applyFont="1" applyBorder="1" applyProtection="1"/>
    <xf numFmtId="0" fontId="8" fillId="0" borderId="0" xfId="0" applyFont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left" vertical="center"/>
    </xf>
    <xf numFmtId="0" fontId="14" fillId="7" borderId="1" xfId="0" applyFont="1" applyFill="1" applyBorder="1" applyAlignment="1">
      <alignment horizontal="justify" vertical="center" wrapText="1"/>
    </xf>
    <xf numFmtId="0" fontId="14" fillId="7" borderId="1" xfId="0" applyFont="1" applyFill="1" applyBorder="1" applyAlignment="1">
      <alignment vertical="center"/>
    </xf>
    <xf numFmtId="166" fontId="14" fillId="7" borderId="1" xfId="0" applyNumberFormat="1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4" fontId="8" fillId="0" borderId="1" xfId="0" applyNumberFormat="1" applyFont="1" applyBorder="1" applyAlignment="1" applyProtection="1">
      <alignment horizontal="center" vertical="center"/>
      <protection locked="0"/>
    </xf>
    <xf numFmtId="4" fontId="12" fillId="0" borderId="1" xfId="0" applyNumberFormat="1" applyFont="1" applyBorder="1" applyAlignment="1" applyProtection="1">
      <alignment horizontal="center" vertical="center"/>
      <protection locked="0"/>
    </xf>
    <xf numFmtId="0" fontId="12" fillId="7" borderId="1" xfId="0" applyFont="1" applyFill="1" applyBorder="1" applyAlignment="1">
      <alignment horizontal="left" vertical="center"/>
    </xf>
    <xf numFmtId="0" fontId="12" fillId="7" borderId="1" xfId="0" applyFont="1" applyFill="1" applyBorder="1" applyAlignment="1">
      <alignment horizontal="justify" vertical="center" wrapText="1"/>
    </xf>
    <xf numFmtId="4" fontId="12" fillId="7" borderId="1" xfId="0" applyNumberFormat="1" applyFont="1" applyFill="1" applyBorder="1" applyAlignment="1" applyProtection="1">
      <alignment horizontal="center" vertical="center"/>
      <protection locked="0"/>
    </xf>
    <xf numFmtId="166" fontId="12" fillId="7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166" fontId="12" fillId="5" borderId="1" xfId="0" applyNumberFormat="1" applyFont="1" applyFill="1" applyBorder="1" applyAlignment="1">
      <alignment vertical="center"/>
    </xf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justify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justify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justify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166" fontId="13" fillId="5" borderId="1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Border="1" applyAlignment="1" applyProtection="1">
      <alignment horizontal="center" vertical="center" wrapText="1"/>
      <protection locked="0"/>
    </xf>
    <xf numFmtId="166" fontId="13" fillId="10" borderId="1" xfId="0" applyNumberFormat="1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166" fontId="14" fillId="11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12" fillId="12" borderId="1" xfId="0" applyFont="1" applyFill="1" applyBorder="1" applyAlignment="1">
      <alignment horizontal="center" vertical="center" wrapText="1"/>
    </xf>
    <xf numFmtId="10" fontId="12" fillId="12" borderId="1" xfId="0" applyNumberFormat="1" applyFont="1" applyFill="1" applyBorder="1" applyAlignment="1">
      <alignment horizontal="center" vertical="center" wrapText="1"/>
    </xf>
    <xf numFmtId="166" fontId="14" fillId="1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66" fontId="13" fillId="13" borderId="1" xfId="0" applyNumberFormat="1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/>
    </xf>
    <xf numFmtId="0" fontId="7" fillId="11" borderId="1" xfId="0" applyFont="1" applyFill="1" applyBorder="1"/>
    <xf numFmtId="10" fontId="17" fillId="0" borderId="1" xfId="0" applyNumberFormat="1" applyFont="1" applyBorder="1" applyAlignment="1" applyProtection="1">
      <alignment horizontal="center" vertical="center" wrapText="1"/>
      <protection locked="0"/>
    </xf>
    <xf numFmtId="10" fontId="18" fillId="0" borderId="1" xfId="0" applyNumberFormat="1" applyFont="1" applyBorder="1" applyAlignment="1" applyProtection="1">
      <alignment horizontal="center" vertical="center" wrapText="1"/>
      <protection locked="0"/>
    </xf>
    <xf numFmtId="10" fontId="12" fillId="11" borderId="1" xfId="0" applyNumberFormat="1" applyFont="1" applyFill="1" applyBorder="1" applyAlignment="1">
      <alignment horizontal="center" vertical="center" wrapText="1"/>
    </xf>
    <xf numFmtId="10" fontId="19" fillId="0" borderId="1" xfId="3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2" fontId="13" fillId="5" borderId="1" xfId="0" applyNumberFormat="1" applyFont="1" applyFill="1" applyBorder="1" applyAlignment="1">
      <alignment horizontal="center" vertical="center" wrapText="1"/>
    </xf>
    <xf numFmtId="2" fontId="13" fillId="5" borderId="1" xfId="2" applyNumberFormat="1" applyFont="1" applyFill="1" applyBorder="1" applyAlignment="1" applyProtection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justify" vertical="center" wrapText="1"/>
    </xf>
    <xf numFmtId="10" fontId="8" fillId="11" borderId="1" xfId="0" applyNumberFormat="1" applyFont="1" applyFill="1" applyBorder="1" applyAlignment="1">
      <alignment horizontal="center" vertical="center" wrapText="1"/>
    </xf>
    <xf numFmtId="166" fontId="13" fillId="11" borderId="1" xfId="0" applyNumberFormat="1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center" vertical="center" wrapText="1"/>
    </xf>
    <xf numFmtId="166" fontId="13" fillId="14" borderId="1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justify" vertical="center" wrapText="1"/>
    </xf>
    <xf numFmtId="0" fontId="8" fillId="2" borderId="3" xfId="0" applyFont="1" applyFill="1" applyBorder="1" applyAlignment="1">
      <alignment horizontal="center" vertical="center" wrapText="1"/>
    </xf>
    <xf numFmtId="166" fontId="14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center" wrapText="1"/>
    </xf>
    <xf numFmtId="0" fontId="9" fillId="0" borderId="1" xfId="0" applyFont="1" applyBorder="1" applyAlignment="1">
      <alignment vertical="center" wrapText="1"/>
    </xf>
    <xf numFmtId="9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172" fontId="9" fillId="0" borderId="1" xfId="0" applyNumberFormat="1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center" vertical="center" wrapText="1"/>
    </xf>
    <xf numFmtId="0" fontId="13" fillId="14" borderId="1" xfId="0" applyFont="1" applyFill="1" applyBorder="1" applyAlignment="1">
      <alignment horizontal="center" vertical="center" wrapText="1"/>
    </xf>
    <xf numFmtId="0" fontId="20" fillId="0" borderId="0" xfId="0" applyFont="1"/>
    <xf numFmtId="165" fontId="8" fillId="0" borderId="1" xfId="1" applyFont="1" applyBorder="1" applyAlignment="1" applyProtection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8" fillId="10" borderId="1" xfId="0" applyFont="1" applyFill="1" applyBorder="1" applyAlignment="1" applyProtection="1">
      <alignment horizontal="center" vertical="center"/>
      <protection locked="0"/>
    </xf>
    <xf numFmtId="0" fontId="8" fillId="14" borderId="1" xfId="0" applyFont="1" applyFill="1" applyBorder="1" applyAlignment="1">
      <alignment horizontal="center" vertical="center" wrapText="1"/>
    </xf>
    <xf numFmtId="167" fontId="8" fillId="0" borderId="0" xfId="0" applyNumberFormat="1" applyFont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justify" vertical="center" wrapText="1"/>
    </xf>
    <xf numFmtId="0" fontId="14" fillId="0" borderId="0" xfId="0" applyFont="1" applyAlignment="1">
      <alignment horizontal="center" vertical="center" wrapText="1"/>
    </xf>
    <xf numFmtId="0" fontId="14" fillId="15" borderId="1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14" borderId="1" xfId="0" applyFont="1" applyFill="1" applyBorder="1" applyAlignment="1">
      <alignment horizontal="justify" vertical="center" wrapText="1"/>
    </xf>
    <xf numFmtId="0" fontId="13" fillId="14" borderId="2" xfId="0" applyFont="1" applyFill="1" applyBorder="1" applyAlignment="1">
      <alignment horizontal="center" vertical="center" wrapText="1"/>
    </xf>
    <xf numFmtId="166" fontId="13" fillId="14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23" fillId="14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166" fontId="13" fillId="0" borderId="0" xfId="0" applyNumberFormat="1" applyFont="1" applyAlignment="1">
      <alignment horizontal="center" vertical="center"/>
    </xf>
    <xf numFmtId="166" fontId="14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justify" vertical="center" wrapText="1"/>
    </xf>
    <xf numFmtId="166" fontId="14" fillId="0" borderId="0" xfId="0" applyNumberFormat="1" applyFont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166" fontId="13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2" fontId="8" fillId="14" borderId="1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14" borderId="1" xfId="0" applyFont="1" applyFill="1" applyBorder="1" applyAlignment="1">
      <alignment horizontal="justify" vertical="center" wrapText="1"/>
    </xf>
    <xf numFmtId="0" fontId="23" fillId="0" borderId="0" xfId="0" applyFont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0" fontId="12" fillId="17" borderId="1" xfId="0" applyFont="1" applyFill="1" applyBorder="1" applyAlignment="1">
      <alignment horizontal="center" vertical="center"/>
    </xf>
    <xf numFmtId="0" fontId="12" fillId="17" borderId="1" xfId="0" applyFont="1" applyFill="1" applyBorder="1" applyAlignment="1">
      <alignment horizontal="justify" vertical="center" wrapText="1"/>
    </xf>
    <xf numFmtId="10" fontId="12" fillId="17" borderId="1" xfId="0" applyNumberFormat="1" applyFont="1" applyFill="1" applyBorder="1" applyAlignment="1">
      <alignment horizontal="center" vertical="center"/>
    </xf>
    <xf numFmtId="0" fontId="8" fillId="17" borderId="1" xfId="0" applyFont="1" applyFill="1" applyBorder="1" applyAlignment="1">
      <alignment horizontal="center" vertical="center"/>
    </xf>
    <xf numFmtId="0" fontId="8" fillId="17" borderId="1" xfId="0" applyFont="1" applyFill="1" applyBorder="1" applyAlignment="1">
      <alignment horizontal="justify" vertical="center" wrapText="1"/>
    </xf>
    <xf numFmtId="10" fontId="8" fillId="10" borderId="1" xfId="0" applyNumberFormat="1" applyFont="1" applyFill="1" applyBorder="1" applyAlignment="1" applyProtection="1">
      <alignment horizontal="center" vertical="center"/>
      <protection locked="0"/>
    </xf>
    <xf numFmtId="0" fontId="12" fillId="18" borderId="1" xfId="0" applyFont="1" applyFill="1" applyBorder="1" applyAlignment="1">
      <alignment horizontal="center" vertical="center"/>
    </xf>
    <xf numFmtId="0" fontId="12" fillId="18" borderId="1" xfId="0" applyFont="1" applyFill="1" applyBorder="1" applyAlignment="1">
      <alignment horizontal="justify" vertical="center" wrapText="1"/>
    </xf>
    <xf numFmtId="10" fontId="12" fillId="10" borderId="1" xfId="0" applyNumberFormat="1" applyFont="1" applyFill="1" applyBorder="1" applyAlignment="1" applyProtection="1">
      <alignment horizontal="center" vertical="center"/>
      <protection locked="0"/>
    </xf>
    <xf numFmtId="0" fontId="12" fillId="19" borderId="1" xfId="0" applyFont="1" applyFill="1" applyBorder="1" applyAlignment="1">
      <alignment horizontal="center" vertical="center"/>
    </xf>
    <xf numFmtId="0" fontId="12" fillId="19" borderId="1" xfId="0" applyFont="1" applyFill="1" applyBorder="1" applyAlignment="1">
      <alignment horizontal="justify" vertical="center" wrapText="1"/>
    </xf>
    <xf numFmtId="10" fontId="12" fillId="19" borderId="1" xfId="0" applyNumberFormat="1" applyFont="1" applyFill="1" applyBorder="1" applyAlignment="1">
      <alignment horizontal="center" vertical="center"/>
    </xf>
    <xf numFmtId="0" fontId="8" fillId="19" borderId="1" xfId="0" applyFont="1" applyFill="1" applyBorder="1" applyAlignment="1">
      <alignment horizontal="center" vertical="center"/>
    </xf>
    <xf numFmtId="0" fontId="8" fillId="19" borderId="1" xfId="0" applyFont="1" applyFill="1" applyBorder="1" applyAlignment="1">
      <alignment horizontal="justify" vertical="center" wrapText="1"/>
    </xf>
    <xf numFmtId="10" fontId="8" fillId="10" borderId="1" xfId="0" applyNumberFormat="1" applyFont="1" applyFill="1" applyBorder="1" applyAlignment="1">
      <alignment horizontal="center" vertical="center"/>
    </xf>
    <xf numFmtId="10" fontId="8" fillId="14" borderId="1" xfId="0" applyNumberFormat="1" applyFont="1" applyFill="1" applyBorder="1" applyAlignment="1">
      <alignment horizontal="center" vertical="center"/>
    </xf>
    <xf numFmtId="10" fontId="12" fillId="0" borderId="1" xfId="0" applyNumberFormat="1" applyFont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 wrapText="1"/>
    </xf>
    <xf numFmtId="177" fontId="12" fillId="15" borderId="1" xfId="0" applyNumberFormat="1" applyFont="1" applyFill="1" applyBorder="1" applyAlignment="1">
      <alignment horizontal="center" vertical="center" wrapText="1"/>
    </xf>
    <xf numFmtId="177" fontId="8" fillId="0" borderId="1" xfId="3" applyNumberFormat="1" applyFont="1" applyBorder="1" applyAlignment="1" applyProtection="1">
      <alignment horizontal="center" vertical="center" wrapText="1"/>
      <protection locked="0"/>
    </xf>
    <xf numFmtId="2" fontId="12" fillId="15" borderId="1" xfId="0" applyNumberFormat="1" applyFont="1" applyFill="1" applyBorder="1" applyAlignment="1">
      <alignment horizontal="center" vertical="center" wrapText="1"/>
    </xf>
    <xf numFmtId="177" fontId="12" fillId="15" borderId="12" xfId="0" applyNumberFormat="1" applyFont="1" applyFill="1" applyBorder="1" applyAlignment="1">
      <alignment horizontal="center" vertical="center" wrapText="1"/>
    </xf>
    <xf numFmtId="10" fontId="12" fillId="15" borderId="12" xfId="3" applyNumberFormat="1" applyFont="1" applyFill="1" applyBorder="1" applyAlignment="1" applyProtection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177" fontId="12" fillId="20" borderId="1" xfId="0" applyNumberFormat="1" applyFont="1" applyFill="1" applyBorder="1" applyAlignment="1">
      <alignment horizontal="center" vertical="center" wrapText="1"/>
    </xf>
    <xf numFmtId="10" fontId="12" fillId="20" borderId="1" xfId="3" applyNumberFormat="1" applyFont="1" applyFill="1" applyBorder="1" applyAlignment="1" applyProtection="1">
      <alignment horizontal="center" vertical="center" wrapText="1"/>
    </xf>
    <xf numFmtId="165" fontId="8" fillId="0" borderId="2" xfId="1" applyFont="1" applyBorder="1" applyAlignment="1" applyProtection="1">
      <alignment horizontal="center" vertical="center" wrapText="1"/>
    </xf>
    <xf numFmtId="177" fontId="8" fillId="0" borderId="12" xfId="3" applyNumberFormat="1" applyFont="1" applyBorder="1" applyAlignment="1" applyProtection="1">
      <alignment horizontal="center" vertical="center" wrapText="1"/>
    </xf>
    <xf numFmtId="0" fontId="12" fillId="21" borderId="3" xfId="0" applyFont="1" applyFill="1" applyBorder="1" applyAlignment="1">
      <alignment horizontal="center" vertical="center" wrapText="1"/>
    </xf>
    <xf numFmtId="165" fontId="12" fillId="21" borderId="2" xfId="0" applyNumberFormat="1" applyFont="1" applyFill="1" applyBorder="1" applyAlignment="1">
      <alignment horizontal="center" vertical="center" wrapText="1"/>
    </xf>
    <xf numFmtId="10" fontId="12" fillId="21" borderId="1" xfId="3" applyNumberFormat="1" applyFont="1" applyFill="1" applyBorder="1" applyAlignment="1" applyProtection="1">
      <alignment horizontal="center" vertical="center" wrapText="1"/>
    </xf>
    <xf numFmtId="165" fontId="12" fillId="22" borderId="2" xfId="0" applyNumberFormat="1" applyFont="1" applyFill="1" applyBorder="1" applyAlignment="1">
      <alignment horizontal="center" vertical="center" wrapText="1"/>
    </xf>
    <xf numFmtId="177" fontId="12" fillId="22" borderId="1" xfId="3" applyNumberFormat="1" applyFont="1" applyFill="1" applyBorder="1" applyAlignment="1" applyProtection="1">
      <alignment horizontal="center" vertical="center" wrapText="1"/>
    </xf>
    <xf numFmtId="165" fontId="12" fillId="16" borderId="2" xfId="0" applyNumberFormat="1" applyFont="1" applyFill="1" applyBorder="1" applyAlignment="1">
      <alignment horizontal="center" vertical="center" wrapText="1"/>
    </xf>
    <xf numFmtId="9" fontId="12" fillId="16" borderId="11" xfId="3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wrapText="1"/>
    </xf>
    <xf numFmtId="10" fontId="8" fillId="14" borderId="1" xfId="0" applyNumberFormat="1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14" borderId="2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0" borderId="17" xfId="0" applyBorder="1" applyAlignment="1">
      <alignment horizontal="center" vertical="center"/>
    </xf>
    <xf numFmtId="179" fontId="0" fillId="0" borderId="17" xfId="0" applyNumberFormat="1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7" fillId="27" borderId="18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2" fillId="7" borderId="17" xfId="0" applyFont="1" applyFill="1" applyBorder="1" applyAlignment="1">
      <alignment horizontal="left" vertical="center" wrapText="1"/>
    </xf>
    <xf numFmtId="0" fontId="12" fillId="7" borderId="17" xfId="0" applyFont="1" applyFill="1" applyBorder="1" applyAlignment="1">
      <alignment horizontal="left" vertical="center"/>
    </xf>
    <xf numFmtId="0" fontId="13" fillId="6" borderId="17" xfId="0" applyFont="1" applyFill="1" applyBorder="1" applyAlignment="1">
      <alignment horizontal="center" vertical="center" wrapText="1"/>
    </xf>
    <xf numFmtId="0" fontId="13" fillId="0" borderId="17" xfId="0" applyFont="1" applyBorder="1" applyAlignment="1" applyProtection="1">
      <alignment horizontal="center" vertical="center" wrapText="1"/>
      <protection locked="0"/>
    </xf>
    <xf numFmtId="167" fontId="13" fillId="0" borderId="17" xfId="0" applyNumberFormat="1" applyFont="1" applyBorder="1" applyAlignment="1" applyProtection="1">
      <alignment horizontal="center" vertical="center" wrapText="1"/>
      <protection locked="0"/>
    </xf>
    <xf numFmtId="0" fontId="13" fillId="6" borderId="19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13" fillId="6" borderId="32" xfId="0" applyFont="1" applyFill="1" applyBorder="1" applyAlignment="1">
      <alignment horizontal="center" vertical="center" wrapText="1"/>
    </xf>
    <xf numFmtId="0" fontId="8" fillId="25" borderId="0" xfId="0" applyFont="1" applyFill="1" applyAlignment="1">
      <alignment horizontal="center" vertical="center" wrapText="1"/>
    </xf>
    <xf numFmtId="0" fontId="0" fillId="25" borderId="0" xfId="0" applyFill="1"/>
    <xf numFmtId="0" fontId="12" fillId="25" borderId="0" xfId="0" applyFont="1" applyFill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0" fillId="29" borderId="17" xfId="0" applyFill="1" applyBorder="1" applyAlignment="1">
      <alignment horizontal="center" vertical="center"/>
    </xf>
    <xf numFmtId="0" fontId="0" fillId="29" borderId="20" xfId="0" applyFill="1" applyBorder="1" applyAlignment="1">
      <alignment horizontal="center" vertical="center"/>
    </xf>
    <xf numFmtId="180" fontId="0" fillId="0" borderId="17" xfId="0" applyNumberFormat="1" applyBorder="1" applyAlignment="1">
      <alignment horizontal="right" vertical="center"/>
    </xf>
    <xf numFmtId="180" fontId="0" fillId="29" borderId="18" xfId="0" applyNumberFormat="1" applyFill="1" applyBorder="1" applyAlignment="1">
      <alignment horizontal="center" vertical="center"/>
    </xf>
    <xf numFmtId="0" fontId="3" fillId="29" borderId="18" xfId="0" applyFont="1" applyFill="1" applyBorder="1" applyAlignment="1">
      <alignment horizontal="center" vertical="center" wrapText="1"/>
    </xf>
    <xf numFmtId="0" fontId="13" fillId="24" borderId="16" xfId="0" applyFont="1" applyFill="1" applyBorder="1" applyAlignment="1" applyProtection="1">
      <alignment horizontal="center" vertical="center" wrapText="1"/>
      <protection locked="0"/>
    </xf>
    <xf numFmtId="0" fontId="13" fillId="24" borderId="17" xfId="0" applyFont="1" applyFill="1" applyBorder="1" applyAlignment="1" applyProtection="1">
      <alignment horizontal="center" vertical="center" wrapText="1"/>
      <protection locked="0"/>
    </xf>
    <xf numFmtId="2" fontId="13" fillId="0" borderId="17" xfId="0" applyNumberFormat="1" applyFont="1" applyBorder="1" applyAlignment="1" applyProtection="1">
      <alignment horizontal="center" vertical="center" wrapText="1"/>
      <protection locked="0"/>
    </xf>
    <xf numFmtId="171" fontId="8" fillId="8" borderId="0" xfId="0" applyNumberFormat="1" applyFont="1" applyFill="1" applyAlignment="1">
      <alignment horizontal="center" vertical="center"/>
    </xf>
    <xf numFmtId="0" fontId="30" fillId="0" borderId="9" xfId="5" applyFont="1" applyBorder="1" applyAlignment="1">
      <alignment vertical="center"/>
    </xf>
    <xf numFmtId="0" fontId="31" fillId="31" borderId="1" xfId="5" applyFont="1" applyFill="1" applyBorder="1" applyAlignment="1">
      <alignment horizontal="center" vertical="center" wrapText="1"/>
    </xf>
    <xf numFmtId="0" fontId="31" fillId="31" borderId="1" xfId="5" applyFont="1" applyFill="1" applyBorder="1" applyAlignment="1">
      <alignment vertical="center" wrapText="1"/>
    </xf>
    <xf numFmtId="0" fontId="31" fillId="31" borderId="1" xfId="0" applyFont="1" applyFill="1" applyBorder="1" applyAlignment="1">
      <alignment horizontal="center" vertical="center" wrapText="1"/>
    </xf>
    <xf numFmtId="0" fontId="31" fillId="33" borderId="1" xfId="0" applyFont="1" applyFill="1" applyBorder="1" applyAlignment="1">
      <alignment vertical="center"/>
    </xf>
    <xf numFmtId="179" fontId="33" fillId="33" borderId="1" xfId="5" applyNumberFormat="1" applyFont="1" applyFill="1" applyBorder="1" applyAlignment="1">
      <alignment horizontal="center" vertical="center" wrapText="1"/>
    </xf>
    <xf numFmtId="0" fontId="33" fillId="33" borderId="1" xfId="5" applyFont="1" applyFill="1" applyBorder="1" applyAlignment="1">
      <alignment horizontal="center" vertical="center" wrapText="1"/>
    </xf>
    <xf numFmtId="179" fontId="33" fillId="33" borderId="1" xfId="5" applyNumberFormat="1" applyFont="1" applyFill="1" applyBorder="1" applyAlignment="1">
      <alignment horizontal="right" vertical="center" wrapText="1"/>
    </xf>
    <xf numFmtId="179" fontId="31" fillId="33" borderId="1" xfId="5" applyNumberFormat="1" applyFont="1" applyFill="1" applyBorder="1" applyAlignment="1">
      <alignment horizontal="right" vertical="center" wrapText="1"/>
    </xf>
    <xf numFmtId="0" fontId="33" fillId="33" borderId="1" xfId="0" applyFont="1" applyFill="1" applyBorder="1" applyAlignment="1">
      <alignment horizontal="right" vertical="center"/>
    </xf>
    <xf numFmtId="0" fontId="33" fillId="33" borderId="1" xfId="0" applyFont="1" applyFill="1" applyBorder="1" applyAlignment="1">
      <alignment vertical="center" wrapText="1"/>
    </xf>
    <xf numFmtId="4" fontId="34" fillId="33" borderId="17" xfId="0" applyNumberFormat="1" applyFont="1" applyFill="1" applyBorder="1" applyAlignment="1" applyProtection="1">
      <alignment horizontal="center" vertical="center"/>
      <protection locked="0"/>
    </xf>
    <xf numFmtId="179" fontId="33" fillId="34" borderId="1" xfId="5" applyNumberFormat="1" applyFont="1" applyFill="1" applyBorder="1" applyAlignment="1">
      <alignment vertical="center" wrapText="1"/>
    </xf>
    <xf numFmtId="0" fontId="31" fillId="33" borderId="1" xfId="5" applyFont="1" applyFill="1" applyBorder="1" applyAlignment="1">
      <alignment vertical="center"/>
    </xf>
    <xf numFmtId="0" fontId="31" fillId="33" borderId="1" xfId="5" applyFont="1" applyFill="1" applyBorder="1" applyAlignment="1">
      <alignment horizontal="center" vertical="center"/>
    </xf>
    <xf numFmtId="165" fontId="31" fillId="33" borderId="1" xfId="1" applyFont="1" applyFill="1" applyBorder="1" applyAlignment="1">
      <alignment vertical="center"/>
    </xf>
    <xf numFmtId="179" fontId="31" fillId="33" borderId="1" xfId="1" applyNumberFormat="1" applyFont="1" applyFill="1" applyBorder="1" applyAlignment="1">
      <alignment vertical="center"/>
    </xf>
    <xf numFmtId="0" fontId="31" fillId="34" borderId="1" xfId="5" applyFont="1" applyFill="1" applyBorder="1" applyAlignment="1">
      <alignment vertical="center"/>
    </xf>
    <xf numFmtId="0" fontId="35" fillId="33" borderId="1" xfId="5" applyFont="1" applyFill="1" applyBorder="1" applyAlignment="1">
      <alignment horizontal="center" vertical="center" wrapText="1"/>
    </xf>
    <xf numFmtId="179" fontId="35" fillId="33" borderId="1" xfId="1" applyNumberFormat="1" applyFont="1" applyFill="1" applyBorder="1" applyAlignment="1">
      <alignment vertical="center" wrapText="1"/>
    </xf>
    <xf numFmtId="0" fontId="35" fillId="34" borderId="1" xfId="5" applyFont="1" applyFill="1" applyBorder="1" applyAlignment="1">
      <alignment vertical="center" wrapText="1"/>
    </xf>
    <xf numFmtId="0" fontId="35" fillId="31" borderId="2" xfId="5" applyFont="1" applyFill="1" applyBorder="1" applyAlignment="1">
      <alignment horizontal="center" vertical="center" wrapText="1"/>
    </xf>
    <xf numFmtId="179" fontId="35" fillId="31" borderId="1" xfId="5" applyNumberFormat="1" applyFont="1" applyFill="1" applyBorder="1" applyAlignment="1">
      <alignment horizontal="center" vertical="center" wrapText="1"/>
    </xf>
    <xf numFmtId="0" fontId="33" fillId="33" borderId="0" xfId="5" applyFont="1" applyFill="1" applyAlignment="1">
      <alignment horizontal="center" vertical="center" wrapText="1"/>
    </xf>
    <xf numFmtId="0" fontId="31" fillId="33" borderId="12" xfId="0" applyFont="1" applyFill="1" applyBorder="1" applyAlignment="1">
      <alignment vertical="center"/>
    </xf>
    <xf numFmtId="179" fontId="33" fillId="33" borderId="12" xfId="5" applyNumberFormat="1" applyFont="1" applyFill="1" applyBorder="1" applyAlignment="1">
      <alignment horizontal="center" vertical="center" wrapText="1"/>
    </xf>
    <xf numFmtId="179" fontId="33" fillId="33" borderId="12" xfId="5" applyNumberFormat="1" applyFont="1" applyFill="1" applyBorder="1" applyAlignment="1">
      <alignment horizontal="right" vertical="center" wrapText="1"/>
    </xf>
    <xf numFmtId="179" fontId="31" fillId="33" borderId="12" xfId="5" applyNumberFormat="1" applyFont="1" applyFill="1" applyBorder="1" applyAlignment="1">
      <alignment horizontal="right" vertical="center" wrapText="1"/>
    </xf>
    <xf numFmtId="0" fontId="33" fillId="33" borderId="11" xfId="0" applyFont="1" applyFill="1" applyBorder="1" applyAlignment="1">
      <alignment horizontal="right" vertical="center"/>
    </xf>
    <xf numFmtId="0" fontId="33" fillId="33" borderId="11" xfId="0" applyFont="1" applyFill="1" applyBorder="1" applyAlignment="1">
      <alignment vertical="center" wrapText="1"/>
    </xf>
    <xf numFmtId="179" fontId="33" fillId="33" borderId="11" xfId="5" applyNumberFormat="1" applyFont="1" applyFill="1" applyBorder="1" applyAlignment="1">
      <alignment horizontal="center" vertical="center" wrapText="1"/>
    </xf>
    <xf numFmtId="4" fontId="34" fillId="33" borderId="19" xfId="0" applyNumberFormat="1" applyFont="1" applyFill="1" applyBorder="1" applyAlignment="1" applyProtection="1">
      <alignment horizontal="center" vertical="center"/>
      <protection locked="0"/>
    </xf>
    <xf numFmtId="179" fontId="33" fillId="33" borderId="11" xfId="5" applyNumberFormat="1" applyFont="1" applyFill="1" applyBorder="1" applyAlignment="1">
      <alignment horizontal="right" vertical="center" wrapText="1"/>
    </xf>
    <xf numFmtId="179" fontId="33" fillId="34" borderId="11" xfId="5" applyNumberFormat="1" applyFont="1" applyFill="1" applyBorder="1" applyAlignment="1">
      <alignment vertical="center" wrapText="1"/>
    </xf>
    <xf numFmtId="0" fontId="31" fillId="33" borderId="1" xfId="0" applyFont="1" applyFill="1" applyBorder="1" applyAlignment="1">
      <alignment horizontal="right" vertical="center"/>
    </xf>
    <xf numFmtId="0" fontId="31" fillId="33" borderId="1" xfId="0" applyFont="1" applyFill="1" applyBorder="1" applyAlignment="1">
      <alignment vertical="center" wrapText="1"/>
    </xf>
    <xf numFmtId="0" fontId="30" fillId="0" borderId="0" xfId="5" applyFont="1" applyAlignment="1">
      <alignment vertical="center"/>
    </xf>
    <xf numFmtId="0" fontId="35" fillId="31" borderId="1" xfId="5" applyFont="1" applyFill="1" applyBorder="1" applyAlignment="1">
      <alignment horizontal="center" vertical="center" wrapText="1"/>
    </xf>
    <xf numFmtId="0" fontId="35" fillId="31" borderId="2" xfId="5" applyFont="1" applyFill="1" applyBorder="1" applyAlignment="1">
      <alignment vertical="center" wrapText="1"/>
    </xf>
    <xf numFmtId="0" fontId="35" fillId="31" borderId="10" xfId="5" applyFont="1" applyFill="1" applyBorder="1" applyAlignment="1">
      <alignment vertical="center" wrapText="1"/>
    </xf>
    <xf numFmtId="0" fontId="35" fillId="31" borderId="3" xfId="5" applyFont="1" applyFill="1" applyBorder="1" applyAlignment="1">
      <alignment vertical="center" wrapText="1"/>
    </xf>
    <xf numFmtId="0" fontId="36" fillId="35" borderId="1" xfId="5" applyFont="1" applyFill="1" applyBorder="1" applyAlignment="1">
      <alignment horizontal="center" vertical="center" wrapText="1"/>
    </xf>
    <xf numFmtId="0" fontId="36" fillId="33" borderId="1" xfId="5" applyFont="1" applyFill="1" applyBorder="1" applyAlignment="1">
      <alignment horizontal="center" vertical="center" wrapText="1"/>
    </xf>
    <xf numFmtId="179" fontId="30" fillId="33" borderId="1" xfId="6" applyNumberFormat="1" applyFont="1" applyFill="1" applyBorder="1" applyAlignment="1">
      <alignment horizontal="center" vertical="center" wrapText="1"/>
    </xf>
    <xf numFmtId="0" fontId="35" fillId="35" borderId="1" xfId="5" applyFont="1" applyFill="1" applyBorder="1" applyAlignment="1">
      <alignment horizontal="center" vertical="center" wrapText="1"/>
    </xf>
    <xf numFmtId="10" fontId="33" fillId="23" borderId="1" xfId="5" applyNumberFormat="1" applyFont="1" applyFill="1" applyBorder="1" applyAlignment="1">
      <alignment horizontal="center" vertical="center" wrapText="1"/>
    </xf>
    <xf numFmtId="179" fontId="36" fillId="33" borderId="1" xfId="5" applyNumberFormat="1" applyFont="1" applyFill="1" applyBorder="1" applyAlignment="1">
      <alignment horizontal="center" vertical="center" wrapText="1"/>
    </xf>
    <xf numFmtId="10" fontId="33" fillId="33" borderId="1" xfId="5" applyNumberFormat="1" applyFont="1" applyFill="1" applyBorder="1" applyAlignment="1">
      <alignment horizontal="center" vertical="center" wrapText="1"/>
    </xf>
    <xf numFmtId="0" fontId="36" fillId="33" borderId="1" xfId="5" applyFont="1" applyFill="1" applyBorder="1" applyAlignment="1">
      <alignment horizontal="right" vertical="center" wrapText="1"/>
    </xf>
    <xf numFmtId="10" fontId="33" fillId="33" borderId="3" xfId="5" applyNumberFormat="1" applyFont="1" applyFill="1" applyBorder="1" applyAlignment="1">
      <alignment horizontal="center" vertical="center" wrapText="1"/>
    </xf>
    <xf numFmtId="0" fontId="31" fillId="31" borderId="4" xfId="0" applyFont="1" applyFill="1" applyBorder="1" applyAlignment="1">
      <alignment horizontal="center" vertical="center"/>
    </xf>
    <xf numFmtId="0" fontId="33" fillId="31" borderId="14" xfId="0" applyFont="1" applyFill="1" applyBorder="1" applyAlignment="1">
      <alignment vertical="center"/>
    </xf>
    <xf numFmtId="0" fontId="33" fillId="31" borderId="5" xfId="0" applyFont="1" applyFill="1" applyBorder="1" applyAlignment="1">
      <alignment vertical="center"/>
    </xf>
    <xf numFmtId="0" fontId="31" fillId="31" borderId="2" xfId="0" applyFont="1" applyFill="1" applyBorder="1" applyAlignment="1">
      <alignment horizontal="center" vertical="center"/>
    </xf>
    <xf numFmtId="0" fontId="33" fillId="31" borderId="10" xfId="0" applyFont="1" applyFill="1" applyBorder="1" applyAlignment="1">
      <alignment vertical="center"/>
    </xf>
    <xf numFmtId="0" fontId="33" fillId="31" borderId="3" xfId="0" applyFont="1" applyFill="1" applyBorder="1" applyAlignment="1">
      <alignment vertical="center"/>
    </xf>
    <xf numFmtId="0" fontId="31" fillId="31" borderId="8" xfId="0" applyFont="1" applyFill="1" applyBorder="1" applyAlignment="1">
      <alignment horizontal="center" vertical="center"/>
    </xf>
    <xf numFmtId="0" fontId="33" fillId="31" borderId="13" xfId="0" applyFont="1" applyFill="1" applyBorder="1" applyAlignment="1">
      <alignment vertical="center"/>
    </xf>
    <xf numFmtId="0" fontId="33" fillId="31" borderId="9" xfId="0" applyFont="1" applyFill="1" applyBorder="1" applyAlignment="1">
      <alignment vertical="center"/>
    </xf>
    <xf numFmtId="0" fontId="20" fillId="23" borderId="0" xfId="0" applyFont="1" applyFill="1"/>
    <xf numFmtId="0" fontId="13" fillId="23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166" fontId="0" fillId="0" borderId="0" xfId="0" applyNumberFormat="1"/>
    <xf numFmtId="179" fontId="0" fillId="0" borderId="0" xfId="0" applyNumberFormat="1"/>
    <xf numFmtId="180" fontId="9" fillId="0" borderId="1" xfId="0" applyNumberFormat="1" applyFont="1" applyBorder="1" applyAlignment="1">
      <alignment horizontal="center" vertical="center" wrapText="1"/>
    </xf>
    <xf numFmtId="43" fontId="0" fillId="0" borderId="0" xfId="0" applyNumberFormat="1"/>
    <xf numFmtId="0" fontId="40" fillId="36" borderId="1" xfId="0" applyFont="1" applyFill="1" applyBorder="1" applyAlignment="1">
      <alignment horizontal="left" wrapText="1"/>
    </xf>
    <xf numFmtId="0" fontId="41" fillId="0" borderId="1" xfId="0" applyFont="1" applyBorder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42" fillId="0" borderId="0" xfId="0" applyFont="1" applyAlignment="1">
      <alignment wrapText="1"/>
    </xf>
    <xf numFmtId="0" fontId="38" fillId="0" borderId="39" xfId="0" applyFont="1" applyBorder="1"/>
    <xf numFmtId="0" fontId="38" fillId="0" borderId="42" xfId="0" applyFont="1" applyBorder="1"/>
    <xf numFmtId="0" fontId="8" fillId="0" borderId="42" xfId="0" applyFont="1" applyBorder="1" applyAlignment="1">
      <alignment wrapText="1"/>
    </xf>
    <xf numFmtId="0" fontId="8" fillId="0" borderId="42" xfId="0" applyFont="1" applyBorder="1"/>
    <xf numFmtId="0" fontId="8" fillId="0" borderId="43" xfId="0" applyFont="1" applyBorder="1"/>
    <xf numFmtId="0" fontId="38" fillId="0" borderId="44" xfId="0" applyFont="1" applyBorder="1"/>
    <xf numFmtId="0" fontId="38" fillId="0" borderId="0" xfId="0" applyFont="1"/>
    <xf numFmtId="0" fontId="8" fillId="0" borderId="45" xfId="0" applyFont="1" applyBorder="1"/>
    <xf numFmtId="0" fontId="8" fillId="0" borderId="44" xfId="0" applyFont="1" applyBorder="1"/>
    <xf numFmtId="0" fontId="8" fillId="0" borderId="32" xfId="0" applyFont="1" applyBorder="1"/>
    <xf numFmtId="0" fontId="8" fillId="0" borderId="28" xfId="0" applyFont="1" applyBorder="1"/>
    <xf numFmtId="0" fontId="8" fillId="0" borderId="38" xfId="0" applyFont="1" applyBorder="1"/>
    <xf numFmtId="0" fontId="41" fillId="0" borderId="17" xfId="0" applyFont="1" applyBorder="1" applyAlignment="1">
      <alignment vertical="center" wrapText="1"/>
    </xf>
    <xf numFmtId="179" fontId="0" fillId="0" borderId="17" xfId="0" applyNumberFormat="1" applyBorder="1" applyAlignment="1">
      <alignment horizontal="right" vertical="center"/>
    </xf>
    <xf numFmtId="0" fontId="13" fillId="0" borderId="16" xfId="0" applyFont="1" applyBorder="1" applyAlignment="1" applyProtection="1">
      <alignment horizontal="center" vertical="center" wrapText="1"/>
      <protection locked="0"/>
    </xf>
    <xf numFmtId="167" fontId="13" fillId="0" borderId="16" xfId="0" applyNumberFormat="1" applyFont="1" applyBorder="1" applyAlignment="1" applyProtection="1">
      <alignment horizontal="center" vertical="center" wrapText="1"/>
      <protection locked="0"/>
    </xf>
    <xf numFmtId="0" fontId="44" fillId="40" borderId="1" xfId="0" applyFont="1" applyFill="1" applyBorder="1" applyAlignment="1">
      <alignment horizontal="center" vertical="center" wrapText="1"/>
    </xf>
    <xf numFmtId="0" fontId="45" fillId="41" borderId="1" xfId="0" applyFont="1" applyFill="1" applyBorder="1" applyAlignment="1">
      <alignment horizontal="center" vertical="center" wrapText="1"/>
    </xf>
    <xf numFmtId="0" fontId="45" fillId="41" borderId="1" xfId="0" applyFont="1" applyFill="1" applyBorder="1" applyAlignment="1">
      <alignment horizontal="center" vertical="center"/>
    </xf>
    <xf numFmtId="8" fontId="45" fillId="41" borderId="1" xfId="0" applyNumberFormat="1" applyFont="1" applyFill="1" applyBorder="1" applyAlignment="1">
      <alignment horizontal="center" vertical="center"/>
    </xf>
    <xf numFmtId="178" fontId="45" fillId="41" borderId="1" xfId="0" applyNumberFormat="1" applyFont="1" applyFill="1" applyBorder="1" applyAlignment="1">
      <alignment horizontal="center" vertical="center"/>
    </xf>
    <xf numFmtId="173" fontId="45" fillId="41" borderId="1" xfId="0" applyNumberFormat="1" applyFont="1" applyFill="1" applyBorder="1" applyAlignment="1">
      <alignment horizontal="center" vertical="center"/>
    </xf>
    <xf numFmtId="1" fontId="45" fillId="41" borderId="1" xfId="0" applyNumberFormat="1" applyFont="1" applyFill="1" applyBorder="1" applyAlignment="1">
      <alignment horizontal="center" vertical="center"/>
    </xf>
    <xf numFmtId="0" fontId="44" fillId="42" borderId="3" xfId="0" applyFont="1" applyFill="1" applyBorder="1" applyAlignment="1">
      <alignment horizontal="center" vertical="center" wrapText="1"/>
    </xf>
    <xf numFmtId="178" fontId="44" fillId="42" borderId="1" xfId="0" applyNumberFormat="1" applyFont="1" applyFill="1" applyBorder="1" applyAlignment="1">
      <alignment horizontal="center" vertical="center"/>
    </xf>
    <xf numFmtId="173" fontId="44" fillId="42" borderId="1" xfId="0" applyNumberFormat="1" applyFont="1" applyFill="1" applyBorder="1" applyAlignment="1">
      <alignment horizontal="center" vertical="center"/>
    </xf>
    <xf numFmtId="1" fontId="44" fillId="42" borderId="1" xfId="0" applyNumberFormat="1" applyFont="1" applyFill="1" applyBorder="1" applyAlignment="1">
      <alignment horizontal="center" vertical="center"/>
    </xf>
    <xf numFmtId="0" fontId="45" fillId="42" borderId="1" xfId="0" applyFont="1" applyFill="1" applyBorder="1" applyAlignment="1">
      <alignment horizontal="center" vertical="center"/>
    </xf>
    <xf numFmtId="0" fontId="44" fillId="42" borderId="1" xfId="0" applyFont="1" applyFill="1" applyBorder="1" applyAlignment="1">
      <alignment horizontal="center" vertical="center"/>
    </xf>
    <xf numFmtId="179" fontId="44" fillId="42" borderId="1" xfId="0" applyNumberFormat="1" applyFont="1" applyFill="1" applyBorder="1" applyAlignment="1">
      <alignment horizontal="center" vertical="center"/>
    </xf>
    <xf numFmtId="8" fontId="8" fillId="0" borderId="0" xfId="0" applyNumberFormat="1" applyFont="1"/>
    <xf numFmtId="179" fontId="8" fillId="0" borderId="0" xfId="0" applyNumberFormat="1" applyFont="1"/>
    <xf numFmtId="166" fontId="8" fillId="0" borderId="0" xfId="0" applyNumberFormat="1" applyFont="1" applyAlignment="1">
      <alignment vertical="center"/>
    </xf>
    <xf numFmtId="166" fontId="28" fillId="0" borderId="1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180" fontId="0" fillId="0" borderId="18" xfId="0" applyNumberFormat="1" applyBorder="1" applyAlignment="1">
      <alignment horizontal="right" vertical="center"/>
    </xf>
    <xf numFmtId="0" fontId="7" fillId="27" borderId="40" xfId="0" applyFont="1" applyFill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45" fillId="41" borderId="3" xfId="0" applyFont="1" applyFill="1" applyBorder="1" applyAlignment="1">
      <alignment horizontal="center" vertical="center"/>
    </xf>
    <xf numFmtId="166" fontId="23" fillId="14" borderId="1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horizontal="center" vertical="center"/>
    </xf>
    <xf numFmtId="0" fontId="8" fillId="24" borderId="0" xfId="0" applyFont="1" applyFill="1" applyAlignment="1">
      <alignment horizontal="center" vertical="center" wrapText="1"/>
    </xf>
    <xf numFmtId="0" fontId="48" fillId="0" borderId="0" xfId="0" applyFont="1"/>
    <xf numFmtId="0" fontId="13" fillId="24" borderId="1" xfId="0" applyFont="1" applyFill="1" applyBorder="1" applyAlignment="1">
      <alignment horizontal="center" vertical="center"/>
    </xf>
    <xf numFmtId="0" fontId="13" fillId="24" borderId="1" xfId="0" applyFont="1" applyFill="1" applyBorder="1" applyAlignment="1" applyProtection="1">
      <alignment horizontal="center" vertical="center"/>
      <protection locked="0"/>
    </xf>
    <xf numFmtId="0" fontId="13" fillId="43" borderId="1" xfId="0" applyFont="1" applyFill="1" applyBorder="1" applyAlignment="1">
      <alignment horizontal="justify" vertical="center" wrapText="1"/>
    </xf>
    <xf numFmtId="0" fontId="13" fillId="43" borderId="2" xfId="0" applyFont="1" applyFill="1" applyBorder="1" applyAlignment="1">
      <alignment horizontal="center" vertical="center" wrapText="1"/>
    </xf>
    <xf numFmtId="0" fontId="13" fillId="43" borderId="1" xfId="0" applyFont="1" applyFill="1" applyBorder="1" applyAlignment="1">
      <alignment horizontal="center" vertical="center" wrapText="1"/>
    </xf>
    <xf numFmtId="166" fontId="13" fillId="43" borderId="1" xfId="0" applyNumberFormat="1" applyFont="1" applyFill="1" applyBorder="1" applyAlignment="1">
      <alignment horizontal="center" vertical="center"/>
    </xf>
    <xf numFmtId="0" fontId="0" fillId="24" borderId="0" xfId="0" applyFill="1"/>
    <xf numFmtId="0" fontId="8" fillId="24" borderId="0" xfId="0" applyFont="1" applyFill="1" applyAlignment="1">
      <alignment horizontal="center" vertical="center"/>
    </xf>
    <xf numFmtId="4" fontId="8" fillId="24" borderId="0" xfId="0" applyNumberFormat="1" applyFont="1" applyFill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14" borderId="2" xfId="0" applyFont="1" applyFill="1" applyBorder="1" applyAlignment="1">
      <alignment horizontal="center" vertical="center" wrapText="1"/>
    </xf>
    <xf numFmtId="4" fontId="23" fillId="0" borderId="0" xfId="0" applyNumberFormat="1" applyFont="1" applyAlignment="1">
      <alignment horizontal="center" vertical="center"/>
    </xf>
    <xf numFmtId="0" fontId="22" fillId="43" borderId="1" xfId="0" applyFont="1" applyFill="1" applyBorder="1" applyAlignment="1">
      <alignment horizontal="center" vertical="center" wrapText="1"/>
    </xf>
    <xf numFmtId="0" fontId="13" fillId="24" borderId="0" xfId="0" applyFont="1" applyFill="1" applyAlignment="1">
      <alignment horizontal="center" vertical="center"/>
    </xf>
    <xf numFmtId="0" fontId="23" fillId="43" borderId="1" xfId="0" applyFont="1" applyFill="1" applyBorder="1" applyAlignment="1">
      <alignment horizontal="center" vertical="center" wrapText="1"/>
    </xf>
    <xf numFmtId="4" fontId="13" fillId="14" borderId="3" xfId="4" applyNumberFormat="1" applyFont="1" applyFill="1" applyBorder="1" applyAlignment="1">
      <alignment horizontal="center" vertical="center"/>
    </xf>
    <xf numFmtId="4" fontId="13" fillId="43" borderId="3" xfId="4" applyNumberFormat="1" applyFont="1" applyFill="1" applyBorder="1" applyAlignment="1">
      <alignment horizontal="center" vertical="center"/>
    </xf>
    <xf numFmtId="4" fontId="23" fillId="14" borderId="3" xfId="4" applyNumberFormat="1" applyFont="1" applyFill="1" applyBorder="1" applyAlignment="1">
      <alignment horizontal="center" vertical="center"/>
    </xf>
    <xf numFmtId="0" fontId="13" fillId="0" borderId="1" xfId="4" applyFont="1" applyFill="1" applyBorder="1" applyAlignment="1" applyProtection="1">
      <alignment horizontal="center" vertical="center" wrapText="1"/>
      <protection locked="0"/>
    </xf>
    <xf numFmtId="0" fontId="13" fillId="0" borderId="1" xfId="4" applyFont="1" applyFill="1" applyBorder="1" applyAlignment="1" applyProtection="1">
      <alignment horizontal="center" vertical="center"/>
      <protection locked="0"/>
    </xf>
    <xf numFmtId="0" fontId="13" fillId="24" borderId="1" xfId="4" applyFont="1" applyFill="1" applyBorder="1" applyAlignment="1" applyProtection="1">
      <alignment horizontal="center" vertical="center"/>
      <protection locked="0"/>
    </xf>
    <xf numFmtId="0" fontId="23" fillId="0" borderId="1" xfId="4" applyFont="1" applyFill="1" applyBorder="1" applyAlignment="1" applyProtection="1">
      <alignment horizontal="center" vertical="center"/>
      <protection locked="0"/>
    </xf>
    <xf numFmtId="0" fontId="41" fillId="24" borderId="17" xfId="0" applyFont="1" applyFill="1" applyBorder="1" applyAlignment="1">
      <alignment vertical="center" wrapText="1"/>
    </xf>
    <xf numFmtId="0" fontId="3" fillId="24" borderId="17" xfId="0" applyFont="1" applyFill="1" applyBorder="1" applyAlignment="1">
      <alignment horizontal="center" vertical="center" wrapText="1"/>
    </xf>
    <xf numFmtId="0" fontId="0" fillId="24" borderId="17" xfId="0" applyFill="1" applyBorder="1" applyAlignment="1">
      <alignment horizontal="center" vertical="center"/>
    </xf>
    <xf numFmtId="179" fontId="0" fillId="24" borderId="17" xfId="0" applyNumberFormat="1" applyFill="1" applyBorder="1" applyAlignment="1">
      <alignment vertical="center"/>
    </xf>
    <xf numFmtId="0" fontId="39" fillId="0" borderId="0" xfId="0" applyFont="1" applyAlignment="1">
      <alignment horizontal="center"/>
    </xf>
    <xf numFmtId="0" fontId="8" fillId="24" borderId="1" xfId="0" applyFont="1" applyFill="1" applyBorder="1" applyAlignment="1">
      <alignment horizontal="right" vertical="center"/>
    </xf>
    <xf numFmtId="0" fontId="8" fillId="24" borderId="1" xfId="0" applyFont="1" applyFill="1" applyBorder="1" applyAlignment="1">
      <alignment horizontal="justify" vertical="center" wrapText="1"/>
    </xf>
    <xf numFmtId="0" fontId="8" fillId="24" borderId="1" xfId="0" applyFont="1" applyFill="1" applyBorder="1" applyAlignment="1">
      <alignment horizontal="center" vertical="center"/>
    </xf>
    <xf numFmtId="4" fontId="8" fillId="24" borderId="1" xfId="0" applyNumberFormat="1" applyFont="1" applyFill="1" applyBorder="1" applyAlignment="1" applyProtection="1">
      <alignment horizontal="center" vertical="center"/>
      <protection locked="0"/>
    </xf>
    <xf numFmtId="166" fontId="8" fillId="43" borderId="1" xfId="0" applyNumberFormat="1" applyFont="1" applyFill="1" applyBorder="1" applyAlignment="1">
      <alignment horizontal="center" vertical="center"/>
    </xf>
    <xf numFmtId="0" fontId="39" fillId="34" borderId="1" xfId="0" applyFont="1" applyFill="1" applyBorder="1" applyAlignment="1">
      <alignment horizontal="center"/>
    </xf>
    <xf numFmtId="0" fontId="26" fillId="45" borderId="59" xfId="0" applyFont="1" applyFill="1" applyBorder="1" applyAlignment="1">
      <alignment horizontal="center" vertical="center" wrapText="1"/>
    </xf>
    <xf numFmtId="0" fontId="26" fillId="45" borderId="60" xfId="0" applyFont="1" applyFill="1" applyBorder="1" applyAlignment="1">
      <alignment horizontal="center" vertical="center" wrapText="1"/>
    </xf>
    <xf numFmtId="0" fontId="12" fillId="15" borderId="65" xfId="0" applyFont="1" applyFill="1" applyBorder="1" applyAlignment="1">
      <alignment horizontal="center" vertical="center" wrapText="1"/>
    </xf>
    <xf numFmtId="0" fontId="12" fillId="15" borderId="66" xfId="0" applyFont="1" applyFill="1" applyBorder="1" applyAlignment="1">
      <alignment horizontal="center" vertical="center" wrapText="1"/>
    </xf>
    <xf numFmtId="0" fontId="38" fillId="15" borderId="67" xfId="0" applyFont="1" applyFill="1" applyBorder="1" applyAlignment="1">
      <alignment horizontal="center" vertical="center" wrapText="1"/>
    </xf>
    <xf numFmtId="0" fontId="12" fillId="15" borderId="67" xfId="0" applyFont="1" applyFill="1" applyBorder="1" applyAlignment="1">
      <alignment horizontal="center" vertical="center" wrapText="1"/>
    </xf>
    <xf numFmtId="0" fontId="28" fillId="15" borderId="67" xfId="0" applyFont="1" applyFill="1" applyBorder="1" applyAlignment="1">
      <alignment horizontal="center" vertical="center" wrapText="1"/>
    </xf>
    <xf numFmtId="0" fontId="28" fillId="39" borderId="67" xfId="0" applyFont="1" applyFill="1" applyBorder="1" applyAlignment="1">
      <alignment horizontal="center" vertical="center" wrapText="1"/>
    </xf>
    <xf numFmtId="0" fontId="38" fillId="39" borderId="67" xfId="0" applyFont="1" applyFill="1" applyBorder="1" applyAlignment="1">
      <alignment horizontal="center" vertical="center" wrapText="1"/>
    </xf>
    <xf numFmtId="0" fontId="38" fillId="38" borderId="68" xfId="0" applyFont="1" applyFill="1" applyBorder="1" applyAlignment="1">
      <alignment horizontal="center" vertical="center" wrapText="1"/>
    </xf>
    <xf numFmtId="0" fontId="26" fillId="45" borderId="66" xfId="0" applyFont="1" applyFill="1" applyBorder="1" applyAlignment="1">
      <alignment horizontal="center" vertical="center" wrapText="1"/>
    </xf>
    <xf numFmtId="0" fontId="26" fillId="38" borderId="55" xfId="0" applyFont="1" applyFill="1" applyBorder="1" applyAlignment="1">
      <alignment horizontal="center" vertical="center" wrapText="1"/>
    </xf>
    <xf numFmtId="0" fontId="45" fillId="41" borderId="3" xfId="0" applyFont="1" applyFill="1" applyBorder="1" applyAlignment="1">
      <alignment horizontal="center" vertical="center" wrapText="1"/>
    </xf>
    <xf numFmtId="0" fontId="44" fillId="40" borderId="12" xfId="0" applyFont="1" applyFill="1" applyBorder="1" applyAlignment="1">
      <alignment horizontal="center" vertical="center" wrapText="1"/>
    </xf>
    <xf numFmtId="0" fontId="39" fillId="34" borderId="1" xfId="0" applyFont="1" applyFill="1" applyBorder="1" applyAlignment="1">
      <alignment horizontal="center" vertical="center" wrapText="1"/>
    </xf>
    <xf numFmtId="0" fontId="39" fillId="34" borderId="1" xfId="0" applyFont="1" applyFill="1" applyBorder="1" applyAlignment="1">
      <alignment horizontal="center" vertical="center"/>
    </xf>
    <xf numFmtId="181" fontId="8" fillId="5" borderId="1" xfId="0" applyNumberFormat="1" applyFont="1" applyFill="1" applyBorder="1" applyAlignment="1">
      <alignment horizontal="center" vertical="center"/>
    </xf>
    <xf numFmtId="181" fontId="12" fillId="7" borderId="1" xfId="0" applyNumberFormat="1" applyFont="1" applyFill="1" applyBorder="1" applyAlignment="1">
      <alignment horizontal="center" vertical="center"/>
    </xf>
    <xf numFmtId="166" fontId="13" fillId="0" borderId="0" xfId="0" applyNumberFormat="1" applyFont="1" applyAlignment="1" applyProtection="1">
      <alignment horizontal="center" vertical="center" wrapText="1"/>
      <protection locked="0"/>
    </xf>
    <xf numFmtId="0" fontId="32" fillId="31" borderId="0" xfId="5" applyFont="1" applyFill="1" applyAlignment="1">
      <alignment horizontal="center" vertical="center" textRotation="90"/>
    </xf>
    <xf numFmtId="179" fontId="35" fillId="48" borderId="1" xfId="5" applyNumberFormat="1" applyFont="1" applyFill="1" applyBorder="1" applyAlignment="1">
      <alignment horizontal="center" vertical="center" wrapText="1"/>
    </xf>
    <xf numFmtId="179" fontId="50" fillId="32" borderId="1" xfId="5" applyNumberFormat="1" applyFont="1" applyFill="1" applyBorder="1" applyAlignment="1">
      <alignment horizontal="center" vertical="center" wrapText="1"/>
    </xf>
    <xf numFmtId="0" fontId="36" fillId="0" borderId="0" xfId="0" applyFont="1"/>
    <xf numFmtId="0" fontId="36" fillId="0" borderId="0" xfId="0" applyFont="1" applyAlignment="1">
      <alignment horizontal="right" vertical="center" indent="1"/>
    </xf>
    <xf numFmtId="0" fontId="36" fillId="0" borderId="0" xfId="0" applyFont="1" applyAlignment="1">
      <alignment horizontal="right" vertical="center"/>
    </xf>
    <xf numFmtId="17" fontId="36" fillId="0" borderId="0" xfId="0" applyNumberFormat="1" applyFont="1" applyAlignment="1">
      <alignment horizontal="left" vertical="center"/>
    </xf>
    <xf numFmtId="0" fontId="36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166" fontId="23" fillId="0" borderId="1" xfId="0" applyNumberFormat="1" applyFont="1" applyBorder="1" applyAlignment="1">
      <alignment horizontal="center" vertical="center" wrapText="1"/>
    </xf>
    <xf numFmtId="0" fontId="8" fillId="33" borderId="17" xfId="0" applyFont="1" applyFill="1" applyBorder="1" applyAlignment="1">
      <alignment horizontal="center" vertical="center"/>
    </xf>
    <xf numFmtId="166" fontId="13" fillId="33" borderId="17" xfId="0" applyNumberFormat="1" applyFont="1" applyFill="1" applyBorder="1" applyAlignment="1" applyProtection="1">
      <alignment horizontal="center" vertical="center" wrapText="1"/>
      <protection locked="0"/>
    </xf>
    <xf numFmtId="166" fontId="13" fillId="33" borderId="16" xfId="0" applyNumberFormat="1" applyFont="1" applyFill="1" applyBorder="1" applyAlignment="1" applyProtection="1">
      <alignment horizontal="center" vertical="center" wrapText="1"/>
      <protection locked="0"/>
    </xf>
    <xf numFmtId="0" fontId="49" fillId="33" borderId="1" xfId="0" applyFont="1" applyFill="1" applyBorder="1" applyAlignment="1">
      <alignment horizontal="center" vertical="center"/>
    </xf>
    <xf numFmtId="0" fontId="49" fillId="33" borderId="1" xfId="0" applyFont="1" applyFill="1" applyBorder="1" applyAlignment="1">
      <alignment horizontal="justify" vertical="center" wrapText="1"/>
    </xf>
    <xf numFmtId="165" fontId="49" fillId="33" borderId="1" xfId="1" applyFont="1" applyFill="1" applyBorder="1" applyAlignment="1">
      <alignment vertical="center"/>
    </xf>
    <xf numFmtId="0" fontId="49" fillId="33" borderId="1" xfId="0" applyFont="1" applyFill="1" applyBorder="1" applyAlignment="1">
      <alignment horizontal="justify" wrapText="1"/>
    </xf>
    <xf numFmtId="165" fontId="49" fillId="33" borderId="1" xfId="1" applyFont="1" applyFill="1" applyBorder="1" applyAlignment="1">
      <alignment horizontal="center" vertical="center"/>
    </xf>
    <xf numFmtId="0" fontId="51" fillId="0" borderId="0" xfId="0" applyFont="1" applyAlignment="1">
      <alignment vertical="center"/>
    </xf>
    <xf numFmtId="179" fontId="52" fillId="0" borderId="0" xfId="0" applyNumberFormat="1" applyFont="1" applyAlignment="1">
      <alignment vertical="center"/>
    </xf>
    <xf numFmtId="0" fontId="52" fillId="0" borderId="0" xfId="0" applyFont="1" applyAlignment="1">
      <alignment vertical="center"/>
    </xf>
    <xf numFmtId="165" fontId="52" fillId="0" borderId="0" xfId="1" applyFont="1" applyAlignment="1">
      <alignment vertical="center"/>
    </xf>
    <xf numFmtId="43" fontId="52" fillId="0" borderId="0" xfId="0" applyNumberFormat="1" applyFont="1" applyAlignment="1">
      <alignment vertical="center"/>
    </xf>
    <xf numFmtId="179" fontId="51" fillId="0" borderId="0" xfId="0" applyNumberFormat="1" applyFont="1" applyAlignment="1">
      <alignment vertical="center"/>
    </xf>
    <xf numFmtId="183" fontId="52" fillId="0" borderId="0" xfId="0" applyNumberFormat="1" applyFont="1" applyAlignment="1">
      <alignment vertical="center"/>
    </xf>
    <xf numFmtId="165" fontId="40" fillId="0" borderId="0" xfId="1" applyFont="1" applyAlignment="1">
      <alignment vertical="center"/>
    </xf>
    <xf numFmtId="0" fontId="8" fillId="33" borderId="1" xfId="0" applyFont="1" applyFill="1" applyBorder="1" applyAlignment="1">
      <alignment horizontal="right" vertical="center"/>
    </xf>
    <xf numFmtId="0" fontId="8" fillId="33" borderId="1" xfId="0" applyFont="1" applyFill="1" applyBorder="1" applyAlignment="1">
      <alignment horizontal="justify" vertical="center" wrapText="1"/>
    </xf>
    <xf numFmtId="0" fontId="8" fillId="33" borderId="1" xfId="0" applyFont="1" applyFill="1" applyBorder="1" applyAlignment="1">
      <alignment horizontal="center" vertical="center"/>
    </xf>
    <xf numFmtId="4" fontId="8" fillId="33" borderId="1" xfId="0" applyNumberFormat="1" applyFont="1" applyFill="1" applyBorder="1" applyAlignment="1" applyProtection="1">
      <alignment horizontal="center" vertical="center"/>
      <protection locked="0"/>
    </xf>
    <xf numFmtId="0" fontId="8" fillId="33" borderId="1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left" vertical="center"/>
    </xf>
    <xf numFmtId="0" fontId="51" fillId="0" borderId="0" xfId="0" applyFont="1" applyAlignment="1">
      <alignment vertical="center" wrapText="1"/>
    </xf>
    <xf numFmtId="176" fontId="8" fillId="33" borderId="1" xfId="0" applyNumberFormat="1" applyFont="1" applyFill="1" applyBorder="1" applyAlignment="1">
      <alignment horizontal="center" vertical="center"/>
    </xf>
    <xf numFmtId="175" fontId="8" fillId="49" borderId="1" xfId="0" applyNumberFormat="1" applyFont="1" applyFill="1" applyBorder="1" applyAlignment="1">
      <alignment horizontal="center" vertical="center"/>
    </xf>
    <xf numFmtId="0" fontId="8" fillId="49" borderId="1" xfId="0" applyFont="1" applyFill="1" applyBorder="1" applyAlignment="1">
      <alignment horizontal="center" vertical="center"/>
    </xf>
    <xf numFmtId="182" fontId="8" fillId="33" borderId="1" xfId="0" applyNumberFormat="1" applyFont="1" applyFill="1" applyBorder="1" applyAlignment="1">
      <alignment horizontal="center" vertical="center"/>
    </xf>
    <xf numFmtId="10" fontId="8" fillId="33" borderId="1" xfId="0" applyNumberFormat="1" applyFont="1" applyFill="1" applyBorder="1" applyAlignment="1">
      <alignment horizontal="center" vertical="center"/>
    </xf>
    <xf numFmtId="166" fontId="12" fillId="33" borderId="1" xfId="0" applyNumberFormat="1" applyFont="1" applyFill="1" applyBorder="1" applyAlignment="1">
      <alignment horizontal="center" vertical="center"/>
    </xf>
    <xf numFmtId="0" fontId="8" fillId="50" borderId="11" xfId="0" applyFont="1" applyFill="1" applyBorder="1" applyAlignment="1">
      <alignment horizontal="center" vertical="center"/>
    </xf>
    <xf numFmtId="0" fontId="8" fillId="50" borderId="11" xfId="0" applyFont="1" applyFill="1" applyBorder="1" applyAlignment="1" applyProtection="1">
      <alignment horizontal="center" vertical="center"/>
      <protection locked="0"/>
    </xf>
    <xf numFmtId="0" fontId="8" fillId="49" borderId="1" xfId="0" applyFont="1" applyFill="1" applyBorder="1" applyAlignment="1">
      <alignment horizontal="center" vertical="center" wrapText="1"/>
    </xf>
    <xf numFmtId="174" fontId="8" fillId="49" borderId="11" xfId="0" applyNumberFormat="1" applyFont="1" applyFill="1" applyBorder="1" applyAlignment="1">
      <alignment horizontal="center" vertical="center"/>
    </xf>
    <xf numFmtId="0" fontId="8" fillId="33" borderId="19" xfId="0" applyFont="1" applyFill="1" applyBorder="1" applyAlignment="1">
      <alignment horizontal="center" vertical="center" wrapText="1"/>
    </xf>
    <xf numFmtId="178" fontId="8" fillId="33" borderId="11" xfId="0" applyNumberFormat="1" applyFont="1" applyFill="1" applyBorder="1" applyAlignment="1">
      <alignment horizontal="center" vertical="center"/>
    </xf>
    <xf numFmtId="173" fontId="8" fillId="49" borderId="11" xfId="0" applyNumberFormat="1" applyFont="1" applyFill="1" applyBorder="1" applyAlignment="1">
      <alignment horizontal="center" vertical="center"/>
    </xf>
    <xf numFmtId="0" fontId="8" fillId="33" borderId="19" xfId="0" applyFont="1" applyFill="1" applyBorder="1" applyAlignment="1">
      <alignment horizontal="center" vertical="center"/>
    </xf>
    <xf numFmtId="176" fontId="13" fillId="49" borderId="11" xfId="0" applyNumberFormat="1" applyFont="1" applyFill="1" applyBorder="1" applyAlignment="1">
      <alignment horizontal="center" vertical="center"/>
    </xf>
    <xf numFmtId="44" fontId="8" fillId="33" borderId="19" xfId="0" applyNumberFormat="1" applyFont="1" applyFill="1" applyBorder="1" applyAlignment="1">
      <alignment vertical="center"/>
    </xf>
    <xf numFmtId="10" fontId="8" fillId="33" borderId="19" xfId="0" applyNumberFormat="1" applyFont="1" applyFill="1" applyBorder="1" applyAlignment="1">
      <alignment vertical="center"/>
    </xf>
    <xf numFmtId="8" fontId="8" fillId="33" borderId="19" xfId="0" applyNumberFormat="1" applyFont="1" applyFill="1" applyBorder="1" applyAlignment="1">
      <alignment horizontal="center" vertical="center"/>
    </xf>
    <xf numFmtId="0" fontId="0" fillId="33" borderId="0" xfId="0" applyFill="1" applyAlignment="1">
      <alignment vertical="center"/>
    </xf>
    <xf numFmtId="0" fontId="8" fillId="50" borderId="1" xfId="0" applyFont="1" applyFill="1" applyBorder="1" applyAlignment="1">
      <alignment horizontal="center" vertical="center"/>
    </xf>
    <xf numFmtId="0" fontId="8" fillId="50" borderId="1" xfId="0" applyFont="1" applyFill="1" applyBorder="1" applyAlignment="1" applyProtection="1">
      <alignment horizontal="center" vertical="center"/>
      <protection locked="0"/>
    </xf>
    <xf numFmtId="174" fontId="8" fillId="49" borderId="1" xfId="0" applyNumberFormat="1" applyFont="1" applyFill="1" applyBorder="1" applyAlignment="1">
      <alignment horizontal="center" vertical="center"/>
    </xf>
    <xf numFmtId="0" fontId="8" fillId="33" borderId="17" xfId="0" applyFont="1" applyFill="1" applyBorder="1" applyAlignment="1">
      <alignment horizontal="center" vertical="center" wrapText="1"/>
    </xf>
    <xf numFmtId="178" fontId="8" fillId="33" borderId="1" xfId="0" applyNumberFormat="1" applyFont="1" applyFill="1" applyBorder="1" applyAlignment="1">
      <alignment horizontal="center" vertical="center"/>
    </xf>
    <xf numFmtId="173" fontId="8" fillId="49" borderId="1" xfId="0" applyNumberFormat="1" applyFont="1" applyFill="1" applyBorder="1" applyAlignment="1">
      <alignment horizontal="center" vertical="center"/>
    </xf>
    <xf numFmtId="176" fontId="13" fillId="49" borderId="1" xfId="0" applyNumberFormat="1" applyFont="1" applyFill="1" applyBorder="1" applyAlignment="1">
      <alignment horizontal="center" vertical="center"/>
    </xf>
    <xf numFmtId="44" fontId="8" fillId="33" borderId="17" xfId="0" applyNumberFormat="1" applyFont="1" applyFill="1" applyBorder="1" applyAlignment="1">
      <alignment vertical="center"/>
    </xf>
    <xf numFmtId="10" fontId="8" fillId="33" borderId="17" xfId="0" applyNumberFormat="1" applyFont="1" applyFill="1" applyBorder="1" applyAlignment="1">
      <alignment vertical="center"/>
    </xf>
    <xf numFmtId="8" fontId="8" fillId="33" borderId="17" xfId="0" applyNumberFormat="1" applyFont="1" applyFill="1" applyBorder="1" applyAlignment="1">
      <alignment horizontal="center" vertical="center"/>
    </xf>
    <xf numFmtId="0" fontId="8" fillId="33" borderId="17" xfId="0" applyFont="1" applyFill="1" applyBorder="1" applyAlignment="1">
      <alignment vertical="center"/>
    </xf>
    <xf numFmtId="10" fontId="8" fillId="33" borderId="0" xfId="0" applyNumberFormat="1" applyFont="1" applyFill="1" applyAlignment="1">
      <alignment vertical="center"/>
    </xf>
    <xf numFmtId="8" fontId="38" fillId="33" borderId="0" xfId="0" applyNumberFormat="1" applyFont="1" applyFill="1"/>
    <xf numFmtId="10" fontId="8" fillId="33" borderId="18" xfId="0" applyNumberFormat="1" applyFont="1" applyFill="1" applyBorder="1" applyAlignment="1">
      <alignment vertical="center"/>
    </xf>
    <xf numFmtId="0" fontId="0" fillId="33" borderId="0" xfId="0" applyFill="1"/>
    <xf numFmtId="0" fontId="8" fillId="33" borderId="0" xfId="0" applyFont="1" applyFill="1" applyAlignment="1">
      <alignment vertical="center"/>
    </xf>
    <xf numFmtId="173" fontId="8" fillId="33" borderId="0" xfId="0" applyNumberFormat="1" applyFont="1" applyFill="1" applyAlignment="1">
      <alignment vertical="center"/>
    </xf>
    <xf numFmtId="0" fontId="8" fillId="33" borderId="0" xfId="0" applyFont="1" applyFill="1" applyAlignment="1">
      <alignment horizontal="center" vertical="center"/>
    </xf>
    <xf numFmtId="179" fontId="8" fillId="33" borderId="0" xfId="0" applyNumberFormat="1" applyFont="1" applyFill="1" applyAlignment="1">
      <alignment vertical="center"/>
    </xf>
    <xf numFmtId="179" fontId="8" fillId="33" borderId="0" xfId="0" applyNumberFormat="1" applyFont="1" applyFill="1" applyAlignment="1">
      <alignment horizontal="center" vertical="center"/>
    </xf>
    <xf numFmtId="0" fontId="8" fillId="33" borderId="2" xfId="0" applyFont="1" applyFill="1" applyBorder="1" applyAlignment="1">
      <alignment horizontal="center" vertical="center" wrapText="1"/>
    </xf>
    <xf numFmtId="0" fontId="12" fillId="33" borderId="41" xfId="0" applyFont="1" applyFill="1" applyBorder="1" applyAlignment="1">
      <alignment horizontal="right" vertical="center"/>
    </xf>
    <xf numFmtId="174" fontId="38" fillId="49" borderId="1" xfId="0" applyNumberFormat="1" applyFont="1" applyFill="1" applyBorder="1" applyAlignment="1">
      <alignment horizontal="center" vertical="center"/>
    </xf>
    <xf numFmtId="0" fontId="12" fillId="33" borderId="16" xfId="0" applyFont="1" applyFill="1" applyBorder="1" applyAlignment="1">
      <alignment horizontal="right" vertical="center"/>
    </xf>
    <xf numFmtId="178" fontId="38" fillId="33" borderId="1" xfId="0" applyNumberFormat="1" applyFont="1" applyFill="1" applyBorder="1" applyAlignment="1">
      <alignment horizontal="center" vertical="center"/>
    </xf>
    <xf numFmtId="176" fontId="28" fillId="49" borderId="1" xfId="0" applyNumberFormat="1" applyFont="1" applyFill="1" applyBorder="1" applyAlignment="1">
      <alignment horizontal="center" vertical="center"/>
    </xf>
    <xf numFmtId="179" fontId="8" fillId="33" borderId="1" xfId="0" applyNumberFormat="1" applyFont="1" applyFill="1" applyBorder="1" applyAlignment="1">
      <alignment vertical="center"/>
    </xf>
    <xf numFmtId="179" fontId="12" fillId="33" borderId="38" xfId="0" applyNumberFormat="1" applyFont="1" applyFill="1" applyBorder="1" applyAlignment="1">
      <alignment vertical="center"/>
    </xf>
    <xf numFmtId="166" fontId="23" fillId="0" borderId="1" xfId="0" applyNumberFormat="1" applyFont="1" applyBorder="1" applyAlignment="1">
      <alignment horizontal="center" vertical="center"/>
    </xf>
    <xf numFmtId="0" fontId="29" fillId="31" borderId="12" xfId="0" applyFont="1" applyFill="1" applyBorder="1" applyAlignment="1">
      <alignment horizontal="center" vertical="center" wrapText="1"/>
    </xf>
    <xf numFmtId="0" fontId="29" fillId="31" borderId="8" xfId="0" applyFont="1" applyFill="1" applyBorder="1" applyAlignment="1">
      <alignment horizontal="center" vertical="center" wrapText="1"/>
    </xf>
    <xf numFmtId="0" fontId="29" fillId="31" borderId="13" xfId="0" applyFont="1" applyFill="1" applyBorder="1" applyAlignment="1">
      <alignment horizontal="center" vertical="center" wrapText="1"/>
    </xf>
    <xf numFmtId="0" fontId="29" fillId="31" borderId="9" xfId="0" applyFont="1" applyFill="1" applyBorder="1" applyAlignment="1">
      <alignment horizontal="center" vertical="center" wrapText="1"/>
    </xf>
    <xf numFmtId="0" fontId="49" fillId="33" borderId="1" xfId="0" applyFont="1" applyFill="1" applyBorder="1" applyAlignment="1">
      <alignment horizontal="center" vertical="center"/>
    </xf>
    <xf numFmtId="165" fontId="49" fillId="33" borderId="12" xfId="1" applyFont="1" applyFill="1" applyBorder="1" applyAlignment="1">
      <alignment vertical="center"/>
    </xf>
    <xf numFmtId="165" fontId="49" fillId="33" borderId="11" xfId="1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29" fillId="31" borderId="2" xfId="0" applyFont="1" applyFill="1" applyBorder="1" applyAlignment="1">
      <alignment horizontal="center" vertical="center" wrapText="1"/>
    </xf>
    <xf numFmtId="0" fontId="29" fillId="31" borderId="10" xfId="0" applyFont="1" applyFill="1" applyBorder="1" applyAlignment="1">
      <alignment horizontal="center" vertical="center"/>
    </xf>
    <xf numFmtId="0" fontId="29" fillId="31" borderId="3" xfId="0" applyFont="1" applyFill="1" applyBorder="1" applyAlignment="1">
      <alignment horizontal="center" vertical="center"/>
    </xf>
    <xf numFmtId="0" fontId="29" fillId="32" borderId="1" xfId="5" applyFont="1" applyFill="1" applyBorder="1" applyAlignment="1">
      <alignment horizontal="center" vertical="center"/>
    </xf>
    <xf numFmtId="0" fontId="31" fillId="31" borderId="1" xfId="5" applyFont="1" applyFill="1" applyBorder="1" applyAlignment="1">
      <alignment horizontal="center" vertical="center"/>
    </xf>
    <xf numFmtId="0" fontId="32" fillId="31" borderId="1" xfId="5" applyFont="1" applyFill="1" applyBorder="1" applyAlignment="1">
      <alignment horizontal="center" vertical="center" textRotation="90"/>
    </xf>
    <xf numFmtId="0" fontId="35" fillId="31" borderId="2" xfId="5" applyFont="1" applyFill="1" applyBorder="1" applyAlignment="1">
      <alignment horizontal="center" vertical="center" wrapText="1"/>
    </xf>
    <xf numFmtId="0" fontId="35" fillId="31" borderId="10" xfId="5" applyFont="1" applyFill="1" applyBorder="1" applyAlignment="1">
      <alignment horizontal="center" vertical="center" wrapText="1"/>
    </xf>
    <xf numFmtId="0" fontId="35" fillId="31" borderId="3" xfId="5" applyFont="1" applyFill="1" applyBorder="1" applyAlignment="1">
      <alignment horizontal="center" vertical="center" wrapText="1"/>
    </xf>
    <xf numFmtId="0" fontId="29" fillId="23" borderId="2" xfId="5" applyFont="1" applyFill="1" applyBorder="1" applyAlignment="1">
      <alignment horizontal="center" vertical="center"/>
    </xf>
    <xf numFmtId="0" fontId="29" fillId="23" borderId="10" xfId="5" applyFont="1" applyFill="1" applyBorder="1" applyAlignment="1">
      <alignment horizontal="center" vertical="center"/>
    </xf>
    <xf numFmtId="0" fontId="29" fillId="23" borderId="3" xfId="5" applyFont="1" applyFill="1" applyBorder="1" applyAlignment="1">
      <alignment horizontal="center" vertical="center"/>
    </xf>
    <xf numFmtId="0" fontId="31" fillId="30" borderId="1" xfId="0" applyFont="1" applyFill="1" applyBorder="1" applyAlignment="1">
      <alignment horizontal="center" vertical="center"/>
    </xf>
    <xf numFmtId="0" fontId="35" fillId="31" borderId="1" xfId="5" applyFont="1" applyFill="1" applyBorder="1" applyAlignment="1">
      <alignment horizontal="center" vertical="center" wrapText="1"/>
    </xf>
    <xf numFmtId="0" fontId="36" fillId="33" borderId="1" xfId="5" applyFont="1" applyFill="1" applyBorder="1" applyAlignment="1">
      <alignment horizontal="center" vertical="center" wrapText="1"/>
    </xf>
    <xf numFmtId="0" fontId="36" fillId="33" borderId="2" xfId="5" applyFont="1" applyFill="1" applyBorder="1" applyAlignment="1">
      <alignment horizontal="center" vertical="center" wrapText="1"/>
    </xf>
    <xf numFmtId="0" fontId="36" fillId="33" borderId="10" xfId="5" applyFont="1" applyFill="1" applyBorder="1" applyAlignment="1">
      <alignment horizontal="center" vertical="center" wrapText="1"/>
    </xf>
    <xf numFmtId="0" fontId="36" fillId="33" borderId="3" xfId="5" applyFont="1" applyFill="1" applyBorder="1" applyAlignment="1">
      <alignment horizontal="center" vertical="center" wrapText="1"/>
    </xf>
    <xf numFmtId="0" fontId="31" fillId="35" borderId="1" xfId="0" applyFont="1" applyFill="1" applyBorder="1" applyAlignment="1">
      <alignment horizontal="center" vertical="center" textRotation="90"/>
    </xf>
    <xf numFmtId="0" fontId="35" fillId="32" borderId="2" xfId="5" applyFont="1" applyFill="1" applyBorder="1" applyAlignment="1">
      <alignment horizontal="center" vertical="center" wrapText="1"/>
    </xf>
    <xf numFmtId="0" fontId="35" fillId="32" borderId="10" xfId="5" applyFont="1" applyFill="1" applyBorder="1" applyAlignment="1">
      <alignment horizontal="center" vertical="center" wrapText="1"/>
    </xf>
    <xf numFmtId="0" fontId="35" fillId="32" borderId="3" xfId="5" applyFont="1" applyFill="1" applyBorder="1" applyAlignment="1">
      <alignment horizontal="center" vertical="center" wrapText="1"/>
    </xf>
    <xf numFmtId="0" fontId="35" fillId="48" borderId="2" xfId="5" applyFont="1" applyFill="1" applyBorder="1" applyAlignment="1">
      <alignment horizontal="center" vertical="center" wrapText="1"/>
    </xf>
    <xf numFmtId="0" fontId="35" fillId="48" borderId="10" xfId="5" applyFont="1" applyFill="1" applyBorder="1" applyAlignment="1">
      <alignment horizontal="center" vertical="center" wrapText="1"/>
    </xf>
    <xf numFmtId="0" fontId="35" fillId="48" borderId="3" xfId="5" applyFont="1" applyFill="1" applyBorder="1" applyAlignment="1">
      <alignment horizontal="center" vertical="center" wrapText="1"/>
    </xf>
    <xf numFmtId="0" fontId="50" fillId="48" borderId="2" xfId="5" applyFont="1" applyFill="1" applyBorder="1" applyAlignment="1">
      <alignment horizontal="center" vertical="center" wrapText="1"/>
    </xf>
    <xf numFmtId="0" fontId="50" fillId="48" borderId="10" xfId="5" applyFont="1" applyFill="1" applyBorder="1" applyAlignment="1">
      <alignment horizontal="center" vertical="center" wrapText="1"/>
    </xf>
    <xf numFmtId="0" fontId="50" fillId="48" borderId="3" xfId="5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1" fontId="8" fillId="8" borderId="0" xfId="0" applyNumberFormat="1" applyFont="1" applyFill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30" borderId="2" xfId="0" applyFont="1" applyFill="1" applyBorder="1" applyAlignment="1">
      <alignment horizontal="center" vertical="center"/>
    </xf>
    <xf numFmtId="0" fontId="12" fillId="30" borderId="10" xfId="0" applyFont="1" applyFill="1" applyBorder="1" applyAlignment="1">
      <alignment horizontal="center" vertical="center"/>
    </xf>
    <xf numFmtId="0" fontId="12" fillId="30" borderId="3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24" borderId="16" xfId="0" applyFont="1" applyFill="1" applyBorder="1" applyAlignment="1">
      <alignment horizontal="center" vertical="center" wrapText="1"/>
    </xf>
    <xf numFmtId="0" fontId="3" fillId="24" borderId="21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14" fontId="3" fillId="0" borderId="16" xfId="0" applyNumberFormat="1" applyFont="1" applyBorder="1" applyAlignment="1">
      <alignment horizontal="center" vertical="center" wrapText="1"/>
    </xf>
    <xf numFmtId="14" fontId="3" fillId="0" borderId="21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left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3" fillId="27" borderId="34" xfId="0" applyFont="1" applyFill="1" applyBorder="1" applyAlignment="1">
      <alignment horizontal="center" vertical="center" wrapText="1"/>
    </xf>
    <xf numFmtId="0" fontId="3" fillId="27" borderId="35" xfId="0" applyFont="1" applyFill="1" applyBorder="1" applyAlignment="1">
      <alignment horizontal="center" vertical="center" wrapText="1"/>
    </xf>
    <xf numFmtId="0" fontId="3" fillId="27" borderId="36" xfId="0" applyFont="1" applyFill="1" applyBorder="1" applyAlignment="1">
      <alignment horizontal="center" vertical="center" wrapText="1"/>
    </xf>
    <xf numFmtId="0" fontId="3" fillId="28" borderId="31" xfId="0" applyFont="1" applyFill="1" applyBorder="1" applyAlignment="1">
      <alignment horizontal="center" vertical="center" wrapText="1"/>
    </xf>
    <xf numFmtId="0" fontId="3" fillId="28" borderId="19" xfId="0" applyFont="1" applyFill="1" applyBorder="1" applyAlignment="1">
      <alignment horizontal="center" vertical="center" wrapText="1"/>
    </xf>
    <xf numFmtId="0" fontId="3" fillId="28" borderId="26" xfId="0" applyFont="1" applyFill="1" applyBorder="1" applyAlignment="1">
      <alignment horizontal="center" vertical="center" wrapText="1"/>
    </xf>
    <xf numFmtId="0" fontId="3" fillId="28" borderId="17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12" fillId="9" borderId="17" xfId="0" applyFont="1" applyFill="1" applyBorder="1" applyAlignment="1">
      <alignment horizontal="center" vertical="center" wrapText="1"/>
    </xf>
    <xf numFmtId="0" fontId="3" fillId="28" borderId="27" xfId="0" applyFont="1" applyFill="1" applyBorder="1" applyAlignment="1">
      <alignment horizontal="center" vertical="center" wrapText="1"/>
    </xf>
    <xf numFmtId="0" fontId="3" fillId="28" borderId="25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26" borderId="16" xfId="0" applyFont="1" applyFill="1" applyBorder="1" applyAlignment="1">
      <alignment horizontal="center" vertical="center"/>
    </xf>
    <xf numFmtId="0" fontId="7" fillId="26" borderId="21" xfId="0" applyFont="1" applyFill="1" applyBorder="1" applyAlignment="1">
      <alignment horizontal="center" vertical="center"/>
    </xf>
    <xf numFmtId="0" fontId="7" fillId="26" borderId="20" xfId="0" applyFont="1" applyFill="1" applyBorder="1" applyAlignment="1">
      <alignment horizontal="center" vertical="center"/>
    </xf>
    <xf numFmtId="0" fontId="7" fillId="26" borderId="46" xfId="0" applyFont="1" applyFill="1" applyBorder="1" applyAlignment="1">
      <alignment horizontal="center" vertical="center"/>
    </xf>
    <xf numFmtId="0" fontId="7" fillId="26" borderId="47" xfId="0" applyFont="1" applyFill="1" applyBorder="1" applyAlignment="1">
      <alignment horizontal="center" vertical="center"/>
    </xf>
    <xf numFmtId="0" fontId="7" fillId="26" borderId="48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15" borderId="1" xfId="0" applyFont="1" applyFill="1" applyBorder="1" applyAlignment="1">
      <alignment horizontal="center" vertical="center" wrapText="1"/>
    </xf>
    <xf numFmtId="0" fontId="10" fillId="15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5" fillId="25" borderId="17" xfId="0" applyFont="1" applyFill="1" applyBorder="1" applyAlignment="1">
      <alignment horizontal="left"/>
    </xf>
    <xf numFmtId="0" fontId="8" fillId="33" borderId="2" xfId="0" applyFont="1" applyFill="1" applyBorder="1" applyAlignment="1">
      <alignment horizontal="left" vertical="center"/>
    </xf>
    <xf numFmtId="0" fontId="8" fillId="33" borderId="10" xfId="0" applyFont="1" applyFill="1" applyBorder="1" applyAlignment="1">
      <alignment horizontal="left" vertical="center"/>
    </xf>
    <xf numFmtId="0" fontId="8" fillId="33" borderId="3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33" borderId="1" xfId="0" applyFont="1" applyFill="1" applyBorder="1" applyAlignment="1">
      <alignment horizontal="justify" vertical="center"/>
    </xf>
    <xf numFmtId="0" fontId="12" fillId="15" borderId="1" xfId="0" applyFont="1" applyFill="1" applyBorder="1" applyAlignment="1">
      <alignment horizontal="center" vertical="center"/>
    </xf>
    <xf numFmtId="0" fontId="12" fillId="15" borderId="11" xfId="0" applyFont="1" applyFill="1" applyBorder="1" applyAlignment="1">
      <alignment horizontal="center" vertical="center" wrapText="1"/>
    </xf>
    <xf numFmtId="0" fontId="12" fillId="33" borderId="16" xfId="0" applyFont="1" applyFill="1" applyBorder="1" applyAlignment="1">
      <alignment horizontal="right" vertical="center"/>
    </xf>
    <xf numFmtId="0" fontId="12" fillId="33" borderId="21" xfId="0" applyFont="1" applyFill="1" applyBorder="1" applyAlignment="1">
      <alignment horizontal="right" vertical="center"/>
    </xf>
    <xf numFmtId="0" fontId="12" fillId="33" borderId="28" xfId="0" applyFont="1" applyFill="1" applyBorder="1" applyAlignment="1">
      <alignment horizontal="right" vertical="center"/>
    </xf>
    <xf numFmtId="0" fontId="8" fillId="0" borderId="44" xfId="0" applyFont="1" applyBorder="1"/>
    <xf numFmtId="0" fontId="8" fillId="0" borderId="0" xfId="0" applyFont="1"/>
    <xf numFmtId="0" fontId="37" fillId="0" borderId="0" xfId="0" applyFont="1" applyAlignment="1">
      <alignment wrapText="1"/>
    </xf>
    <xf numFmtId="0" fontId="37" fillId="0" borderId="45" xfId="0" applyFont="1" applyBorder="1" applyAlignment="1">
      <alignment wrapText="1"/>
    </xf>
    <xf numFmtId="0" fontId="26" fillId="0" borderId="66" xfId="0" applyFont="1" applyBorder="1" applyAlignment="1">
      <alignment horizontal="left" vertical="center"/>
    </xf>
    <xf numFmtId="0" fontId="12" fillId="33" borderId="39" xfId="0" applyFont="1" applyFill="1" applyBorder="1" applyAlignment="1">
      <alignment horizontal="right" vertical="center"/>
    </xf>
    <xf numFmtId="0" fontId="12" fillId="33" borderId="42" xfId="0" applyFont="1" applyFill="1" applyBorder="1" applyAlignment="1">
      <alignment horizontal="right" vertical="center"/>
    </xf>
    <xf numFmtId="0" fontId="12" fillId="15" borderId="70" xfId="0" applyFont="1" applyFill="1" applyBorder="1" applyAlignment="1">
      <alignment horizontal="center" vertical="center" wrapText="1"/>
    </xf>
    <xf numFmtId="0" fontId="12" fillId="15" borderId="64" xfId="0" applyFont="1" applyFill="1" applyBorder="1" applyAlignment="1">
      <alignment horizontal="center" vertical="center" wrapText="1"/>
    </xf>
    <xf numFmtId="0" fontId="12" fillId="15" borderId="49" xfId="0" applyFont="1" applyFill="1" applyBorder="1" applyAlignment="1">
      <alignment horizontal="center" vertical="center" wrapText="1"/>
    </xf>
    <xf numFmtId="0" fontId="12" fillId="15" borderId="50" xfId="0" applyFont="1" applyFill="1" applyBorder="1" applyAlignment="1">
      <alignment horizontal="center" vertical="center" wrapText="1"/>
    </xf>
    <xf numFmtId="0" fontId="38" fillId="37" borderId="62" xfId="0" applyFont="1" applyFill="1" applyBorder="1" applyAlignment="1">
      <alignment horizontal="center" vertical="center"/>
    </xf>
    <xf numFmtId="0" fontId="38" fillId="38" borderId="61" xfId="0" applyFont="1" applyFill="1" applyBorder="1" applyAlignment="1">
      <alignment horizontal="center" vertical="center" wrapText="1"/>
    </xf>
    <xf numFmtId="0" fontId="38" fillId="38" borderId="62" xfId="0" applyFont="1" applyFill="1" applyBorder="1" applyAlignment="1">
      <alignment horizontal="center" vertical="center" wrapText="1"/>
    </xf>
    <xf numFmtId="0" fontId="38" fillId="38" borderId="71" xfId="0" applyFont="1" applyFill="1" applyBorder="1" applyAlignment="1">
      <alignment horizontal="center" vertical="center" wrapText="1"/>
    </xf>
    <xf numFmtId="0" fontId="38" fillId="38" borderId="72" xfId="0" applyFont="1" applyFill="1" applyBorder="1" applyAlignment="1">
      <alignment horizontal="center" vertical="center" wrapText="1"/>
    </xf>
    <xf numFmtId="0" fontId="38" fillId="0" borderId="69" xfId="0" applyFont="1" applyBorder="1" applyAlignment="1">
      <alignment horizontal="center" vertical="center"/>
    </xf>
    <xf numFmtId="0" fontId="38" fillId="0" borderId="62" xfId="0" applyFont="1" applyBorder="1" applyAlignment="1">
      <alignment horizontal="center" vertical="center"/>
    </xf>
    <xf numFmtId="0" fontId="26" fillId="44" borderId="62" xfId="0" applyFont="1" applyFill="1" applyBorder="1" applyAlignment="1">
      <alignment horizontal="center" vertical="center"/>
    </xf>
    <xf numFmtId="0" fontId="26" fillId="44" borderId="63" xfId="0" applyFont="1" applyFill="1" applyBorder="1" applyAlignment="1">
      <alignment horizontal="center" vertical="center"/>
    </xf>
    <xf numFmtId="0" fontId="26" fillId="45" borderId="50" xfId="0" applyFont="1" applyFill="1" applyBorder="1" applyAlignment="1">
      <alignment horizontal="center" vertical="center"/>
    </xf>
    <xf numFmtId="0" fontId="26" fillId="45" borderId="57" xfId="0" applyFont="1" applyFill="1" applyBorder="1" applyAlignment="1">
      <alignment horizontal="center" vertical="center"/>
    </xf>
    <xf numFmtId="0" fontId="26" fillId="45" borderId="58" xfId="0" applyFont="1" applyFill="1" applyBorder="1" applyAlignment="1">
      <alignment horizontal="center" vertical="center"/>
    </xf>
    <xf numFmtId="0" fontId="26" fillId="38" borderId="49" xfId="0" applyFont="1" applyFill="1" applyBorder="1" applyAlignment="1">
      <alignment horizontal="center" vertical="center"/>
    </xf>
    <xf numFmtId="0" fontId="26" fillId="38" borderId="54" xfId="0" applyFont="1" applyFill="1" applyBorder="1" applyAlignment="1">
      <alignment horizontal="center" vertical="center"/>
    </xf>
    <xf numFmtId="0" fontId="26" fillId="46" borderId="51" xfId="0" applyFont="1" applyFill="1" applyBorder="1" applyAlignment="1">
      <alignment horizontal="center" vertical="center"/>
    </xf>
    <xf numFmtId="0" fontId="26" fillId="46" borderId="60" xfId="0" applyFont="1" applyFill="1" applyBorder="1" applyAlignment="1">
      <alignment horizontal="center" vertical="center"/>
    </xf>
    <xf numFmtId="0" fontId="26" fillId="47" borderId="51" xfId="0" applyFont="1" applyFill="1" applyBorder="1" applyAlignment="1">
      <alignment horizontal="center" vertical="center" wrapText="1"/>
    </xf>
    <xf numFmtId="0" fontId="26" fillId="47" borderId="60" xfId="0" applyFont="1" applyFill="1" applyBorder="1" applyAlignment="1">
      <alignment horizontal="center" vertical="center" wrapText="1"/>
    </xf>
    <xf numFmtId="0" fontId="26" fillId="38" borderId="56" xfId="0" applyFont="1" applyFill="1" applyBorder="1" applyAlignment="1">
      <alignment horizontal="center" vertical="center"/>
    </xf>
    <xf numFmtId="0" fontId="26" fillId="38" borderId="52" xfId="0" applyFont="1" applyFill="1" applyBorder="1" applyAlignment="1">
      <alignment horizontal="center" vertical="center"/>
    </xf>
    <xf numFmtId="0" fontId="26" fillId="38" borderId="53" xfId="0" applyFont="1" applyFill="1" applyBorder="1" applyAlignment="1">
      <alignment horizontal="center" vertical="center" wrapText="1"/>
    </xf>
    <xf numFmtId="0" fontId="26" fillId="38" borderId="52" xfId="0" applyFont="1" applyFill="1" applyBorder="1" applyAlignment="1">
      <alignment horizontal="center" vertical="center" wrapText="1"/>
    </xf>
    <xf numFmtId="0" fontId="44" fillId="40" borderId="2" xfId="0" applyFont="1" applyFill="1" applyBorder="1" applyAlignment="1">
      <alignment horizontal="center" vertical="center" wrapText="1"/>
    </xf>
    <xf numFmtId="0" fontId="44" fillId="40" borderId="10" xfId="0" applyFont="1" applyFill="1" applyBorder="1" applyAlignment="1">
      <alignment horizontal="center" vertical="center" wrapText="1"/>
    </xf>
    <xf numFmtId="0" fontId="44" fillId="40" borderId="3" xfId="0" applyFont="1" applyFill="1" applyBorder="1" applyAlignment="1">
      <alignment horizontal="center" vertical="center" wrapText="1"/>
    </xf>
    <xf numFmtId="0" fontId="45" fillId="41" borderId="12" xfId="0" applyFont="1" applyFill="1" applyBorder="1" applyAlignment="1">
      <alignment horizontal="center" vertical="center" wrapText="1"/>
    </xf>
    <xf numFmtId="0" fontId="45" fillId="41" borderId="15" xfId="0" applyFont="1" applyFill="1" applyBorder="1" applyAlignment="1">
      <alignment horizontal="center" vertical="center" wrapText="1"/>
    </xf>
    <xf numFmtId="0" fontId="45" fillId="41" borderId="11" xfId="0" applyFont="1" applyFill="1" applyBorder="1" applyAlignment="1">
      <alignment horizontal="center" vertical="center" wrapText="1"/>
    </xf>
    <xf numFmtId="0" fontId="44" fillId="42" borderId="1" xfId="0" applyFont="1" applyFill="1" applyBorder="1" applyAlignment="1">
      <alignment horizontal="center" vertical="center" wrapText="1"/>
    </xf>
    <xf numFmtId="0" fontId="44" fillId="42" borderId="2" xfId="0" applyFont="1" applyFill="1" applyBorder="1" applyAlignment="1">
      <alignment horizontal="center" vertical="center" wrapText="1"/>
    </xf>
    <xf numFmtId="0" fontId="44" fillId="42" borderId="10" xfId="0" applyFont="1" applyFill="1" applyBorder="1" applyAlignment="1">
      <alignment horizontal="center" vertical="center" wrapText="1"/>
    </xf>
    <xf numFmtId="0" fontId="44" fillId="42" borderId="3" xfId="0" applyFont="1" applyFill="1" applyBorder="1" applyAlignment="1">
      <alignment horizontal="center" vertical="center" wrapText="1"/>
    </xf>
    <xf numFmtId="0" fontId="45" fillId="41" borderId="12" xfId="0" applyFont="1" applyFill="1" applyBorder="1" applyAlignment="1">
      <alignment horizontal="center" vertical="center"/>
    </xf>
    <xf numFmtId="0" fontId="45" fillId="41" borderId="15" xfId="0" applyFont="1" applyFill="1" applyBorder="1" applyAlignment="1">
      <alignment horizontal="center" vertical="center"/>
    </xf>
    <xf numFmtId="0" fontId="45" fillId="41" borderId="4" xfId="0" applyFont="1" applyFill="1" applyBorder="1" applyAlignment="1">
      <alignment horizontal="center" vertical="center" wrapText="1"/>
    </xf>
    <xf numFmtId="0" fontId="45" fillId="41" borderId="8" xfId="0" applyFont="1" applyFill="1" applyBorder="1" applyAlignment="1">
      <alignment horizontal="center" vertical="center" wrapText="1"/>
    </xf>
    <xf numFmtId="0" fontId="45" fillId="41" borderId="18" xfId="0" applyFont="1" applyFill="1" applyBorder="1" applyAlignment="1">
      <alignment horizontal="center" vertical="center" wrapText="1"/>
    </xf>
    <xf numFmtId="0" fontId="45" fillId="41" borderId="19" xfId="0" applyFont="1" applyFill="1" applyBorder="1" applyAlignment="1">
      <alignment horizontal="center" vertical="center" wrapText="1"/>
    </xf>
    <xf numFmtId="0" fontId="44" fillId="42" borderId="11" xfId="0" applyFont="1" applyFill="1" applyBorder="1" applyAlignment="1">
      <alignment horizontal="center" vertical="center" wrapText="1"/>
    </xf>
    <xf numFmtId="0" fontId="14" fillId="15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17" fontId="14" fillId="0" borderId="10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0" fillId="0" borderId="1" xfId="0" applyBorder="1"/>
    <xf numFmtId="0" fontId="4" fillId="0" borderId="1" xfId="0" applyFont="1" applyBorder="1" applyAlignment="1">
      <alignment horizontal="justify" vertical="center" wrapText="1"/>
    </xf>
    <xf numFmtId="0" fontId="12" fillId="16" borderId="1" xfId="0" applyFont="1" applyFill="1" applyBorder="1" applyAlignment="1">
      <alignment horizontal="center" vertical="center" wrapText="1"/>
    </xf>
    <xf numFmtId="0" fontId="12" fillId="21" borderId="1" xfId="0" applyFont="1" applyFill="1" applyBorder="1" applyAlignment="1">
      <alignment horizontal="center" vertical="center" wrapText="1"/>
    </xf>
    <xf numFmtId="0" fontId="12" fillId="22" borderId="1" xfId="0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justify" vertical="center" wrapText="1"/>
    </xf>
  </cellXfs>
  <cellStyles count="12">
    <cellStyle name="Moeda" xfId="2" builtinId="4"/>
    <cellStyle name="Moeda 2" xfId="6" xr:uid="{E6365B74-9FC2-432C-A318-2D184567ABEF}"/>
    <cellStyle name="Normal" xfId="0" builtinId="0"/>
    <cellStyle name="Normal 2" xfId="11" xr:uid="{1A808119-F76F-4789-AA02-DFF6AD816129}"/>
    <cellStyle name="Normal 3" xfId="5" xr:uid="{8A41BF4E-D3DE-4117-8498-063F5AC54D57}"/>
    <cellStyle name="Normal 4" xfId="7" xr:uid="{0EA65972-127F-4B95-9788-86196ABA1AA0}"/>
    <cellStyle name="Porcentagem" xfId="3" builtinId="5"/>
    <cellStyle name="Porcentagem 3" xfId="8" xr:uid="{F2E133FF-F72A-48E2-A529-D675DB74F2C5}"/>
    <cellStyle name="Texto Explicativo" xfId="4" builtinId="53" customBuiltin="1"/>
    <cellStyle name="Texto Explicativo 2" xfId="10" xr:uid="{46E23348-8679-486D-AED6-7D0ADEFAC7B3}"/>
    <cellStyle name="Vírgula" xfId="1" builtinId="3"/>
    <cellStyle name="Vírgula 3" xfId="9" xr:uid="{569EB180-30CF-4FD3-A914-08BA95EADDE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DDE8CB"/>
      <rgbColor rgb="FF0000EE"/>
      <rgbColor rgb="FFFFFF00"/>
      <rgbColor rgb="FFFFC7CE"/>
      <rgbColor rgb="FFC6EFCE"/>
      <rgbColor rgb="FF9C0006"/>
      <rgbColor rgb="FF006600"/>
      <rgbColor rgb="FFE2F0D9"/>
      <rgbColor rgb="FF996600"/>
      <rgbColor rgb="FFC55A11"/>
      <rgbColor rgb="FFCCCCCC"/>
      <rgbColor rgb="FFC0C0C0"/>
      <rgbColor rgb="FF808080"/>
      <rgbColor rgb="FF8FAADC"/>
      <rgbColor rgb="FF7030A0"/>
      <rgbColor rgb="FFFFFFCC"/>
      <rgbColor rgb="FFDDEBF7"/>
      <rgbColor rgb="FFDDDDDD"/>
      <rgbColor rgb="FFFF8080"/>
      <rgbColor rgb="FF2E75B6"/>
      <rgbColor rgb="FFBDD7EE"/>
      <rgbColor rgb="FFFBE5D6"/>
      <rgbColor rgb="FFD9D9D9"/>
      <rgbColor rgb="FFFFE699"/>
      <rgbColor rgb="FFC5E0B4"/>
      <rgbColor rgb="FFD6DCE5"/>
      <rgbColor rgb="FFCC0000"/>
      <rgbColor rgb="FFD0CECE"/>
      <rgbColor rgb="FFDAE3F3"/>
      <rgbColor rgb="FF00B0F0"/>
      <rgbColor rgb="FFDEEBF7"/>
      <rgbColor rgb="FFCCFFCC"/>
      <rgbColor rgb="FFFFEB9C"/>
      <rgbColor rgb="FFB4C7DD"/>
      <rgbColor rgb="FFFFA6A6"/>
      <rgbColor rgb="FFB2B2B2"/>
      <rgbColor rgb="FFFFCCCC"/>
      <rgbColor rgb="FF4472C4"/>
      <rgbColor rgb="FFA9D18E"/>
      <rgbColor rgb="FF92D050"/>
      <rgbColor rgb="FFFFC000"/>
      <rgbColor rgb="FFF4B183"/>
      <rgbColor rgb="FFFF6600"/>
      <rgbColor rgb="FF595959"/>
      <rgbColor rgb="FFA6A6A6"/>
      <rgbColor rgb="FF043363"/>
      <rgbColor rgb="FFBFBFBF"/>
      <rgbColor rgb="FF006100"/>
      <rgbColor rgb="FF404040"/>
      <rgbColor rgb="FF9C5700"/>
      <rgbColor rgb="FFC9211E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0A0A0"/>
      <color rgb="FFA6A6A6"/>
      <color rgb="FFBE05FF"/>
      <color rgb="FF7BEEFD"/>
      <color rgb="FFF7FA7E"/>
      <color rgb="FFFC7C88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247650</xdr:colOff>
      <xdr:row>2</xdr:row>
      <xdr:rowOff>0</xdr:rowOff>
    </xdr:to>
    <xdr:sp macro="" textlink="">
      <xdr:nvSpPr>
        <xdr:cNvPr id="2052" name="shapetype_202" hidden="1">
          <a:extLst>
            <a:ext uri="{FF2B5EF4-FFF2-40B4-BE49-F238E27FC236}">
              <a16:creationId xmlns:a16="http://schemas.microsoft.com/office/drawing/2014/main" id="{546BB49F-CD35-B4BD-84A5-FA29ECE42A3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247650</xdr:colOff>
      <xdr:row>2</xdr:row>
      <xdr:rowOff>0</xdr:rowOff>
    </xdr:to>
    <xdr:sp macro="" textlink="">
      <xdr:nvSpPr>
        <xdr:cNvPr id="2050" name="shapetype_202" hidden="1">
          <a:extLst>
            <a:ext uri="{FF2B5EF4-FFF2-40B4-BE49-F238E27FC236}">
              <a16:creationId xmlns:a16="http://schemas.microsoft.com/office/drawing/2014/main" id="{9C8ACC68-6549-77C6-C7B8-2F23509A5A9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1440</xdr:colOff>
      <xdr:row>24</xdr:row>
      <xdr:rowOff>141120</xdr:rowOff>
    </xdr:from>
    <xdr:to>
      <xdr:col>4</xdr:col>
      <xdr:colOff>624240</xdr:colOff>
      <xdr:row>24</xdr:row>
      <xdr:rowOff>2098080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40" y="10324211"/>
          <a:ext cx="4259618" cy="19569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29"/>
  <sheetViews>
    <sheetView view="pageBreakPreview" topLeftCell="A18" zoomScaleNormal="100" workbookViewId="0">
      <selection activeCell="E21" sqref="E21"/>
    </sheetView>
  </sheetViews>
  <sheetFormatPr defaultRowHeight="14.25" x14ac:dyDescent="0.2"/>
  <cols>
    <col min="1" max="1" width="72.25"/>
    <col min="2" max="1025" width="8.875"/>
  </cols>
  <sheetData>
    <row r="1" spans="1:1" ht="15" x14ac:dyDescent="0.25">
      <c r="A1" s="17" t="s">
        <v>0</v>
      </c>
    </row>
    <row r="3" spans="1:1" ht="31.5" x14ac:dyDescent="0.25">
      <c r="A3" s="289" t="s">
        <v>1</v>
      </c>
    </row>
    <row r="4" spans="1:1" x14ac:dyDescent="0.2">
      <c r="A4" s="18"/>
    </row>
    <row r="5" spans="1:1" x14ac:dyDescent="0.2">
      <c r="A5" s="18"/>
    </row>
    <row r="6" spans="1:1" ht="30" x14ac:dyDescent="0.25">
      <c r="A6" s="19" t="s">
        <v>2</v>
      </c>
    </row>
    <row r="7" spans="1:1" ht="15" x14ac:dyDescent="0.25">
      <c r="A7" s="290" t="s">
        <v>3</v>
      </c>
    </row>
    <row r="8" spans="1:1" x14ac:dyDescent="0.2">
      <c r="A8" s="18"/>
    </row>
    <row r="9" spans="1:1" ht="15" x14ac:dyDescent="0.25">
      <c r="A9" s="20" t="s">
        <v>4</v>
      </c>
    </row>
    <row r="10" spans="1:1" x14ac:dyDescent="0.2">
      <c r="A10" s="19"/>
    </row>
    <row r="11" spans="1:1" ht="29.25" x14ac:dyDescent="0.2">
      <c r="A11" s="291" t="s">
        <v>5</v>
      </c>
    </row>
    <row r="13" spans="1:1" ht="30" x14ac:dyDescent="0.25">
      <c r="A13" s="20" t="s">
        <v>6</v>
      </c>
    </row>
    <row r="15" spans="1:1" ht="44.25" x14ac:dyDescent="0.25">
      <c r="A15" s="20" t="s">
        <v>7</v>
      </c>
    </row>
    <row r="17" spans="1:1" ht="29.25" x14ac:dyDescent="0.2">
      <c r="A17" s="20" t="s">
        <v>8</v>
      </c>
    </row>
    <row r="19" spans="1:1" ht="30" x14ac:dyDescent="0.25">
      <c r="A19" s="20" t="s">
        <v>9</v>
      </c>
    </row>
    <row r="20" spans="1:1" ht="28.5" x14ac:dyDescent="0.2">
      <c r="A20" s="292" t="s">
        <v>10</v>
      </c>
    </row>
    <row r="21" spans="1:1" ht="57" x14ac:dyDescent="0.2">
      <c r="A21" s="292" t="s">
        <v>11</v>
      </c>
    </row>
    <row r="22" spans="1:1" ht="42.75" x14ac:dyDescent="0.2">
      <c r="A22" s="292" t="s">
        <v>12</v>
      </c>
    </row>
    <row r="23" spans="1:1" ht="42.75" x14ac:dyDescent="0.2">
      <c r="A23" s="292" t="s">
        <v>13</v>
      </c>
    </row>
    <row r="25" spans="1:1" ht="30" x14ac:dyDescent="0.25">
      <c r="A25" s="20" t="s">
        <v>14</v>
      </c>
    </row>
    <row r="27" spans="1:1" ht="30" x14ac:dyDescent="0.25">
      <c r="A27" s="20" t="s">
        <v>15</v>
      </c>
    </row>
    <row r="29" spans="1:1" ht="15" x14ac:dyDescent="0.25">
      <c r="A29" s="21" t="s">
        <v>16</v>
      </c>
    </row>
  </sheetData>
  <printOptions horizontalCentered="1"/>
  <pageMargins left="0.39370078740157483" right="0.39370078740157483" top="0.59055118110236227" bottom="0.39370078740157483" header="0.51181102362204722" footer="0.51181102362204722"/>
  <pageSetup paperSize="9" firstPageNumber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22E19-0BA7-4248-BD61-F3702F847588}">
  <sheetPr>
    <tabColor theme="9" tint="0.59999389629810485"/>
  </sheetPr>
  <dimension ref="A1:Y98"/>
  <sheetViews>
    <sheetView topLeftCell="A93" workbookViewId="0">
      <selection activeCell="F4" sqref="F4"/>
    </sheetView>
  </sheetViews>
  <sheetFormatPr defaultColWidth="9" defaultRowHeight="14.25" x14ac:dyDescent="0.2"/>
  <cols>
    <col min="1" max="2" width="9" style="187"/>
    <col min="3" max="3" width="12.875" style="187" customWidth="1"/>
    <col min="4" max="4" width="11.5" style="187" customWidth="1"/>
    <col min="5" max="5" width="11.375" style="187" customWidth="1"/>
    <col min="6" max="6" width="9" style="187"/>
    <col min="7" max="7" width="12.25" style="187" customWidth="1"/>
    <col min="8" max="8" width="9.625" style="187" customWidth="1"/>
    <col min="9" max="9" width="9" style="188" customWidth="1"/>
    <col min="10" max="15" width="9" style="187" customWidth="1"/>
    <col min="16" max="16" width="11" style="187" customWidth="1"/>
    <col min="17" max="17" width="9" style="187" customWidth="1"/>
    <col min="18" max="18" width="16.875" style="187" customWidth="1"/>
    <col min="19" max="22" width="9" style="187"/>
    <col min="23" max="23" width="14" style="187" customWidth="1"/>
    <col min="24" max="16384" width="9" style="187"/>
  </cols>
  <sheetData>
    <row r="1" spans="1:25" ht="22.5" customHeight="1" thickBot="1" x14ac:dyDescent="0.25">
      <c r="A1" s="573" t="s">
        <v>883</v>
      </c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</row>
    <row r="2" spans="1:25" ht="15.75" thickBot="1" x14ac:dyDescent="0.25">
      <c r="A2" s="585" t="s">
        <v>348</v>
      </c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  <c r="O2" s="586"/>
      <c r="P2" s="587" t="s">
        <v>349</v>
      </c>
      <c r="Q2" s="587"/>
      <c r="R2" s="587"/>
      <c r="S2" s="587"/>
      <c r="T2" s="587"/>
      <c r="U2" s="587"/>
      <c r="V2" s="587"/>
      <c r="W2" s="587"/>
      <c r="X2" s="587"/>
      <c r="Y2" s="588"/>
    </row>
    <row r="3" spans="1:25" ht="24.75" customHeight="1" x14ac:dyDescent="0.2">
      <c r="A3" s="576" t="s">
        <v>295</v>
      </c>
      <c r="B3" s="578" t="s">
        <v>299</v>
      </c>
      <c r="C3" s="578"/>
      <c r="D3" s="579"/>
      <c r="E3" s="580" t="s">
        <v>350</v>
      </c>
      <c r="F3" s="580"/>
      <c r="G3" s="580"/>
      <c r="H3" s="580"/>
      <c r="I3" s="580"/>
      <c r="J3" s="580"/>
      <c r="K3" s="580"/>
      <c r="L3" s="581" t="s">
        <v>351</v>
      </c>
      <c r="M3" s="582"/>
      <c r="N3" s="582"/>
      <c r="O3" s="583" t="s">
        <v>352</v>
      </c>
      <c r="P3" s="589" t="s">
        <v>353</v>
      </c>
      <c r="Q3" s="590"/>
      <c r="R3" s="591"/>
      <c r="S3" s="592" t="s">
        <v>354</v>
      </c>
      <c r="T3" s="592"/>
      <c r="U3" s="592"/>
      <c r="V3" s="592"/>
      <c r="W3" s="593"/>
      <c r="X3" s="594" t="s">
        <v>355</v>
      </c>
      <c r="Y3" s="596" t="s">
        <v>356</v>
      </c>
    </row>
    <row r="4" spans="1:25" ht="90.75" thickBot="1" x14ac:dyDescent="0.25">
      <c r="A4" s="577"/>
      <c r="B4" s="375" t="s">
        <v>301</v>
      </c>
      <c r="C4" s="375" t="s">
        <v>302</v>
      </c>
      <c r="D4" s="376" t="s">
        <v>303</v>
      </c>
      <c r="E4" s="377" t="s">
        <v>304</v>
      </c>
      <c r="F4" s="377" t="s">
        <v>216</v>
      </c>
      <c r="G4" s="378" t="s">
        <v>305</v>
      </c>
      <c r="H4" s="377" t="s">
        <v>307</v>
      </c>
      <c r="I4" s="377" t="s">
        <v>308</v>
      </c>
      <c r="J4" s="379" t="s">
        <v>309</v>
      </c>
      <c r="K4" s="377" t="s">
        <v>310</v>
      </c>
      <c r="L4" s="380" t="s">
        <v>357</v>
      </c>
      <c r="M4" s="381" t="s">
        <v>358</v>
      </c>
      <c r="N4" s="382" t="s">
        <v>359</v>
      </c>
      <c r="O4" s="584"/>
      <c r="P4" s="383" t="s">
        <v>309</v>
      </c>
      <c r="Q4" s="373" t="s">
        <v>360</v>
      </c>
      <c r="R4" s="374" t="s">
        <v>361</v>
      </c>
      <c r="S4" s="598" t="s">
        <v>362</v>
      </c>
      <c r="T4" s="599"/>
      <c r="U4" s="600" t="s">
        <v>363</v>
      </c>
      <c r="V4" s="601"/>
      <c r="W4" s="384" t="s">
        <v>364</v>
      </c>
      <c r="X4" s="595"/>
      <c r="Y4" s="597"/>
    </row>
    <row r="5" spans="1:25" s="443" customFormat="1" ht="22.5" x14ac:dyDescent="0.2">
      <c r="A5" s="431">
        <v>1</v>
      </c>
      <c r="B5" s="432">
        <v>0</v>
      </c>
      <c r="C5" s="433" t="s">
        <v>405</v>
      </c>
      <c r="D5" s="432" t="s">
        <v>311</v>
      </c>
      <c r="E5" s="434">
        <v>0</v>
      </c>
      <c r="F5" s="435" t="s">
        <v>313</v>
      </c>
      <c r="G5" s="436">
        <v>0</v>
      </c>
      <c r="H5" s="437">
        <v>4.0084808389542523</v>
      </c>
      <c r="I5" s="438" t="s">
        <v>312</v>
      </c>
      <c r="J5" s="439">
        <v>0</v>
      </c>
      <c r="K5" s="440">
        <v>0</v>
      </c>
      <c r="L5" s="441">
        <f>J5/$J$79</f>
        <v>0</v>
      </c>
      <c r="M5" s="441">
        <f>IF(K5=0,0,K5/$K$80)</f>
        <v>0</v>
      </c>
      <c r="N5" s="441">
        <f>ROUND((IF(OR(F5="Terrestre",F5="Terrestre com Balsa"),G5,0))/$G$80,6)</f>
        <v>0</v>
      </c>
      <c r="O5" s="441">
        <f>H5/$H$76</f>
        <v>7.6738225025048748E-2</v>
      </c>
      <c r="P5" s="442">
        <f>L5*'II - Planilha Consolidada'!$G$21</f>
        <v>0</v>
      </c>
      <c r="Q5" s="442">
        <f>M5*'II - Planilha Consolidada'!$G$22</f>
        <v>0</v>
      </c>
      <c r="R5" s="442">
        <f>N5*'II - Planilha Consolidada'!$G$23+O5*'II - Planilha Consolidada'!$G$24</f>
        <v>0</v>
      </c>
      <c r="S5" s="441">
        <f>H5/$H$77</f>
        <v>0.15546719281902377</v>
      </c>
      <c r="T5" s="442">
        <f>S5*'II - Planilha Consolidada'!$G$9</f>
        <v>0</v>
      </c>
      <c r="U5" s="441"/>
      <c r="V5" s="442">
        <f>U5*'II - Planilha Consolidada'!$G$13</f>
        <v>0</v>
      </c>
      <c r="W5" s="442">
        <f>O5*SUM('II - Planilha Consolidada'!$G$18:$G$20)</f>
        <v>0</v>
      </c>
      <c r="X5" s="442">
        <f>'V-A - ISS'!D4*SUM('II - Planilha Consolidada'!$G$25:$G$26)</f>
        <v>0</v>
      </c>
      <c r="Y5" s="442">
        <f>SUM(P5:R5,T5,V5:X5)</f>
        <v>0</v>
      </c>
    </row>
    <row r="6" spans="1:25" s="443" customFormat="1" ht="22.5" x14ac:dyDescent="0.2">
      <c r="A6" s="444">
        <v>2</v>
      </c>
      <c r="B6" s="445">
        <v>1</v>
      </c>
      <c r="C6" s="433" t="s">
        <v>655</v>
      </c>
      <c r="D6" s="445" t="s">
        <v>315</v>
      </c>
      <c r="E6" s="446">
        <v>7.58</v>
      </c>
      <c r="F6" s="447" t="s">
        <v>313</v>
      </c>
      <c r="G6" s="448">
        <v>0.33333333333333331</v>
      </c>
      <c r="H6" s="449">
        <v>1.8702061136941006</v>
      </c>
      <c r="I6" s="402" t="s">
        <v>312</v>
      </c>
      <c r="J6" s="450">
        <v>0</v>
      </c>
      <c r="K6" s="451">
        <v>0</v>
      </c>
      <c r="L6" s="452">
        <f t="shared" ref="L6:L26" si="0">J6/$J$79</f>
        <v>0</v>
      </c>
      <c r="M6" s="441">
        <f t="shared" ref="M6:M26" si="1">IF(K6=0,0,K6/$K$80)</f>
        <v>0</v>
      </c>
      <c r="N6" s="452">
        <f t="shared" ref="N6:N26" si="2">ROUND((IF(OR(F6="Terrestre",F6="Terrestre com Balsa"),G6,0))/$G$80,6)</f>
        <v>5.1089999999999998E-3</v>
      </c>
      <c r="O6" s="441">
        <f t="shared" ref="O6:O26" si="3">H6/$H$76</f>
        <v>3.5803164181600747E-2</v>
      </c>
      <c r="P6" s="442">
        <f>L6*'II - Planilha Consolidada'!$G$21</f>
        <v>0</v>
      </c>
      <c r="Q6" s="442">
        <f>M6*'II - Planilha Consolidada'!$G$22</f>
        <v>0</v>
      </c>
      <c r="R6" s="442">
        <f>N6*'II - Planilha Consolidada'!$G$23+O6*'II - Planilha Consolidada'!$G$24</f>
        <v>0</v>
      </c>
      <c r="S6" s="441">
        <f t="shared" ref="S6:S9" si="4">H6/$H$77</f>
        <v>7.2535133924913883E-2</v>
      </c>
      <c r="T6" s="442">
        <f>S6*'II - Planilha Consolidada'!$G$9</f>
        <v>0</v>
      </c>
      <c r="U6" s="441"/>
      <c r="V6" s="442">
        <f>U6*'II - Planilha Consolidada'!$G$13</f>
        <v>0</v>
      </c>
      <c r="W6" s="442">
        <f>O6*SUM('II - Planilha Consolidada'!$G$18:$G$20)</f>
        <v>0</v>
      </c>
      <c r="X6" s="442">
        <f>'V-A - ISS'!D5*SUM('II - Planilha Consolidada'!$G$25:$G$26)</f>
        <v>0</v>
      </c>
      <c r="Y6" s="442">
        <f t="shared" ref="Y6:Y26" si="5">SUM(P6:R6,T6,V6:X6)</f>
        <v>0</v>
      </c>
    </row>
    <row r="7" spans="1:25" s="443" customFormat="1" x14ac:dyDescent="0.2">
      <c r="A7" s="444">
        <v>3</v>
      </c>
      <c r="B7" s="445">
        <v>2</v>
      </c>
      <c r="C7" s="433" t="s">
        <v>409</v>
      </c>
      <c r="D7" s="445" t="s">
        <v>315</v>
      </c>
      <c r="E7" s="446">
        <v>26.759999999999998</v>
      </c>
      <c r="F7" s="447" t="s">
        <v>313</v>
      </c>
      <c r="G7" s="448">
        <v>1.0666666666666667</v>
      </c>
      <c r="H7" s="449">
        <v>4.4848759123853172</v>
      </c>
      <c r="I7" s="402" t="s">
        <v>312</v>
      </c>
      <c r="J7" s="450">
        <v>0</v>
      </c>
      <c r="K7" s="451">
        <v>0</v>
      </c>
      <c r="L7" s="452">
        <f t="shared" si="0"/>
        <v>0</v>
      </c>
      <c r="M7" s="441">
        <f t="shared" si="1"/>
        <v>0</v>
      </c>
      <c r="N7" s="452">
        <f t="shared" si="2"/>
        <v>1.6347E-2</v>
      </c>
      <c r="O7" s="441">
        <f t="shared" si="3"/>
        <v>8.5858316604509807E-2</v>
      </c>
      <c r="P7" s="442">
        <f>L7*'II - Planilha Consolidada'!$G$21</f>
        <v>0</v>
      </c>
      <c r="Q7" s="442">
        <f>M7*'II - Planilha Consolidada'!$G$22</f>
        <v>0</v>
      </c>
      <c r="R7" s="442">
        <f>N7*'II - Planilha Consolidada'!$G$23+O7*'II - Planilha Consolidada'!$G$24</f>
        <v>0</v>
      </c>
      <c r="S7" s="441">
        <f t="shared" si="4"/>
        <v>0.17394396936224468</v>
      </c>
      <c r="T7" s="442">
        <f>S7*'II - Planilha Consolidada'!$G$9</f>
        <v>0</v>
      </c>
      <c r="U7" s="441"/>
      <c r="V7" s="442">
        <f>U7*'II - Planilha Consolidada'!$G$13</f>
        <v>0</v>
      </c>
      <c r="W7" s="442">
        <f>O7*SUM('II - Planilha Consolidada'!$G$18:$G$20)</f>
        <v>0</v>
      </c>
      <c r="X7" s="442">
        <f>'V-A - ISS'!D6*SUM('II - Planilha Consolidada'!$G$25:$G$26)</f>
        <v>0</v>
      </c>
      <c r="Y7" s="442">
        <f t="shared" si="5"/>
        <v>0</v>
      </c>
    </row>
    <row r="8" spans="1:25" s="443" customFormat="1" ht="22.5" x14ac:dyDescent="0.2">
      <c r="A8" s="444">
        <v>4</v>
      </c>
      <c r="B8" s="445">
        <v>3</v>
      </c>
      <c r="C8" s="433" t="s">
        <v>410</v>
      </c>
      <c r="D8" s="445" t="s">
        <v>315</v>
      </c>
      <c r="E8" s="446">
        <v>28.200000000000003</v>
      </c>
      <c r="F8" s="447" t="s">
        <v>313</v>
      </c>
      <c r="G8" s="448">
        <v>0.93333333333333335</v>
      </c>
      <c r="H8" s="449">
        <v>4.3453215805341232</v>
      </c>
      <c r="I8" s="402" t="s">
        <v>312</v>
      </c>
      <c r="J8" s="450">
        <v>0</v>
      </c>
      <c r="K8" s="451">
        <v>0</v>
      </c>
      <c r="L8" s="452">
        <f t="shared" si="0"/>
        <v>0</v>
      </c>
      <c r="M8" s="441">
        <f t="shared" si="1"/>
        <v>0</v>
      </c>
      <c r="N8" s="452">
        <f t="shared" si="2"/>
        <v>1.4304000000000001E-2</v>
      </c>
      <c r="O8" s="441">
        <f t="shared" si="3"/>
        <v>8.3186693076527304E-2</v>
      </c>
      <c r="P8" s="442">
        <f>L8*'II - Planilha Consolidada'!$G$21</f>
        <v>0</v>
      </c>
      <c r="Q8" s="442">
        <f>M8*'II - Planilha Consolidada'!$G$22</f>
        <v>0</v>
      </c>
      <c r="R8" s="442">
        <f>N8*'II - Planilha Consolidada'!$G$23+O8*'II - Planilha Consolidada'!$G$24</f>
        <v>0</v>
      </c>
      <c r="S8" s="441">
        <f t="shared" si="4"/>
        <v>0.16853141505793129</v>
      </c>
      <c r="T8" s="442">
        <f>S8*'II - Planilha Consolidada'!$G$9</f>
        <v>0</v>
      </c>
      <c r="U8" s="441"/>
      <c r="V8" s="442">
        <f>U8*'II - Planilha Consolidada'!$G$13</f>
        <v>0</v>
      </c>
      <c r="W8" s="442">
        <f>O8*SUM('II - Planilha Consolidada'!$G$18:$G$20)</f>
        <v>0</v>
      </c>
      <c r="X8" s="442">
        <f>'V-A - ISS'!D7*SUM('II - Planilha Consolidada'!$G$25:$G$26)</f>
        <v>0</v>
      </c>
      <c r="Y8" s="442">
        <f t="shared" si="5"/>
        <v>0</v>
      </c>
    </row>
    <row r="9" spans="1:25" s="443" customFormat="1" x14ac:dyDescent="0.2">
      <c r="A9" s="444">
        <v>5</v>
      </c>
      <c r="B9" s="445">
        <v>4</v>
      </c>
      <c r="C9" s="433" t="s">
        <v>412</v>
      </c>
      <c r="D9" s="445" t="s">
        <v>316</v>
      </c>
      <c r="E9" s="446">
        <v>204</v>
      </c>
      <c r="F9" s="447" t="s">
        <v>313</v>
      </c>
      <c r="G9" s="448">
        <v>2.8</v>
      </c>
      <c r="H9" s="449">
        <v>2.7281872972565897</v>
      </c>
      <c r="I9" s="402" t="s">
        <v>317</v>
      </c>
      <c r="J9" s="450">
        <v>2</v>
      </c>
      <c r="K9" s="451">
        <v>0</v>
      </c>
      <c r="L9" s="452">
        <f t="shared" si="0"/>
        <v>0.1</v>
      </c>
      <c r="M9" s="441">
        <f t="shared" si="1"/>
        <v>0</v>
      </c>
      <c r="N9" s="452">
        <f t="shared" si="2"/>
        <v>4.2911999999999999E-2</v>
      </c>
      <c r="O9" s="441">
        <f t="shared" si="3"/>
        <v>5.2228327672878036E-2</v>
      </c>
      <c r="P9" s="442">
        <f>L9*'II - Planilha Consolidada'!$G$21</f>
        <v>0</v>
      </c>
      <c r="Q9" s="442">
        <f>M9*'II - Planilha Consolidada'!$G$22</f>
        <v>0</v>
      </c>
      <c r="R9" s="442">
        <f>N9*'II - Planilha Consolidada'!$G$23+O9*'II - Planilha Consolidada'!$G$24</f>
        <v>0</v>
      </c>
      <c r="S9" s="441">
        <f t="shared" si="4"/>
        <v>0.10581156244210806</v>
      </c>
      <c r="T9" s="442">
        <f>S9*'II - Planilha Consolidada'!$G$9</f>
        <v>0</v>
      </c>
      <c r="U9" s="441"/>
      <c r="V9" s="442">
        <f>U9*'II - Planilha Consolidada'!$G$13</f>
        <v>0</v>
      </c>
      <c r="W9" s="442">
        <f>O9*SUM('II - Planilha Consolidada'!$G$18:$G$20)</f>
        <v>0</v>
      </c>
      <c r="X9" s="442">
        <f>'V-A - ISS'!D8*SUM('II - Planilha Consolidada'!$G$25:$G$26)</f>
        <v>0</v>
      </c>
      <c r="Y9" s="442">
        <f t="shared" si="5"/>
        <v>0</v>
      </c>
    </row>
    <row r="10" spans="1:25" s="443" customFormat="1" x14ac:dyDescent="0.2">
      <c r="A10" s="444">
        <v>6</v>
      </c>
      <c r="B10" s="445">
        <v>8</v>
      </c>
      <c r="C10" s="433" t="s">
        <v>421</v>
      </c>
      <c r="D10" s="445" t="s">
        <v>315</v>
      </c>
      <c r="E10" s="446">
        <v>648</v>
      </c>
      <c r="F10" s="447" t="s">
        <v>313</v>
      </c>
      <c r="G10" s="448">
        <v>9.6999999999999993</v>
      </c>
      <c r="H10" s="449">
        <v>3.805123725013448</v>
      </c>
      <c r="I10" s="402" t="s">
        <v>312</v>
      </c>
      <c r="J10" s="450">
        <v>0</v>
      </c>
      <c r="K10" s="451">
        <v>0</v>
      </c>
      <c r="L10" s="452">
        <f t="shared" si="0"/>
        <v>0</v>
      </c>
      <c r="M10" s="441">
        <f t="shared" si="1"/>
        <v>0</v>
      </c>
      <c r="N10" s="452">
        <f t="shared" si="2"/>
        <v>0.14865900000000001</v>
      </c>
      <c r="O10" s="441">
        <f t="shared" si="3"/>
        <v>7.2845163140261224E-2</v>
      </c>
      <c r="P10" s="442">
        <f>L10*'II - Planilha Consolidada'!$G$21</f>
        <v>0</v>
      </c>
      <c r="Q10" s="442">
        <f>M10*'II - Planilha Consolidada'!$G$22</f>
        <v>0</v>
      </c>
      <c r="R10" s="442">
        <f>N10*'II - Planilha Consolidada'!$G$23+O10*'II - Planilha Consolidada'!$G$24</f>
        <v>0</v>
      </c>
      <c r="S10" s="441"/>
      <c r="T10" s="442">
        <f>S10*'II - Planilha Consolidada'!$G$9</f>
        <v>0</v>
      </c>
      <c r="U10" s="441">
        <f>H10/$H$78</f>
        <v>0.14384836155221278</v>
      </c>
      <c r="V10" s="442">
        <f>U10*'II - Planilha Consolidada'!$G$13</f>
        <v>0</v>
      </c>
      <c r="W10" s="442">
        <f>O10*SUM('II - Planilha Consolidada'!$G$18:$G$20)</f>
        <v>0</v>
      </c>
      <c r="X10" s="442">
        <f>'V-A - ISS'!D9*SUM('II - Planilha Consolidada'!$G$25:$G$26)</f>
        <v>0</v>
      </c>
      <c r="Y10" s="442">
        <f t="shared" si="5"/>
        <v>0</v>
      </c>
    </row>
    <row r="11" spans="1:25" s="443" customFormat="1" ht="22.5" x14ac:dyDescent="0.2">
      <c r="A11" s="444">
        <v>7</v>
      </c>
      <c r="B11" s="445">
        <v>10</v>
      </c>
      <c r="C11" s="433" t="s">
        <v>431</v>
      </c>
      <c r="D11" s="445" t="s">
        <v>315</v>
      </c>
      <c r="E11" s="446">
        <v>471.5</v>
      </c>
      <c r="F11" s="447" t="s">
        <v>313</v>
      </c>
      <c r="G11" s="448">
        <v>6.5333333333333332</v>
      </c>
      <c r="H11" s="449">
        <v>2.0612955424063113</v>
      </c>
      <c r="I11" s="402" t="s">
        <v>317</v>
      </c>
      <c r="J11" s="450">
        <v>2</v>
      </c>
      <c r="K11" s="451">
        <v>0</v>
      </c>
      <c r="L11" s="452">
        <f t="shared" si="0"/>
        <v>0.1</v>
      </c>
      <c r="M11" s="441">
        <f t="shared" si="1"/>
        <v>0</v>
      </c>
      <c r="N11" s="452">
        <f t="shared" si="2"/>
        <v>0.10012799999999999</v>
      </c>
      <c r="O11" s="441">
        <f t="shared" si="3"/>
        <v>3.9461373904826264E-2</v>
      </c>
      <c r="P11" s="442">
        <f>L11*'II - Planilha Consolidada'!$G$21</f>
        <v>0</v>
      </c>
      <c r="Q11" s="442">
        <f>M11*'II - Planilha Consolidada'!$G$22</f>
        <v>0</v>
      </c>
      <c r="R11" s="442">
        <f>N11*'II - Planilha Consolidada'!$G$23+O11*'II - Planilha Consolidada'!$G$24</f>
        <v>0</v>
      </c>
      <c r="S11" s="441"/>
      <c r="T11" s="442">
        <f>S11*'II - Planilha Consolidada'!$G$9</f>
        <v>0</v>
      </c>
      <c r="U11" s="441">
        <f t="shared" ref="U11:U15" si="6">H11/$H$78</f>
        <v>7.7924926461879943E-2</v>
      </c>
      <c r="V11" s="442">
        <f>U11*'II - Planilha Consolidada'!$G$13</f>
        <v>0</v>
      </c>
      <c r="W11" s="442">
        <f>O11*SUM('II - Planilha Consolidada'!$G$18:$G$20)</f>
        <v>0</v>
      </c>
      <c r="X11" s="442">
        <f>'V-A - ISS'!D10*SUM('II - Planilha Consolidada'!$G$25:$G$26)</f>
        <v>0</v>
      </c>
      <c r="Y11" s="442">
        <f t="shared" si="5"/>
        <v>0</v>
      </c>
    </row>
    <row r="12" spans="1:25" s="443" customFormat="1" x14ac:dyDescent="0.2">
      <c r="A12" s="444">
        <v>8</v>
      </c>
      <c r="B12" s="445">
        <v>0</v>
      </c>
      <c r="C12" s="433" t="s">
        <v>662</v>
      </c>
      <c r="D12" s="445" t="s">
        <v>311</v>
      </c>
      <c r="E12" s="446">
        <v>0</v>
      </c>
      <c r="F12" s="447" t="s">
        <v>313</v>
      </c>
      <c r="G12" s="448">
        <v>0</v>
      </c>
      <c r="H12" s="449">
        <v>3.1231132934696073</v>
      </c>
      <c r="I12" s="402" t="s">
        <v>312</v>
      </c>
      <c r="J12" s="450">
        <v>0</v>
      </c>
      <c r="K12" s="451">
        <v>0</v>
      </c>
      <c r="L12" s="452">
        <f t="shared" si="0"/>
        <v>0</v>
      </c>
      <c r="M12" s="441">
        <f t="shared" si="1"/>
        <v>0</v>
      </c>
      <c r="N12" s="452">
        <f t="shared" si="2"/>
        <v>0</v>
      </c>
      <c r="O12" s="441">
        <f t="shared" si="3"/>
        <v>5.9788777924036633E-2</v>
      </c>
      <c r="P12" s="442">
        <f>L12*'II - Planilha Consolidada'!$G$21</f>
        <v>0</v>
      </c>
      <c r="Q12" s="442">
        <f>M12*'II - Planilha Consolidada'!$G$22</f>
        <v>0</v>
      </c>
      <c r="R12" s="442">
        <f>N12*'II - Planilha Consolidada'!$G$23+O12*'II - Planilha Consolidada'!$G$24</f>
        <v>0</v>
      </c>
      <c r="S12" s="441"/>
      <c r="T12" s="442">
        <f>S12*'II - Planilha Consolidada'!$G$9</f>
        <v>0</v>
      </c>
      <c r="U12" s="441">
        <f t="shared" si="6"/>
        <v>0.11806573522282783</v>
      </c>
      <c r="V12" s="442">
        <f>U12*'II - Planilha Consolidada'!$G$13</f>
        <v>0</v>
      </c>
      <c r="W12" s="442">
        <f>O12*SUM('II - Planilha Consolidada'!$G$18:$G$20)</f>
        <v>0</v>
      </c>
      <c r="X12" s="442">
        <f>'V-A - ISS'!D11*SUM('II - Planilha Consolidada'!$G$25:$G$26)</f>
        <v>0</v>
      </c>
      <c r="Y12" s="442">
        <f t="shared" si="5"/>
        <v>0</v>
      </c>
    </row>
    <row r="13" spans="1:25" s="443" customFormat="1" ht="22.5" x14ac:dyDescent="0.2">
      <c r="A13" s="444">
        <v>9</v>
      </c>
      <c r="B13" s="445">
        <v>6</v>
      </c>
      <c r="C13" s="433" t="s">
        <v>418</v>
      </c>
      <c r="D13" s="445" t="s">
        <v>315</v>
      </c>
      <c r="E13" s="446">
        <v>263.10000000000002</v>
      </c>
      <c r="F13" s="447" t="s">
        <v>313</v>
      </c>
      <c r="G13" s="448">
        <v>4.6500000000000004</v>
      </c>
      <c r="H13" s="449">
        <v>3.4606443582571274</v>
      </c>
      <c r="I13" s="402" t="s">
        <v>312</v>
      </c>
      <c r="J13" s="450">
        <v>0</v>
      </c>
      <c r="K13" s="451">
        <v>0</v>
      </c>
      <c r="L13" s="452">
        <f t="shared" si="0"/>
        <v>0</v>
      </c>
      <c r="M13" s="441">
        <f t="shared" si="1"/>
        <v>0</v>
      </c>
      <c r="N13" s="452">
        <f t="shared" si="2"/>
        <v>7.1263999999999994E-2</v>
      </c>
      <c r="O13" s="441">
        <f t="shared" si="3"/>
        <v>6.6250461500243107E-2</v>
      </c>
      <c r="P13" s="442">
        <f>L13*'II - Planilha Consolidada'!$G$21</f>
        <v>0</v>
      </c>
      <c r="Q13" s="442">
        <f>M13*'II - Planilha Consolidada'!$G$22</f>
        <v>0</v>
      </c>
      <c r="R13" s="442">
        <f>N13*'II - Planilha Consolidada'!$G$23+O13*'II - Planilha Consolidada'!$G$24</f>
        <v>0</v>
      </c>
      <c r="S13" s="441"/>
      <c r="T13" s="442">
        <f>S13*'II - Planilha Consolidada'!$G$9</f>
        <v>0</v>
      </c>
      <c r="U13" s="441">
        <f t="shared" si="6"/>
        <v>0.13082571207285443</v>
      </c>
      <c r="V13" s="442">
        <f>U13*'II - Planilha Consolidada'!$G$13</f>
        <v>0</v>
      </c>
      <c r="W13" s="442">
        <f>O13*SUM('II - Planilha Consolidada'!$G$18:$G$20)</f>
        <v>0</v>
      </c>
      <c r="X13" s="442">
        <f>'V-A - ISS'!D12*SUM('II - Planilha Consolidada'!$G$25:$G$26)</f>
        <v>0</v>
      </c>
      <c r="Y13" s="442">
        <f t="shared" si="5"/>
        <v>0</v>
      </c>
    </row>
    <row r="14" spans="1:25" s="443" customFormat="1" ht="22.5" x14ac:dyDescent="0.2">
      <c r="A14" s="444">
        <v>10</v>
      </c>
      <c r="B14" s="445">
        <v>9</v>
      </c>
      <c r="C14" s="433" t="s">
        <v>423</v>
      </c>
      <c r="D14" s="445" t="s">
        <v>316</v>
      </c>
      <c r="E14" s="446">
        <v>108</v>
      </c>
      <c r="F14" s="447" t="s">
        <v>313</v>
      </c>
      <c r="G14" s="448">
        <v>1.5166666666666666</v>
      </c>
      <c r="H14" s="449">
        <v>2.4329471320638332</v>
      </c>
      <c r="I14" s="402" t="s">
        <v>317</v>
      </c>
      <c r="J14" s="450">
        <v>2</v>
      </c>
      <c r="K14" s="451">
        <v>0</v>
      </c>
      <c r="L14" s="452">
        <f t="shared" si="0"/>
        <v>0.1</v>
      </c>
      <c r="M14" s="441">
        <f t="shared" si="1"/>
        <v>0</v>
      </c>
      <c r="N14" s="452">
        <f t="shared" si="2"/>
        <v>2.3244000000000001E-2</v>
      </c>
      <c r="O14" s="441">
        <f t="shared" si="3"/>
        <v>4.6576259684222028E-2</v>
      </c>
      <c r="P14" s="442">
        <f>L14*'II - Planilha Consolidada'!$G$21</f>
        <v>0</v>
      </c>
      <c r="Q14" s="442">
        <f>M14*'II - Planilha Consolidada'!$G$22</f>
        <v>0</v>
      </c>
      <c r="R14" s="442">
        <f>N14*'II - Planilha Consolidada'!$G$23+O14*'II - Planilha Consolidada'!$G$24</f>
        <v>0</v>
      </c>
      <c r="S14" s="441"/>
      <c r="T14" s="442">
        <f>S14*'II - Planilha Consolidada'!$G$9</f>
        <v>0</v>
      </c>
      <c r="U14" s="441">
        <f t="shared" si="6"/>
        <v>9.1974790830040773E-2</v>
      </c>
      <c r="V14" s="442">
        <f>U14*'II - Planilha Consolidada'!$G$13</f>
        <v>0</v>
      </c>
      <c r="W14" s="442">
        <f>O14*SUM('II - Planilha Consolidada'!$G$18:$G$20)</f>
        <v>0</v>
      </c>
      <c r="X14" s="442">
        <f>'V-A - ISS'!D13*SUM('II - Planilha Consolidada'!$G$25:$G$26)</f>
        <v>0</v>
      </c>
      <c r="Y14" s="442">
        <f t="shared" si="5"/>
        <v>0</v>
      </c>
    </row>
    <row r="15" spans="1:25" s="443" customFormat="1" x14ac:dyDescent="0.2">
      <c r="A15" s="444">
        <v>11</v>
      </c>
      <c r="B15" s="445">
        <v>10</v>
      </c>
      <c r="C15" s="433" t="s">
        <v>429</v>
      </c>
      <c r="D15" s="445" t="s">
        <v>316</v>
      </c>
      <c r="E15" s="446">
        <v>330</v>
      </c>
      <c r="F15" s="447" t="s">
        <v>313</v>
      </c>
      <c r="G15" s="448">
        <v>4.5166666666666666</v>
      </c>
      <c r="H15" s="449">
        <v>2.6402873358465127</v>
      </c>
      <c r="I15" s="402" t="s">
        <v>317</v>
      </c>
      <c r="J15" s="450">
        <v>2</v>
      </c>
      <c r="K15" s="451">
        <v>0</v>
      </c>
      <c r="L15" s="452">
        <f t="shared" si="0"/>
        <v>0.1</v>
      </c>
      <c r="M15" s="441">
        <f t="shared" si="1"/>
        <v>0</v>
      </c>
      <c r="N15" s="452">
        <f t="shared" si="2"/>
        <v>6.9221000000000005E-2</v>
      </c>
      <c r="O15" s="441">
        <f t="shared" si="3"/>
        <v>5.0545573709623634E-2</v>
      </c>
      <c r="P15" s="442">
        <f>L15*'II - Planilha Consolidada'!$G$21</f>
        <v>0</v>
      </c>
      <c r="Q15" s="442">
        <f>M15*'II - Planilha Consolidada'!$G$22</f>
        <v>0</v>
      </c>
      <c r="R15" s="442">
        <f>N15*'II - Planilha Consolidada'!$G$23+O15*'II - Planilha Consolidada'!$G$24</f>
        <v>0</v>
      </c>
      <c r="S15" s="441"/>
      <c r="T15" s="442">
        <f>S15*'II - Planilha Consolidada'!$G$9</f>
        <v>0</v>
      </c>
      <c r="U15" s="441">
        <f t="shared" si="6"/>
        <v>9.9813050701061112E-2</v>
      </c>
      <c r="V15" s="442">
        <f>U15*'II - Planilha Consolidada'!$G$13</f>
        <v>0</v>
      </c>
      <c r="W15" s="442">
        <f>O15*SUM('II - Planilha Consolidada'!$G$18:$G$20)</f>
        <v>0</v>
      </c>
      <c r="X15" s="442">
        <f>'V-A - ISS'!D14*SUM('II - Planilha Consolidada'!$G$25:$G$26)</f>
        <v>0</v>
      </c>
      <c r="Y15" s="442">
        <f t="shared" si="5"/>
        <v>0</v>
      </c>
    </row>
    <row r="16" spans="1:25" s="443" customFormat="1" ht="22.5" x14ac:dyDescent="0.2">
      <c r="A16" s="444">
        <v>12</v>
      </c>
      <c r="B16" s="445">
        <v>5</v>
      </c>
      <c r="C16" s="433" t="s">
        <v>667</v>
      </c>
      <c r="D16" s="445" t="s">
        <v>51</v>
      </c>
      <c r="E16" s="446">
        <v>46</v>
      </c>
      <c r="F16" s="447" t="s">
        <v>313</v>
      </c>
      <c r="G16" s="448">
        <v>0.58333333333333337</v>
      </c>
      <c r="H16" s="449">
        <v>1.5677691249775865</v>
      </c>
      <c r="I16" s="402" t="s">
        <v>317</v>
      </c>
      <c r="J16" s="450">
        <v>1</v>
      </c>
      <c r="K16" s="451">
        <v>0</v>
      </c>
      <c r="L16" s="452">
        <f t="shared" si="0"/>
        <v>0.05</v>
      </c>
      <c r="M16" s="441">
        <f t="shared" si="1"/>
        <v>0</v>
      </c>
      <c r="N16" s="452">
        <f t="shared" si="2"/>
        <v>8.94E-3</v>
      </c>
      <c r="O16" s="441">
        <f t="shared" si="3"/>
        <v>3.0013320440678511E-2</v>
      </c>
      <c r="P16" s="442">
        <f>L16*'II - Planilha Consolidada'!$G$21</f>
        <v>0</v>
      </c>
      <c r="Q16" s="442">
        <f>M16*'II - Planilha Consolidada'!$G$22</f>
        <v>0</v>
      </c>
      <c r="R16" s="442">
        <f>N16*'II - Planilha Consolidada'!$G$23+O16*'II - Planilha Consolidada'!$G$24</f>
        <v>0</v>
      </c>
      <c r="S16" s="441">
        <f t="shared" ref="S16:S17" si="7">H16/$H$77</f>
        <v>6.0805246336711832E-2</v>
      </c>
      <c r="T16" s="442">
        <f>S16*'II - Planilha Consolidada'!$G$9</f>
        <v>0</v>
      </c>
      <c r="U16" s="441"/>
      <c r="V16" s="442">
        <f>U16*'II - Planilha Consolidada'!$G$13</f>
        <v>0</v>
      </c>
      <c r="W16" s="442">
        <f>O16*SUM('II - Planilha Consolidada'!$G$18:$G$20)</f>
        <v>0</v>
      </c>
      <c r="X16" s="442">
        <f>'V-A - ISS'!D15*SUM('II - Planilha Consolidada'!$G$25:$G$26)</f>
        <v>0</v>
      </c>
      <c r="Y16" s="442">
        <f t="shared" si="5"/>
        <v>0</v>
      </c>
    </row>
    <row r="17" spans="1:25" s="443" customFormat="1" x14ac:dyDescent="0.2">
      <c r="A17" s="444">
        <v>13</v>
      </c>
      <c r="B17" s="445">
        <v>4</v>
      </c>
      <c r="C17" s="433" t="s">
        <v>413</v>
      </c>
      <c r="D17" s="445" t="s">
        <v>51</v>
      </c>
      <c r="E17" s="446">
        <v>96</v>
      </c>
      <c r="F17" s="447" t="s">
        <v>313</v>
      </c>
      <c r="G17" s="448">
        <v>1.3333333333333333</v>
      </c>
      <c r="H17" s="449">
        <v>0.9895485773713466</v>
      </c>
      <c r="I17" s="402" t="s">
        <v>317</v>
      </c>
      <c r="J17" s="450">
        <v>1</v>
      </c>
      <c r="K17" s="451">
        <v>0</v>
      </c>
      <c r="L17" s="452">
        <f t="shared" si="0"/>
        <v>0.05</v>
      </c>
      <c r="M17" s="441">
        <f t="shared" si="1"/>
        <v>0</v>
      </c>
      <c r="N17" s="452">
        <f t="shared" si="2"/>
        <v>2.0434000000000001E-2</v>
      </c>
      <c r="O17" s="441">
        <f t="shared" si="3"/>
        <v>1.894388534069924E-2</v>
      </c>
      <c r="P17" s="442">
        <f>L17*'II - Planilha Consolidada'!$G$21</f>
        <v>0</v>
      </c>
      <c r="Q17" s="442">
        <f>M17*'II - Planilha Consolidada'!$G$22</f>
        <v>0</v>
      </c>
      <c r="R17" s="442">
        <f>N17*'II - Planilha Consolidada'!$G$23+O17*'II - Planilha Consolidada'!$G$24</f>
        <v>0</v>
      </c>
      <c r="S17" s="441">
        <f t="shared" si="7"/>
        <v>3.8379212889568602E-2</v>
      </c>
      <c r="T17" s="442">
        <f>S17*'II - Planilha Consolidada'!$G$9</f>
        <v>0</v>
      </c>
      <c r="U17" s="441"/>
      <c r="V17" s="442">
        <f>U17*'II - Planilha Consolidada'!$G$13</f>
        <v>0</v>
      </c>
      <c r="W17" s="442">
        <f>O17*SUM('II - Planilha Consolidada'!$G$18:$G$20)</f>
        <v>0</v>
      </c>
      <c r="X17" s="442">
        <f>'V-A - ISS'!D16*SUM('II - Planilha Consolidada'!$G$25:$G$26)</f>
        <v>0</v>
      </c>
      <c r="Y17" s="442">
        <f t="shared" si="5"/>
        <v>0</v>
      </c>
    </row>
    <row r="18" spans="1:25" s="443" customFormat="1" ht="22.5" x14ac:dyDescent="0.2">
      <c r="A18" s="444">
        <v>14</v>
      </c>
      <c r="B18" s="445">
        <v>9</v>
      </c>
      <c r="C18" s="433" t="s">
        <v>425</v>
      </c>
      <c r="D18" s="445" t="s">
        <v>51</v>
      </c>
      <c r="E18" s="446">
        <v>66.3</v>
      </c>
      <c r="F18" s="447" t="s">
        <v>313</v>
      </c>
      <c r="G18" s="448">
        <v>1</v>
      </c>
      <c r="H18" s="449">
        <v>1.2343588811188813</v>
      </c>
      <c r="I18" s="402" t="s">
        <v>317</v>
      </c>
      <c r="J18" s="450">
        <v>1</v>
      </c>
      <c r="K18" s="451">
        <v>0</v>
      </c>
      <c r="L18" s="452">
        <f t="shared" si="0"/>
        <v>0.05</v>
      </c>
      <c r="M18" s="441">
        <f t="shared" si="1"/>
        <v>0</v>
      </c>
      <c r="N18" s="452">
        <f t="shared" si="2"/>
        <v>1.5325999999999999E-2</v>
      </c>
      <c r="O18" s="441">
        <f t="shared" si="3"/>
        <v>2.3630525724473633E-2</v>
      </c>
      <c r="P18" s="442">
        <f>L18*'II - Planilha Consolidada'!$G$21</f>
        <v>0</v>
      </c>
      <c r="Q18" s="442">
        <f>M18*'II - Planilha Consolidada'!$G$22</f>
        <v>0</v>
      </c>
      <c r="R18" s="442">
        <f>N18*'II - Planilha Consolidada'!$G$23+O18*'II - Planilha Consolidada'!$G$24</f>
        <v>0</v>
      </c>
      <c r="S18" s="441"/>
      <c r="T18" s="442">
        <f>S18*'II - Planilha Consolidada'!$G$9</f>
        <v>0</v>
      </c>
      <c r="U18" s="441">
        <f t="shared" ref="U18:U19" si="8">H18/$H$78</f>
        <v>4.6663529348377794E-2</v>
      </c>
      <c r="V18" s="442">
        <f>U18*'II - Planilha Consolidada'!$G$13</f>
        <v>0</v>
      </c>
      <c r="W18" s="442">
        <f>O18*SUM('II - Planilha Consolidada'!$G$18:$G$20)</f>
        <v>0</v>
      </c>
      <c r="X18" s="442">
        <f>'V-A - ISS'!D17*SUM('II - Planilha Consolidada'!$G$25:$G$26)</f>
        <v>0</v>
      </c>
      <c r="Y18" s="442">
        <f t="shared" si="5"/>
        <v>0</v>
      </c>
    </row>
    <row r="19" spans="1:25" s="443" customFormat="1" ht="22.5" x14ac:dyDescent="0.2">
      <c r="A19" s="444">
        <v>15</v>
      </c>
      <c r="B19" s="445">
        <v>11</v>
      </c>
      <c r="C19" s="433" t="s">
        <v>435</v>
      </c>
      <c r="D19" s="445" t="s">
        <v>51</v>
      </c>
      <c r="E19" s="446">
        <v>49.4</v>
      </c>
      <c r="F19" s="447" t="s">
        <v>313</v>
      </c>
      <c r="G19" s="448">
        <v>0.75</v>
      </c>
      <c r="H19" s="449">
        <v>1.5336875397525553</v>
      </c>
      <c r="I19" s="402" t="s">
        <v>317</v>
      </c>
      <c r="J19" s="450">
        <v>1</v>
      </c>
      <c r="K19" s="451">
        <v>0</v>
      </c>
      <c r="L19" s="452">
        <f t="shared" si="0"/>
        <v>0.05</v>
      </c>
      <c r="M19" s="441">
        <f t="shared" si="1"/>
        <v>0</v>
      </c>
      <c r="N19" s="452">
        <f t="shared" si="2"/>
        <v>1.1494000000000001E-2</v>
      </c>
      <c r="O19" s="441">
        <f t="shared" si="3"/>
        <v>2.9360863696768734E-2</v>
      </c>
      <c r="P19" s="442">
        <f>L19*'II - Planilha Consolidada'!$G$21</f>
        <v>0</v>
      </c>
      <c r="Q19" s="442">
        <f>M19*'II - Planilha Consolidada'!$G$22</f>
        <v>0</v>
      </c>
      <c r="R19" s="442">
        <f>N19*'II - Planilha Consolidada'!$G$23+O19*'II - Planilha Consolidada'!$G$24</f>
        <v>0</v>
      </c>
      <c r="S19" s="441"/>
      <c r="T19" s="442">
        <f>S19*'II - Planilha Consolidada'!$G$9</f>
        <v>0</v>
      </c>
      <c r="U19" s="441">
        <f t="shared" si="8"/>
        <v>5.7979307814930402E-2</v>
      </c>
      <c r="V19" s="442">
        <f>U19*'II - Planilha Consolidada'!$G$13</f>
        <v>0</v>
      </c>
      <c r="W19" s="442">
        <f>O19*SUM('II - Planilha Consolidada'!$G$18:$G$20)</f>
        <v>0</v>
      </c>
      <c r="X19" s="442">
        <f>'V-A - ISS'!D18*SUM('II - Planilha Consolidada'!$G$25:$G$26)</f>
        <v>0</v>
      </c>
      <c r="Y19" s="442">
        <f t="shared" si="5"/>
        <v>0</v>
      </c>
    </row>
    <row r="20" spans="1:25" s="443" customFormat="1" ht="22.5" x14ac:dyDescent="0.2">
      <c r="A20" s="444">
        <v>16</v>
      </c>
      <c r="B20" s="445">
        <v>4</v>
      </c>
      <c r="C20" s="433" t="s">
        <v>672</v>
      </c>
      <c r="D20" s="445" t="s">
        <v>315</v>
      </c>
      <c r="E20" s="446">
        <v>448</v>
      </c>
      <c r="F20" s="447" t="s">
        <v>313</v>
      </c>
      <c r="G20" s="448">
        <v>6.4333333333333336</v>
      </c>
      <c r="H20" s="449">
        <v>1.6435543873767258</v>
      </c>
      <c r="I20" s="402" t="s">
        <v>317</v>
      </c>
      <c r="J20" s="450">
        <v>1</v>
      </c>
      <c r="K20" s="451">
        <v>0</v>
      </c>
      <c r="L20" s="452">
        <f t="shared" si="0"/>
        <v>0.05</v>
      </c>
      <c r="M20" s="441">
        <f t="shared" si="1"/>
        <v>0</v>
      </c>
      <c r="N20" s="452">
        <f t="shared" si="2"/>
        <v>9.8595000000000002E-2</v>
      </c>
      <c r="O20" s="441">
        <f t="shared" si="3"/>
        <v>3.1464151005477899E-2</v>
      </c>
      <c r="P20" s="442">
        <f>L20*'II - Planilha Consolidada'!$G$21</f>
        <v>0</v>
      </c>
      <c r="Q20" s="442">
        <f>M20*'II - Planilha Consolidada'!$G$22</f>
        <v>0</v>
      </c>
      <c r="R20" s="442">
        <f>N20*'II - Planilha Consolidada'!$G$23+O20*'II - Planilha Consolidada'!$G$24</f>
        <v>0</v>
      </c>
      <c r="S20" s="441">
        <f t="shared" ref="S20" si="9">H20/$H$77</f>
        <v>6.3744544907818654E-2</v>
      </c>
      <c r="T20" s="442">
        <f>S20*'II - Planilha Consolidada'!$G$9</f>
        <v>0</v>
      </c>
      <c r="U20" s="441"/>
      <c r="V20" s="442">
        <f>U20*'II - Planilha Consolidada'!$G$13</f>
        <v>0</v>
      </c>
      <c r="W20" s="442">
        <f>O20*SUM('II - Planilha Consolidada'!$G$18:$G$20)</f>
        <v>0</v>
      </c>
      <c r="X20" s="442">
        <f>'V-A - ISS'!D19*SUM('II - Planilha Consolidada'!$G$25:$G$26)</f>
        <v>0</v>
      </c>
      <c r="Y20" s="442">
        <f t="shared" si="5"/>
        <v>0</v>
      </c>
    </row>
    <row r="21" spans="1:25" s="443" customFormat="1" ht="22.5" x14ac:dyDescent="0.2">
      <c r="A21" s="444">
        <v>17</v>
      </c>
      <c r="B21" s="445">
        <v>9</v>
      </c>
      <c r="C21" s="433" t="s">
        <v>674</v>
      </c>
      <c r="D21" s="445" t="s">
        <v>315</v>
      </c>
      <c r="E21" s="446">
        <v>197.7</v>
      </c>
      <c r="F21" s="447" t="s">
        <v>313</v>
      </c>
      <c r="G21" s="448">
        <v>3.0333333333333332</v>
      </c>
      <c r="H21" s="449">
        <v>1.6074963708086785</v>
      </c>
      <c r="I21" s="402" t="s">
        <v>317</v>
      </c>
      <c r="J21" s="450">
        <v>1</v>
      </c>
      <c r="K21" s="451">
        <v>0</v>
      </c>
      <c r="L21" s="452">
        <f t="shared" si="0"/>
        <v>0.05</v>
      </c>
      <c r="M21" s="441">
        <f t="shared" si="1"/>
        <v>0</v>
      </c>
      <c r="N21" s="452">
        <f t="shared" si="2"/>
        <v>4.6488000000000002E-2</v>
      </c>
      <c r="O21" s="441">
        <f t="shared" si="3"/>
        <v>3.0773857525098525E-2</v>
      </c>
      <c r="P21" s="442">
        <f>L21*'II - Planilha Consolidada'!$G$21</f>
        <v>0</v>
      </c>
      <c r="Q21" s="442">
        <f>M21*'II - Planilha Consolidada'!$G$22</f>
        <v>0</v>
      </c>
      <c r="R21" s="442">
        <f>N21*'II - Planilha Consolidada'!$G$23+O21*'II - Planilha Consolidada'!$G$24</f>
        <v>0</v>
      </c>
      <c r="S21" s="441"/>
      <c r="T21" s="442">
        <f>S21*'II - Planilha Consolidada'!$G$9</f>
        <v>0</v>
      </c>
      <c r="U21" s="441">
        <f t="shared" ref="U21:U23" si="10">H21/$H$78</f>
        <v>6.0769566472149192E-2</v>
      </c>
      <c r="V21" s="442">
        <f>U21*'II - Planilha Consolidada'!$G$13</f>
        <v>0</v>
      </c>
      <c r="W21" s="442">
        <f>O21*SUM('II - Planilha Consolidada'!$G$18:$G$20)</f>
        <v>0</v>
      </c>
      <c r="X21" s="442">
        <f>'V-A - ISS'!D20*SUM('II - Planilha Consolidada'!$G$25:$G$26)</f>
        <v>0</v>
      </c>
      <c r="Y21" s="442">
        <f t="shared" si="5"/>
        <v>0</v>
      </c>
    </row>
    <row r="22" spans="1:25" s="443" customFormat="1" ht="22.5" x14ac:dyDescent="0.2">
      <c r="A22" s="444">
        <v>18</v>
      </c>
      <c r="B22" s="445">
        <v>7</v>
      </c>
      <c r="C22" s="433" t="s">
        <v>420</v>
      </c>
      <c r="D22" s="445" t="s">
        <v>315</v>
      </c>
      <c r="E22" s="446">
        <v>72.400000000000006</v>
      </c>
      <c r="F22" s="447" t="s">
        <v>313</v>
      </c>
      <c r="G22" s="448">
        <v>1.2</v>
      </c>
      <c r="H22" s="449">
        <v>1.3783297041420117</v>
      </c>
      <c r="I22" s="402" t="s">
        <v>312</v>
      </c>
      <c r="J22" s="450">
        <v>0</v>
      </c>
      <c r="K22" s="451">
        <v>0</v>
      </c>
      <c r="L22" s="452">
        <f t="shared" si="0"/>
        <v>0</v>
      </c>
      <c r="M22" s="441">
        <f t="shared" si="1"/>
        <v>0</v>
      </c>
      <c r="N22" s="452">
        <f t="shared" si="2"/>
        <v>1.8391000000000001E-2</v>
      </c>
      <c r="O22" s="441">
        <f t="shared" si="3"/>
        <v>2.6386698413844081E-2</v>
      </c>
      <c r="P22" s="442">
        <f>L22*'II - Planilha Consolidada'!$G$21</f>
        <v>0</v>
      </c>
      <c r="Q22" s="442">
        <f>M22*'II - Planilha Consolidada'!$G$22</f>
        <v>0</v>
      </c>
      <c r="R22" s="442">
        <f>N22*'II - Planilha Consolidada'!$G$23+O22*'II - Planilha Consolidada'!$G$24</f>
        <v>0</v>
      </c>
      <c r="S22" s="441"/>
      <c r="T22" s="442">
        <f>S22*'II - Planilha Consolidada'!$G$9</f>
        <v>0</v>
      </c>
      <c r="U22" s="441">
        <f t="shared" si="10"/>
        <v>5.2106182071352709E-2</v>
      </c>
      <c r="V22" s="442">
        <f>U22*'II - Planilha Consolidada'!$G$13</f>
        <v>0</v>
      </c>
      <c r="W22" s="442">
        <f>O22*SUM('II - Planilha Consolidada'!$G$18:$G$20)</f>
        <v>0</v>
      </c>
      <c r="X22" s="442">
        <f>'V-A - ISS'!D21*SUM('II - Planilha Consolidada'!$G$25:$G$26)</f>
        <v>0</v>
      </c>
      <c r="Y22" s="442">
        <f t="shared" si="5"/>
        <v>0</v>
      </c>
    </row>
    <row r="23" spans="1:25" s="443" customFormat="1" ht="33.75" x14ac:dyDescent="0.2">
      <c r="A23" s="444">
        <v>19</v>
      </c>
      <c r="B23" s="445">
        <v>11</v>
      </c>
      <c r="C23" s="433" t="s">
        <v>437</v>
      </c>
      <c r="D23" s="445" t="s">
        <v>315</v>
      </c>
      <c r="E23" s="446">
        <v>220.1</v>
      </c>
      <c r="F23" s="447" t="s">
        <v>313</v>
      </c>
      <c r="G23" s="448">
        <v>3.5166666666666666</v>
      </c>
      <c r="H23" s="449">
        <v>1.667913037475345</v>
      </c>
      <c r="I23" s="402" t="s">
        <v>317</v>
      </c>
      <c r="J23" s="450">
        <v>2</v>
      </c>
      <c r="K23" s="451">
        <v>0</v>
      </c>
      <c r="L23" s="452">
        <f t="shared" si="0"/>
        <v>0.1</v>
      </c>
      <c r="M23" s="441">
        <f t="shared" si="1"/>
        <v>0</v>
      </c>
      <c r="N23" s="452">
        <f t="shared" si="2"/>
        <v>5.3894999999999998E-2</v>
      </c>
      <c r="O23" s="441">
        <f t="shared" si="3"/>
        <v>3.1930472199883785E-2</v>
      </c>
      <c r="P23" s="442">
        <f>L23*'II - Planilha Consolidada'!$G$21</f>
        <v>0</v>
      </c>
      <c r="Q23" s="442">
        <f>M23*'II - Planilha Consolidada'!$G$22</f>
        <v>0</v>
      </c>
      <c r="R23" s="442">
        <f>N23*'II - Planilha Consolidada'!$G$23+O23*'II - Planilha Consolidada'!$G$24</f>
        <v>0</v>
      </c>
      <c r="S23" s="441"/>
      <c r="T23" s="442">
        <f>S23*'II - Planilha Consolidada'!$G$9</f>
        <v>0</v>
      </c>
      <c r="U23" s="441">
        <f t="shared" si="10"/>
        <v>6.3053549632359165E-2</v>
      </c>
      <c r="V23" s="442">
        <f>U23*'II - Planilha Consolidada'!$G$13</f>
        <v>0</v>
      </c>
      <c r="W23" s="442">
        <f>O23*SUM('II - Planilha Consolidada'!$G$18:$G$20)</f>
        <v>0</v>
      </c>
      <c r="X23" s="442">
        <f>'V-A - ISS'!D22*SUM('II - Planilha Consolidada'!$G$25:$G$26)</f>
        <v>0</v>
      </c>
      <c r="Y23" s="442">
        <f t="shared" si="5"/>
        <v>0</v>
      </c>
    </row>
    <row r="24" spans="1:25" s="443" customFormat="1" x14ac:dyDescent="0.2">
      <c r="A24" s="444">
        <v>20</v>
      </c>
      <c r="B24" s="445">
        <v>5</v>
      </c>
      <c r="C24" s="433" t="s">
        <v>417</v>
      </c>
      <c r="D24" s="445" t="s">
        <v>315</v>
      </c>
      <c r="E24" s="446">
        <v>555</v>
      </c>
      <c r="F24" s="447" t="s">
        <v>313</v>
      </c>
      <c r="G24" s="448">
        <v>9.65</v>
      </c>
      <c r="H24" s="449">
        <v>2.4508788757396447</v>
      </c>
      <c r="I24" s="402" t="s">
        <v>317</v>
      </c>
      <c r="J24" s="450">
        <v>2</v>
      </c>
      <c r="K24" s="451">
        <v>0</v>
      </c>
      <c r="L24" s="452">
        <f t="shared" si="0"/>
        <v>0.1</v>
      </c>
      <c r="M24" s="441">
        <f t="shared" si="1"/>
        <v>0</v>
      </c>
      <c r="N24" s="452">
        <f t="shared" si="2"/>
        <v>0.147893</v>
      </c>
      <c r="O24" s="441">
        <f t="shared" si="3"/>
        <v>4.6919544393958824E-2</v>
      </c>
      <c r="P24" s="442">
        <f>L24*'II - Planilha Consolidada'!$G$21</f>
        <v>0</v>
      </c>
      <c r="Q24" s="442">
        <f>M24*'II - Planilha Consolidada'!$G$22</f>
        <v>0</v>
      </c>
      <c r="R24" s="442">
        <f>N24*'II - Planilha Consolidada'!$G$23+O24*'II - Planilha Consolidada'!$G$24</f>
        <v>0</v>
      </c>
      <c r="S24" s="441">
        <f t="shared" ref="S24" si="11">H24/$H$77</f>
        <v>9.505627544675814E-2</v>
      </c>
      <c r="T24" s="442">
        <f>S24*'II - Planilha Consolidada'!$G$9</f>
        <v>0</v>
      </c>
      <c r="U24" s="441"/>
      <c r="V24" s="442">
        <f>U24*'II - Planilha Consolidada'!$G$13</f>
        <v>0</v>
      </c>
      <c r="W24" s="442">
        <f>O24*SUM('II - Planilha Consolidada'!$G$18:$G$20)</f>
        <v>0</v>
      </c>
      <c r="X24" s="442">
        <f>'V-A - ISS'!D23*SUM('II - Planilha Consolidada'!$G$25:$G$26)</f>
        <v>0</v>
      </c>
      <c r="Y24" s="442">
        <f t="shared" si="5"/>
        <v>0</v>
      </c>
    </row>
    <row r="25" spans="1:25" s="443" customFormat="1" ht="22.5" x14ac:dyDescent="0.2">
      <c r="A25" s="444">
        <v>21</v>
      </c>
      <c r="B25" s="445">
        <v>11</v>
      </c>
      <c r="C25" s="433" t="s">
        <v>433</v>
      </c>
      <c r="D25" s="445" t="s">
        <v>316</v>
      </c>
      <c r="E25" s="446">
        <v>148</v>
      </c>
      <c r="F25" s="447" t="s">
        <v>313</v>
      </c>
      <c r="G25" s="448">
        <v>2.1</v>
      </c>
      <c r="H25" s="449">
        <v>1.5071288757396448</v>
      </c>
      <c r="I25" s="402" t="s">
        <v>317</v>
      </c>
      <c r="J25" s="450">
        <v>1</v>
      </c>
      <c r="K25" s="451">
        <v>0</v>
      </c>
      <c r="L25" s="452">
        <f t="shared" si="0"/>
        <v>0.05</v>
      </c>
      <c r="M25" s="441">
        <f t="shared" si="1"/>
        <v>0</v>
      </c>
      <c r="N25" s="452">
        <f t="shared" si="2"/>
        <v>3.2183999999999997E-2</v>
      </c>
      <c r="O25" s="441">
        <f t="shared" si="3"/>
        <v>2.8852425508520071E-2</v>
      </c>
      <c r="P25" s="442">
        <f>L25*'II - Planilha Consolidada'!$G$21</f>
        <v>0</v>
      </c>
      <c r="Q25" s="442">
        <f>M25*'II - Planilha Consolidada'!$G$22</f>
        <v>0</v>
      </c>
      <c r="R25" s="442">
        <f>N25*'II - Planilha Consolidada'!$G$23+O25*'II - Planilha Consolidada'!$G$24</f>
        <v>0</v>
      </c>
      <c r="S25" s="441"/>
      <c r="T25" s="442">
        <f>S25*'II - Planilha Consolidada'!$G$9</f>
        <v>0</v>
      </c>
      <c r="U25" s="441">
        <f>H25/$H$78</f>
        <v>5.6975287819953924E-2</v>
      </c>
      <c r="V25" s="442">
        <f>U25*'II - Planilha Consolidada'!$G$13</f>
        <v>0</v>
      </c>
      <c r="W25" s="442">
        <f>O25*SUM('II - Planilha Consolidada'!$G$18:$G$20)</f>
        <v>0</v>
      </c>
      <c r="X25" s="442">
        <f>'V-A - ISS'!D24*SUM('II - Planilha Consolidada'!$G$25:$G$26)</f>
        <v>0</v>
      </c>
      <c r="Y25" s="442">
        <f t="shared" si="5"/>
        <v>0</v>
      </c>
    </row>
    <row r="26" spans="1:25" s="443" customFormat="1" ht="22.5" x14ac:dyDescent="0.2">
      <c r="A26" s="444">
        <v>22</v>
      </c>
      <c r="B26" s="445">
        <v>5</v>
      </c>
      <c r="C26" s="433" t="s">
        <v>415</v>
      </c>
      <c r="D26" s="445" t="s">
        <v>316</v>
      </c>
      <c r="E26" s="446">
        <v>281</v>
      </c>
      <c r="F26" s="447" t="s">
        <v>313</v>
      </c>
      <c r="G26" s="448">
        <v>3.6</v>
      </c>
      <c r="H26" s="449">
        <v>1.6946288757396448</v>
      </c>
      <c r="I26" s="402" t="s">
        <v>317</v>
      </c>
      <c r="J26" s="450">
        <v>1</v>
      </c>
      <c r="K26" s="451">
        <v>0</v>
      </c>
      <c r="L26" s="452">
        <f t="shared" si="0"/>
        <v>0.05</v>
      </c>
      <c r="M26" s="441">
        <f t="shared" si="1"/>
        <v>0</v>
      </c>
      <c r="N26" s="452">
        <f t="shared" si="2"/>
        <v>5.5171999999999999E-2</v>
      </c>
      <c r="O26" s="441">
        <f t="shared" si="3"/>
        <v>3.2441919326819162E-2</v>
      </c>
      <c r="P26" s="442">
        <f>L26*'II - Planilha Consolidada'!$G$21</f>
        <v>0</v>
      </c>
      <c r="Q26" s="442">
        <f>M26*'II - Planilha Consolidada'!$G$22</f>
        <v>0</v>
      </c>
      <c r="R26" s="442">
        <f>N26*'II - Planilha Consolidada'!$G$23+O26*'II - Planilha Consolidada'!$G$24</f>
        <v>0</v>
      </c>
      <c r="S26" s="441">
        <f t="shared" ref="S26" si="12">H26/$H$77</f>
        <v>6.5725446812921043E-2</v>
      </c>
      <c r="T26" s="442">
        <f>S26*'II - Planilha Consolidada'!$G$9</f>
        <v>0</v>
      </c>
      <c r="U26" s="441"/>
      <c r="V26" s="442">
        <f>U26*'II - Planilha Consolidada'!$G$13</f>
        <v>0</v>
      </c>
      <c r="W26" s="442">
        <f>O26*SUM('II - Planilha Consolidada'!$G$18:$G$20)</f>
        <v>0</v>
      </c>
      <c r="X26" s="442">
        <f>'V-A - ISS'!D25*SUM('II - Planilha Consolidada'!$G$25:$G$26)</f>
        <v>0</v>
      </c>
      <c r="Y26" s="442">
        <f t="shared" si="5"/>
        <v>0</v>
      </c>
    </row>
    <row r="27" spans="1:25" s="443" customFormat="1" ht="13.9" hidden="1" customHeight="1" x14ac:dyDescent="0.2">
      <c r="A27" s="444"/>
      <c r="B27" s="445"/>
      <c r="C27" s="433"/>
      <c r="D27" s="445"/>
      <c r="E27" s="446"/>
      <c r="F27" s="447"/>
      <c r="G27" s="448"/>
      <c r="H27" s="449"/>
      <c r="I27" s="402"/>
      <c r="J27" s="450"/>
      <c r="K27" s="451"/>
      <c r="L27" s="452"/>
      <c r="M27" s="452"/>
      <c r="N27" s="452"/>
      <c r="O27" s="452"/>
      <c r="P27" s="402"/>
      <c r="Q27" s="402"/>
      <c r="R27" s="453"/>
      <c r="S27" s="452"/>
      <c r="T27" s="453"/>
      <c r="V27" s="402"/>
      <c r="W27" s="453"/>
      <c r="X27" s="453"/>
      <c r="Y27" s="453"/>
    </row>
    <row r="28" spans="1:25" s="443" customFormat="1" ht="13.9" hidden="1" customHeight="1" x14ac:dyDescent="0.2">
      <c r="A28" s="420"/>
      <c r="B28" s="445"/>
      <c r="C28" s="433"/>
      <c r="D28" s="445"/>
      <c r="E28" s="446"/>
      <c r="F28" s="447"/>
      <c r="G28" s="448"/>
      <c r="H28" s="449"/>
      <c r="I28" s="402"/>
      <c r="J28" s="450"/>
      <c r="K28" s="451"/>
      <c r="L28" s="452"/>
      <c r="M28" s="452"/>
      <c r="N28" s="452"/>
      <c r="O28" s="452"/>
      <c r="P28" s="453"/>
      <c r="Q28" s="402"/>
      <c r="R28" s="453"/>
      <c r="T28" s="402"/>
      <c r="V28" s="402"/>
      <c r="W28" s="453"/>
      <c r="X28" s="453"/>
      <c r="Y28" s="453"/>
    </row>
    <row r="29" spans="1:25" s="443" customFormat="1" ht="13.9" hidden="1" customHeight="1" x14ac:dyDescent="0.2">
      <c r="A29" s="420"/>
      <c r="B29" s="445"/>
      <c r="C29" s="433"/>
      <c r="D29" s="445"/>
      <c r="E29" s="446"/>
      <c r="F29" s="447"/>
      <c r="G29" s="448"/>
      <c r="H29" s="449"/>
      <c r="I29" s="402"/>
      <c r="J29" s="450"/>
      <c r="K29" s="451"/>
      <c r="L29" s="452"/>
      <c r="M29" s="452"/>
      <c r="N29" s="452"/>
      <c r="O29" s="452"/>
      <c r="P29" s="453"/>
      <c r="Q29" s="402"/>
      <c r="R29" s="453"/>
      <c r="S29" s="452"/>
      <c r="T29" s="453"/>
      <c r="V29" s="402"/>
      <c r="W29" s="453"/>
      <c r="X29" s="453"/>
      <c r="Y29" s="453"/>
    </row>
    <row r="30" spans="1:25" s="443" customFormat="1" ht="13.9" hidden="1" customHeight="1" x14ac:dyDescent="0.2">
      <c r="A30" s="420"/>
      <c r="B30" s="445"/>
      <c r="C30" s="433"/>
      <c r="D30" s="445"/>
      <c r="E30" s="446"/>
      <c r="F30" s="447"/>
      <c r="G30" s="448"/>
      <c r="H30" s="449"/>
      <c r="I30" s="402"/>
      <c r="J30" s="450"/>
      <c r="K30" s="451"/>
      <c r="L30" s="452"/>
      <c r="M30" s="452"/>
      <c r="N30" s="452"/>
      <c r="O30" s="452"/>
      <c r="P30" s="402"/>
      <c r="Q30" s="402"/>
      <c r="R30" s="453"/>
      <c r="S30" s="452"/>
      <c r="T30" s="453"/>
      <c r="V30" s="402"/>
      <c r="W30" s="453"/>
      <c r="X30" s="453"/>
      <c r="Y30" s="453"/>
    </row>
    <row r="31" spans="1:25" s="443" customFormat="1" ht="13.9" hidden="1" customHeight="1" x14ac:dyDescent="0.2">
      <c r="A31" s="420"/>
      <c r="B31" s="445"/>
      <c r="C31" s="433"/>
      <c r="D31" s="445"/>
      <c r="E31" s="446"/>
      <c r="F31" s="447"/>
      <c r="G31" s="448"/>
      <c r="H31" s="449"/>
      <c r="I31" s="402"/>
      <c r="J31" s="450"/>
      <c r="K31" s="451"/>
      <c r="L31" s="452"/>
      <c r="M31" s="452"/>
      <c r="N31" s="452"/>
      <c r="O31" s="452"/>
      <c r="P31" s="402"/>
      <c r="Q31" s="402"/>
      <c r="R31" s="453"/>
      <c r="S31" s="452"/>
      <c r="T31" s="453"/>
      <c r="V31" s="402"/>
      <c r="W31" s="453"/>
      <c r="X31" s="453"/>
      <c r="Y31" s="453"/>
    </row>
    <row r="32" spans="1:25" s="443" customFormat="1" ht="13.9" hidden="1" customHeight="1" x14ac:dyDescent="0.2">
      <c r="A32" s="420"/>
      <c r="B32" s="445"/>
      <c r="C32" s="433"/>
      <c r="D32" s="445"/>
      <c r="E32" s="446"/>
      <c r="F32" s="447"/>
      <c r="G32" s="448"/>
      <c r="H32" s="449"/>
      <c r="I32" s="402"/>
      <c r="J32" s="450"/>
      <c r="K32" s="451"/>
      <c r="L32" s="452"/>
      <c r="M32" s="452"/>
      <c r="N32" s="452"/>
      <c r="O32" s="452"/>
      <c r="P32" s="402"/>
      <c r="Q32" s="402"/>
      <c r="R32" s="453"/>
      <c r="S32" s="452"/>
      <c r="T32" s="453"/>
      <c r="V32" s="402"/>
      <c r="W32" s="453"/>
      <c r="X32" s="453"/>
      <c r="Y32" s="453"/>
    </row>
    <row r="33" spans="1:25" s="443" customFormat="1" ht="13.9" hidden="1" customHeight="1" x14ac:dyDescent="0.2">
      <c r="A33" s="420"/>
      <c r="B33" s="445"/>
      <c r="C33" s="433"/>
      <c r="D33" s="445"/>
      <c r="E33" s="446"/>
      <c r="F33" s="447"/>
      <c r="G33" s="448"/>
      <c r="H33" s="449"/>
      <c r="I33" s="402"/>
      <c r="J33" s="450"/>
      <c r="K33" s="451"/>
      <c r="L33" s="452"/>
      <c r="M33" s="452"/>
      <c r="N33" s="452"/>
      <c r="O33" s="452"/>
      <c r="P33" s="453"/>
      <c r="Q33" s="402"/>
      <c r="R33" s="453"/>
      <c r="S33" s="454"/>
      <c r="T33" s="402"/>
      <c r="U33" s="452"/>
      <c r="V33" s="453"/>
      <c r="W33" s="453"/>
      <c r="X33" s="453"/>
      <c r="Y33" s="453"/>
    </row>
    <row r="34" spans="1:25" s="443" customFormat="1" ht="13.9" hidden="1" customHeight="1" x14ac:dyDescent="0.2">
      <c r="A34" s="420"/>
      <c r="B34" s="445"/>
      <c r="C34" s="433"/>
      <c r="D34" s="445"/>
      <c r="E34" s="446"/>
      <c r="F34" s="447"/>
      <c r="G34" s="448"/>
      <c r="H34" s="449"/>
      <c r="I34" s="402"/>
      <c r="J34" s="450"/>
      <c r="K34" s="451"/>
      <c r="L34" s="452"/>
      <c r="M34" s="452"/>
      <c r="N34" s="452"/>
      <c r="O34" s="452"/>
      <c r="P34" s="453"/>
      <c r="Q34" s="402"/>
      <c r="R34" s="453"/>
      <c r="S34" s="454"/>
      <c r="T34" s="402"/>
      <c r="U34" s="452"/>
      <c r="V34" s="453"/>
      <c r="W34" s="453"/>
      <c r="X34" s="453"/>
      <c r="Y34" s="453"/>
    </row>
    <row r="35" spans="1:25" s="443" customFormat="1" ht="13.9" hidden="1" customHeight="1" x14ac:dyDescent="0.2">
      <c r="A35" s="420"/>
      <c r="B35" s="445"/>
      <c r="C35" s="433"/>
      <c r="D35" s="445"/>
      <c r="E35" s="446"/>
      <c r="F35" s="447"/>
      <c r="G35" s="448"/>
      <c r="H35" s="449"/>
      <c r="I35" s="402"/>
      <c r="J35" s="450"/>
      <c r="K35" s="451"/>
      <c r="L35" s="452"/>
      <c r="M35" s="452"/>
      <c r="N35" s="452"/>
      <c r="O35" s="452"/>
      <c r="P35" s="453"/>
      <c r="Q35" s="402"/>
      <c r="R35" s="453"/>
      <c r="S35" s="454"/>
      <c r="T35" s="402"/>
      <c r="U35" s="452"/>
      <c r="V35" s="453"/>
      <c r="W35" s="453"/>
      <c r="X35" s="453"/>
      <c r="Y35" s="453"/>
    </row>
    <row r="36" spans="1:25" s="443" customFormat="1" ht="13.9" hidden="1" customHeight="1" x14ac:dyDescent="0.2">
      <c r="A36" s="420"/>
      <c r="B36" s="445"/>
      <c r="C36" s="433"/>
      <c r="D36" s="445"/>
      <c r="E36" s="446"/>
      <c r="F36" s="447"/>
      <c r="G36" s="448"/>
      <c r="H36" s="449"/>
      <c r="I36" s="402"/>
      <c r="J36" s="450"/>
      <c r="K36" s="451"/>
      <c r="L36" s="452"/>
      <c r="M36" s="452"/>
      <c r="N36" s="452"/>
      <c r="O36" s="452"/>
      <c r="P36" s="453"/>
      <c r="Q36" s="402"/>
      <c r="R36" s="453"/>
      <c r="S36" s="454"/>
      <c r="T36" s="402"/>
      <c r="U36" s="452"/>
      <c r="V36" s="453"/>
      <c r="W36" s="453"/>
      <c r="X36" s="453"/>
      <c r="Y36" s="453"/>
    </row>
    <row r="37" spans="1:25" s="443" customFormat="1" ht="13.9" hidden="1" customHeight="1" x14ac:dyDescent="0.2">
      <c r="A37" s="420"/>
      <c r="B37" s="445"/>
      <c r="C37" s="433"/>
      <c r="D37" s="445"/>
      <c r="E37" s="446"/>
      <c r="F37" s="447"/>
      <c r="G37" s="448"/>
      <c r="H37" s="449"/>
      <c r="I37" s="402"/>
      <c r="J37" s="450"/>
      <c r="K37" s="451"/>
      <c r="L37" s="452"/>
      <c r="M37" s="452"/>
      <c r="N37" s="452"/>
      <c r="O37" s="452"/>
      <c r="P37" s="453"/>
      <c r="Q37" s="402"/>
      <c r="R37" s="453"/>
      <c r="S37" s="454"/>
      <c r="T37" s="402"/>
      <c r="U37" s="452"/>
      <c r="V37" s="453"/>
      <c r="W37" s="453"/>
      <c r="X37" s="453"/>
      <c r="Y37" s="453"/>
    </row>
    <row r="38" spans="1:25" s="443" customFormat="1" ht="13.9" hidden="1" customHeight="1" x14ac:dyDescent="0.2">
      <c r="A38" s="420"/>
      <c r="B38" s="445"/>
      <c r="C38" s="433"/>
      <c r="D38" s="445"/>
      <c r="E38" s="446"/>
      <c r="F38" s="447"/>
      <c r="G38" s="448"/>
      <c r="H38" s="449"/>
      <c r="I38" s="402"/>
      <c r="J38" s="450"/>
      <c r="K38" s="451"/>
      <c r="L38" s="452"/>
      <c r="M38" s="452"/>
      <c r="N38" s="452"/>
      <c r="O38" s="452"/>
      <c r="P38" s="453"/>
      <c r="Q38" s="402"/>
      <c r="R38" s="453"/>
      <c r="S38" s="454"/>
      <c r="T38" s="402"/>
      <c r="U38" s="452"/>
      <c r="V38" s="453"/>
      <c r="W38" s="453"/>
      <c r="X38" s="453"/>
      <c r="Y38" s="453"/>
    </row>
    <row r="39" spans="1:25" s="443" customFormat="1" ht="13.9" hidden="1" customHeight="1" x14ac:dyDescent="0.2">
      <c r="A39" s="420"/>
      <c r="B39" s="445"/>
      <c r="C39" s="433"/>
      <c r="D39" s="445"/>
      <c r="E39" s="446"/>
      <c r="F39" s="447"/>
      <c r="G39" s="448"/>
      <c r="H39" s="449"/>
      <c r="I39" s="402"/>
      <c r="J39" s="450"/>
      <c r="K39" s="451"/>
      <c r="L39" s="452"/>
      <c r="M39" s="452"/>
      <c r="N39" s="452"/>
      <c r="O39" s="452"/>
      <c r="P39" s="453"/>
      <c r="Q39" s="453"/>
      <c r="R39" s="453"/>
      <c r="S39" s="452"/>
      <c r="T39" s="453"/>
      <c r="V39" s="402"/>
      <c r="W39" s="453"/>
      <c r="X39" s="453"/>
      <c r="Y39" s="453"/>
    </row>
    <row r="40" spans="1:25" s="443" customFormat="1" ht="13.9" hidden="1" customHeight="1" x14ac:dyDescent="0.2">
      <c r="A40" s="420"/>
      <c r="B40" s="445"/>
      <c r="C40" s="433"/>
      <c r="D40" s="445"/>
      <c r="E40" s="446"/>
      <c r="F40" s="447"/>
      <c r="G40" s="448"/>
      <c r="H40" s="449"/>
      <c r="I40" s="402"/>
      <c r="J40" s="450"/>
      <c r="K40" s="451"/>
      <c r="L40" s="452"/>
      <c r="M40" s="452"/>
      <c r="N40" s="452"/>
      <c r="O40" s="452"/>
      <c r="P40" s="453"/>
      <c r="Q40" s="402"/>
      <c r="R40" s="453"/>
      <c r="S40" s="454"/>
      <c r="T40" s="402"/>
      <c r="U40" s="452"/>
      <c r="V40" s="453"/>
      <c r="W40" s="453"/>
      <c r="X40" s="453"/>
      <c r="Y40" s="453"/>
    </row>
    <row r="41" spans="1:25" s="443" customFormat="1" ht="13.9" hidden="1" customHeight="1" x14ac:dyDescent="0.2">
      <c r="A41" s="420"/>
      <c r="B41" s="445"/>
      <c r="C41" s="433"/>
      <c r="D41" s="445"/>
      <c r="E41" s="446"/>
      <c r="F41" s="447"/>
      <c r="G41" s="448"/>
      <c r="H41" s="449"/>
      <c r="I41" s="402"/>
      <c r="J41" s="450"/>
      <c r="K41" s="451"/>
      <c r="L41" s="452"/>
      <c r="M41" s="452"/>
      <c r="N41" s="452"/>
      <c r="O41" s="452"/>
      <c r="P41" s="453"/>
      <c r="Q41" s="453"/>
      <c r="R41" s="453"/>
      <c r="S41" s="452"/>
      <c r="T41" s="453"/>
      <c r="V41" s="402"/>
      <c r="W41" s="453"/>
      <c r="X41" s="453"/>
      <c r="Y41" s="453"/>
    </row>
    <row r="42" spans="1:25" s="443" customFormat="1" ht="13.9" hidden="1" customHeight="1" x14ac:dyDescent="0.2">
      <c r="A42" s="420"/>
      <c r="B42" s="445"/>
      <c r="C42" s="433"/>
      <c r="D42" s="445"/>
      <c r="E42" s="446"/>
      <c r="F42" s="447"/>
      <c r="G42" s="448"/>
      <c r="H42" s="449"/>
      <c r="I42" s="402"/>
      <c r="J42" s="450"/>
      <c r="K42" s="451"/>
      <c r="L42" s="452"/>
      <c r="M42" s="452"/>
      <c r="N42" s="452"/>
      <c r="O42" s="452"/>
      <c r="P42" s="453"/>
      <c r="Q42" s="402"/>
      <c r="R42" s="453"/>
      <c r="S42" s="454"/>
      <c r="T42" s="402"/>
      <c r="U42" s="452"/>
      <c r="V42" s="453"/>
      <c r="W42" s="453"/>
      <c r="X42" s="453"/>
      <c r="Y42" s="453"/>
    </row>
    <row r="43" spans="1:25" s="443" customFormat="1" ht="13.9" hidden="1" customHeight="1" x14ac:dyDescent="0.2">
      <c r="A43" s="420"/>
      <c r="B43" s="445"/>
      <c r="C43" s="433"/>
      <c r="D43" s="445"/>
      <c r="E43" s="446"/>
      <c r="F43" s="447"/>
      <c r="G43" s="448"/>
      <c r="H43" s="449"/>
      <c r="I43" s="402"/>
      <c r="J43" s="450"/>
      <c r="K43" s="451"/>
      <c r="L43" s="452"/>
      <c r="M43" s="452"/>
      <c r="N43" s="452"/>
      <c r="O43" s="452"/>
      <c r="P43" s="402"/>
      <c r="Q43" s="402"/>
      <c r="R43" s="453"/>
      <c r="S43" s="454"/>
      <c r="T43" s="402"/>
      <c r="U43" s="452"/>
      <c r="V43" s="453"/>
      <c r="W43" s="453"/>
      <c r="X43" s="453"/>
      <c r="Y43" s="453"/>
    </row>
    <row r="44" spans="1:25" s="443" customFormat="1" ht="13.9" hidden="1" customHeight="1" x14ac:dyDescent="0.2">
      <c r="A44" s="420"/>
      <c r="B44" s="445"/>
      <c r="C44" s="433"/>
      <c r="D44" s="445"/>
      <c r="E44" s="446"/>
      <c r="F44" s="447"/>
      <c r="G44" s="448"/>
      <c r="H44" s="449"/>
      <c r="I44" s="402"/>
      <c r="J44" s="450"/>
      <c r="K44" s="451"/>
      <c r="L44" s="452"/>
      <c r="M44" s="452"/>
      <c r="N44" s="452"/>
      <c r="O44" s="452"/>
      <c r="P44" s="402"/>
      <c r="Q44" s="453"/>
      <c r="R44" s="453"/>
      <c r="S44" s="454"/>
      <c r="T44" s="402"/>
      <c r="U44" s="452"/>
      <c r="V44" s="453"/>
      <c r="W44" s="453"/>
      <c r="X44" s="453"/>
      <c r="Y44" s="453"/>
    </row>
    <row r="45" spans="1:25" s="443" customFormat="1" ht="13.9" hidden="1" customHeight="1" x14ac:dyDescent="0.2">
      <c r="A45" s="420"/>
      <c r="B45" s="445"/>
      <c r="C45" s="433"/>
      <c r="D45" s="445"/>
      <c r="E45" s="446"/>
      <c r="F45" s="447"/>
      <c r="G45" s="448"/>
      <c r="H45" s="449"/>
      <c r="I45" s="402"/>
      <c r="J45" s="450"/>
      <c r="K45" s="451"/>
      <c r="L45" s="452"/>
      <c r="M45" s="452"/>
      <c r="N45" s="452"/>
      <c r="O45" s="452"/>
      <c r="P45" s="402"/>
      <c r="Q45" s="402"/>
      <c r="R45" s="453"/>
      <c r="S45" s="454"/>
      <c r="T45" s="402"/>
      <c r="U45" s="452"/>
      <c r="V45" s="453"/>
      <c r="W45" s="453"/>
      <c r="X45" s="453"/>
      <c r="Y45" s="453"/>
    </row>
    <row r="46" spans="1:25" s="443" customFormat="1" ht="13.9" hidden="1" customHeight="1" x14ac:dyDescent="0.2">
      <c r="A46" s="420"/>
      <c r="B46" s="445"/>
      <c r="C46" s="433"/>
      <c r="D46" s="445"/>
      <c r="E46" s="446"/>
      <c r="F46" s="447"/>
      <c r="G46" s="448"/>
      <c r="H46" s="449"/>
      <c r="I46" s="402"/>
      <c r="J46" s="450"/>
      <c r="K46" s="451"/>
      <c r="L46" s="452"/>
      <c r="M46" s="452"/>
      <c r="N46" s="452"/>
      <c r="O46" s="452"/>
      <c r="P46" s="454"/>
      <c r="Q46" s="454"/>
      <c r="R46" s="454"/>
      <c r="S46" s="454"/>
      <c r="T46" s="454"/>
      <c r="U46" s="454"/>
      <c r="V46" s="454"/>
      <c r="W46" s="454"/>
      <c r="X46" s="454"/>
      <c r="Y46" s="454"/>
    </row>
    <row r="47" spans="1:25" s="443" customFormat="1" ht="13.9" hidden="1" customHeight="1" x14ac:dyDescent="0.2">
      <c r="A47" s="420"/>
      <c r="B47" s="445"/>
      <c r="C47" s="433"/>
      <c r="D47" s="445"/>
      <c r="E47" s="446"/>
      <c r="F47" s="447"/>
      <c r="G47" s="448"/>
      <c r="H47" s="449"/>
      <c r="I47" s="402"/>
      <c r="J47" s="450"/>
      <c r="K47" s="451"/>
      <c r="L47" s="452"/>
      <c r="M47" s="452"/>
      <c r="N47" s="452"/>
      <c r="O47" s="455"/>
      <c r="P47" s="456"/>
      <c r="Q47" s="456"/>
      <c r="R47" s="456"/>
      <c r="S47" s="455"/>
      <c r="T47" s="456"/>
      <c r="U47" s="455"/>
      <c r="V47" s="456"/>
      <c r="W47" s="456"/>
      <c r="X47" s="456"/>
      <c r="Y47" s="456"/>
    </row>
    <row r="48" spans="1:25" s="443" customFormat="1" hidden="1" x14ac:dyDescent="0.2">
      <c r="A48" s="420"/>
      <c r="B48" s="445"/>
      <c r="C48" s="433"/>
      <c r="D48" s="445"/>
      <c r="E48" s="446"/>
      <c r="F48" s="447"/>
      <c r="G48" s="448"/>
      <c r="H48" s="449"/>
      <c r="I48" s="402"/>
      <c r="J48" s="450"/>
      <c r="K48" s="451"/>
      <c r="L48" s="452"/>
      <c r="M48" s="452"/>
      <c r="N48" s="452"/>
      <c r="O48" s="455"/>
    </row>
    <row r="49" spans="1:15" s="443" customFormat="1" hidden="1" x14ac:dyDescent="0.2">
      <c r="A49" s="420"/>
      <c r="B49" s="445"/>
      <c r="C49" s="433"/>
      <c r="D49" s="445"/>
      <c r="E49" s="446"/>
      <c r="F49" s="447"/>
      <c r="G49" s="448"/>
      <c r="H49" s="449"/>
      <c r="I49" s="402"/>
      <c r="J49" s="450"/>
      <c r="K49" s="451"/>
      <c r="L49" s="452"/>
      <c r="M49" s="452"/>
      <c r="N49" s="452"/>
      <c r="O49" s="455"/>
    </row>
    <row r="50" spans="1:15" s="443" customFormat="1" hidden="1" x14ac:dyDescent="0.2">
      <c r="A50" s="420"/>
      <c r="B50" s="445"/>
      <c r="C50" s="433"/>
      <c r="D50" s="445"/>
      <c r="E50" s="446"/>
      <c r="F50" s="447"/>
      <c r="G50" s="448"/>
      <c r="H50" s="449"/>
      <c r="I50" s="402"/>
      <c r="J50" s="450"/>
      <c r="K50" s="451"/>
      <c r="L50" s="452"/>
      <c r="M50" s="452"/>
      <c r="N50" s="452"/>
      <c r="O50" s="455"/>
    </row>
    <row r="51" spans="1:15" s="443" customFormat="1" hidden="1" x14ac:dyDescent="0.2">
      <c r="A51" s="420"/>
      <c r="B51" s="445"/>
      <c r="C51" s="433"/>
      <c r="D51" s="445"/>
      <c r="E51" s="446"/>
      <c r="F51" s="447"/>
      <c r="G51" s="448"/>
      <c r="H51" s="449"/>
      <c r="I51" s="402"/>
      <c r="J51" s="450"/>
      <c r="K51" s="451"/>
      <c r="L51" s="452"/>
      <c r="M51" s="452"/>
      <c r="N51" s="452"/>
      <c r="O51" s="455"/>
    </row>
    <row r="52" spans="1:15" s="443" customFormat="1" hidden="1" x14ac:dyDescent="0.2">
      <c r="A52" s="420"/>
      <c r="B52" s="445"/>
      <c r="C52" s="433"/>
      <c r="D52" s="445"/>
      <c r="E52" s="446"/>
      <c r="F52" s="447"/>
      <c r="G52" s="448"/>
      <c r="H52" s="449"/>
      <c r="I52" s="402"/>
      <c r="J52" s="450"/>
      <c r="K52" s="451"/>
      <c r="L52" s="452"/>
      <c r="M52" s="452"/>
      <c r="N52" s="452"/>
      <c r="O52" s="455"/>
    </row>
    <row r="53" spans="1:15" s="443" customFormat="1" hidden="1" x14ac:dyDescent="0.2">
      <c r="A53" s="420"/>
      <c r="B53" s="445"/>
      <c r="C53" s="433"/>
      <c r="D53" s="445"/>
      <c r="E53" s="446"/>
      <c r="F53" s="447"/>
      <c r="G53" s="448"/>
      <c r="H53" s="449"/>
      <c r="I53" s="402"/>
      <c r="J53" s="450"/>
      <c r="K53" s="451"/>
      <c r="L53" s="452"/>
      <c r="M53" s="452"/>
      <c r="N53" s="452"/>
      <c r="O53" s="455"/>
    </row>
    <row r="54" spans="1:15" s="443" customFormat="1" hidden="1" x14ac:dyDescent="0.2">
      <c r="A54" s="420"/>
      <c r="B54" s="445"/>
      <c r="C54" s="433"/>
      <c r="D54" s="445"/>
      <c r="E54" s="446"/>
      <c r="F54" s="447"/>
      <c r="G54" s="448"/>
      <c r="H54" s="449"/>
      <c r="I54" s="402"/>
      <c r="J54" s="450"/>
      <c r="K54" s="451"/>
      <c r="L54" s="452"/>
      <c r="M54" s="452"/>
      <c r="N54" s="452"/>
      <c r="O54" s="455"/>
    </row>
    <row r="55" spans="1:15" s="443" customFormat="1" hidden="1" x14ac:dyDescent="0.2">
      <c r="A55" s="420"/>
      <c r="B55" s="445"/>
      <c r="C55" s="433"/>
      <c r="D55" s="445"/>
      <c r="E55" s="446"/>
      <c r="F55" s="447"/>
      <c r="G55" s="448"/>
      <c r="H55" s="449"/>
      <c r="I55" s="402"/>
      <c r="J55" s="450"/>
      <c r="K55" s="451"/>
      <c r="L55" s="452"/>
      <c r="M55" s="452"/>
      <c r="N55" s="452"/>
      <c r="O55" s="455"/>
    </row>
    <row r="56" spans="1:15" s="443" customFormat="1" hidden="1" x14ac:dyDescent="0.2">
      <c r="A56" s="420"/>
      <c r="B56" s="445"/>
      <c r="C56" s="433"/>
      <c r="D56" s="445"/>
      <c r="E56" s="446"/>
      <c r="F56" s="447"/>
      <c r="G56" s="448"/>
      <c r="H56" s="449"/>
      <c r="I56" s="402"/>
      <c r="J56" s="450"/>
      <c r="K56" s="451"/>
      <c r="L56" s="452"/>
      <c r="M56" s="452"/>
      <c r="N56" s="452"/>
      <c r="O56" s="455"/>
    </row>
    <row r="57" spans="1:15" s="443" customFormat="1" hidden="1" x14ac:dyDescent="0.2">
      <c r="A57" s="420"/>
      <c r="B57" s="445"/>
      <c r="C57" s="433"/>
      <c r="D57" s="445"/>
      <c r="E57" s="446"/>
      <c r="F57" s="447"/>
      <c r="G57" s="448"/>
      <c r="H57" s="449"/>
      <c r="I57" s="402"/>
      <c r="J57" s="450"/>
      <c r="K57" s="451"/>
      <c r="L57" s="452"/>
      <c r="M57" s="452"/>
      <c r="N57" s="452"/>
      <c r="O57" s="455"/>
    </row>
    <row r="58" spans="1:15" s="443" customFormat="1" hidden="1" x14ac:dyDescent="0.2">
      <c r="A58" s="420"/>
      <c r="B58" s="445"/>
      <c r="C58" s="433"/>
      <c r="D58" s="445"/>
      <c r="E58" s="446"/>
      <c r="F58" s="447"/>
      <c r="G58" s="448"/>
      <c r="H58" s="449"/>
      <c r="I58" s="402"/>
      <c r="J58" s="450"/>
      <c r="K58" s="451"/>
      <c r="L58" s="452"/>
      <c r="M58" s="452"/>
      <c r="N58" s="452"/>
      <c r="O58" s="455"/>
    </row>
    <row r="59" spans="1:15" s="443" customFormat="1" hidden="1" x14ac:dyDescent="0.2">
      <c r="A59" s="420"/>
      <c r="B59" s="445"/>
      <c r="C59" s="433"/>
      <c r="D59" s="445"/>
      <c r="E59" s="446"/>
      <c r="F59" s="447"/>
      <c r="G59" s="448"/>
      <c r="H59" s="449"/>
      <c r="I59" s="402"/>
      <c r="J59" s="450"/>
      <c r="K59" s="451"/>
      <c r="L59" s="452"/>
      <c r="M59" s="452"/>
      <c r="N59" s="452"/>
      <c r="O59" s="455"/>
    </row>
    <row r="60" spans="1:15" s="443" customFormat="1" hidden="1" x14ac:dyDescent="0.2">
      <c r="A60" s="420"/>
      <c r="B60" s="445"/>
      <c r="C60" s="433"/>
      <c r="D60" s="445"/>
      <c r="E60" s="446"/>
      <c r="F60" s="447"/>
      <c r="G60" s="448"/>
      <c r="H60" s="449"/>
      <c r="I60" s="402"/>
      <c r="J60" s="450"/>
      <c r="K60" s="451"/>
      <c r="L60" s="452"/>
      <c r="M60" s="452"/>
      <c r="N60" s="452"/>
      <c r="O60" s="455"/>
    </row>
    <row r="61" spans="1:15" s="443" customFormat="1" hidden="1" x14ac:dyDescent="0.2">
      <c r="A61" s="420"/>
      <c r="B61" s="445"/>
      <c r="C61" s="433"/>
      <c r="D61" s="445"/>
      <c r="E61" s="446"/>
      <c r="F61" s="447"/>
      <c r="G61" s="448"/>
      <c r="H61" s="449"/>
      <c r="I61" s="402"/>
      <c r="J61" s="450"/>
      <c r="K61" s="451"/>
      <c r="L61" s="452"/>
      <c r="M61" s="452"/>
      <c r="N61" s="452"/>
      <c r="O61" s="455"/>
    </row>
    <row r="62" spans="1:15" s="443" customFormat="1" hidden="1" x14ac:dyDescent="0.2">
      <c r="A62" s="420"/>
      <c r="B62" s="445"/>
      <c r="C62" s="433"/>
      <c r="D62" s="445"/>
      <c r="E62" s="446"/>
      <c r="F62" s="447"/>
      <c r="G62" s="448"/>
      <c r="H62" s="449"/>
      <c r="I62" s="402"/>
      <c r="J62" s="450"/>
      <c r="K62" s="451"/>
      <c r="L62" s="452"/>
      <c r="M62" s="452"/>
      <c r="N62" s="452"/>
      <c r="O62" s="455"/>
    </row>
    <row r="63" spans="1:15" s="443" customFormat="1" hidden="1" x14ac:dyDescent="0.2">
      <c r="A63" s="420"/>
      <c r="B63" s="445"/>
      <c r="C63" s="433"/>
      <c r="D63" s="445"/>
      <c r="E63" s="446"/>
      <c r="F63" s="447"/>
      <c r="G63" s="448"/>
      <c r="H63" s="449"/>
      <c r="I63" s="402"/>
      <c r="J63" s="450"/>
      <c r="K63" s="451"/>
      <c r="L63" s="452"/>
      <c r="M63" s="452"/>
      <c r="N63" s="452"/>
      <c r="O63" s="455"/>
    </row>
    <row r="64" spans="1:15" s="443" customFormat="1" hidden="1" x14ac:dyDescent="0.2">
      <c r="A64" s="444"/>
      <c r="B64" s="445"/>
      <c r="C64" s="433"/>
      <c r="D64" s="445"/>
      <c r="E64" s="446"/>
      <c r="F64" s="447"/>
      <c r="G64" s="448"/>
      <c r="H64" s="449"/>
      <c r="I64" s="402"/>
      <c r="J64" s="450"/>
      <c r="K64" s="451"/>
      <c r="L64" s="452"/>
      <c r="M64" s="452"/>
      <c r="N64" s="452"/>
      <c r="O64" s="455"/>
    </row>
    <row r="65" spans="1:25" s="443" customFormat="1" hidden="1" x14ac:dyDescent="0.2">
      <c r="A65" s="444"/>
      <c r="B65" s="445"/>
      <c r="C65" s="433"/>
      <c r="D65" s="445"/>
      <c r="E65" s="446"/>
      <c r="F65" s="447"/>
      <c r="G65" s="448"/>
      <c r="H65" s="449"/>
      <c r="I65" s="402"/>
      <c r="J65" s="450"/>
      <c r="K65" s="451"/>
      <c r="L65" s="452"/>
      <c r="M65" s="452"/>
      <c r="N65" s="452"/>
      <c r="O65" s="455"/>
    </row>
    <row r="66" spans="1:25" s="443" customFormat="1" hidden="1" x14ac:dyDescent="0.2">
      <c r="A66" s="444"/>
      <c r="B66" s="445"/>
      <c r="C66" s="433"/>
      <c r="D66" s="445"/>
      <c r="E66" s="446"/>
      <c r="F66" s="447"/>
      <c r="G66" s="448"/>
      <c r="H66" s="449"/>
      <c r="I66" s="402"/>
      <c r="J66" s="450"/>
      <c r="K66" s="451"/>
      <c r="L66" s="452"/>
      <c r="M66" s="452"/>
      <c r="N66" s="452"/>
      <c r="O66" s="455"/>
    </row>
    <row r="67" spans="1:25" s="443" customFormat="1" hidden="1" x14ac:dyDescent="0.2">
      <c r="A67" s="444"/>
      <c r="B67" s="445"/>
      <c r="C67" s="433"/>
      <c r="D67" s="445"/>
      <c r="E67" s="446"/>
      <c r="F67" s="447"/>
      <c r="G67" s="448"/>
      <c r="H67" s="449"/>
      <c r="I67" s="402"/>
      <c r="J67" s="450"/>
      <c r="K67" s="451"/>
      <c r="L67" s="452"/>
      <c r="M67" s="452"/>
      <c r="N67" s="452"/>
      <c r="O67" s="455"/>
    </row>
    <row r="68" spans="1:25" s="443" customFormat="1" hidden="1" x14ac:dyDescent="0.2">
      <c r="A68" s="444"/>
      <c r="B68" s="445"/>
      <c r="C68" s="433"/>
      <c r="D68" s="445"/>
      <c r="E68" s="446"/>
      <c r="F68" s="447"/>
      <c r="G68" s="448"/>
      <c r="H68" s="449"/>
      <c r="I68" s="402"/>
      <c r="J68" s="450"/>
      <c r="K68" s="451"/>
      <c r="L68" s="452"/>
      <c r="M68" s="452"/>
      <c r="N68" s="452"/>
      <c r="O68" s="455"/>
    </row>
    <row r="69" spans="1:25" s="443" customFormat="1" hidden="1" x14ac:dyDescent="0.2">
      <c r="A69" s="444"/>
      <c r="B69" s="445"/>
      <c r="C69" s="433"/>
      <c r="D69" s="445"/>
      <c r="E69" s="446"/>
      <c r="F69" s="447"/>
      <c r="G69" s="448"/>
      <c r="H69" s="449"/>
      <c r="I69" s="402"/>
      <c r="J69" s="450"/>
      <c r="K69" s="451"/>
      <c r="L69" s="452"/>
      <c r="M69" s="452"/>
      <c r="N69" s="452"/>
      <c r="O69" s="455"/>
    </row>
    <row r="70" spans="1:25" s="443" customFormat="1" hidden="1" x14ac:dyDescent="0.2">
      <c r="A70" s="444"/>
      <c r="B70" s="445"/>
      <c r="C70" s="433"/>
      <c r="D70" s="445"/>
      <c r="E70" s="446"/>
      <c r="F70" s="447"/>
      <c r="G70" s="448"/>
      <c r="H70" s="449"/>
      <c r="I70" s="402"/>
      <c r="J70" s="450"/>
      <c r="K70" s="451"/>
      <c r="L70" s="452"/>
      <c r="M70" s="452"/>
      <c r="N70" s="452"/>
      <c r="O70" s="455"/>
    </row>
    <row r="71" spans="1:25" s="443" customFormat="1" hidden="1" x14ac:dyDescent="0.2">
      <c r="A71" s="444"/>
      <c r="B71" s="445"/>
      <c r="C71" s="433"/>
      <c r="D71" s="445"/>
      <c r="E71" s="446"/>
      <c r="F71" s="447"/>
      <c r="G71" s="448"/>
      <c r="H71" s="449"/>
      <c r="I71" s="402"/>
      <c r="J71" s="450"/>
      <c r="K71" s="451"/>
      <c r="L71" s="452"/>
      <c r="M71" s="452"/>
      <c r="N71" s="452"/>
      <c r="O71" s="455"/>
    </row>
    <row r="72" spans="1:25" s="443" customFormat="1" hidden="1" x14ac:dyDescent="0.2">
      <c r="A72" s="444"/>
      <c r="B72" s="445"/>
      <c r="C72" s="433"/>
      <c r="D72" s="445"/>
      <c r="E72" s="446"/>
      <c r="F72" s="447"/>
      <c r="G72" s="448"/>
      <c r="H72" s="449"/>
      <c r="I72" s="402"/>
      <c r="J72" s="450"/>
      <c r="K72" s="451"/>
      <c r="L72" s="452"/>
      <c r="M72" s="452"/>
      <c r="N72" s="452"/>
      <c r="O72" s="455"/>
    </row>
    <row r="73" spans="1:25" s="443" customFormat="1" hidden="1" x14ac:dyDescent="0.2">
      <c r="A73" s="444"/>
      <c r="B73" s="445"/>
      <c r="C73" s="433"/>
      <c r="D73" s="445"/>
      <c r="E73" s="446"/>
      <c r="F73" s="447"/>
      <c r="G73" s="448"/>
      <c r="H73" s="449"/>
      <c r="I73" s="402"/>
      <c r="J73" s="450"/>
      <c r="K73" s="451"/>
      <c r="L73" s="452"/>
      <c r="M73" s="452"/>
      <c r="N73" s="452"/>
      <c r="O73" s="455"/>
    </row>
    <row r="74" spans="1:25" s="443" customFormat="1" hidden="1" x14ac:dyDescent="0.2">
      <c r="A74" s="444"/>
      <c r="B74" s="445"/>
      <c r="C74" s="433"/>
      <c r="D74" s="445"/>
      <c r="E74" s="446"/>
      <c r="F74" s="447"/>
      <c r="G74" s="448"/>
      <c r="H74" s="449"/>
      <c r="I74" s="402"/>
      <c r="J74" s="450"/>
      <c r="K74" s="451"/>
      <c r="L74" s="452"/>
      <c r="M74" s="452"/>
      <c r="N74" s="452"/>
      <c r="O74" s="455"/>
    </row>
    <row r="75" spans="1:25" s="443" customFormat="1" hidden="1" x14ac:dyDescent="0.2">
      <c r="A75" s="444"/>
      <c r="B75" s="445"/>
      <c r="C75" s="433"/>
      <c r="D75" s="445"/>
      <c r="E75" s="446"/>
      <c r="F75" s="447"/>
      <c r="G75" s="448"/>
      <c r="H75" s="449"/>
      <c r="I75" s="402"/>
      <c r="J75" s="450"/>
      <c r="K75" s="451"/>
      <c r="L75" s="457"/>
      <c r="M75" s="457"/>
      <c r="N75" s="457"/>
      <c r="O75" s="455"/>
    </row>
    <row r="76" spans="1:25" s="443" customFormat="1" x14ac:dyDescent="0.2">
      <c r="A76" s="458"/>
      <c r="B76" s="458"/>
      <c r="C76" s="458"/>
      <c r="D76" s="458"/>
      <c r="E76" s="459"/>
      <c r="F76" s="459"/>
      <c r="G76" s="459" t="s">
        <v>17</v>
      </c>
      <c r="H76" s="460">
        <f>SUM(H5:H26)</f>
        <v>52.235777380123288</v>
      </c>
      <c r="I76" s="461"/>
      <c r="J76" s="459"/>
      <c r="K76" s="459"/>
      <c r="L76" s="455">
        <f>SUM(L5:L73)</f>
        <v>1.0000000000000002</v>
      </c>
      <c r="M76" s="455">
        <f>SUM(M5:M26)</f>
        <v>0</v>
      </c>
      <c r="N76" s="455">
        <f>SUM(N5:N73)</f>
        <v>0.99999999999999978</v>
      </c>
      <c r="O76" s="455">
        <f>SUM(O5:O73)</f>
        <v>1.0000000000000002</v>
      </c>
      <c r="P76" s="462">
        <f>SUM(P5:P26)</f>
        <v>0</v>
      </c>
      <c r="Q76" s="462">
        <f>SUM(Q5:Q26)</f>
        <v>0</v>
      </c>
      <c r="R76" s="463">
        <f>SUM(R5:R26)</f>
        <v>0</v>
      </c>
      <c r="S76" s="455">
        <f>SUM(S5:S73)</f>
        <v>1</v>
      </c>
      <c r="T76" s="462">
        <f>SUM(T5:T26)</f>
        <v>0</v>
      </c>
      <c r="U76" s="455">
        <f>SUM(U5:U73)</f>
        <v>1.0000000000000002</v>
      </c>
      <c r="V76" s="462">
        <f>SUM(V5:V26)</f>
        <v>0</v>
      </c>
      <c r="W76" s="462">
        <f>SUM(W5:W26)</f>
        <v>0</v>
      </c>
      <c r="X76" s="462">
        <f>SUM(X5:X26)</f>
        <v>0</v>
      </c>
      <c r="Y76" s="462">
        <f>SUM(Y5:Y26)</f>
        <v>0</v>
      </c>
    </row>
    <row r="77" spans="1:25" s="443" customFormat="1" x14ac:dyDescent="0.2">
      <c r="A77" s="458"/>
      <c r="B77" s="458"/>
      <c r="C77" s="458"/>
      <c r="D77" s="458"/>
      <c r="E77" s="459"/>
      <c r="F77" s="459"/>
      <c r="G77" s="459" t="s">
        <v>362</v>
      </c>
      <c r="H77" s="460">
        <f>SUM(H5:H9,H16:H17,H20,H24,H26)</f>
        <v>25.783451584029333</v>
      </c>
      <c r="I77" s="461"/>
      <c r="J77" s="459"/>
      <c r="K77" s="459"/>
      <c r="L77" s="455"/>
      <c r="M77" s="455"/>
      <c r="N77" s="455"/>
      <c r="O77" s="455"/>
      <c r="P77" s="462"/>
      <c r="Q77" s="462"/>
      <c r="R77" s="463"/>
      <c r="S77" s="455"/>
      <c r="T77" s="462"/>
      <c r="U77" s="455"/>
      <c r="V77" s="462"/>
      <c r="W77" s="462"/>
      <c r="X77" s="462"/>
      <c r="Y77" s="462"/>
    </row>
    <row r="78" spans="1:25" s="443" customFormat="1" x14ac:dyDescent="0.2">
      <c r="A78" s="458"/>
      <c r="B78" s="458"/>
      <c r="C78" s="458"/>
      <c r="D78" s="458"/>
      <c r="E78" s="459"/>
      <c r="F78" s="459"/>
      <c r="G78" s="459" t="s">
        <v>365</v>
      </c>
      <c r="H78" s="460">
        <f>SUM(H10:H15,H18:H19,H21:H23,H25)</f>
        <v>26.452325796093955</v>
      </c>
      <c r="I78" s="461"/>
      <c r="J78" s="459"/>
      <c r="K78" s="459"/>
      <c r="L78" s="455"/>
      <c r="M78" s="455"/>
      <c r="N78" s="455"/>
      <c r="O78" s="455"/>
      <c r="P78" s="462"/>
      <c r="Q78" s="462"/>
      <c r="R78" s="463"/>
      <c r="S78" s="455"/>
      <c r="T78" s="462"/>
      <c r="U78" s="455"/>
      <c r="V78" s="462"/>
      <c r="W78" s="462"/>
      <c r="X78" s="462"/>
      <c r="Y78" s="462">
        <f>Y76*12</f>
        <v>0</v>
      </c>
    </row>
    <row r="79" spans="1:25" s="443" customFormat="1" x14ac:dyDescent="0.2">
      <c r="A79" s="420"/>
      <c r="B79" s="420"/>
      <c r="C79" s="464"/>
      <c r="D79" s="465" t="s">
        <v>366</v>
      </c>
      <c r="E79" s="466">
        <f>SUM(E5:E73)</f>
        <v>4267.04</v>
      </c>
      <c r="F79" s="467" t="s">
        <v>367</v>
      </c>
      <c r="G79" s="468">
        <f>SUM(G5:G73)</f>
        <v>65.25</v>
      </c>
      <c r="H79" s="574" t="s">
        <v>368</v>
      </c>
      <c r="I79" s="575"/>
      <c r="J79" s="469">
        <f>SUM(J5:J26)</f>
        <v>20</v>
      </c>
      <c r="K79" s="470">
        <f t="shared" ref="K79" si="13">SUM(K5:K73)</f>
        <v>0</v>
      </c>
      <c r="L79" s="459"/>
      <c r="M79" s="459"/>
    </row>
    <row r="80" spans="1:25" s="443" customFormat="1" x14ac:dyDescent="0.2">
      <c r="D80" s="566" t="s">
        <v>369</v>
      </c>
      <c r="E80" s="567"/>
      <c r="F80" s="568"/>
      <c r="G80" s="468">
        <f>G79</f>
        <v>65.25</v>
      </c>
      <c r="H80" s="566" t="s">
        <v>370</v>
      </c>
      <c r="I80" s="567"/>
      <c r="J80" s="567"/>
      <c r="K80" s="471">
        <f>K79</f>
        <v>0</v>
      </c>
      <c r="L80" s="459"/>
      <c r="M80" s="459"/>
    </row>
    <row r="81" spans="1:13" x14ac:dyDescent="0.2">
      <c r="D81" s="59"/>
      <c r="E81" s="59"/>
      <c r="F81" s="59"/>
      <c r="H81" s="43"/>
      <c r="I81" s="25"/>
      <c r="J81" s="43"/>
      <c r="K81" s="43"/>
      <c r="L81" s="43"/>
      <c r="M81" s="43"/>
    </row>
    <row r="82" spans="1:13" x14ac:dyDescent="0.2">
      <c r="A82" s="293" t="s">
        <v>371</v>
      </c>
      <c r="B82" s="294"/>
      <c r="C82" s="294"/>
      <c r="D82" s="294"/>
      <c r="E82" s="294"/>
      <c r="F82" s="295" t="s">
        <v>372</v>
      </c>
      <c r="G82" s="296" t="s">
        <v>372</v>
      </c>
      <c r="H82" s="296" t="s">
        <v>372</v>
      </c>
      <c r="I82" s="296" t="s">
        <v>372</v>
      </c>
      <c r="J82" s="297" t="s">
        <v>372</v>
      </c>
      <c r="K82" s="43"/>
      <c r="L82" s="43"/>
      <c r="M82" s="43"/>
    </row>
    <row r="83" spans="1:13" x14ac:dyDescent="0.2">
      <c r="A83" s="298" t="s">
        <v>373</v>
      </c>
      <c r="B83" s="299"/>
      <c r="C83" s="23"/>
      <c r="D83" s="23"/>
      <c r="E83" s="23"/>
      <c r="F83" s="189"/>
      <c r="G83" s="23"/>
      <c r="H83" s="23"/>
      <c r="I83" s="23"/>
      <c r="J83" s="300" t="s">
        <v>372</v>
      </c>
      <c r="K83" s="43"/>
      <c r="L83" s="43"/>
      <c r="M83" s="43"/>
    </row>
    <row r="84" spans="1:13" x14ac:dyDescent="0.2">
      <c r="A84" s="301" t="s">
        <v>374</v>
      </c>
      <c r="B84" s="23"/>
      <c r="C84" s="23"/>
      <c r="D84" s="23"/>
      <c r="E84" s="23"/>
      <c r="F84" s="23"/>
      <c r="G84" s="23"/>
      <c r="H84" s="23"/>
      <c r="I84" s="23"/>
      <c r="J84" s="300" t="s">
        <v>372</v>
      </c>
      <c r="K84" s="43"/>
      <c r="L84" s="43"/>
      <c r="M84" s="43"/>
    </row>
    <row r="85" spans="1:13" x14ac:dyDescent="0.2">
      <c r="A85" s="301" t="s">
        <v>375</v>
      </c>
      <c r="B85" s="23"/>
      <c r="C85" s="23"/>
      <c r="D85" s="23"/>
      <c r="E85" s="23"/>
      <c r="F85" s="23"/>
      <c r="G85" s="23"/>
      <c r="H85" s="23"/>
      <c r="I85" s="23"/>
      <c r="J85" s="300" t="s">
        <v>372</v>
      </c>
      <c r="K85" s="43"/>
      <c r="L85" s="43"/>
      <c r="M85" s="43"/>
    </row>
    <row r="86" spans="1:13" x14ac:dyDescent="0.2">
      <c r="A86" s="298" t="s">
        <v>376</v>
      </c>
      <c r="B86" s="299"/>
      <c r="C86" s="23"/>
      <c r="D86" s="23"/>
      <c r="E86" s="23"/>
      <c r="F86" s="189"/>
      <c r="G86" s="23"/>
      <c r="H86" s="23"/>
      <c r="I86" s="23"/>
      <c r="J86" s="300" t="s">
        <v>372</v>
      </c>
      <c r="K86" s="43"/>
      <c r="L86" s="43"/>
      <c r="M86" s="43"/>
    </row>
    <row r="87" spans="1:13" x14ac:dyDescent="0.2">
      <c r="A87" s="301" t="s">
        <v>377</v>
      </c>
      <c r="B87" s="23" t="s">
        <v>378</v>
      </c>
      <c r="C87" s="23"/>
      <c r="D87" s="23"/>
      <c r="E87" s="23"/>
      <c r="F87" s="189"/>
      <c r="G87" s="23"/>
      <c r="H87" s="23"/>
      <c r="I87" s="23"/>
      <c r="J87" s="300" t="s">
        <v>372</v>
      </c>
    </row>
    <row r="88" spans="1:13" x14ac:dyDescent="0.2">
      <c r="A88" s="301" t="s">
        <v>379</v>
      </c>
      <c r="B88" s="23" t="s">
        <v>380</v>
      </c>
      <c r="C88" s="23"/>
      <c r="D88" s="23"/>
      <c r="E88" s="23"/>
      <c r="F88" s="189"/>
      <c r="G88" s="23"/>
      <c r="H88" s="23"/>
      <c r="I88" s="23"/>
      <c r="J88" s="300" t="s">
        <v>372</v>
      </c>
    </row>
    <row r="89" spans="1:13" x14ac:dyDescent="0.2">
      <c r="A89" s="301" t="s">
        <v>381</v>
      </c>
      <c r="B89" s="23" t="s">
        <v>382</v>
      </c>
      <c r="C89" s="23"/>
      <c r="D89" s="23"/>
      <c r="E89" s="23"/>
      <c r="F89" s="189"/>
      <c r="G89" s="23"/>
      <c r="H89" s="23"/>
      <c r="I89" s="23"/>
      <c r="J89" s="300" t="s">
        <v>372</v>
      </c>
    </row>
    <row r="90" spans="1:13" x14ac:dyDescent="0.2">
      <c r="A90" s="301" t="s">
        <v>383</v>
      </c>
      <c r="B90" s="23" t="s">
        <v>384</v>
      </c>
      <c r="C90" s="23"/>
      <c r="D90" s="23"/>
      <c r="E90" s="23"/>
      <c r="F90" s="23"/>
      <c r="G90" s="23"/>
      <c r="H90" s="23"/>
      <c r="I90" s="23"/>
      <c r="J90" s="300" t="s">
        <v>372</v>
      </c>
    </row>
    <row r="91" spans="1:13" x14ac:dyDescent="0.2">
      <c r="A91" s="301" t="s">
        <v>68</v>
      </c>
      <c r="B91" s="23" t="s">
        <v>385</v>
      </c>
      <c r="C91" s="23"/>
      <c r="D91" s="23"/>
      <c r="E91" s="23"/>
      <c r="F91" s="23"/>
      <c r="G91" s="23"/>
      <c r="H91" s="23"/>
      <c r="I91" s="23"/>
      <c r="J91" s="300" t="s">
        <v>372</v>
      </c>
    </row>
    <row r="92" spans="1:13" x14ac:dyDescent="0.2">
      <c r="A92" s="298" t="s">
        <v>386</v>
      </c>
      <c r="B92" s="299"/>
      <c r="C92" s="299"/>
      <c r="D92" s="299"/>
      <c r="E92" s="299"/>
      <c r="F92" s="299"/>
      <c r="G92" s="299"/>
      <c r="H92" s="23"/>
      <c r="I92" s="23"/>
      <c r="J92" s="300" t="s">
        <v>372</v>
      </c>
    </row>
    <row r="93" spans="1:13" x14ac:dyDescent="0.2">
      <c r="A93" s="569" t="s">
        <v>387</v>
      </c>
      <c r="B93" s="570"/>
      <c r="C93" s="570"/>
      <c r="D93" s="300" t="s">
        <v>388</v>
      </c>
      <c r="E93" s="23"/>
      <c r="F93" s="23"/>
      <c r="G93" s="23"/>
      <c r="H93" s="23"/>
      <c r="I93" s="23"/>
      <c r="J93" s="300"/>
    </row>
    <row r="94" spans="1:13" x14ac:dyDescent="0.2">
      <c r="A94" s="569" t="s">
        <v>389</v>
      </c>
      <c r="B94" s="570"/>
      <c r="C94" s="570"/>
      <c r="D94" s="23" t="s">
        <v>390</v>
      </c>
      <c r="E94" s="23"/>
      <c r="F94" s="23"/>
      <c r="G94" s="23"/>
      <c r="H94" s="23"/>
      <c r="I94" s="23"/>
      <c r="J94" s="300" t="s">
        <v>372</v>
      </c>
    </row>
    <row r="95" spans="1:13" x14ac:dyDescent="0.2">
      <c r="A95" s="569" t="s">
        <v>391</v>
      </c>
      <c r="B95" s="570"/>
      <c r="C95" s="570"/>
      <c r="D95" s="571" t="s">
        <v>392</v>
      </c>
      <c r="E95" s="571"/>
      <c r="F95" s="571"/>
      <c r="G95" s="571"/>
      <c r="H95" s="571"/>
      <c r="I95" s="571"/>
      <c r="J95" s="572"/>
    </row>
    <row r="96" spans="1:13" x14ac:dyDescent="0.2">
      <c r="A96" s="301" t="s">
        <v>372</v>
      </c>
      <c r="B96" s="23"/>
      <c r="C96" s="23"/>
      <c r="D96" s="571"/>
      <c r="E96" s="571"/>
      <c r="F96" s="571"/>
      <c r="G96" s="571"/>
      <c r="H96" s="571"/>
      <c r="I96" s="571"/>
      <c r="J96" s="572"/>
    </row>
    <row r="97" spans="1:10" x14ac:dyDescent="0.2">
      <c r="A97" s="298" t="s">
        <v>393</v>
      </c>
      <c r="B97" s="299"/>
      <c r="C97" s="23"/>
      <c r="D97" s="23"/>
      <c r="E97" s="23"/>
      <c r="F97" s="189"/>
      <c r="G97" s="23"/>
      <c r="H97" s="23"/>
      <c r="I97" s="23"/>
      <c r="J97" s="300" t="s">
        <v>372</v>
      </c>
    </row>
    <row r="98" spans="1:10" x14ac:dyDescent="0.2">
      <c r="A98" s="302" t="s">
        <v>394</v>
      </c>
      <c r="B98" s="303"/>
      <c r="C98" s="303"/>
      <c r="D98" s="303"/>
      <c r="E98" s="303"/>
      <c r="F98" s="303"/>
      <c r="G98" s="303"/>
      <c r="H98" s="303"/>
      <c r="I98" s="303"/>
      <c r="J98" s="304" t="s">
        <v>372</v>
      </c>
    </row>
  </sheetData>
  <mergeCells count="21">
    <mergeCell ref="A1:Y1"/>
    <mergeCell ref="H79:I79"/>
    <mergeCell ref="A3:A4"/>
    <mergeCell ref="B3:D3"/>
    <mergeCell ref="E3:K3"/>
    <mergeCell ref="L3:N3"/>
    <mergeCell ref="O3:O4"/>
    <mergeCell ref="A2:O2"/>
    <mergeCell ref="P2:Y2"/>
    <mergeCell ref="P3:R3"/>
    <mergeCell ref="S3:W3"/>
    <mergeCell ref="X3:X4"/>
    <mergeCell ref="Y3:Y4"/>
    <mergeCell ref="S4:T4"/>
    <mergeCell ref="U4:V4"/>
    <mergeCell ref="D80:F80"/>
    <mergeCell ref="H80:J80"/>
    <mergeCell ref="A93:C93"/>
    <mergeCell ref="A94:C94"/>
    <mergeCell ref="A95:C95"/>
    <mergeCell ref="D95:J96"/>
  </mergeCells>
  <dataValidations disablePrompts="1" count="1">
    <dataValidation type="list" allowBlank="1" showInputMessage="1" showErrorMessage="1" sqref="D74:D75" xr:uid="{69735FE3-446C-4740-9C82-F89A065958C3}">
      <formula1>"O,N,C,F"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986AA-7EC5-485F-BD07-D6E85B9D53AB}">
  <sheetPr>
    <tabColor rgb="FF0070C0"/>
  </sheetPr>
  <dimension ref="B1:O74"/>
  <sheetViews>
    <sheetView topLeftCell="A68" zoomScale="70" zoomScaleNormal="70" workbookViewId="0">
      <selection activeCell="F83" sqref="F83"/>
    </sheetView>
  </sheetViews>
  <sheetFormatPr defaultRowHeight="14.25" x14ac:dyDescent="0.2"/>
  <cols>
    <col min="2" max="2" width="17" customWidth="1"/>
    <col min="4" max="4" width="21.75" customWidth="1"/>
    <col min="5" max="5" width="20.25" customWidth="1"/>
    <col min="7" max="7" width="13.125" customWidth="1"/>
    <col min="8" max="8" width="15.625" customWidth="1"/>
    <col min="10" max="10" width="13.375" customWidth="1"/>
    <col min="11" max="11" width="12.875" customWidth="1"/>
    <col min="12" max="12" width="11" customWidth="1"/>
    <col min="14" max="14" width="14.375" customWidth="1"/>
  </cols>
  <sheetData>
    <row r="1" spans="2:14" ht="15" x14ac:dyDescent="0.2">
      <c r="C1" s="602" t="s">
        <v>299</v>
      </c>
      <c r="D1" s="603"/>
      <c r="E1" s="603"/>
      <c r="F1" s="602" t="s">
        <v>395</v>
      </c>
      <c r="G1" s="603"/>
      <c r="H1" s="603"/>
      <c r="I1" s="603"/>
      <c r="J1" s="603"/>
      <c r="K1" s="603"/>
      <c r="L1" s="603"/>
      <c r="M1" s="603"/>
      <c r="N1" s="604"/>
    </row>
    <row r="2" spans="2:14" ht="45" x14ac:dyDescent="0.2">
      <c r="C2" s="386" t="s">
        <v>301</v>
      </c>
      <c r="D2" s="309" t="s">
        <v>396</v>
      </c>
      <c r="E2" s="309" t="s">
        <v>397</v>
      </c>
      <c r="F2" s="309" t="s">
        <v>398</v>
      </c>
      <c r="G2" s="309" t="s">
        <v>399</v>
      </c>
      <c r="H2" s="309" t="s">
        <v>306</v>
      </c>
      <c r="I2" s="309" t="s">
        <v>400</v>
      </c>
      <c r="J2" s="309" t="s">
        <v>294</v>
      </c>
      <c r="K2" s="309" t="s">
        <v>307</v>
      </c>
      <c r="L2" s="309" t="s">
        <v>401</v>
      </c>
      <c r="M2" s="309" t="s">
        <v>402</v>
      </c>
      <c r="N2" s="309" t="s">
        <v>403</v>
      </c>
    </row>
    <row r="3" spans="2:14" ht="15" x14ac:dyDescent="0.2">
      <c r="B3" s="614" t="s">
        <v>404</v>
      </c>
      <c r="C3" s="616">
        <v>1</v>
      </c>
      <c r="D3" s="385" t="s">
        <v>405</v>
      </c>
      <c r="E3" s="310" t="s">
        <v>404</v>
      </c>
      <c r="F3" s="311">
        <v>1.86</v>
      </c>
      <c r="G3" s="313">
        <f>5/60</f>
        <v>8.3333333333333329E-2</v>
      </c>
      <c r="H3" s="314">
        <f>IF(OR("Terrestre"=L3,"aéreo"=L3,"Terrestre com Balsa"=L3),G3/8,G3/24)</f>
        <v>1.0416666666666666E-2</v>
      </c>
      <c r="I3" s="315">
        <f>F3/G3</f>
        <v>22.320000000000004</v>
      </c>
      <c r="J3" s="314" t="e">
        <f>SUM(#REF!)</f>
        <v>#REF!</v>
      </c>
      <c r="K3" s="314" t="e">
        <f>J3+H3</f>
        <v>#REF!</v>
      </c>
      <c r="L3" s="311" t="s">
        <v>406</v>
      </c>
      <c r="M3" s="311"/>
      <c r="N3" s="311" t="s">
        <v>407</v>
      </c>
    </row>
    <row r="4" spans="2:14" ht="15" x14ac:dyDescent="0.2">
      <c r="B4" s="615"/>
      <c r="C4" s="617"/>
      <c r="D4" s="385" t="str">
        <f>E3</f>
        <v>29 JUNTA DE RECURSOS</v>
      </c>
      <c r="E4" s="310" t="str">
        <f>D3</f>
        <v>GEX PORTO VELHO</v>
      </c>
      <c r="F4" s="311">
        <v>1.93</v>
      </c>
      <c r="G4" s="313">
        <f>5/60</f>
        <v>8.3333333333333329E-2</v>
      </c>
      <c r="H4" s="314">
        <f t="shared" ref="H4" si="0">IF(OR("Terrestre"=L4,"aéreo"=L4,"Terrestre com Balsa"=L4),G4/8,G4/24)</f>
        <v>1.0416666666666666E-2</v>
      </c>
      <c r="I4" s="315">
        <f t="shared" ref="I4" si="1">F4/G4</f>
        <v>23.16</v>
      </c>
      <c r="J4" s="314">
        <v>0</v>
      </c>
      <c r="K4" s="314">
        <f>J4+H4</f>
        <v>1.0416666666666666E-2</v>
      </c>
      <c r="L4" s="311" t="s">
        <v>406</v>
      </c>
      <c r="M4" s="311"/>
      <c r="N4" s="311" t="s">
        <v>407</v>
      </c>
    </row>
    <row r="5" spans="2:14" ht="15" x14ac:dyDescent="0.2">
      <c r="B5" s="608" t="s">
        <v>408</v>
      </c>
      <c r="C5" s="618"/>
      <c r="D5" s="608"/>
      <c r="E5" s="608"/>
      <c r="F5" s="316">
        <f>SUM(F3:F4)</f>
        <v>3.79</v>
      </c>
      <c r="G5" s="317">
        <f>SUM(G3:G4)</f>
        <v>0.16666666666666666</v>
      </c>
      <c r="H5" s="318">
        <f>SUM(H3:H4)</f>
        <v>2.0833333333333332E-2</v>
      </c>
      <c r="I5" s="319">
        <f>F5/G5</f>
        <v>22.740000000000002</v>
      </c>
      <c r="J5" s="318" t="e">
        <f>SUM(J3:J4)</f>
        <v>#REF!</v>
      </c>
      <c r="K5" s="318" t="e">
        <f>SUM(K3:K4)</f>
        <v>#REF!</v>
      </c>
      <c r="L5" s="320"/>
      <c r="M5" s="321">
        <f>SUM(M3:M4)</f>
        <v>0</v>
      </c>
      <c r="N5" s="320"/>
    </row>
    <row r="7" spans="2:14" ht="15" x14ac:dyDescent="0.2">
      <c r="C7" s="602" t="s">
        <v>299</v>
      </c>
      <c r="D7" s="603"/>
      <c r="E7" s="603"/>
      <c r="F7" s="602" t="s">
        <v>395</v>
      </c>
      <c r="G7" s="603"/>
      <c r="H7" s="603"/>
      <c r="I7" s="603"/>
      <c r="J7" s="603"/>
      <c r="K7" s="603"/>
      <c r="L7" s="603"/>
      <c r="M7" s="603"/>
      <c r="N7" s="604"/>
    </row>
    <row r="8" spans="2:14" ht="45" x14ac:dyDescent="0.2">
      <c r="C8" s="386" t="s">
        <v>301</v>
      </c>
      <c r="D8" s="309" t="s">
        <v>396</v>
      </c>
      <c r="E8" s="309" t="s">
        <v>397</v>
      </c>
      <c r="F8" s="309" t="s">
        <v>398</v>
      </c>
      <c r="G8" s="309" t="s">
        <v>399</v>
      </c>
      <c r="H8" s="309" t="s">
        <v>306</v>
      </c>
      <c r="I8" s="309" t="s">
        <v>400</v>
      </c>
      <c r="J8" s="309" t="s">
        <v>294</v>
      </c>
      <c r="K8" s="309" t="s">
        <v>307</v>
      </c>
      <c r="L8" s="309" t="s">
        <v>401</v>
      </c>
      <c r="M8" s="309" t="s">
        <v>402</v>
      </c>
      <c r="N8" s="309" t="s">
        <v>403</v>
      </c>
    </row>
    <row r="9" spans="2:14" ht="15" x14ac:dyDescent="0.2">
      <c r="B9" s="614" t="s">
        <v>409</v>
      </c>
      <c r="C9" s="616">
        <v>2</v>
      </c>
      <c r="D9" s="385" t="s">
        <v>405</v>
      </c>
      <c r="E9" s="310" t="s">
        <v>409</v>
      </c>
      <c r="F9" s="311">
        <v>3.66</v>
      </c>
      <c r="G9" s="313">
        <f>8/60</f>
        <v>0.13333333333333333</v>
      </c>
      <c r="H9" s="314">
        <f>IF(OR("Terrestre"=L9,"aéreo"=L9,"Terrestre com Balsa"=L9),G9/8,G9/24)</f>
        <v>1.6666666666666666E-2</v>
      </c>
      <c r="I9" s="315">
        <f>F9/G9</f>
        <v>27.450000000000003</v>
      </c>
      <c r="J9" s="314" t="e">
        <f>SUM(#REF!)</f>
        <v>#REF!</v>
      </c>
      <c r="K9" s="314" t="e">
        <f>J9+H9</f>
        <v>#REF!</v>
      </c>
      <c r="L9" s="311" t="s">
        <v>406</v>
      </c>
      <c r="M9" s="311"/>
      <c r="N9" s="311" t="s">
        <v>407</v>
      </c>
    </row>
    <row r="10" spans="2:14" ht="15" x14ac:dyDescent="0.2">
      <c r="B10" s="615"/>
      <c r="C10" s="617"/>
      <c r="D10" s="385" t="str">
        <f>E9</f>
        <v>ARQUIVO GERAL</v>
      </c>
      <c r="E10" s="310" t="str">
        <f>D9</f>
        <v>GEX PORTO VELHO</v>
      </c>
      <c r="F10" s="311">
        <v>3.03</v>
      </c>
      <c r="G10" s="313">
        <f>8/60</f>
        <v>0.13333333333333333</v>
      </c>
      <c r="H10" s="314">
        <f t="shared" ref="H10" si="2">IF(OR("Terrestre"=L10,"aéreo"=L10,"Terrestre com Balsa"=L10),G10/8,G10/24)</f>
        <v>1.6666666666666666E-2</v>
      </c>
      <c r="I10" s="315">
        <f t="shared" ref="I10" si="3">F10/G10</f>
        <v>22.724999999999998</v>
      </c>
      <c r="J10" s="314">
        <v>0</v>
      </c>
      <c r="K10" s="314">
        <f>J10+H10</f>
        <v>1.6666666666666666E-2</v>
      </c>
      <c r="L10" s="311" t="s">
        <v>406</v>
      </c>
      <c r="M10" s="311"/>
      <c r="N10" s="311" t="s">
        <v>407</v>
      </c>
    </row>
    <row r="11" spans="2:14" ht="15" x14ac:dyDescent="0.2">
      <c r="B11" s="608" t="s">
        <v>408</v>
      </c>
      <c r="C11" s="618"/>
      <c r="D11" s="608"/>
      <c r="E11" s="608"/>
      <c r="F11" s="316">
        <f>SUM(F9:F10)</f>
        <v>6.6899999999999995</v>
      </c>
      <c r="G11" s="317">
        <f>SUM(G9:G10)</f>
        <v>0.26666666666666666</v>
      </c>
      <c r="H11" s="318">
        <f>SUM(H9:H10)</f>
        <v>3.3333333333333333E-2</v>
      </c>
      <c r="I11" s="319">
        <f>F11/G11</f>
        <v>25.087499999999999</v>
      </c>
      <c r="J11" s="318" t="e">
        <f>SUM(J9:J10)</f>
        <v>#REF!</v>
      </c>
      <c r="K11" s="318" t="e">
        <f>SUM(K9:K10)</f>
        <v>#REF!</v>
      </c>
      <c r="L11" s="320"/>
      <c r="M11" s="321">
        <f>SUM(M9:M10)</f>
        <v>0</v>
      </c>
      <c r="N11" s="320"/>
    </row>
    <row r="13" spans="2:14" ht="15" x14ac:dyDescent="0.2">
      <c r="C13" s="602" t="s">
        <v>299</v>
      </c>
      <c r="D13" s="603"/>
      <c r="E13" s="603"/>
      <c r="F13" s="602" t="s">
        <v>395</v>
      </c>
      <c r="G13" s="603"/>
      <c r="H13" s="603"/>
      <c r="I13" s="603"/>
      <c r="J13" s="603"/>
      <c r="K13" s="603"/>
      <c r="L13" s="603"/>
      <c r="M13" s="603"/>
      <c r="N13" s="604"/>
    </row>
    <row r="14" spans="2:14" ht="45" x14ac:dyDescent="0.2">
      <c r="C14" s="386" t="s">
        <v>301</v>
      </c>
      <c r="D14" s="309" t="s">
        <v>396</v>
      </c>
      <c r="E14" s="309" t="s">
        <v>397</v>
      </c>
      <c r="F14" s="309" t="s">
        <v>398</v>
      </c>
      <c r="G14" s="309" t="s">
        <v>399</v>
      </c>
      <c r="H14" s="309" t="s">
        <v>306</v>
      </c>
      <c r="I14" s="309" t="s">
        <v>400</v>
      </c>
      <c r="J14" s="309" t="s">
        <v>294</v>
      </c>
      <c r="K14" s="309" t="s">
        <v>307</v>
      </c>
      <c r="L14" s="309" t="s">
        <v>401</v>
      </c>
      <c r="M14" s="309" t="s">
        <v>402</v>
      </c>
      <c r="N14" s="309" t="s">
        <v>403</v>
      </c>
    </row>
    <row r="15" spans="2:14" ht="15" x14ac:dyDescent="0.2">
      <c r="B15" s="614" t="s">
        <v>410</v>
      </c>
      <c r="C15" s="616">
        <v>3</v>
      </c>
      <c r="D15" s="385" t="s">
        <v>405</v>
      </c>
      <c r="E15" s="310" t="s">
        <v>410</v>
      </c>
      <c r="F15" s="311">
        <v>3.7</v>
      </c>
      <c r="G15" s="313">
        <f>7/60</f>
        <v>0.11666666666666667</v>
      </c>
      <c r="H15" s="314">
        <f>IF(OR("Terrestre"=L15,"aéreo"=L15,"Terrestre com Balsa"=L15),G15/8,G15/24)</f>
        <v>1.4583333333333334E-2</v>
      </c>
      <c r="I15" s="315">
        <f>F15/G15</f>
        <v>31.714285714285715</v>
      </c>
      <c r="J15" s="314" t="e">
        <f>SUM(#REF!)</f>
        <v>#REF!</v>
      </c>
      <c r="K15" s="314" t="e">
        <f>J15+H15</f>
        <v>#REF!</v>
      </c>
      <c r="L15" s="311" t="s">
        <v>406</v>
      </c>
      <c r="M15" s="311"/>
      <c r="N15" s="311" t="s">
        <v>407</v>
      </c>
    </row>
    <row r="16" spans="2:14" ht="15" x14ac:dyDescent="0.2">
      <c r="B16" s="615"/>
      <c r="C16" s="617"/>
      <c r="D16" s="385" t="str">
        <f>E15</f>
        <v>APS PORTO VELHO</v>
      </c>
      <c r="E16" s="310" t="str">
        <f>D15</f>
        <v>GEX PORTO VELHO</v>
      </c>
      <c r="F16" s="311">
        <v>3.35</v>
      </c>
      <c r="G16" s="313">
        <f>7/60</f>
        <v>0.11666666666666667</v>
      </c>
      <c r="H16" s="314">
        <f t="shared" ref="H16" si="4">IF(OR("Terrestre"=L16,"aéreo"=L16,"Terrestre com Balsa"=L16),G16/8,G16/24)</f>
        <v>1.4583333333333334E-2</v>
      </c>
      <c r="I16" s="315">
        <f t="shared" ref="I16" si="5">F16/G16</f>
        <v>28.714285714285715</v>
      </c>
      <c r="J16" s="314">
        <v>0</v>
      </c>
      <c r="K16" s="314">
        <f>J16+H16</f>
        <v>1.4583333333333334E-2</v>
      </c>
      <c r="L16" s="311" t="s">
        <v>406</v>
      </c>
      <c r="M16" s="311"/>
      <c r="N16" s="311" t="s">
        <v>407</v>
      </c>
    </row>
    <row r="17" spans="2:15" ht="15" x14ac:dyDescent="0.2">
      <c r="B17" s="608" t="s">
        <v>408</v>
      </c>
      <c r="C17" s="618"/>
      <c r="D17" s="608"/>
      <c r="E17" s="608"/>
      <c r="F17" s="316">
        <f>SUM(F15:F16)</f>
        <v>7.0500000000000007</v>
      </c>
      <c r="G17" s="317">
        <f>SUM(G15:G16)</f>
        <v>0.23333333333333334</v>
      </c>
      <c r="H17" s="318">
        <f>SUM(H15:H16)</f>
        <v>2.9166666666666667E-2</v>
      </c>
      <c r="I17" s="319">
        <f>F17/G17</f>
        <v>30.214285714285715</v>
      </c>
      <c r="J17" s="318" t="e">
        <f>SUM(J15:J16)</f>
        <v>#REF!</v>
      </c>
      <c r="K17" s="318" t="e">
        <f>SUM(K15:K16)</f>
        <v>#REF!</v>
      </c>
      <c r="L17" s="320"/>
      <c r="M17" s="321">
        <f>SUM(M15:M16)</f>
        <v>0</v>
      </c>
      <c r="N17" s="320"/>
    </row>
    <row r="19" spans="2:15" ht="15" x14ac:dyDescent="0.2">
      <c r="C19" s="602" t="s">
        <v>299</v>
      </c>
      <c r="D19" s="603"/>
      <c r="E19" s="603"/>
      <c r="F19" s="602" t="s">
        <v>395</v>
      </c>
      <c r="G19" s="603"/>
      <c r="H19" s="603"/>
      <c r="I19" s="603"/>
      <c r="J19" s="603"/>
      <c r="K19" s="603"/>
      <c r="L19" s="603"/>
      <c r="M19" s="603"/>
      <c r="N19" s="604"/>
    </row>
    <row r="20" spans="2:15" ht="45" x14ac:dyDescent="0.2">
      <c r="C20" s="309" t="s">
        <v>301</v>
      </c>
      <c r="D20" s="309" t="s">
        <v>396</v>
      </c>
      <c r="E20" s="309" t="s">
        <v>397</v>
      </c>
      <c r="F20" s="309" t="s">
        <v>398</v>
      </c>
      <c r="G20" s="309" t="s">
        <v>399</v>
      </c>
      <c r="H20" s="309" t="s">
        <v>306</v>
      </c>
      <c r="I20" s="309" t="s">
        <v>400</v>
      </c>
      <c r="J20" s="309" t="s">
        <v>294</v>
      </c>
      <c r="K20" s="309" t="s">
        <v>307</v>
      </c>
      <c r="L20" s="309" t="s">
        <v>401</v>
      </c>
      <c r="M20" s="309" t="s">
        <v>402</v>
      </c>
      <c r="N20" s="309" t="s">
        <v>403</v>
      </c>
    </row>
    <row r="21" spans="2:15" ht="15" x14ac:dyDescent="0.2">
      <c r="B21" s="310" t="s">
        <v>411</v>
      </c>
      <c r="C21" s="605">
        <v>4</v>
      </c>
      <c r="D21" s="310" t="s">
        <v>405</v>
      </c>
      <c r="E21" s="310" t="s">
        <v>412</v>
      </c>
      <c r="F21" s="311">
        <v>204</v>
      </c>
      <c r="G21" s="313">
        <f>2+48/60</f>
        <v>2.8</v>
      </c>
      <c r="H21" s="314">
        <f t="shared" ref="H21:H24" si="6">IF(OR("Terrestre"=L21,"aéreo"=L21,"Terrestre com Balsa"=L21),G21/8,G21/24)</f>
        <v>0.35</v>
      </c>
      <c r="I21" s="315">
        <f t="shared" ref="I21:I24" si="7">F21/G21</f>
        <v>72.857142857142861</v>
      </c>
      <c r="J21" s="314" t="e">
        <f>SUM(#REF!)</f>
        <v>#REF!</v>
      </c>
      <c r="K21" s="314" t="e">
        <f t="shared" ref="K21:K24" si="8">J21+H21</f>
        <v>#REF!</v>
      </c>
      <c r="L21" s="311" t="s">
        <v>406</v>
      </c>
      <c r="M21" s="311"/>
      <c r="N21" s="311" t="s">
        <v>317</v>
      </c>
    </row>
    <row r="22" spans="2:15" ht="15" x14ac:dyDescent="0.2">
      <c r="B22" s="310" t="s">
        <v>413</v>
      </c>
      <c r="C22" s="606"/>
      <c r="D22" s="310" t="str">
        <f>E21</f>
        <v>APS ARIQUEMES</v>
      </c>
      <c r="E22" s="310" t="s">
        <v>413</v>
      </c>
      <c r="F22" s="311">
        <v>96</v>
      </c>
      <c r="G22" s="313">
        <f>1+20/60</f>
        <v>1.3333333333333333</v>
      </c>
      <c r="H22" s="314">
        <f t="shared" si="6"/>
        <v>0.16666666666666666</v>
      </c>
      <c r="I22" s="315">
        <f t="shared" si="7"/>
        <v>72</v>
      </c>
      <c r="J22" s="314" t="e">
        <f>SUM(#REF!)</f>
        <v>#REF!</v>
      </c>
      <c r="K22" s="314" t="e">
        <f t="shared" si="8"/>
        <v>#REF!</v>
      </c>
      <c r="L22" s="311" t="s">
        <v>406</v>
      </c>
      <c r="M22" s="311"/>
      <c r="N22" s="311" t="s">
        <v>317</v>
      </c>
    </row>
    <row r="23" spans="2:15" ht="30" x14ac:dyDescent="0.2">
      <c r="B23" s="310" t="s">
        <v>414</v>
      </c>
      <c r="C23" s="606"/>
      <c r="D23" s="310" t="str">
        <f>E22</f>
        <v>APS JARU</v>
      </c>
      <c r="E23" s="310" t="s">
        <v>414</v>
      </c>
      <c r="F23" s="311">
        <v>150</v>
      </c>
      <c r="G23" s="313">
        <f>2+9/60</f>
        <v>2.15</v>
      </c>
      <c r="H23" s="314">
        <f t="shared" si="6"/>
        <v>0.26874999999999999</v>
      </c>
      <c r="I23" s="315">
        <f t="shared" si="7"/>
        <v>69.767441860465112</v>
      </c>
      <c r="J23" s="314" t="e">
        <f>SUM(#REF!)</f>
        <v>#REF!</v>
      </c>
      <c r="K23" s="314" t="e">
        <f t="shared" si="8"/>
        <v>#REF!</v>
      </c>
      <c r="L23" s="311" t="s">
        <v>406</v>
      </c>
      <c r="M23" s="311"/>
      <c r="N23" s="311" t="s">
        <v>317</v>
      </c>
    </row>
    <row r="24" spans="2:15" ht="30" x14ac:dyDescent="0.2">
      <c r="B24" s="310"/>
      <c r="C24" s="607"/>
      <c r="D24" s="310" t="str">
        <f>E23</f>
        <v>APS MACHADINHO D OESTE</v>
      </c>
      <c r="E24" s="310" t="str">
        <f>D21</f>
        <v>GEX PORTO VELHO</v>
      </c>
      <c r="F24" s="333">
        <v>298</v>
      </c>
      <c r="G24" s="313">
        <f>4+17/60</f>
        <v>4.2833333333333332</v>
      </c>
      <c r="H24" s="314">
        <f t="shared" si="6"/>
        <v>0.53541666666666665</v>
      </c>
      <c r="I24" s="315">
        <f t="shared" si="7"/>
        <v>69.571984435797674</v>
      </c>
      <c r="J24" s="314">
        <v>0</v>
      </c>
      <c r="K24" s="314">
        <f t="shared" si="8"/>
        <v>0.53541666666666665</v>
      </c>
      <c r="L24" s="311" t="s">
        <v>406</v>
      </c>
      <c r="M24" s="311"/>
      <c r="N24" s="311"/>
    </row>
    <row r="25" spans="2:15" ht="15" x14ac:dyDescent="0.2">
      <c r="B25" s="608" t="s">
        <v>408</v>
      </c>
      <c r="C25" s="608"/>
      <c r="D25" s="608"/>
      <c r="E25" s="608"/>
      <c r="F25" s="316">
        <f>SUM(F21:F24)</f>
        <v>748</v>
      </c>
      <c r="G25" s="317">
        <f>SUM(G21:G24)</f>
        <v>10.566666666666666</v>
      </c>
      <c r="H25" s="318">
        <f>SUM(H21:H24)</f>
        <v>1.3208333333333333</v>
      </c>
      <c r="I25" s="319">
        <f>F25/G25</f>
        <v>70.788643533123036</v>
      </c>
      <c r="J25" s="318" t="e">
        <f>SUM(J21:J24)</f>
        <v>#REF!</v>
      </c>
      <c r="K25" s="318" t="e">
        <f>SUM(K21:K24)</f>
        <v>#REF!</v>
      </c>
      <c r="L25" s="320"/>
      <c r="M25" s="322">
        <f>SUM(M21:M23)</f>
        <v>0</v>
      </c>
      <c r="N25" s="320"/>
      <c r="O25">
        <v>3</v>
      </c>
    </row>
    <row r="27" spans="2:15" ht="15" x14ac:dyDescent="0.2">
      <c r="C27" s="602" t="s">
        <v>299</v>
      </c>
      <c r="D27" s="603"/>
      <c r="E27" s="603"/>
      <c r="F27" s="602" t="s">
        <v>395</v>
      </c>
      <c r="G27" s="603"/>
      <c r="H27" s="603"/>
      <c r="I27" s="603"/>
      <c r="J27" s="603"/>
      <c r="K27" s="603"/>
      <c r="L27" s="603"/>
      <c r="M27" s="603"/>
      <c r="N27" s="604"/>
    </row>
    <row r="28" spans="2:15" ht="45" x14ac:dyDescent="0.2">
      <c r="C28" s="309" t="s">
        <v>301</v>
      </c>
      <c r="D28" s="309" t="s">
        <v>396</v>
      </c>
      <c r="E28" s="309" t="s">
        <v>397</v>
      </c>
      <c r="F28" s="309" t="s">
        <v>398</v>
      </c>
      <c r="G28" s="309" t="s">
        <v>399</v>
      </c>
      <c r="H28" s="309" t="s">
        <v>306</v>
      </c>
      <c r="I28" s="309" t="s">
        <v>400</v>
      </c>
      <c r="J28" s="309" t="s">
        <v>294</v>
      </c>
      <c r="K28" s="309" t="s">
        <v>307</v>
      </c>
      <c r="L28" s="309" t="s">
        <v>401</v>
      </c>
      <c r="M28" s="309" t="s">
        <v>402</v>
      </c>
      <c r="N28" s="309" t="s">
        <v>403</v>
      </c>
    </row>
    <row r="29" spans="2:15" ht="15" x14ac:dyDescent="0.2">
      <c r="B29" s="311" t="s">
        <v>415</v>
      </c>
      <c r="C29" s="612">
        <v>5</v>
      </c>
      <c r="D29" s="310" t="s">
        <v>405</v>
      </c>
      <c r="E29" s="311" t="s">
        <v>415</v>
      </c>
      <c r="F29" s="311">
        <v>281</v>
      </c>
      <c r="G29" s="313">
        <f>3+36/60</f>
        <v>3.6</v>
      </c>
      <c r="H29" s="314">
        <f t="shared" ref="H29:H38" si="9">IF(OR("Terrestre"=L29,"aéreo"=L29,"Terrestre com Balsa"=L29),G29/8,G29/24)</f>
        <v>0.45</v>
      </c>
      <c r="I29" s="315">
        <f t="shared" ref="I29:I32" si="10">F29/G29</f>
        <v>78.055555555555557</v>
      </c>
      <c r="J29" s="314" t="e">
        <f>SUM(#REF!)</f>
        <v>#REF!</v>
      </c>
      <c r="K29" s="314" t="e">
        <f t="shared" ref="K29:K32" si="11">J29+H29</f>
        <v>#REF!</v>
      </c>
      <c r="L29" s="311" t="s">
        <v>406</v>
      </c>
      <c r="M29" s="311"/>
      <c r="N29" s="311" t="s">
        <v>317</v>
      </c>
    </row>
    <row r="30" spans="2:15" ht="15" x14ac:dyDescent="0.2">
      <c r="B30" s="311" t="s">
        <v>416</v>
      </c>
      <c r="C30" s="613"/>
      <c r="D30" s="310" t="str">
        <f>E29</f>
        <v>APS NOVA MAMORÉ</v>
      </c>
      <c r="E30" s="311" t="s">
        <v>416</v>
      </c>
      <c r="F30" s="311">
        <v>46</v>
      </c>
      <c r="G30" s="313">
        <f>35/60</f>
        <v>0.58333333333333337</v>
      </c>
      <c r="H30" s="314">
        <f t="shared" si="9"/>
        <v>7.2916666666666671E-2</v>
      </c>
      <c r="I30" s="315">
        <f t="shared" si="10"/>
        <v>78.857142857142847</v>
      </c>
      <c r="J30" s="314" t="e">
        <f>SUM(#REF!)</f>
        <v>#REF!</v>
      </c>
      <c r="K30" s="314" t="e">
        <f t="shared" si="11"/>
        <v>#REF!</v>
      </c>
      <c r="L30" s="311" t="s">
        <v>406</v>
      </c>
      <c r="M30" s="311"/>
      <c r="N30" s="311" t="s">
        <v>317</v>
      </c>
    </row>
    <row r="31" spans="2:15" ht="15" x14ac:dyDescent="0.2">
      <c r="B31" s="311" t="s">
        <v>417</v>
      </c>
      <c r="C31" s="613"/>
      <c r="D31" s="310" t="str">
        <f>E30</f>
        <v>APS GUAJARÁ-MIRIM</v>
      </c>
      <c r="E31" s="311" t="s">
        <v>417</v>
      </c>
      <c r="F31" s="311">
        <v>227</v>
      </c>
      <c r="G31" s="313">
        <f>5+2/60</f>
        <v>5.0333333333333332</v>
      </c>
      <c r="H31" s="314">
        <f t="shared" ref="H31" si="12">IF(OR("Terrestre"=L31,"aéreo"=L31,"Terrestre com Balsa"=L31),G31/8,G31/24)</f>
        <v>0.62916666666666665</v>
      </c>
      <c r="I31" s="315">
        <f t="shared" ref="I31" si="13">F31/G31</f>
        <v>45.099337748344375</v>
      </c>
      <c r="J31" s="314" t="e">
        <f>SUM(#REF!)</f>
        <v>#REF!</v>
      </c>
      <c r="K31" s="314" t="e">
        <f t="shared" ref="K31" si="14">J31+H31</f>
        <v>#REF!</v>
      </c>
      <c r="L31" s="311" t="s">
        <v>406</v>
      </c>
      <c r="M31" s="311"/>
      <c r="N31" s="311" t="s">
        <v>317</v>
      </c>
    </row>
    <row r="32" spans="2:15" ht="15" x14ac:dyDescent="0.2">
      <c r="B32" s="311"/>
      <c r="C32" s="613"/>
      <c r="D32" s="310" t="str">
        <f>E31</f>
        <v>APS BURITIS</v>
      </c>
      <c r="E32" s="310" t="str">
        <f>D29</f>
        <v>GEX PORTO VELHO</v>
      </c>
      <c r="F32" s="311">
        <v>328</v>
      </c>
      <c r="G32" s="313">
        <f>4+37/60</f>
        <v>4.6166666666666671</v>
      </c>
      <c r="H32" s="314">
        <f t="shared" si="9"/>
        <v>0.57708333333333339</v>
      </c>
      <c r="I32" s="315">
        <f t="shared" si="10"/>
        <v>71.046931407942225</v>
      </c>
      <c r="J32" s="314">
        <v>0</v>
      </c>
      <c r="K32" s="314">
        <f t="shared" si="11"/>
        <v>0.57708333333333339</v>
      </c>
      <c r="L32" s="311" t="s">
        <v>406</v>
      </c>
      <c r="M32" s="311"/>
      <c r="N32" s="311"/>
    </row>
    <row r="33" spans="2:15" ht="15" x14ac:dyDescent="0.2">
      <c r="B33" s="608" t="s">
        <v>408</v>
      </c>
      <c r="C33" s="608"/>
      <c r="D33" s="608"/>
      <c r="E33" s="608"/>
      <c r="F33" s="316">
        <f>SUM(F29:F32)</f>
        <v>882</v>
      </c>
      <c r="G33" s="317">
        <f>SUM(G29:G32)</f>
        <v>13.833333333333334</v>
      </c>
      <c r="H33" s="318">
        <f>SUM(H29:H32)</f>
        <v>1.7291666666666667</v>
      </c>
      <c r="I33" s="319">
        <f>F33/G33</f>
        <v>63.75903614457831</v>
      </c>
      <c r="J33" s="318" t="e">
        <f>SUM(J29:J32)</f>
        <v>#REF!</v>
      </c>
      <c r="K33" s="318" t="e">
        <f>SUM(K29:K32)</f>
        <v>#REF!</v>
      </c>
      <c r="L33" s="320"/>
      <c r="M33" s="321">
        <f>SUM(M29:M32)</f>
        <v>0</v>
      </c>
      <c r="N33" s="320"/>
      <c r="O33">
        <v>3</v>
      </c>
    </row>
    <row r="34" spans="2:15" ht="14.45" customHeight="1" x14ac:dyDescent="0.2"/>
    <row r="35" spans="2:15" ht="15" x14ac:dyDescent="0.2">
      <c r="C35" s="602" t="s">
        <v>299</v>
      </c>
      <c r="D35" s="603"/>
      <c r="E35" s="603"/>
      <c r="F35" s="602" t="s">
        <v>395</v>
      </c>
      <c r="G35" s="603"/>
      <c r="H35" s="603"/>
      <c r="I35" s="603"/>
      <c r="J35" s="603"/>
      <c r="K35" s="603"/>
      <c r="L35" s="603"/>
      <c r="M35" s="603"/>
      <c r="N35" s="604"/>
    </row>
    <row r="36" spans="2:15" ht="45" x14ac:dyDescent="0.2">
      <c r="C36" s="309" t="s">
        <v>301</v>
      </c>
      <c r="D36" s="309" t="s">
        <v>396</v>
      </c>
      <c r="E36" s="309" t="s">
        <v>397</v>
      </c>
      <c r="F36" s="309" t="s">
        <v>398</v>
      </c>
      <c r="G36" s="309" t="s">
        <v>399</v>
      </c>
      <c r="H36" s="309" t="s">
        <v>306</v>
      </c>
      <c r="I36" s="309" t="s">
        <v>400</v>
      </c>
      <c r="J36" s="309" t="s">
        <v>294</v>
      </c>
      <c r="K36" s="309" t="s">
        <v>307</v>
      </c>
      <c r="L36" s="309" t="s">
        <v>401</v>
      </c>
      <c r="M36" s="309" t="s">
        <v>402</v>
      </c>
      <c r="N36" s="309" t="s">
        <v>403</v>
      </c>
    </row>
    <row r="37" spans="2:15" ht="30" x14ac:dyDescent="0.2">
      <c r="B37" s="605" t="s">
        <v>418</v>
      </c>
      <c r="C37" s="612">
        <v>6</v>
      </c>
      <c r="D37" s="310" t="s">
        <v>419</v>
      </c>
      <c r="E37" s="310" t="s">
        <v>418</v>
      </c>
      <c r="F37" s="311">
        <v>44</v>
      </c>
      <c r="G37" s="313">
        <f>47/60</f>
        <v>0.78333333333333333</v>
      </c>
      <c r="H37" s="314">
        <f t="shared" si="9"/>
        <v>9.7916666666666666E-2</v>
      </c>
      <c r="I37" s="315">
        <f t="shared" ref="I37:I38" si="15">F37/G37</f>
        <v>56.170212765957444</v>
      </c>
      <c r="J37" s="314" t="e">
        <f>SUM(#REF!)</f>
        <v>#REF!</v>
      </c>
      <c r="K37" s="314" t="e">
        <f t="shared" ref="K37:K38" si="16">J37+H37</f>
        <v>#REF!</v>
      </c>
      <c r="L37" s="311" t="s">
        <v>406</v>
      </c>
      <c r="M37" s="311"/>
      <c r="N37" s="311" t="s">
        <v>312</v>
      </c>
    </row>
    <row r="38" spans="2:15" ht="30" x14ac:dyDescent="0.2">
      <c r="B38" s="607"/>
      <c r="C38" s="613"/>
      <c r="D38" s="310" t="str">
        <f>E37</f>
        <v>APS OURO PRETO DO OESTE</v>
      </c>
      <c r="E38" s="310" t="str">
        <f>D37</f>
        <v>APS JI-PARANA</v>
      </c>
      <c r="F38" s="311">
        <v>43.7</v>
      </c>
      <c r="G38" s="313">
        <f>46/60</f>
        <v>0.76666666666666672</v>
      </c>
      <c r="H38" s="314">
        <f t="shared" si="9"/>
        <v>9.583333333333334E-2</v>
      </c>
      <c r="I38" s="315">
        <f t="shared" si="15"/>
        <v>57</v>
      </c>
      <c r="J38" s="314">
        <v>0</v>
      </c>
      <c r="K38" s="314">
        <f t="shared" si="16"/>
        <v>9.583333333333334E-2</v>
      </c>
      <c r="L38" s="311" t="s">
        <v>406</v>
      </c>
      <c r="M38" s="311"/>
      <c r="N38" s="311" t="s">
        <v>312</v>
      </c>
    </row>
    <row r="39" spans="2:15" ht="15" x14ac:dyDescent="0.2">
      <c r="B39" s="609" t="s">
        <v>408</v>
      </c>
      <c r="C39" s="610"/>
      <c r="D39" s="610"/>
      <c r="E39" s="611"/>
      <c r="F39" s="316">
        <f>SUM(F37:F38)</f>
        <v>87.7</v>
      </c>
      <c r="G39" s="317">
        <f>SUM(G37:G38)</f>
        <v>1.55</v>
      </c>
      <c r="H39" s="318">
        <f>SUM(H37:H38)</f>
        <v>0.19375000000000001</v>
      </c>
      <c r="I39" s="319">
        <f>F39/G39</f>
        <v>56.58064516129032</v>
      </c>
      <c r="J39" s="318" t="e">
        <f>SUM(J37:J38)</f>
        <v>#REF!</v>
      </c>
      <c r="K39" s="318" t="e">
        <f>SUM(K37:K38)</f>
        <v>#REF!</v>
      </c>
      <c r="L39" s="320"/>
      <c r="M39" s="321">
        <f>SUM(M37:M38)</f>
        <v>0</v>
      </c>
      <c r="N39" s="320"/>
      <c r="O39">
        <v>2</v>
      </c>
    </row>
    <row r="40" spans="2:15" ht="14.45" customHeight="1" x14ac:dyDescent="0.2"/>
    <row r="41" spans="2:15" ht="15" x14ac:dyDescent="0.2">
      <c r="C41" s="602" t="s">
        <v>299</v>
      </c>
      <c r="D41" s="603"/>
      <c r="E41" s="603"/>
      <c r="F41" s="602" t="s">
        <v>395</v>
      </c>
      <c r="G41" s="603"/>
      <c r="H41" s="603"/>
      <c r="I41" s="603"/>
      <c r="J41" s="603"/>
      <c r="K41" s="603"/>
      <c r="L41" s="603"/>
      <c r="M41" s="603"/>
      <c r="N41" s="604"/>
    </row>
    <row r="42" spans="2:15" ht="45" x14ac:dyDescent="0.2">
      <c r="C42" s="309" t="s">
        <v>301</v>
      </c>
      <c r="D42" s="309" t="s">
        <v>396</v>
      </c>
      <c r="E42" s="309" t="s">
        <v>397</v>
      </c>
      <c r="F42" s="309" t="s">
        <v>398</v>
      </c>
      <c r="G42" s="309" t="s">
        <v>399</v>
      </c>
      <c r="H42" s="309" t="s">
        <v>306</v>
      </c>
      <c r="I42" s="309" t="s">
        <v>400</v>
      </c>
      <c r="J42" s="309" t="s">
        <v>294</v>
      </c>
      <c r="K42" s="309" t="s">
        <v>307</v>
      </c>
      <c r="L42" s="309" t="s">
        <v>401</v>
      </c>
      <c r="M42" s="309" t="s">
        <v>402</v>
      </c>
      <c r="N42" s="309" t="s">
        <v>403</v>
      </c>
    </row>
    <row r="43" spans="2:15" ht="30" x14ac:dyDescent="0.2">
      <c r="B43" s="310" t="s">
        <v>420</v>
      </c>
      <c r="C43" s="606">
        <v>7</v>
      </c>
      <c r="D43" s="310" t="s">
        <v>419</v>
      </c>
      <c r="E43" s="310" t="s">
        <v>420</v>
      </c>
      <c r="F43" s="311">
        <v>35.700000000000003</v>
      </c>
      <c r="G43" s="313">
        <f>34/60</f>
        <v>0.56666666666666665</v>
      </c>
      <c r="H43" s="314">
        <f t="shared" ref="H43:H44" si="17">IF(OR("Terrestre"=L43,"aéreo"=L43,"Terrestre com Balsa"=L43),G43/8,G43/24)</f>
        <v>7.0833333333333331E-2</v>
      </c>
      <c r="I43" s="315">
        <f t="shared" ref="I43:I44" si="18">F43/G43</f>
        <v>63.000000000000007</v>
      </c>
      <c r="J43" s="314" t="e">
        <f>SUM(#REF!)</f>
        <v>#REF!</v>
      </c>
      <c r="K43" s="314" t="e">
        <f t="shared" ref="K43:K44" si="19">J43+H43</f>
        <v>#REF!</v>
      </c>
      <c r="L43" s="311" t="s">
        <v>406</v>
      </c>
      <c r="M43" s="312"/>
      <c r="N43" s="311" t="s">
        <v>312</v>
      </c>
    </row>
    <row r="44" spans="2:15" ht="15" x14ac:dyDescent="0.2">
      <c r="B44" s="310"/>
      <c r="C44" s="606"/>
      <c r="D44" s="310" t="str">
        <f>E43</f>
        <v>APS PRESIDENTE MEDICE</v>
      </c>
      <c r="E44" s="310" t="str">
        <f>D43</f>
        <v>APS JI-PARANA</v>
      </c>
      <c r="F44" s="311">
        <v>36.700000000000003</v>
      </c>
      <c r="G44" s="313">
        <f>38/60</f>
        <v>0.6333333333333333</v>
      </c>
      <c r="H44" s="314">
        <f t="shared" si="17"/>
        <v>7.9166666666666663E-2</v>
      </c>
      <c r="I44" s="315">
        <f t="shared" si="18"/>
        <v>57.947368421052637</v>
      </c>
      <c r="J44" s="314">
        <v>0</v>
      </c>
      <c r="K44" s="314">
        <f t="shared" si="19"/>
        <v>7.9166666666666663E-2</v>
      </c>
      <c r="L44" s="311" t="s">
        <v>406</v>
      </c>
      <c r="M44" s="311"/>
      <c r="N44" s="311" t="s">
        <v>312</v>
      </c>
    </row>
    <row r="45" spans="2:15" ht="15" x14ac:dyDescent="0.2">
      <c r="B45" s="609" t="s">
        <v>408</v>
      </c>
      <c r="C45" s="610"/>
      <c r="D45" s="610"/>
      <c r="E45" s="611"/>
      <c r="F45" s="316">
        <f>SUM(F43:F44)</f>
        <v>72.400000000000006</v>
      </c>
      <c r="G45" s="317">
        <f>SUM(G43:G44)</f>
        <v>1.2</v>
      </c>
      <c r="H45" s="318">
        <f>SUM(H43:H44)</f>
        <v>0.15</v>
      </c>
      <c r="I45" s="319">
        <f>F45/G45</f>
        <v>60.333333333333343</v>
      </c>
      <c r="J45" s="318" t="e">
        <f>SUM(J43:J44)</f>
        <v>#REF!</v>
      </c>
      <c r="K45" s="318" t="e">
        <f>SUM(K43:K44)</f>
        <v>#REF!</v>
      </c>
      <c r="L45" s="320"/>
      <c r="M45" s="322">
        <f>SUM(M43:M44)</f>
        <v>0</v>
      </c>
      <c r="N45" s="320"/>
      <c r="O45">
        <v>2</v>
      </c>
    </row>
    <row r="47" spans="2:15" ht="15" x14ac:dyDescent="0.2">
      <c r="C47" s="602" t="s">
        <v>299</v>
      </c>
      <c r="D47" s="603"/>
      <c r="E47" s="603"/>
      <c r="F47" s="602" t="s">
        <v>395</v>
      </c>
      <c r="G47" s="603"/>
      <c r="H47" s="603"/>
      <c r="I47" s="603"/>
      <c r="J47" s="603"/>
      <c r="K47" s="603"/>
      <c r="L47" s="603"/>
      <c r="M47" s="603"/>
      <c r="N47" s="604"/>
    </row>
    <row r="48" spans="2:15" ht="45" x14ac:dyDescent="0.2">
      <c r="C48" s="309" t="s">
        <v>301</v>
      </c>
      <c r="D48" s="309" t="s">
        <v>396</v>
      </c>
      <c r="E48" s="309" t="s">
        <v>397</v>
      </c>
      <c r="F48" s="309" t="s">
        <v>398</v>
      </c>
      <c r="G48" s="309" t="s">
        <v>399</v>
      </c>
      <c r="H48" s="309" t="s">
        <v>306</v>
      </c>
      <c r="I48" s="309" t="s">
        <v>400</v>
      </c>
      <c r="J48" s="309" t="s">
        <v>294</v>
      </c>
      <c r="K48" s="309" t="s">
        <v>307</v>
      </c>
      <c r="L48" s="309" t="s">
        <v>401</v>
      </c>
      <c r="M48" s="309" t="s">
        <v>402</v>
      </c>
      <c r="N48" s="309" t="s">
        <v>403</v>
      </c>
    </row>
    <row r="49" spans="2:15" ht="15" x14ac:dyDescent="0.2">
      <c r="B49" s="310" t="s">
        <v>421</v>
      </c>
      <c r="C49" s="606">
        <v>8</v>
      </c>
      <c r="D49" s="310" t="s">
        <v>419</v>
      </c>
      <c r="E49" s="310" t="s">
        <v>421</v>
      </c>
      <c r="F49" s="311">
        <v>108</v>
      </c>
      <c r="G49" s="313">
        <f>1+35/60</f>
        <v>1.5833333333333335</v>
      </c>
      <c r="H49" s="314">
        <f t="shared" ref="H49:H50" si="20">IF(OR("Terrestre"=L49,"aéreo"=L49,"Terrestre com Balsa"=L49),G49/8,G49/24)</f>
        <v>0.19791666666666669</v>
      </c>
      <c r="I49" s="315">
        <f t="shared" ref="I49:I50" si="21">F49/G49</f>
        <v>68.210526315789465</v>
      </c>
      <c r="J49" s="314" t="e">
        <f>SUM(#REF!)</f>
        <v>#REF!</v>
      </c>
      <c r="K49" s="314" t="e">
        <f t="shared" ref="K49:K50" si="22">J49+H49</f>
        <v>#REF!</v>
      </c>
      <c r="L49" s="311" t="s">
        <v>406</v>
      </c>
      <c r="M49" s="312"/>
      <c r="N49" s="311" t="s">
        <v>312</v>
      </c>
    </row>
    <row r="50" spans="2:15" ht="15" x14ac:dyDescent="0.2">
      <c r="B50" s="310"/>
      <c r="C50" s="606"/>
      <c r="D50" s="310" t="str">
        <f>E49</f>
        <v>APS CACOAL</v>
      </c>
      <c r="E50" s="310" t="str">
        <f>D49</f>
        <v>APS JI-PARANA</v>
      </c>
      <c r="F50" s="311">
        <v>108</v>
      </c>
      <c r="G50" s="313">
        <f>1+39/60</f>
        <v>1.65</v>
      </c>
      <c r="H50" s="314">
        <f t="shared" si="20"/>
        <v>0.20624999999999999</v>
      </c>
      <c r="I50" s="315">
        <f t="shared" si="21"/>
        <v>65.454545454545453</v>
      </c>
      <c r="J50" s="314">
        <v>0</v>
      </c>
      <c r="K50" s="314">
        <f t="shared" si="22"/>
        <v>0.20624999999999999</v>
      </c>
      <c r="L50" s="311" t="s">
        <v>406</v>
      </c>
      <c r="M50" s="311"/>
      <c r="N50" s="311" t="s">
        <v>312</v>
      </c>
    </row>
    <row r="51" spans="2:15" ht="15" x14ac:dyDescent="0.2">
      <c r="B51" s="609" t="s">
        <v>408</v>
      </c>
      <c r="C51" s="610"/>
      <c r="D51" s="610"/>
      <c r="E51" s="611"/>
      <c r="F51" s="316">
        <f>SUM(F49:F50)</f>
        <v>216</v>
      </c>
      <c r="G51" s="317">
        <f>SUM(G49:G50)</f>
        <v>3.2333333333333334</v>
      </c>
      <c r="H51" s="318">
        <f>SUM(H49:H50)</f>
        <v>0.40416666666666667</v>
      </c>
      <c r="I51" s="319">
        <f>F51/G51</f>
        <v>66.80412371134021</v>
      </c>
      <c r="J51" s="318" t="e">
        <f>SUM(J49:J50)</f>
        <v>#REF!</v>
      </c>
      <c r="K51" s="318" t="e">
        <f>SUM(K49:K50)</f>
        <v>#REF!</v>
      </c>
      <c r="L51" s="320"/>
      <c r="M51" s="322">
        <f>SUM(M49:M50)</f>
        <v>0</v>
      </c>
      <c r="N51" s="320"/>
      <c r="O51">
        <v>2</v>
      </c>
    </row>
    <row r="53" spans="2:15" ht="15" x14ac:dyDescent="0.2">
      <c r="C53" s="602" t="s">
        <v>299</v>
      </c>
      <c r="D53" s="603"/>
      <c r="E53" s="603"/>
      <c r="F53" s="602" t="s">
        <v>395</v>
      </c>
      <c r="G53" s="603"/>
      <c r="H53" s="603"/>
      <c r="I53" s="603"/>
      <c r="J53" s="603"/>
      <c r="K53" s="603"/>
      <c r="L53" s="603"/>
      <c r="M53" s="603"/>
      <c r="N53" s="604"/>
    </row>
    <row r="54" spans="2:15" ht="45" x14ac:dyDescent="0.2">
      <c r="C54" s="309" t="s">
        <v>301</v>
      </c>
      <c r="D54" s="309" t="s">
        <v>396</v>
      </c>
      <c r="E54" s="309" t="s">
        <v>397</v>
      </c>
      <c r="F54" s="309" t="s">
        <v>398</v>
      </c>
      <c r="G54" s="309">
        <f>IFERROR(E54*F54,0)</f>
        <v>0</v>
      </c>
      <c r="H54" s="309" t="s">
        <v>306</v>
      </c>
      <c r="I54" s="309" t="s">
        <v>400</v>
      </c>
      <c r="J54" s="309" t="s">
        <v>294</v>
      </c>
      <c r="K54" s="309" t="s">
        <v>307</v>
      </c>
      <c r="L54" s="309" t="s">
        <v>401</v>
      </c>
      <c r="M54" s="309" t="s">
        <v>402</v>
      </c>
      <c r="N54" s="309" t="s">
        <v>403</v>
      </c>
    </row>
    <row r="55" spans="2:15" ht="15" x14ac:dyDescent="0.2">
      <c r="B55" s="310" t="s">
        <v>422</v>
      </c>
      <c r="C55" s="605">
        <v>9</v>
      </c>
      <c r="D55" s="310" t="s">
        <v>419</v>
      </c>
      <c r="E55" s="310" t="s">
        <v>423</v>
      </c>
      <c r="F55" s="311">
        <v>108</v>
      </c>
      <c r="G55" s="313">
        <f>1+31/60</f>
        <v>1.5166666666666666</v>
      </c>
      <c r="H55" s="314">
        <f t="shared" ref="H55:H58" si="23">IF(OR("Terrestre"=L55,"aéreo"=L55,"Terrestre com Balsa"=L55),G55/8,G55/24)</f>
        <v>0.18958333333333333</v>
      </c>
      <c r="I55" s="315">
        <f t="shared" ref="I55:I58" si="24">F55/G55</f>
        <v>71.208791208791212</v>
      </c>
      <c r="J55" s="314" t="e">
        <f>SUM(#REF!)</f>
        <v>#REF!</v>
      </c>
      <c r="K55" s="314" t="e">
        <f t="shared" ref="K55:K58" si="25">J55+H55</f>
        <v>#REF!</v>
      </c>
      <c r="L55" s="311" t="s">
        <v>406</v>
      </c>
      <c r="M55" s="311"/>
      <c r="N55" s="311" t="s">
        <v>317</v>
      </c>
    </row>
    <row r="56" spans="2:15" ht="15" x14ac:dyDescent="0.2">
      <c r="B56" s="310" t="s">
        <v>424</v>
      </c>
      <c r="C56" s="606"/>
      <c r="D56" s="310" t="str">
        <f>E55</f>
        <v>APS ROLIM DE MOURA</v>
      </c>
      <c r="E56" s="310" t="s">
        <v>425</v>
      </c>
      <c r="F56" s="311">
        <v>66.3</v>
      </c>
      <c r="G56" s="313">
        <f>1</f>
        <v>1</v>
      </c>
      <c r="H56" s="314">
        <f t="shared" si="23"/>
        <v>0.125</v>
      </c>
      <c r="I56" s="315">
        <f t="shared" si="24"/>
        <v>66.3</v>
      </c>
      <c r="J56" s="314" t="e">
        <f>SUM(#REF!)</f>
        <v>#REF!</v>
      </c>
      <c r="K56" s="314" t="e">
        <f t="shared" si="25"/>
        <v>#REF!</v>
      </c>
      <c r="L56" s="311" t="s">
        <v>406</v>
      </c>
      <c r="M56" s="311"/>
      <c r="N56" s="311" t="s">
        <v>317</v>
      </c>
    </row>
    <row r="57" spans="2:15" ht="30" x14ac:dyDescent="0.2">
      <c r="B57" s="310" t="s">
        <v>426</v>
      </c>
      <c r="C57" s="606"/>
      <c r="D57" s="310" t="str">
        <f>E56</f>
        <v>APS PIMENTA BUENO</v>
      </c>
      <c r="E57" s="310" t="s">
        <v>427</v>
      </c>
      <c r="F57" s="311">
        <v>30.7</v>
      </c>
      <c r="G57" s="313">
        <f>29/60</f>
        <v>0.48333333333333334</v>
      </c>
      <c r="H57" s="314">
        <f t="shared" ref="H57" si="26">IF(OR("Terrestre"=L57,"aéreo"=L57,"Terrestre com Balsa"=L57),G57/8,G57/24)</f>
        <v>6.0416666666666667E-2</v>
      </c>
      <c r="I57" s="315">
        <f t="shared" ref="I57" si="27">F57/G57</f>
        <v>63.517241379310342</v>
      </c>
      <c r="J57" s="314" t="e">
        <f>SUM(#REF!)</f>
        <v>#REF!</v>
      </c>
      <c r="K57" s="314" t="e">
        <f t="shared" ref="K57" si="28">J57+H57</f>
        <v>#REF!</v>
      </c>
      <c r="L57" s="311" t="s">
        <v>406</v>
      </c>
      <c r="M57" s="311"/>
      <c r="N57" s="311" t="s">
        <v>317</v>
      </c>
    </row>
    <row r="58" spans="2:15" ht="15" x14ac:dyDescent="0.2">
      <c r="B58" s="310"/>
      <c r="C58" s="607"/>
      <c r="D58" s="310" t="str">
        <f>E57</f>
        <v>APS ESPIGAO DO OESTE</v>
      </c>
      <c r="E58" s="310" t="str">
        <f>D55</f>
        <v>APS JI-PARANA</v>
      </c>
      <c r="F58" s="333">
        <v>167</v>
      </c>
      <c r="G58" s="313">
        <f>2+33/60</f>
        <v>2.5499999999999998</v>
      </c>
      <c r="H58" s="314">
        <f t="shared" si="23"/>
        <v>0.31874999999999998</v>
      </c>
      <c r="I58" s="315">
        <f t="shared" si="24"/>
        <v>65.490196078431381</v>
      </c>
      <c r="J58" s="314">
        <v>0</v>
      </c>
      <c r="K58" s="314">
        <f t="shared" si="25"/>
        <v>0.31874999999999998</v>
      </c>
      <c r="L58" s="311" t="s">
        <v>406</v>
      </c>
      <c r="M58" s="311"/>
      <c r="N58" s="311"/>
    </row>
    <row r="59" spans="2:15" ht="15" x14ac:dyDescent="0.2">
      <c r="B59" s="608" t="s">
        <v>408</v>
      </c>
      <c r="C59" s="608"/>
      <c r="D59" s="608"/>
      <c r="E59" s="608"/>
      <c r="F59" s="316">
        <f>SUM(F55:F58)</f>
        <v>372</v>
      </c>
      <c r="G59" s="317">
        <f>SUM(G55:G58)</f>
        <v>5.55</v>
      </c>
      <c r="H59" s="318">
        <f>SUM(H55:H58)</f>
        <v>0.69374999999999998</v>
      </c>
      <c r="I59" s="319">
        <f>F59/G59</f>
        <v>67.027027027027032</v>
      </c>
      <c r="J59" s="318" t="e">
        <f>SUM(J55:J58)</f>
        <v>#REF!</v>
      </c>
      <c r="K59" s="318" t="e">
        <f>SUM(K55:K58)</f>
        <v>#REF!</v>
      </c>
      <c r="L59" s="320"/>
      <c r="M59" s="322">
        <f>SUM(M55:M57)</f>
        <v>0</v>
      </c>
      <c r="N59" s="320"/>
      <c r="O59">
        <v>4</v>
      </c>
    </row>
    <row r="61" spans="2:15" ht="15" x14ac:dyDescent="0.2">
      <c r="C61" s="602" t="s">
        <v>299</v>
      </c>
      <c r="D61" s="603"/>
      <c r="E61" s="603"/>
      <c r="F61" s="602" t="s">
        <v>395</v>
      </c>
      <c r="G61" s="603"/>
      <c r="H61" s="603"/>
      <c r="I61" s="603"/>
      <c r="J61" s="603"/>
      <c r="K61" s="603"/>
      <c r="L61" s="603"/>
      <c r="M61" s="603"/>
      <c r="N61" s="604"/>
    </row>
    <row r="62" spans="2:15" ht="45" x14ac:dyDescent="0.2">
      <c r="C62" s="309" t="s">
        <v>301</v>
      </c>
      <c r="D62" s="309" t="s">
        <v>396</v>
      </c>
      <c r="E62" s="309" t="s">
        <v>397</v>
      </c>
      <c r="F62" s="309" t="s">
        <v>398</v>
      </c>
      <c r="G62" s="309" t="s">
        <v>399</v>
      </c>
      <c r="H62" s="309" t="s">
        <v>306</v>
      </c>
      <c r="I62" s="309" t="s">
        <v>400</v>
      </c>
      <c r="J62" s="309" t="s">
        <v>294</v>
      </c>
      <c r="K62" s="309" t="s">
        <v>307</v>
      </c>
      <c r="L62" s="309" t="s">
        <v>401</v>
      </c>
      <c r="M62" s="309" t="s">
        <v>402</v>
      </c>
      <c r="N62" s="309" t="s">
        <v>403</v>
      </c>
    </row>
    <row r="63" spans="2:15" ht="15" x14ac:dyDescent="0.2">
      <c r="B63" s="310" t="s">
        <v>428</v>
      </c>
      <c r="C63" s="606">
        <v>10</v>
      </c>
      <c r="D63" s="310" t="s">
        <v>419</v>
      </c>
      <c r="E63" s="310" t="s">
        <v>429</v>
      </c>
      <c r="F63" s="311">
        <f>330</f>
        <v>330</v>
      </c>
      <c r="G63" s="313">
        <f>4+31/60</f>
        <v>4.5166666666666666</v>
      </c>
      <c r="H63" s="314">
        <f t="shared" ref="H63:H65" si="29">IF(OR("Terrestre"=L63,"aéreo"=L63,"Terrestre com Balsa"=L63),G63/8,G63/24)</f>
        <v>0.56458333333333333</v>
      </c>
      <c r="I63" s="315">
        <f t="shared" ref="I63:I65" si="30">F63/G63</f>
        <v>73.06273062730628</v>
      </c>
      <c r="J63" s="314" t="e">
        <f>SUM(#REF!)</f>
        <v>#REF!</v>
      </c>
      <c r="K63" s="314" t="e">
        <f t="shared" ref="K63:K65" si="31">J63+H63</f>
        <v>#REF!</v>
      </c>
      <c r="L63" s="311" t="s">
        <v>406</v>
      </c>
      <c r="M63" s="311"/>
      <c r="N63" s="311" t="s">
        <v>317</v>
      </c>
    </row>
    <row r="64" spans="2:15" ht="30" x14ac:dyDescent="0.2">
      <c r="B64" s="310" t="s">
        <v>430</v>
      </c>
      <c r="C64" s="606"/>
      <c r="D64" s="310" t="str">
        <f>E63</f>
        <v>APS VILHENA</v>
      </c>
      <c r="E64" s="310" t="s">
        <v>431</v>
      </c>
      <c r="F64" s="311">
        <v>84.5</v>
      </c>
      <c r="G64" s="313">
        <f>1+14/60</f>
        <v>1.2333333333333334</v>
      </c>
      <c r="H64" s="314">
        <f t="shared" si="29"/>
        <v>0.15416666666666667</v>
      </c>
      <c r="I64" s="315">
        <f t="shared" si="30"/>
        <v>68.513513513513516</v>
      </c>
      <c r="J64" s="314" t="e">
        <f>SUM(#REF!)</f>
        <v>#REF!</v>
      </c>
      <c r="K64" s="314" t="e">
        <f t="shared" si="31"/>
        <v>#REF!</v>
      </c>
      <c r="L64" s="311" t="s">
        <v>406</v>
      </c>
      <c r="M64" s="311"/>
      <c r="N64" s="311" t="s">
        <v>317</v>
      </c>
    </row>
    <row r="65" spans="2:15" ht="15" x14ac:dyDescent="0.2">
      <c r="B65" s="310"/>
      <c r="C65" s="607"/>
      <c r="D65" s="310" t="str">
        <f>E64</f>
        <v>APS COLORADO DO OESTE</v>
      </c>
      <c r="E65" s="310" t="str">
        <f>D63</f>
        <v>APS JI-PARANA</v>
      </c>
      <c r="F65" s="333">
        <v>387</v>
      </c>
      <c r="G65" s="313">
        <f>5+18/60</f>
        <v>5.3</v>
      </c>
      <c r="H65" s="314">
        <f t="shared" si="29"/>
        <v>0.66249999999999998</v>
      </c>
      <c r="I65" s="315">
        <f t="shared" si="30"/>
        <v>73.018867924528308</v>
      </c>
      <c r="J65" s="314">
        <v>0</v>
      </c>
      <c r="K65" s="314">
        <f t="shared" si="31"/>
        <v>0.66249999999999998</v>
      </c>
      <c r="L65" s="311" t="s">
        <v>406</v>
      </c>
      <c r="M65" s="311"/>
      <c r="N65" s="311"/>
    </row>
    <row r="66" spans="2:15" ht="15" x14ac:dyDescent="0.2">
      <c r="B66" s="608" t="s">
        <v>408</v>
      </c>
      <c r="C66" s="608"/>
      <c r="D66" s="608"/>
      <c r="E66" s="608"/>
      <c r="F66" s="316">
        <f>SUM(F63:F65)</f>
        <v>801.5</v>
      </c>
      <c r="G66" s="317">
        <f>SUM(G63:G65)</f>
        <v>11.05</v>
      </c>
      <c r="H66" s="318">
        <f>SUM(H63:H65)</f>
        <v>1.3812500000000001</v>
      </c>
      <c r="I66" s="319">
        <f>F66/G66</f>
        <v>72.533936651583701</v>
      </c>
      <c r="J66" s="318" t="e">
        <f>SUM(J63:J65)</f>
        <v>#REF!</v>
      </c>
      <c r="K66" s="318" t="e">
        <f>SUM(K63:K65)</f>
        <v>#REF!</v>
      </c>
      <c r="L66" s="320"/>
      <c r="M66" s="322">
        <f>SUM(M63:M64)</f>
        <v>0</v>
      </c>
      <c r="N66" s="320"/>
      <c r="O66">
        <v>4</v>
      </c>
    </row>
    <row r="68" spans="2:15" ht="15" x14ac:dyDescent="0.2">
      <c r="C68" s="602" t="s">
        <v>299</v>
      </c>
      <c r="D68" s="603"/>
      <c r="E68" s="603"/>
      <c r="F68" s="602" t="s">
        <v>395</v>
      </c>
      <c r="G68" s="603"/>
      <c r="H68" s="603"/>
      <c r="I68" s="603"/>
      <c r="J68" s="603"/>
      <c r="K68" s="603"/>
      <c r="L68" s="603"/>
      <c r="M68" s="603"/>
      <c r="N68" s="604"/>
    </row>
    <row r="69" spans="2:15" ht="45" x14ac:dyDescent="0.2">
      <c r="C69" s="309" t="s">
        <v>301</v>
      </c>
      <c r="D69" s="309" t="s">
        <v>396</v>
      </c>
      <c r="E69" s="309" t="s">
        <v>397</v>
      </c>
      <c r="F69" s="309" t="s">
        <v>398</v>
      </c>
      <c r="G69" s="309" t="s">
        <v>399</v>
      </c>
      <c r="H69" s="309" t="s">
        <v>306</v>
      </c>
      <c r="I69" s="309" t="s">
        <v>400</v>
      </c>
      <c r="J69" s="309" t="s">
        <v>294</v>
      </c>
      <c r="K69" s="309" t="s">
        <v>307</v>
      </c>
      <c r="L69" s="309" t="s">
        <v>401</v>
      </c>
      <c r="M69" s="309" t="s">
        <v>402</v>
      </c>
      <c r="N69" s="309" t="s">
        <v>403</v>
      </c>
    </row>
    <row r="70" spans="2:15" ht="30" x14ac:dyDescent="0.2">
      <c r="B70" s="310" t="s">
        <v>432</v>
      </c>
      <c r="C70" s="605">
        <v>11</v>
      </c>
      <c r="D70" s="310" t="s">
        <v>419</v>
      </c>
      <c r="E70" s="310" t="s">
        <v>433</v>
      </c>
      <c r="F70" s="311">
        <v>148</v>
      </c>
      <c r="G70" s="313">
        <f>2+6/60</f>
        <v>2.1</v>
      </c>
      <c r="H70" s="314">
        <f t="shared" ref="H70:H73" si="32">IF(OR("Terrestre"=L70,"aéreo"=L70,"Terrestre com Balsa"=L70),G70/8,G70/24)</f>
        <v>0.26250000000000001</v>
      </c>
      <c r="I70" s="315">
        <f t="shared" ref="I70:I73" si="33">F70/G70</f>
        <v>70.476190476190467</v>
      </c>
      <c r="J70" s="314" t="e">
        <f>SUM(#REF!)</f>
        <v>#REF!</v>
      </c>
      <c r="K70" s="314" t="e">
        <f t="shared" ref="K70:K73" si="34">J70+H70</f>
        <v>#REF!</v>
      </c>
      <c r="L70" s="311" t="s">
        <v>406</v>
      </c>
      <c r="M70" s="311"/>
      <c r="N70" s="311" t="s">
        <v>317</v>
      </c>
    </row>
    <row r="71" spans="2:15" ht="30" x14ac:dyDescent="0.2">
      <c r="B71" s="310" t="s">
        <v>434</v>
      </c>
      <c r="C71" s="606"/>
      <c r="D71" s="310" t="str">
        <f>E70</f>
        <v>APS SÃO MIGUEL DO GUAPORÉ</v>
      </c>
      <c r="E71" s="310" t="s">
        <v>435</v>
      </c>
      <c r="F71" s="311">
        <v>49.4</v>
      </c>
      <c r="G71" s="313">
        <f>45/60</f>
        <v>0.75</v>
      </c>
      <c r="H71" s="314">
        <f t="shared" si="32"/>
        <v>9.375E-2</v>
      </c>
      <c r="I71" s="315">
        <f t="shared" si="33"/>
        <v>65.86666666666666</v>
      </c>
      <c r="J71" s="314" t="e">
        <f>SUM(#REF!)</f>
        <v>#REF!</v>
      </c>
      <c r="K71" s="314" t="e">
        <f t="shared" si="34"/>
        <v>#REF!</v>
      </c>
      <c r="L71" s="311" t="s">
        <v>406</v>
      </c>
      <c r="M71" s="311"/>
      <c r="N71" s="311" t="s">
        <v>317</v>
      </c>
    </row>
    <row r="72" spans="2:15" ht="30" x14ac:dyDescent="0.2">
      <c r="B72" s="310" t="s">
        <v>436</v>
      </c>
      <c r="C72" s="606"/>
      <c r="D72" s="310" t="str">
        <f>E71</f>
        <v>APS NOVA BRASILANDIA</v>
      </c>
      <c r="E72" s="310" t="s">
        <v>437</v>
      </c>
      <c r="F72" s="311">
        <v>64.099999999999994</v>
      </c>
      <c r="G72" s="313">
        <f>1+9/60</f>
        <v>1.1499999999999999</v>
      </c>
      <c r="H72" s="314">
        <f t="shared" si="32"/>
        <v>0.14374999999999999</v>
      </c>
      <c r="I72" s="315">
        <f t="shared" si="33"/>
        <v>55.739130434782609</v>
      </c>
      <c r="J72" s="314" t="e">
        <f>SUM(#REF!)</f>
        <v>#REF!</v>
      </c>
      <c r="K72" s="314" t="e">
        <f t="shared" si="34"/>
        <v>#REF!</v>
      </c>
      <c r="L72" s="311" t="s">
        <v>406</v>
      </c>
      <c r="M72" s="311"/>
      <c r="N72" s="311" t="s">
        <v>317</v>
      </c>
    </row>
    <row r="73" spans="2:15" ht="30" x14ac:dyDescent="0.2">
      <c r="B73" s="310"/>
      <c r="C73" s="607"/>
      <c r="D73" s="310" t="str">
        <f>E72</f>
        <v>APS ALTA FLORESTA DO OESTE</v>
      </c>
      <c r="E73" s="310" t="str">
        <f>D70</f>
        <v>APS JI-PARANA</v>
      </c>
      <c r="F73" s="333">
        <v>156</v>
      </c>
      <c r="G73" s="313">
        <f>2+22/60</f>
        <v>2.3666666666666667</v>
      </c>
      <c r="H73" s="314">
        <f t="shared" si="32"/>
        <v>0.29583333333333334</v>
      </c>
      <c r="I73" s="315">
        <f t="shared" si="33"/>
        <v>65.91549295774648</v>
      </c>
      <c r="J73" s="314">
        <v>0</v>
      </c>
      <c r="K73" s="314">
        <f t="shared" si="34"/>
        <v>0.29583333333333334</v>
      </c>
      <c r="L73" s="311" t="s">
        <v>406</v>
      </c>
      <c r="M73" s="311"/>
      <c r="N73" s="311"/>
    </row>
    <row r="74" spans="2:15" ht="15" x14ac:dyDescent="0.2">
      <c r="B74" s="608" t="s">
        <v>408</v>
      </c>
      <c r="C74" s="608"/>
      <c r="D74" s="608"/>
      <c r="E74" s="608"/>
      <c r="F74" s="316">
        <f>SUM(F70:F73)</f>
        <v>417.5</v>
      </c>
      <c r="G74" s="317">
        <f>SUM(G70:G73)</f>
        <v>6.3666666666666671</v>
      </c>
      <c r="H74" s="318">
        <f>SUM(H70:H73)</f>
        <v>0.79583333333333339</v>
      </c>
      <c r="I74" s="319">
        <f>F74/G74</f>
        <v>65.575916230366488</v>
      </c>
      <c r="J74" s="318" t="e">
        <f>SUM(J70:J73)</f>
        <v>#REF!</v>
      </c>
      <c r="K74" s="318" t="e">
        <f>SUM(K70:K73)</f>
        <v>#REF!</v>
      </c>
      <c r="L74" s="320"/>
      <c r="M74" s="322">
        <f>SUM(M70:M72)</f>
        <v>0</v>
      </c>
      <c r="N74" s="320"/>
      <c r="O74">
        <v>4</v>
      </c>
    </row>
  </sheetData>
  <mergeCells count="48">
    <mergeCell ref="C63:C65"/>
    <mergeCell ref="B66:E66"/>
    <mergeCell ref="C53:E53"/>
    <mergeCell ref="F53:N53"/>
    <mergeCell ref="C55:C58"/>
    <mergeCell ref="B59:E59"/>
    <mergeCell ref="C61:E61"/>
    <mergeCell ref="F61:N61"/>
    <mergeCell ref="C47:E47"/>
    <mergeCell ref="F47:N47"/>
    <mergeCell ref="C49:C50"/>
    <mergeCell ref="B51:E51"/>
    <mergeCell ref="B15:B16"/>
    <mergeCell ref="C15:C16"/>
    <mergeCell ref="B17:E17"/>
    <mergeCell ref="C19:E19"/>
    <mergeCell ref="F19:N19"/>
    <mergeCell ref="F35:N35"/>
    <mergeCell ref="F41:N41"/>
    <mergeCell ref="B37:B38"/>
    <mergeCell ref="F27:N27"/>
    <mergeCell ref="C35:E35"/>
    <mergeCell ref="C1:E1"/>
    <mergeCell ref="F1:N1"/>
    <mergeCell ref="B3:B4"/>
    <mergeCell ref="C3:C4"/>
    <mergeCell ref="B5:E5"/>
    <mergeCell ref="C7:E7"/>
    <mergeCell ref="F7:N7"/>
    <mergeCell ref="B9:B10"/>
    <mergeCell ref="C9:C10"/>
    <mergeCell ref="B11:E11"/>
    <mergeCell ref="C68:E68"/>
    <mergeCell ref="F68:N68"/>
    <mergeCell ref="C70:C73"/>
    <mergeCell ref="B74:E74"/>
    <mergeCell ref="C13:E13"/>
    <mergeCell ref="F13:N13"/>
    <mergeCell ref="C21:C24"/>
    <mergeCell ref="B45:E45"/>
    <mergeCell ref="B25:E25"/>
    <mergeCell ref="C29:C32"/>
    <mergeCell ref="C37:C38"/>
    <mergeCell ref="B39:E39"/>
    <mergeCell ref="C43:C44"/>
    <mergeCell ref="B33:E33"/>
    <mergeCell ref="C27:E27"/>
    <mergeCell ref="C41:E41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  <pageSetUpPr fitToPage="1"/>
  </sheetPr>
  <dimension ref="A1:AMG316"/>
  <sheetViews>
    <sheetView view="pageBreakPreview" zoomScale="85" zoomScaleNormal="100" zoomScaleSheetLayoutView="85" zoomScalePageLayoutView="85" workbookViewId="0">
      <selection activeCell="H3" sqref="H3"/>
    </sheetView>
  </sheetViews>
  <sheetFormatPr defaultRowHeight="14.25" x14ac:dyDescent="0.2"/>
  <cols>
    <col min="1" max="1" width="5.625" style="121"/>
    <col min="2" max="2" width="9.25" style="121"/>
    <col min="3" max="3" width="8.75" style="121"/>
    <col min="4" max="4" width="51" style="128"/>
    <col min="5" max="5" width="9.25" style="121"/>
    <col min="6" max="6" width="11.25" style="121"/>
    <col min="7" max="7" width="15" style="121"/>
    <col min="8" max="8" width="9.75" style="121"/>
    <col min="9" max="9" width="12.75" style="121"/>
    <col min="10" max="14" width="0" style="25" hidden="1"/>
    <col min="15" max="15" width="1.125" style="25" customWidth="1"/>
    <col min="16" max="1021" width="10.875" style="25"/>
    <col min="1022" max="1025" width="8.875"/>
  </cols>
  <sheetData>
    <row r="1" spans="1:1021" s="62" customFormat="1" ht="71.25" customHeight="1" x14ac:dyDescent="0.2">
      <c r="A1" s="620" t="s">
        <v>850</v>
      </c>
      <c r="B1" s="620"/>
      <c r="C1" s="620"/>
      <c r="D1" s="620"/>
      <c r="E1" s="620"/>
      <c r="F1" s="620"/>
      <c r="G1" s="620"/>
      <c r="H1" s="620"/>
      <c r="I1" s="620"/>
    </row>
    <row r="2" spans="1:1021" ht="24.75" customHeight="1" x14ac:dyDescent="0.2">
      <c r="A2" s="129"/>
      <c r="B2" s="129"/>
      <c r="C2" s="129"/>
      <c r="D2" s="129"/>
      <c r="E2" s="129"/>
      <c r="F2" s="129"/>
      <c r="G2" s="129" t="s">
        <v>438</v>
      </c>
      <c r="H2" s="621">
        <v>45597</v>
      </c>
      <c r="I2" s="622"/>
      <c r="J2"/>
      <c r="K2"/>
      <c r="L2"/>
      <c r="M2"/>
    </row>
    <row r="3" spans="1:1021" ht="22.5" x14ac:dyDescent="0.2">
      <c r="A3" s="9" t="s">
        <v>295</v>
      </c>
      <c r="B3" s="9" t="s">
        <v>320</v>
      </c>
      <c r="C3" s="9" t="s">
        <v>79</v>
      </c>
      <c r="D3" s="9" t="s">
        <v>80</v>
      </c>
      <c r="E3" s="9" t="s">
        <v>82</v>
      </c>
      <c r="F3" s="130" t="s">
        <v>439</v>
      </c>
      <c r="G3" s="9" t="s">
        <v>440</v>
      </c>
      <c r="H3" s="9" t="s">
        <v>300</v>
      </c>
      <c r="I3" s="9" t="s">
        <v>441</v>
      </c>
      <c r="J3"/>
      <c r="K3"/>
      <c r="L3"/>
      <c r="M3"/>
    </row>
    <row r="4" spans="1:1021" ht="25.5" customHeight="1" x14ac:dyDescent="0.2">
      <c r="A4" s="131" t="s">
        <v>442</v>
      </c>
      <c r="B4" s="132" t="s">
        <v>280</v>
      </c>
      <c r="C4" s="358">
        <v>39701</v>
      </c>
      <c r="D4" s="133" t="s">
        <v>730</v>
      </c>
      <c r="E4" s="134" t="s">
        <v>582</v>
      </c>
      <c r="F4" s="118">
        <v>1</v>
      </c>
      <c r="G4" s="355">
        <v>4.976</v>
      </c>
      <c r="H4" s="145"/>
      <c r="I4" s="135">
        <f t="shared" ref="I4:I35" si="0">IFERROR(H4*G4,"")</f>
        <v>0</v>
      </c>
      <c r="J4"/>
      <c r="K4"/>
      <c r="L4"/>
      <c r="M4"/>
      <c r="S4" s="332"/>
    </row>
    <row r="5" spans="1:1021" ht="22.5" x14ac:dyDescent="0.2">
      <c r="A5" s="131" t="s">
        <v>443</v>
      </c>
      <c r="B5" s="132" t="s">
        <v>280</v>
      </c>
      <c r="C5" s="358">
        <v>38082</v>
      </c>
      <c r="D5" s="133" t="s">
        <v>804</v>
      </c>
      <c r="E5" s="134" t="s">
        <v>582</v>
      </c>
      <c r="F5" s="118">
        <v>1</v>
      </c>
      <c r="G5" s="355">
        <v>0</v>
      </c>
      <c r="H5" s="145"/>
      <c r="I5" s="135">
        <f t="shared" si="0"/>
        <v>0</v>
      </c>
      <c r="J5"/>
      <c r="K5"/>
      <c r="L5"/>
      <c r="M5"/>
      <c r="S5" s="332"/>
    </row>
    <row r="6" spans="1:1021" ht="22.5" x14ac:dyDescent="0.2">
      <c r="A6" s="131" t="s">
        <v>444</v>
      </c>
      <c r="B6" s="132" t="s">
        <v>280</v>
      </c>
      <c r="C6" s="358">
        <v>38083</v>
      </c>
      <c r="D6" s="133" t="s">
        <v>805</v>
      </c>
      <c r="E6" s="134" t="s">
        <v>582</v>
      </c>
      <c r="F6" s="118">
        <v>1</v>
      </c>
      <c r="G6" s="355">
        <v>8.0055999999999994</v>
      </c>
      <c r="H6" s="145"/>
      <c r="I6" s="135">
        <f t="shared" si="0"/>
        <v>0</v>
      </c>
      <c r="J6"/>
      <c r="K6"/>
      <c r="L6"/>
      <c r="M6"/>
      <c r="S6" s="332"/>
    </row>
    <row r="7" spans="1:1021" x14ac:dyDescent="0.2">
      <c r="A7" s="131" t="s">
        <v>445</v>
      </c>
      <c r="B7" s="132" t="s">
        <v>280</v>
      </c>
      <c r="C7" s="358">
        <v>11902</v>
      </c>
      <c r="D7" s="133" t="s">
        <v>705</v>
      </c>
      <c r="E7" s="134" t="s">
        <v>682</v>
      </c>
      <c r="F7" s="118">
        <v>1</v>
      </c>
      <c r="G7" s="355">
        <v>10.6152</v>
      </c>
      <c r="H7" s="145"/>
      <c r="I7" s="135">
        <f t="shared" si="0"/>
        <v>0</v>
      </c>
      <c r="J7"/>
      <c r="K7"/>
      <c r="L7"/>
      <c r="M7"/>
      <c r="S7" s="332"/>
    </row>
    <row r="8" spans="1:1021" x14ac:dyDescent="0.2">
      <c r="A8" s="131" t="s">
        <v>446</v>
      </c>
      <c r="B8" s="132" t="s">
        <v>280</v>
      </c>
      <c r="C8" s="358">
        <v>11904</v>
      </c>
      <c r="D8" s="133" t="s">
        <v>706</v>
      </c>
      <c r="E8" s="134" t="s">
        <v>682</v>
      </c>
      <c r="F8" s="118">
        <v>1</v>
      </c>
      <c r="G8" s="355">
        <v>10.6152</v>
      </c>
      <c r="H8" s="145"/>
      <c r="I8" s="135">
        <f t="shared" si="0"/>
        <v>0</v>
      </c>
      <c r="J8"/>
      <c r="K8"/>
      <c r="L8"/>
      <c r="M8"/>
      <c r="S8" s="332"/>
    </row>
    <row r="9" spans="1:1021" x14ac:dyDescent="0.2">
      <c r="A9" s="131" t="s">
        <v>447</v>
      </c>
      <c r="B9" s="132" t="s">
        <v>280</v>
      </c>
      <c r="C9" s="358">
        <v>11906</v>
      </c>
      <c r="D9" s="133" t="s">
        <v>707</v>
      </c>
      <c r="E9" s="134" t="s">
        <v>682</v>
      </c>
      <c r="F9" s="118">
        <v>1</v>
      </c>
      <c r="G9" s="355">
        <v>10.6152</v>
      </c>
      <c r="H9" s="145"/>
      <c r="I9" s="135">
        <f t="shared" si="0"/>
        <v>0</v>
      </c>
      <c r="J9"/>
      <c r="K9"/>
      <c r="L9"/>
      <c r="M9"/>
      <c r="S9" s="332"/>
    </row>
    <row r="10" spans="1:1021" x14ac:dyDescent="0.2">
      <c r="A10" s="131" t="s">
        <v>448</v>
      </c>
      <c r="B10" s="132" t="s">
        <v>280</v>
      </c>
      <c r="C10" s="359">
        <v>11919</v>
      </c>
      <c r="D10" s="133" t="s">
        <v>708</v>
      </c>
      <c r="E10" s="134" t="s">
        <v>682</v>
      </c>
      <c r="F10" s="118">
        <v>1</v>
      </c>
      <c r="G10" s="355">
        <v>10.6152</v>
      </c>
      <c r="H10" s="145"/>
      <c r="I10" s="135">
        <f t="shared" si="0"/>
        <v>0</v>
      </c>
      <c r="J10"/>
      <c r="K10"/>
      <c r="L10"/>
      <c r="M10"/>
      <c r="S10" s="332"/>
    </row>
    <row r="11" spans="1:1021" x14ac:dyDescent="0.2">
      <c r="A11" s="131" t="s">
        <v>449</v>
      </c>
      <c r="B11" s="132" t="s">
        <v>280</v>
      </c>
      <c r="C11" s="359">
        <v>11922</v>
      </c>
      <c r="D11" s="133" t="s">
        <v>709</v>
      </c>
      <c r="E11" s="134" t="s">
        <v>682</v>
      </c>
      <c r="F11" s="118">
        <v>1</v>
      </c>
      <c r="G11" s="355">
        <v>10.6152</v>
      </c>
      <c r="H11" s="145"/>
      <c r="I11" s="135">
        <f t="shared" si="0"/>
        <v>0</v>
      </c>
      <c r="J11"/>
      <c r="K11"/>
      <c r="L11"/>
      <c r="M11"/>
      <c r="S11" s="332"/>
    </row>
    <row r="12" spans="1:1021" s="345" customFormat="1" ht="22.5" hidden="1" x14ac:dyDescent="0.2">
      <c r="A12" s="339" t="s">
        <v>450</v>
      </c>
      <c r="B12" s="340" t="s">
        <v>280</v>
      </c>
      <c r="C12" s="360">
        <v>935</v>
      </c>
      <c r="D12" s="341" t="s">
        <v>873</v>
      </c>
      <c r="E12" s="342" t="s">
        <v>653</v>
      </c>
      <c r="F12" s="343">
        <v>1</v>
      </c>
      <c r="G12" s="356">
        <v>0</v>
      </c>
      <c r="H12" s="145"/>
      <c r="I12" s="344">
        <f t="shared" si="0"/>
        <v>0</v>
      </c>
      <c r="N12" s="346"/>
      <c r="O12" s="346"/>
      <c r="P12" s="346"/>
      <c r="Q12" s="346"/>
      <c r="R12" s="346"/>
      <c r="S12" s="347"/>
      <c r="T12" s="346"/>
      <c r="U12" s="346"/>
      <c r="V12" s="346"/>
      <c r="W12" s="346"/>
      <c r="X12" s="346"/>
      <c r="Y12" s="346"/>
      <c r="Z12" s="346"/>
      <c r="AA12" s="346"/>
      <c r="AB12" s="346"/>
      <c r="AC12" s="346"/>
      <c r="AD12" s="346"/>
      <c r="AE12" s="346"/>
      <c r="AF12" s="346"/>
      <c r="AG12" s="346"/>
      <c r="AH12" s="346"/>
      <c r="AI12" s="346"/>
      <c r="AJ12" s="346"/>
      <c r="AK12" s="346"/>
      <c r="AL12" s="346"/>
      <c r="AM12" s="346"/>
      <c r="AN12" s="346"/>
      <c r="AO12" s="346"/>
      <c r="AP12" s="346"/>
      <c r="AQ12" s="346"/>
      <c r="AR12" s="346"/>
      <c r="AS12" s="346"/>
      <c r="AT12" s="346"/>
      <c r="AU12" s="346"/>
      <c r="AV12" s="346"/>
      <c r="AW12" s="346"/>
      <c r="AX12" s="346"/>
      <c r="AY12" s="346"/>
      <c r="AZ12" s="346"/>
      <c r="BA12" s="346"/>
      <c r="BB12" s="346"/>
      <c r="BC12" s="346"/>
      <c r="BD12" s="346"/>
      <c r="BE12" s="346"/>
      <c r="BF12" s="346"/>
      <c r="BG12" s="346"/>
      <c r="BH12" s="346"/>
      <c r="BI12" s="346"/>
      <c r="BJ12" s="346"/>
      <c r="BK12" s="346"/>
      <c r="BL12" s="346"/>
      <c r="BM12" s="346"/>
      <c r="BN12" s="346"/>
      <c r="BO12" s="346"/>
      <c r="BP12" s="346"/>
      <c r="BQ12" s="346"/>
      <c r="BR12" s="346"/>
      <c r="BS12" s="346"/>
      <c r="BT12" s="346"/>
      <c r="BU12" s="346"/>
      <c r="BV12" s="346"/>
      <c r="BW12" s="346"/>
      <c r="BX12" s="346"/>
      <c r="BY12" s="346"/>
      <c r="BZ12" s="346"/>
      <c r="CA12" s="346"/>
      <c r="CB12" s="346"/>
      <c r="CC12" s="346"/>
      <c r="CD12" s="346"/>
      <c r="CE12" s="346"/>
      <c r="CF12" s="346"/>
      <c r="CG12" s="346"/>
      <c r="CH12" s="346"/>
      <c r="CI12" s="346"/>
      <c r="CJ12" s="346"/>
      <c r="CK12" s="346"/>
      <c r="CL12" s="346"/>
      <c r="CM12" s="346"/>
      <c r="CN12" s="346"/>
      <c r="CO12" s="346"/>
      <c r="CP12" s="346"/>
      <c r="CQ12" s="346"/>
      <c r="CR12" s="346"/>
      <c r="CS12" s="346"/>
      <c r="CT12" s="346"/>
      <c r="CU12" s="346"/>
      <c r="CV12" s="346"/>
      <c r="CW12" s="346"/>
      <c r="CX12" s="346"/>
      <c r="CY12" s="346"/>
      <c r="CZ12" s="346"/>
      <c r="DA12" s="346"/>
      <c r="DB12" s="346"/>
      <c r="DC12" s="346"/>
      <c r="DD12" s="346"/>
      <c r="DE12" s="346"/>
      <c r="DF12" s="346"/>
      <c r="DG12" s="346"/>
      <c r="DH12" s="346"/>
      <c r="DI12" s="346"/>
      <c r="DJ12" s="346"/>
      <c r="DK12" s="346"/>
      <c r="DL12" s="346"/>
      <c r="DM12" s="346"/>
      <c r="DN12" s="346"/>
      <c r="DO12" s="346"/>
      <c r="DP12" s="346"/>
      <c r="DQ12" s="346"/>
      <c r="DR12" s="346"/>
      <c r="DS12" s="346"/>
      <c r="DT12" s="346"/>
      <c r="DU12" s="346"/>
      <c r="DV12" s="346"/>
      <c r="DW12" s="346"/>
      <c r="DX12" s="346"/>
      <c r="DY12" s="346"/>
      <c r="DZ12" s="346"/>
      <c r="EA12" s="346"/>
      <c r="EB12" s="346"/>
      <c r="EC12" s="346"/>
      <c r="ED12" s="346"/>
      <c r="EE12" s="346"/>
      <c r="EF12" s="346"/>
      <c r="EG12" s="346"/>
      <c r="EH12" s="346"/>
      <c r="EI12" s="346"/>
      <c r="EJ12" s="346"/>
      <c r="EK12" s="346"/>
      <c r="EL12" s="346"/>
      <c r="EM12" s="346"/>
      <c r="EN12" s="346"/>
      <c r="EO12" s="346"/>
      <c r="EP12" s="346"/>
      <c r="EQ12" s="346"/>
      <c r="ER12" s="346"/>
      <c r="ES12" s="346"/>
      <c r="ET12" s="346"/>
      <c r="EU12" s="346"/>
      <c r="EV12" s="346"/>
      <c r="EW12" s="346"/>
      <c r="EX12" s="346"/>
      <c r="EY12" s="346"/>
      <c r="EZ12" s="346"/>
      <c r="FA12" s="346"/>
      <c r="FB12" s="346"/>
      <c r="FC12" s="346"/>
      <c r="FD12" s="346"/>
      <c r="FE12" s="346"/>
      <c r="FF12" s="346"/>
      <c r="FG12" s="346"/>
      <c r="FH12" s="346"/>
      <c r="FI12" s="346"/>
      <c r="FJ12" s="346"/>
      <c r="FK12" s="346"/>
      <c r="FL12" s="346"/>
      <c r="FM12" s="346"/>
      <c r="FN12" s="346"/>
      <c r="FO12" s="346"/>
      <c r="FP12" s="346"/>
      <c r="FQ12" s="346"/>
      <c r="FR12" s="346"/>
      <c r="FS12" s="346"/>
      <c r="FT12" s="346"/>
      <c r="FU12" s="346"/>
      <c r="FV12" s="346"/>
      <c r="FW12" s="346"/>
      <c r="FX12" s="346"/>
      <c r="FY12" s="346"/>
      <c r="FZ12" s="346"/>
      <c r="GA12" s="346"/>
      <c r="GB12" s="346"/>
      <c r="GC12" s="346"/>
      <c r="GD12" s="346"/>
      <c r="GE12" s="346"/>
      <c r="GF12" s="346"/>
      <c r="GG12" s="346"/>
      <c r="GH12" s="346"/>
      <c r="GI12" s="346"/>
      <c r="GJ12" s="346"/>
      <c r="GK12" s="346"/>
      <c r="GL12" s="346"/>
      <c r="GM12" s="346"/>
      <c r="GN12" s="346"/>
      <c r="GO12" s="346"/>
      <c r="GP12" s="346"/>
      <c r="GQ12" s="346"/>
      <c r="GR12" s="346"/>
      <c r="GS12" s="346"/>
      <c r="GT12" s="346"/>
      <c r="GU12" s="346"/>
      <c r="GV12" s="346"/>
      <c r="GW12" s="346"/>
      <c r="GX12" s="346"/>
      <c r="GY12" s="346"/>
      <c r="GZ12" s="346"/>
      <c r="HA12" s="346"/>
      <c r="HB12" s="346"/>
      <c r="HC12" s="346"/>
      <c r="HD12" s="346"/>
      <c r="HE12" s="346"/>
      <c r="HF12" s="346"/>
      <c r="HG12" s="346"/>
      <c r="HH12" s="346"/>
      <c r="HI12" s="346"/>
      <c r="HJ12" s="346"/>
      <c r="HK12" s="346"/>
      <c r="HL12" s="346"/>
      <c r="HM12" s="346"/>
      <c r="HN12" s="346"/>
      <c r="HO12" s="346"/>
      <c r="HP12" s="346"/>
      <c r="HQ12" s="346"/>
      <c r="HR12" s="346"/>
      <c r="HS12" s="346"/>
      <c r="HT12" s="346"/>
      <c r="HU12" s="346"/>
      <c r="HV12" s="346"/>
      <c r="HW12" s="346"/>
      <c r="HX12" s="346"/>
      <c r="HY12" s="346"/>
      <c r="HZ12" s="346"/>
      <c r="IA12" s="346"/>
      <c r="IB12" s="346"/>
      <c r="IC12" s="346"/>
      <c r="ID12" s="346"/>
      <c r="IE12" s="346"/>
      <c r="IF12" s="346"/>
      <c r="IG12" s="346"/>
      <c r="IH12" s="346"/>
      <c r="II12" s="346"/>
      <c r="IJ12" s="346"/>
      <c r="IK12" s="346"/>
      <c r="IL12" s="346"/>
      <c r="IM12" s="346"/>
      <c r="IN12" s="346"/>
      <c r="IO12" s="346"/>
      <c r="IP12" s="346"/>
      <c r="IQ12" s="346"/>
      <c r="IR12" s="346"/>
      <c r="IS12" s="346"/>
      <c r="IT12" s="346"/>
      <c r="IU12" s="346"/>
      <c r="IV12" s="346"/>
      <c r="IW12" s="346"/>
      <c r="IX12" s="346"/>
      <c r="IY12" s="346"/>
      <c r="IZ12" s="346"/>
      <c r="JA12" s="346"/>
      <c r="JB12" s="346"/>
      <c r="JC12" s="346"/>
      <c r="JD12" s="346"/>
      <c r="JE12" s="346"/>
      <c r="JF12" s="346"/>
      <c r="JG12" s="346"/>
      <c r="JH12" s="346"/>
      <c r="JI12" s="346"/>
      <c r="JJ12" s="346"/>
      <c r="JK12" s="346"/>
      <c r="JL12" s="346"/>
      <c r="JM12" s="346"/>
      <c r="JN12" s="346"/>
      <c r="JO12" s="346"/>
      <c r="JP12" s="346"/>
      <c r="JQ12" s="346"/>
      <c r="JR12" s="346"/>
      <c r="JS12" s="346"/>
      <c r="JT12" s="346"/>
      <c r="JU12" s="346"/>
      <c r="JV12" s="346"/>
      <c r="JW12" s="346"/>
      <c r="JX12" s="346"/>
      <c r="JY12" s="346"/>
      <c r="JZ12" s="346"/>
      <c r="KA12" s="346"/>
      <c r="KB12" s="346"/>
      <c r="KC12" s="346"/>
      <c r="KD12" s="346"/>
      <c r="KE12" s="346"/>
      <c r="KF12" s="346"/>
      <c r="KG12" s="346"/>
      <c r="KH12" s="346"/>
      <c r="KI12" s="346"/>
      <c r="KJ12" s="346"/>
      <c r="KK12" s="346"/>
      <c r="KL12" s="346"/>
      <c r="KM12" s="346"/>
      <c r="KN12" s="346"/>
      <c r="KO12" s="346"/>
      <c r="KP12" s="346"/>
      <c r="KQ12" s="346"/>
      <c r="KR12" s="346"/>
      <c r="KS12" s="346"/>
      <c r="KT12" s="346"/>
      <c r="KU12" s="346"/>
      <c r="KV12" s="346"/>
      <c r="KW12" s="346"/>
      <c r="KX12" s="346"/>
      <c r="KY12" s="346"/>
      <c r="KZ12" s="346"/>
      <c r="LA12" s="346"/>
      <c r="LB12" s="346"/>
      <c r="LC12" s="346"/>
      <c r="LD12" s="346"/>
      <c r="LE12" s="346"/>
      <c r="LF12" s="346"/>
      <c r="LG12" s="346"/>
      <c r="LH12" s="346"/>
      <c r="LI12" s="346"/>
      <c r="LJ12" s="346"/>
      <c r="LK12" s="346"/>
      <c r="LL12" s="346"/>
      <c r="LM12" s="346"/>
      <c r="LN12" s="346"/>
      <c r="LO12" s="346"/>
      <c r="LP12" s="346"/>
      <c r="LQ12" s="346"/>
      <c r="LR12" s="346"/>
      <c r="LS12" s="346"/>
      <c r="LT12" s="346"/>
      <c r="LU12" s="346"/>
      <c r="LV12" s="346"/>
      <c r="LW12" s="346"/>
      <c r="LX12" s="346"/>
      <c r="LY12" s="346"/>
      <c r="LZ12" s="346"/>
      <c r="MA12" s="346"/>
      <c r="MB12" s="346"/>
      <c r="MC12" s="346"/>
      <c r="MD12" s="346"/>
      <c r="ME12" s="346"/>
      <c r="MF12" s="346"/>
      <c r="MG12" s="346"/>
      <c r="MH12" s="346"/>
      <c r="MI12" s="346"/>
      <c r="MJ12" s="346"/>
      <c r="MK12" s="346"/>
      <c r="ML12" s="346"/>
      <c r="MM12" s="346"/>
      <c r="MN12" s="346"/>
      <c r="MO12" s="346"/>
      <c r="MP12" s="346"/>
      <c r="MQ12" s="346"/>
      <c r="MR12" s="346"/>
      <c r="MS12" s="346"/>
      <c r="MT12" s="346"/>
      <c r="MU12" s="346"/>
      <c r="MV12" s="346"/>
      <c r="MW12" s="346"/>
      <c r="MX12" s="346"/>
      <c r="MY12" s="346"/>
      <c r="MZ12" s="346"/>
      <c r="NA12" s="346"/>
      <c r="NB12" s="346"/>
      <c r="NC12" s="346"/>
      <c r="ND12" s="346"/>
      <c r="NE12" s="346"/>
      <c r="NF12" s="346"/>
      <c r="NG12" s="346"/>
      <c r="NH12" s="346"/>
      <c r="NI12" s="346"/>
      <c r="NJ12" s="346"/>
      <c r="NK12" s="346"/>
      <c r="NL12" s="346"/>
      <c r="NM12" s="346"/>
      <c r="NN12" s="346"/>
      <c r="NO12" s="346"/>
      <c r="NP12" s="346"/>
      <c r="NQ12" s="346"/>
      <c r="NR12" s="346"/>
      <c r="NS12" s="346"/>
      <c r="NT12" s="346"/>
      <c r="NU12" s="346"/>
      <c r="NV12" s="346"/>
      <c r="NW12" s="346"/>
      <c r="NX12" s="346"/>
      <c r="NY12" s="346"/>
      <c r="NZ12" s="346"/>
      <c r="OA12" s="346"/>
      <c r="OB12" s="346"/>
      <c r="OC12" s="346"/>
      <c r="OD12" s="346"/>
      <c r="OE12" s="346"/>
      <c r="OF12" s="346"/>
      <c r="OG12" s="346"/>
      <c r="OH12" s="346"/>
      <c r="OI12" s="346"/>
      <c r="OJ12" s="346"/>
      <c r="OK12" s="346"/>
      <c r="OL12" s="346"/>
      <c r="OM12" s="346"/>
      <c r="ON12" s="346"/>
      <c r="OO12" s="346"/>
      <c r="OP12" s="346"/>
      <c r="OQ12" s="346"/>
      <c r="OR12" s="346"/>
      <c r="OS12" s="346"/>
      <c r="OT12" s="346"/>
      <c r="OU12" s="346"/>
      <c r="OV12" s="346"/>
      <c r="OW12" s="346"/>
      <c r="OX12" s="346"/>
      <c r="OY12" s="346"/>
      <c r="OZ12" s="346"/>
      <c r="PA12" s="346"/>
      <c r="PB12" s="346"/>
      <c r="PC12" s="346"/>
      <c r="PD12" s="346"/>
      <c r="PE12" s="346"/>
      <c r="PF12" s="346"/>
      <c r="PG12" s="346"/>
      <c r="PH12" s="346"/>
      <c r="PI12" s="346"/>
      <c r="PJ12" s="346"/>
      <c r="PK12" s="346"/>
      <c r="PL12" s="346"/>
      <c r="PM12" s="346"/>
      <c r="PN12" s="346"/>
      <c r="PO12" s="346"/>
      <c r="PP12" s="346"/>
      <c r="PQ12" s="346"/>
      <c r="PR12" s="346"/>
      <c r="PS12" s="346"/>
      <c r="PT12" s="346"/>
      <c r="PU12" s="346"/>
      <c r="PV12" s="346"/>
      <c r="PW12" s="346"/>
      <c r="PX12" s="346"/>
      <c r="PY12" s="346"/>
      <c r="PZ12" s="346"/>
      <c r="QA12" s="346"/>
      <c r="QB12" s="346"/>
      <c r="QC12" s="346"/>
      <c r="QD12" s="346"/>
      <c r="QE12" s="346"/>
      <c r="QF12" s="346"/>
      <c r="QG12" s="346"/>
      <c r="QH12" s="346"/>
      <c r="QI12" s="346"/>
      <c r="QJ12" s="346"/>
      <c r="QK12" s="346"/>
      <c r="QL12" s="346"/>
      <c r="QM12" s="346"/>
      <c r="QN12" s="346"/>
      <c r="QO12" s="346"/>
      <c r="QP12" s="346"/>
      <c r="QQ12" s="346"/>
      <c r="QR12" s="346"/>
      <c r="QS12" s="346"/>
      <c r="QT12" s="346"/>
      <c r="QU12" s="346"/>
      <c r="QV12" s="346"/>
      <c r="QW12" s="346"/>
      <c r="QX12" s="346"/>
      <c r="QY12" s="346"/>
      <c r="QZ12" s="346"/>
      <c r="RA12" s="346"/>
      <c r="RB12" s="346"/>
      <c r="RC12" s="346"/>
      <c r="RD12" s="346"/>
      <c r="RE12" s="346"/>
      <c r="RF12" s="346"/>
      <c r="RG12" s="346"/>
      <c r="RH12" s="346"/>
      <c r="RI12" s="346"/>
      <c r="RJ12" s="346"/>
      <c r="RK12" s="346"/>
      <c r="RL12" s="346"/>
      <c r="RM12" s="346"/>
      <c r="RN12" s="346"/>
      <c r="RO12" s="346"/>
      <c r="RP12" s="346"/>
      <c r="RQ12" s="346"/>
      <c r="RR12" s="346"/>
      <c r="RS12" s="346"/>
      <c r="RT12" s="346"/>
      <c r="RU12" s="346"/>
      <c r="RV12" s="346"/>
      <c r="RW12" s="346"/>
      <c r="RX12" s="346"/>
      <c r="RY12" s="346"/>
      <c r="RZ12" s="346"/>
      <c r="SA12" s="346"/>
      <c r="SB12" s="346"/>
      <c r="SC12" s="346"/>
      <c r="SD12" s="346"/>
      <c r="SE12" s="346"/>
      <c r="SF12" s="346"/>
      <c r="SG12" s="346"/>
      <c r="SH12" s="346"/>
      <c r="SI12" s="346"/>
      <c r="SJ12" s="346"/>
      <c r="SK12" s="346"/>
      <c r="SL12" s="346"/>
      <c r="SM12" s="346"/>
      <c r="SN12" s="346"/>
      <c r="SO12" s="346"/>
      <c r="SP12" s="346"/>
      <c r="SQ12" s="346"/>
      <c r="SR12" s="346"/>
      <c r="SS12" s="346"/>
      <c r="ST12" s="346"/>
      <c r="SU12" s="346"/>
      <c r="SV12" s="346"/>
      <c r="SW12" s="346"/>
      <c r="SX12" s="346"/>
      <c r="SY12" s="346"/>
      <c r="SZ12" s="346"/>
      <c r="TA12" s="346"/>
      <c r="TB12" s="346"/>
      <c r="TC12" s="346"/>
      <c r="TD12" s="346"/>
      <c r="TE12" s="346"/>
      <c r="TF12" s="346"/>
      <c r="TG12" s="346"/>
      <c r="TH12" s="346"/>
      <c r="TI12" s="346"/>
      <c r="TJ12" s="346"/>
      <c r="TK12" s="346"/>
      <c r="TL12" s="346"/>
      <c r="TM12" s="346"/>
      <c r="TN12" s="346"/>
      <c r="TO12" s="346"/>
      <c r="TP12" s="346"/>
      <c r="TQ12" s="346"/>
      <c r="TR12" s="346"/>
      <c r="TS12" s="346"/>
      <c r="TT12" s="346"/>
      <c r="TU12" s="346"/>
      <c r="TV12" s="346"/>
      <c r="TW12" s="346"/>
      <c r="TX12" s="346"/>
      <c r="TY12" s="346"/>
      <c r="TZ12" s="346"/>
      <c r="UA12" s="346"/>
      <c r="UB12" s="346"/>
      <c r="UC12" s="346"/>
      <c r="UD12" s="346"/>
      <c r="UE12" s="346"/>
      <c r="UF12" s="346"/>
      <c r="UG12" s="346"/>
      <c r="UH12" s="346"/>
      <c r="UI12" s="346"/>
      <c r="UJ12" s="346"/>
      <c r="UK12" s="346"/>
      <c r="UL12" s="346"/>
      <c r="UM12" s="346"/>
      <c r="UN12" s="346"/>
      <c r="UO12" s="346"/>
      <c r="UP12" s="346"/>
      <c r="UQ12" s="346"/>
      <c r="UR12" s="346"/>
      <c r="US12" s="346"/>
      <c r="UT12" s="346"/>
      <c r="UU12" s="346"/>
      <c r="UV12" s="346"/>
      <c r="UW12" s="346"/>
      <c r="UX12" s="346"/>
      <c r="UY12" s="346"/>
      <c r="UZ12" s="346"/>
      <c r="VA12" s="346"/>
      <c r="VB12" s="346"/>
      <c r="VC12" s="346"/>
      <c r="VD12" s="346"/>
      <c r="VE12" s="346"/>
      <c r="VF12" s="346"/>
      <c r="VG12" s="346"/>
      <c r="VH12" s="346"/>
      <c r="VI12" s="346"/>
      <c r="VJ12" s="346"/>
      <c r="VK12" s="346"/>
      <c r="VL12" s="346"/>
      <c r="VM12" s="346"/>
      <c r="VN12" s="346"/>
      <c r="VO12" s="346"/>
      <c r="VP12" s="346"/>
      <c r="VQ12" s="346"/>
      <c r="VR12" s="346"/>
      <c r="VS12" s="346"/>
      <c r="VT12" s="346"/>
      <c r="VU12" s="346"/>
      <c r="VV12" s="346"/>
      <c r="VW12" s="346"/>
      <c r="VX12" s="346"/>
      <c r="VY12" s="346"/>
      <c r="VZ12" s="346"/>
      <c r="WA12" s="346"/>
      <c r="WB12" s="346"/>
      <c r="WC12" s="346"/>
      <c r="WD12" s="346"/>
      <c r="WE12" s="346"/>
      <c r="WF12" s="346"/>
      <c r="WG12" s="346"/>
      <c r="WH12" s="346"/>
      <c r="WI12" s="346"/>
      <c r="WJ12" s="346"/>
      <c r="WK12" s="346"/>
      <c r="WL12" s="346"/>
      <c r="WM12" s="346"/>
      <c r="WN12" s="346"/>
      <c r="WO12" s="346"/>
      <c r="WP12" s="346"/>
      <c r="WQ12" s="346"/>
      <c r="WR12" s="346"/>
      <c r="WS12" s="346"/>
      <c r="WT12" s="346"/>
      <c r="WU12" s="346"/>
      <c r="WV12" s="346"/>
      <c r="WW12" s="346"/>
      <c r="WX12" s="346"/>
      <c r="WY12" s="346"/>
      <c r="WZ12" s="346"/>
      <c r="XA12" s="346"/>
      <c r="XB12" s="346"/>
      <c r="XC12" s="346"/>
      <c r="XD12" s="346"/>
      <c r="XE12" s="346"/>
      <c r="XF12" s="346"/>
      <c r="XG12" s="346"/>
      <c r="XH12" s="346"/>
      <c r="XI12" s="346"/>
      <c r="XJ12" s="346"/>
      <c r="XK12" s="346"/>
      <c r="XL12" s="346"/>
      <c r="XM12" s="346"/>
      <c r="XN12" s="346"/>
      <c r="XO12" s="346"/>
      <c r="XP12" s="346"/>
      <c r="XQ12" s="346"/>
      <c r="XR12" s="346"/>
      <c r="XS12" s="346"/>
      <c r="XT12" s="346"/>
      <c r="XU12" s="346"/>
      <c r="XV12" s="346"/>
      <c r="XW12" s="346"/>
      <c r="XX12" s="346"/>
      <c r="XY12" s="346"/>
      <c r="XZ12" s="346"/>
      <c r="YA12" s="346"/>
      <c r="YB12" s="346"/>
      <c r="YC12" s="346"/>
      <c r="YD12" s="346"/>
      <c r="YE12" s="346"/>
      <c r="YF12" s="346"/>
      <c r="YG12" s="346"/>
      <c r="YH12" s="346"/>
      <c r="YI12" s="346"/>
      <c r="YJ12" s="346"/>
      <c r="YK12" s="346"/>
      <c r="YL12" s="346"/>
      <c r="YM12" s="346"/>
      <c r="YN12" s="346"/>
      <c r="YO12" s="346"/>
      <c r="YP12" s="346"/>
      <c r="YQ12" s="346"/>
      <c r="YR12" s="346"/>
      <c r="YS12" s="346"/>
      <c r="YT12" s="346"/>
      <c r="YU12" s="346"/>
      <c r="YV12" s="346"/>
      <c r="YW12" s="346"/>
      <c r="YX12" s="346"/>
      <c r="YY12" s="346"/>
      <c r="YZ12" s="346"/>
      <c r="ZA12" s="346"/>
      <c r="ZB12" s="346"/>
      <c r="ZC12" s="346"/>
      <c r="ZD12" s="346"/>
      <c r="ZE12" s="346"/>
      <c r="ZF12" s="346"/>
      <c r="ZG12" s="346"/>
      <c r="ZH12" s="346"/>
      <c r="ZI12" s="346"/>
      <c r="ZJ12" s="346"/>
      <c r="ZK12" s="346"/>
      <c r="ZL12" s="346"/>
      <c r="ZM12" s="346"/>
      <c r="ZN12" s="346"/>
      <c r="ZO12" s="346"/>
      <c r="ZP12" s="346"/>
      <c r="ZQ12" s="346"/>
      <c r="ZR12" s="346"/>
      <c r="ZS12" s="346"/>
      <c r="ZT12" s="346"/>
      <c r="ZU12" s="346"/>
      <c r="ZV12" s="346"/>
      <c r="ZW12" s="346"/>
      <c r="ZX12" s="346"/>
      <c r="ZY12" s="346"/>
      <c r="ZZ12" s="346"/>
      <c r="AAA12" s="346"/>
      <c r="AAB12" s="346"/>
      <c r="AAC12" s="346"/>
      <c r="AAD12" s="346"/>
      <c r="AAE12" s="346"/>
      <c r="AAF12" s="346"/>
      <c r="AAG12" s="346"/>
      <c r="AAH12" s="346"/>
      <c r="AAI12" s="346"/>
      <c r="AAJ12" s="346"/>
      <c r="AAK12" s="346"/>
      <c r="AAL12" s="346"/>
      <c r="AAM12" s="346"/>
      <c r="AAN12" s="346"/>
      <c r="AAO12" s="346"/>
      <c r="AAP12" s="346"/>
      <c r="AAQ12" s="346"/>
      <c r="AAR12" s="346"/>
      <c r="AAS12" s="346"/>
      <c r="AAT12" s="346"/>
      <c r="AAU12" s="346"/>
      <c r="AAV12" s="346"/>
      <c r="AAW12" s="346"/>
      <c r="AAX12" s="346"/>
      <c r="AAY12" s="346"/>
      <c r="AAZ12" s="346"/>
      <c r="ABA12" s="346"/>
      <c r="ABB12" s="346"/>
      <c r="ABC12" s="346"/>
      <c r="ABD12" s="346"/>
      <c r="ABE12" s="346"/>
      <c r="ABF12" s="346"/>
      <c r="ABG12" s="346"/>
      <c r="ABH12" s="346"/>
      <c r="ABI12" s="346"/>
      <c r="ABJ12" s="346"/>
      <c r="ABK12" s="346"/>
      <c r="ABL12" s="346"/>
      <c r="ABM12" s="346"/>
      <c r="ABN12" s="346"/>
      <c r="ABO12" s="346"/>
      <c r="ABP12" s="346"/>
      <c r="ABQ12" s="346"/>
      <c r="ABR12" s="346"/>
      <c r="ABS12" s="346"/>
      <c r="ABT12" s="346"/>
      <c r="ABU12" s="346"/>
      <c r="ABV12" s="346"/>
      <c r="ABW12" s="346"/>
      <c r="ABX12" s="346"/>
      <c r="ABY12" s="346"/>
      <c r="ABZ12" s="346"/>
      <c r="ACA12" s="346"/>
      <c r="ACB12" s="346"/>
      <c r="ACC12" s="346"/>
      <c r="ACD12" s="346"/>
      <c r="ACE12" s="346"/>
      <c r="ACF12" s="346"/>
      <c r="ACG12" s="346"/>
      <c r="ACH12" s="346"/>
      <c r="ACI12" s="346"/>
      <c r="ACJ12" s="346"/>
      <c r="ACK12" s="346"/>
      <c r="ACL12" s="346"/>
      <c r="ACM12" s="346"/>
      <c r="ACN12" s="346"/>
      <c r="ACO12" s="346"/>
      <c r="ACP12" s="346"/>
      <c r="ACQ12" s="346"/>
      <c r="ACR12" s="346"/>
      <c r="ACS12" s="346"/>
      <c r="ACT12" s="346"/>
      <c r="ACU12" s="346"/>
      <c r="ACV12" s="346"/>
      <c r="ACW12" s="346"/>
      <c r="ACX12" s="346"/>
      <c r="ACY12" s="346"/>
      <c r="ACZ12" s="346"/>
      <c r="ADA12" s="346"/>
      <c r="ADB12" s="346"/>
      <c r="ADC12" s="346"/>
      <c r="ADD12" s="346"/>
      <c r="ADE12" s="346"/>
      <c r="ADF12" s="346"/>
      <c r="ADG12" s="346"/>
      <c r="ADH12" s="346"/>
      <c r="ADI12" s="346"/>
      <c r="ADJ12" s="346"/>
      <c r="ADK12" s="346"/>
      <c r="ADL12" s="346"/>
      <c r="ADM12" s="346"/>
      <c r="ADN12" s="346"/>
      <c r="ADO12" s="346"/>
      <c r="ADP12" s="346"/>
      <c r="ADQ12" s="346"/>
      <c r="ADR12" s="346"/>
      <c r="ADS12" s="346"/>
      <c r="ADT12" s="346"/>
      <c r="ADU12" s="346"/>
      <c r="ADV12" s="346"/>
      <c r="ADW12" s="346"/>
      <c r="ADX12" s="346"/>
      <c r="ADY12" s="346"/>
      <c r="ADZ12" s="346"/>
      <c r="AEA12" s="346"/>
      <c r="AEB12" s="346"/>
      <c r="AEC12" s="346"/>
      <c r="AED12" s="346"/>
      <c r="AEE12" s="346"/>
      <c r="AEF12" s="346"/>
      <c r="AEG12" s="346"/>
      <c r="AEH12" s="346"/>
      <c r="AEI12" s="346"/>
      <c r="AEJ12" s="346"/>
      <c r="AEK12" s="346"/>
      <c r="AEL12" s="346"/>
      <c r="AEM12" s="346"/>
      <c r="AEN12" s="346"/>
      <c r="AEO12" s="346"/>
      <c r="AEP12" s="346"/>
      <c r="AEQ12" s="346"/>
      <c r="AER12" s="346"/>
      <c r="AES12" s="346"/>
      <c r="AET12" s="346"/>
      <c r="AEU12" s="346"/>
      <c r="AEV12" s="346"/>
      <c r="AEW12" s="346"/>
      <c r="AEX12" s="346"/>
      <c r="AEY12" s="346"/>
      <c r="AEZ12" s="346"/>
      <c r="AFA12" s="346"/>
      <c r="AFB12" s="346"/>
      <c r="AFC12" s="346"/>
      <c r="AFD12" s="346"/>
      <c r="AFE12" s="346"/>
      <c r="AFF12" s="346"/>
      <c r="AFG12" s="346"/>
      <c r="AFH12" s="346"/>
      <c r="AFI12" s="346"/>
      <c r="AFJ12" s="346"/>
      <c r="AFK12" s="346"/>
      <c r="AFL12" s="346"/>
      <c r="AFM12" s="346"/>
      <c r="AFN12" s="346"/>
      <c r="AFO12" s="346"/>
      <c r="AFP12" s="346"/>
      <c r="AFQ12" s="346"/>
      <c r="AFR12" s="346"/>
      <c r="AFS12" s="346"/>
      <c r="AFT12" s="346"/>
      <c r="AFU12" s="346"/>
      <c r="AFV12" s="346"/>
      <c r="AFW12" s="346"/>
      <c r="AFX12" s="346"/>
      <c r="AFY12" s="346"/>
      <c r="AFZ12" s="346"/>
      <c r="AGA12" s="346"/>
      <c r="AGB12" s="346"/>
      <c r="AGC12" s="346"/>
      <c r="AGD12" s="346"/>
      <c r="AGE12" s="346"/>
      <c r="AGF12" s="346"/>
      <c r="AGG12" s="346"/>
      <c r="AGH12" s="346"/>
      <c r="AGI12" s="346"/>
      <c r="AGJ12" s="346"/>
      <c r="AGK12" s="346"/>
      <c r="AGL12" s="346"/>
      <c r="AGM12" s="346"/>
      <c r="AGN12" s="346"/>
      <c r="AGO12" s="346"/>
      <c r="AGP12" s="346"/>
      <c r="AGQ12" s="346"/>
      <c r="AGR12" s="346"/>
      <c r="AGS12" s="346"/>
      <c r="AGT12" s="346"/>
      <c r="AGU12" s="346"/>
      <c r="AGV12" s="346"/>
      <c r="AGW12" s="346"/>
      <c r="AGX12" s="346"/>
      <c r="AGY12" s="346"/>
      <c r="AGZ12" s="346"/>
      <c r="AHA12" s="346"/>
      <c r="AHB12" s="346"/>
      <c r="AHC12" s="346"/>
      <c r="AHD12" s="346"/>
      <c r="AHE12" s="346"/>
      <c r="AHF12" s="346"/>
      <c r="AHG12" s="346"/>
      <c r="AHH12" s="346"/>
      <c r="AHI12" s="346"/>
      <c r="AHJ12" s="346"/>
      <c r="AHK12" s="346"/>
      <c r="AHL12" s="346"/>
      <c r="AHM12" s="346"/>
      <c r="AHN12" s="346"/>
      <c r="AHO12" s="346"/>
      <c r="AHP12" s="346"/>
      <c r="AHQ12" s="346"/>
      <c r="AHR12" s="346"/>
      <c r="AHS12" s="346"/>
      <c r="AHT12" s="346"/>
      <c r="AHU12" s="346"/>
      <c r="AHV12" s="346"/>
      <c r="AHW12" s="346"/>
      <c r="AHX12" s="346"/>
      <c r="AHY12" s="346"/>
      <c r="AHZ12" s="346"/>
      <c r="AIA12" s="346"/>
      <c r="AIB12" s="346"/>
      <c r="AIC12" s="346"/>
      <c r="AID12" s="346"/>
      <c r="AIE12" s="346"/>
      <c r="AIF12" s="346"/>
      <c r="AIG12" s="346"/>
      <c r="AIH12" s="346"/>
      <c r="AII12" s="346"/>
      <c r="AIJ12" s="346"/>
      <c r="AIK12" s="346"/>
      <c r="AIL12" s="346"/>
      <c r="AIM12" s="346"/>
      <c r="AIN12" s="346"/>
      <c r="AIO12" s="346"/>
      <c r="AIP12" s="346"/>
      <c r="AIQ12" s="346"/>
      <c r="AIR12" s="346"/>
      <c r="AIS12" s="346"/>
      <c r="AIT12" s="346"/>
      <c r="AIU12" s="346"/>
      <c r="AIV12" s="346"/>
      <c r="AIW12" s="346"/>
      <c r="AIX12" s="346"/>
      <c r="AIY12" s="346"/>
      <c r="AIZ12" s="346"/>
      <c r="AJA12" s="346"/>
      <c r="AJB12" s="346"/>
      <c r="AJC12" s="346"/>
      <c r="AJD12" s="346"/>
      <c r="AJE12" s="346"/>
      <c r="AJF12" s="346"/>
      <c r="AJG12" s="346"/>
      <c r="AJH12" s="346"/>
      <c r="AJI12" s="346"/>
      <c r="AJJ12" s="346"/>
      <c r="AJK12" s="346"/>
      <c r="AJL12" s="346"/>
      <c r="AJM12" s="346"/>
      <c r="AJN12" s="346"/>
      <c r="AJO12" s="346"/>
      <c r="AJP12" s="346"/>
      <c r="AJQ12" s="346"/>
      <c r="AJR12" s="346"/>
      <c r="AJS12" s="346"/>
      <c r="AJT12" s="346"/>
      <c r="AJU12" s="346"/>
      <c r="AJV12" s="346"/>
      <c r="AJW12" s="346"/>
      <c r="AJX12" s="346"/>
      <c r="AJY12" s="346"/>
      <c r="AJZ12" s="346"/>
      <c r="AKA12" s="346"/>
      <c r="AKB12" s="346"/>
      <c r="AKC12" s="346"/>
      <c r="AKD12" s="346"/>
      <c r="AKE12" s="346"/>
      <c r="AKF12" s="346"/>
      <c r="AKG12" s="346"/>
      <c r="AKH12" s="346"/>
      <c r="AKI12" s="346"/>
      <c r="AKJ12" s="346"/>
      <c r="AKK12" s="346"/>
      <c r="AKL12" s="346"/>
      <c r="AKM12" s="346"/>
      <c r="AKN12" s="346"/>
      <c r="AKO12" s="346"/>
      <c r="AKP12" s="346"/>
      <c r="AKQ12" s="346"/>
      <c r="AKR12" s="346"/>
      <c r="AKS12" s="346"/>
      <c r="AKT12" s="346"/>
      <c r="AKU12" s="346"/>
      <c r="AKV12" s="346"/>
      <c r="AKW12" s="346"/>
      <c r="AKX12" s="346"/>
      <c r="AKY12" s="346"/>
      <c r="AKZ12" s="346"/>
      <c r="ALA12" s="346"/>
      <c r="ALB12" s="346"/>
      <c r="ALC12" s="346"/>
      <c r="ALD12" s="346"/>
      <c r="ALE12" s="346"/>
      <c r="ALF12" s="346"/>
      <c r="ALG12" s="346"/>
      <c r="ALH12" s="346"/>
      <c r="ALI12" s="346"/>
      <c r="ALJ12" s="346"/>
      <c r="ALK12" s="346"/>
      <c r="ALL12" s="346"/>
      <c r="ALM12" s="346"/>
      <c r="ALN12" s="346"/>
      <c r="ALO12" s="346"/>
      <c r="ALP12" s="346"/>
      <c r="ALQ12" s="346"/>
      <c r="ALR12" s="346"/>
      <c r="ALS12" s="346"/>
      <c r="ALT12" s="346"/>
      <c r="ALU12" s="346"/>
      <c r="ALV12" s="346"/>
      <c r="ALW12" s="346"/>
      <c r="ALX12" s="346"/>
      <c r="ALY12" s="346"/>
      <c r="ALZ12" s="346"/>
      <c r="AMA12" s="346"/>
      <c r="AMB12" s="346"/>
      <c r="AMC12" s="346"/>
      <c r="AMD12" s="346"/>
      <c r="AME12" s="346"/>
      <c r="AMF12" s="346"/>
      <c r="AMG12" s="346"/>
    </row>
    <row r="13" spans="1:1021" s="345" customFormat="1" ht="22.5" hidden="1" x14ac:dyDescent="0.2">
      <c r="A13" s="339" t="s">
        <v>451</v>
      </c>
      <c r="B13" s="340" t="s">
        <v>280</v>
      </c>
      <c r="C13" s="360">
        <v>936</v>
      </c>
      <c r="D13" s="341" t="s">
        <v>874</v>
      </c>
      <c r="E13" s="342" t="s">
        <v>653</v>
      </c>
      <c r="F13" s="343">
        <v>1</v>
      </c>
      <c r="G13" s="356">
        <v>0</v>
      </c>
      <c r="H13" s="145"/>
      <c r="I13" s="344">
        <f t="shared" si="0"/>
        <v>0</v>
      </c>
      <c r="N13" s="346"/>
      <c r="O13" s="346"/>
      <c r="P13" s="346"/>
      <c r="Q13" s="346"/>
      <c r="R13" s="346"/>
      <c r="S13" s="347"/>
      <c r="T13" s="346"/>
      <c r="U13" s="346"/>
      <c r="V13" s="346"/>
      <c r="W13" s="346"/>
      <c r="X13" s="346"/>
      <c r="Y13" s="346"/>
      <c r="Z13" s="346"/>
      <c r="AA13" s="346"/>
      <c r="AB13" s="346"/>
      <c r="AC13" s="346"/>
      <c r="AD13" s="346"/>
      <c r="AE13" s="346"/>
      <c r="AF13" s="346"/>
      <c r="AG13" s="346"/>
      <c r="AH13" s="346"/>
      <c r="AI13" s="346"/>
      <c r="AJ13" s="346"/>
      <c r="AK13" s="346"/>
      <c r="AL13" s="346"/>
      <c r="AM13" s="346"/>
      <c r="AN13" s="346"/>
      <c r="AO13" s="346"/>
      <c r="AP13" s="346"/>
      <c r="AQ13" s="346"/>
      <c r="AR13" s="346"/>
      <c r="AS13" s="346"/>
      <c r="AT13" s="346"/>
      <c r="AU13" s="346"/>
      <c r="AV13" s="346"/>
      <c r="AW13" s="346"/>
      <c r="AX13" s="346"/>
      <c r="AY13" s="346"/>
      <c r="AZ13" s="346"/>
      <c r="BA13" s="346"/>
      <c r="BB13" s="346"/>
      <c r="BC13" s="346"/>
      <c r="BD13" s="346"/>
      <c r="BE13" s="346"/>
      <c r="BF13" s="346"/>
      <c r="BG13" s="346"/>
      <c r="BH13" s="346"/>
      <c r="BI13" s="346"/>
      <c r="BJ13" s="346"/>
      <c r="BK13" s="346"/>
      <c r="BL13" s="346"/>
      <c r="BM13" s="346"/>
      <c r="BN13" s="346"/>
      <c r="BO13" s="346"/>
      <c r="BP13" s="346"/>
      <c r="BQ13" s="346"/>
      <c r="BR13" s="346"/>
      <c r="BS13" s="346"/>
      <c r="BT13" s="346"/>
      <c r="BU13" s="346"/>
      <c r="BV13" s="346"/>
      <c r="BW13" s="346"/>
      <c r="BX13" s="346"/>
      <c r="BY13" s="346"/>
      <c r="BZ13" s="346"/>
      <c r="CA13" s="346"/>
      <c r="CB13" s="346"/>
      <c r="CC13" s="346"/>
      <c r="CD13" s="346"/>
      <c r="CE13" s="346"/>
      <c r="CF13" s="346"/>
      <c r="CG13" s="346"/>
      <c r="CH13" s="346"/>
      <c r="CI13" s="346"/>
      <c r="CJ13" s="346"/>
      <c r="CK13" s="346"/>
      <c r="CL13" s="346"/>
      <c r="CM13" s="346"/>
      <c r="CN13" s="346"/>
      <c r="CO13" s="346"/>
      <c r="CP13" s="346"/>
      <c r="CQ13" s="346"/>
      <c r="CR13" s="346"/>
      <c r="CS13" s="346"/>
      <c r="CT13" s="346"/>
      <c r="CU13" s="346"/>
      <c r="CV13" s="346"/>
      <c r="CW13" s="346"/>
      <c r="CX13" s="346"/>
      <c r="CY13" s="346"/>
      <c r="CZ13" s="346"/>
      <c r="DA13" s="346"/>
      <c r="DB13" s="346"/>
      <c r="DC13" s="346"/>
      <c r="DD13" s="346"/>
      <c r="DE13" s="346"/>
      <c r="DF13" s="346"/>
      <c r="DG13" s="346"/>
      <c r="DH13" s="346"/>
      <c r="DI13" s="346"/>
      <c r="DJ13" s="346"/>
      <c r="DK13" s="346"/>
      <c r="DL13" s="346"/>
      <c r="DM13" s="346"/>
      <c r="DN13" s="346"/>
      <c r="DO13" s="346"/>
      <c r="DP13" s="346"/>
      <c r="DQ13" s="346"/>
      <c r="DR13" s="346"/>
      <c r="DS13" s="346"/>
      <c r="DT13" s="346"/>
      <c r="DU13" s="346"/>
      <c r="DV13" s="346"/>
      <c r="DW13" s="346"/>
      <c r="DX13" s="346"/>
      <c r="DY13" s="346"/>
      <c r="DZ13" s="346"/>
      <c r="EA13" s="346"/>
      <c r="EB13" s="346"/>
      <c r="EC13" s="346"/>
      <c r="ED13" s="346"/>
      <c r="EE13" s="346"/>
      <c r="EF13" s="346"/>
      <c r="EG13" s="346"/>
      <c r="EH13" s="346"/>
      <c r="EI13" s="346"/>
      <c r="EJ13" s="346"/>
      <c r="EK13" s="346"/>
      <c r="EL13" s="346"/>
      <c r="EM13" s="346"/>
      <c r="EN13" s="346"/>
      <c r="EO13" s="346"/>
      <c r="EP13" s="346"/>
      <c r="EQ13" s="346"/>
      <c r="ER13" s="346"/>
      <c r="ES13" s="346"/>
      <c r="ET13" s="346"/>
      <c r="EU13" s="346"/>
      <c r="EV13" s="346"/>
      <c r="EW13" s="346"/>
      <c r="EX13" s="346"/>
      <c r="EY13" s="346"/>
      <c r="EZ13" s="346"/>
      <c r="FA13" s="346"/>
      <c r="FB13" s="346"/>
      <c r="FC13" s="346"/>
      <c r="FD13" s="346"/>
      <c r="FE13" s="346"/>
      <c r="FF13" s="346"/>
      <c r="FG13" s="346"/>
      <c r="FH13" s="346"/>
      <c r="FI13" s="346"/>
      <c r="FJ13" s="346"/>
      <c r="FK13" s="346"/>
      <c r="FL13" s="346"/>
      <c r="FM13" s="346"/>
      <c r="FN13" s="346"/>
      <c r="FO13" s="346"/>
      <c r="FP13" s="346"/>
      <c r="FQ13" s="346"/>
      <c r="FR13" s="346"/>
      <c r="FS13" s="346"/>
      <c r="FT13" s="346"/>
      <c r="FU13" s="346"/>
      <c r="FV13" s="346"/>
      <c r="FW13" s="346"/>
      <c r="FX13" s="346"/>
      <c r="FY13" s="346"/>
      <c r="FZ13" s="346"/>
      <c r="GA13" s="346"/>
      <c r="GB13" s="346"/>
      <c r="GC13" s="346"/>
      <c r="GD13" s="346"/>
      <c r="GE13" s="346"/>
      <c r="GF13" s="346"/>
      <c r="GG13" s="346"/>
      <c r="GH13" s="346"/>
      <c r="GI13" s="346"/>
      <c r="GJ13" s="346"/>
      <c r="GK13" s="346"/>
      <c r="GL13" s="346"/>
      <c r="GM13" s="346"/>
      <c r="GN13" s="346"/>
      <c r="GO13" s="346"/>
      <c r="GP13" s="346"/>
      <c r="GQ13" s="346"/>
      <c r="GR13" s="346"/>
      <c r="GS13" s="346"/>
      <c r="GT13" s="346"/>
      <c r="GU13" s="346"/>
      <c r="GV13" s="346"/>
      <c r="GW13" s="346"/>
      <c r="GX13" s="346"/>
      <c r="GY13" s="346"/>
      <c r="GZ13" s="346"/>
      <c r="HA13" s="346"/>
      <c r="HB13" s="346"/>
      <c r="HC13" s="346"/>
      <c r="HD13" s="346"/>
      <c r="HE13" s="346"/>
      <c r="HF13" s="346"/>
      <c r="HG13" s="346"/>
      <c r="HH13" s="346"/>
      <c r="HI13" s="346"/>
      <c r="HJ13" s="346"/>
      <c r="HK13" s="346"/>
      <c r="HL13" s="346"/>
      <c r="HM13" s="346"/>
      <c r="HN13" s="346"/>
      <c r="HO13" s="346"/>
      <c r="HP13" s="346"/>
      <c r="HQ13" s="346"/>
      <c r="HR13" s="346"/>
      <c r="HS13" s="346"/>
      <c r="HT13" s="346"/>
      <c r="HU13" s="346"/>
      <c r="HV13" s="346"/>
      <c r="HW13" s="346"/>
      <c r="HX13" s="346"/>
      <c r="HY13" s="346"/>
      <c r="HZ13" s="346"/>
      <c r="IA13" s="346"/>
      <c r="IB13" s="346"/>
      <c r="IC13" s="346"/>
      <c r="ID13" s="346"/>
      <c r="IE13" s="346"/>
      <c r="IF13" s="346"/>
      <c r="IG13" s="346"/>
      <c r="IH13" s="346"/>
      <c r="II13" s="346"/>
      <c r="IJ13" s="346"/>
      <c r="IK13" s="346"/>
      <c r="IL13" s="346"/>
      <c r="IM13" s="346"/>
      <c r="IN13" s="346"/>
      <c r="IO13" s="346"/>
      <c r="IP13" s="346"/>
      <c r="IQ13" s="346"/>
      <c r="IR13" s="346"/>
      <c r="IS13" s="346"/>
      <c r="IT13" s="346"/>
      <c r="IU13" s="346"/>
      <c r="IV13" s="346"/>
      <c r="IW13" s="346"/>
      <c r="IX13" s="346"/>
      <c r="IY13" s="346"/>
      <c r="IZ13" s="346"/>
      <c r="JA13" s="346"/>
      <c r="JB13" s="346"/>
      <c r="JC13" s="346"/>
      <c r="JD13" s="346"/>
      <c r="JE13" s="346"/>
      <c r="JF13" s="346"/>
      <c r="JG13" s="346"/>
      <c r="JH13" s="346"/>
      <c r="JI13" s="346"/>
      <c r="JJ13" s="346"/>
      <c r="JK13" s="346"/>
      <c r="JL13" s="346"/>
      <c r="JM13" s="346"/>
      <c r="JN13" s="346"/>
      <c r="JO13" s="346"/>
      <c r="JP13" s="346"/>
      <c r="JQ13" s="346"/>
      <c r="JR13" s="346"/>
      <c r="JS13" s="346"/>
      <c r="JT13" s="346"/>
      <c r="JU13" s="346"/>
      <c r="JV13" s="346"/>
      <c r="JW13" s="346"/>
      <c r="JX13" s="346"/>
      <c r="JY13" s="346"/>
      <c r="JZ13" s="346"/>
      <c r="KA13" s="346"/>
      <c r="KB13" s="346"/>
      <c r="KC13" s="346"/>
      <c r="KD13" s="346"/>
      <c r="KE13" s="346"/>
      <c r="KF13" s="346"/>
      <c r="KG13" s="346"/>
      <c r="KH13" s="346"/>
      <c r="KI13" s="346"/>
      <c r="KJ13" s="346"/>
      <c r="KK13" s="346"/>
      <c r="KL13" s="346"/>
      <c r="KM13" s="346"/>
      <c r="KN13" s="346"/>
      <c r="KO13" s="346"/>
      <c r="KP13" s="346"/>
      <c r="KQ13" s="346"/>
      <c r="KR13" s="346"/>
      <c r="KS13" s="346"/>
      <c r="KT13" s="346"/>
      <c r="KU13" s="346"/>
      <c r="KV13" s="346"/>
      <c r="KW13" s="346"/>
      <c r="KX13" s="346"/>
      <c r="KY13" s="346"/>
      <c r="KZ13" s="346"/>
      <c r="LA13" s="346"/>
      <c r="LB13" s="346"/>
      <c r="LC13" s="346"/>
      <c r="LD13" s="346"/>
      <c r="LE13" s="346"/>
      <c r="LF13" s="346"/>
      <c r="LG13" s="346"/>
      <c r="LH13" s="346"/>
      <c r="LI13" s="346"/>
      <c r="LJ13" s="346"/>
      <c r="LK13" s="346"/>
      <c r="LL13" s="346"/>
      <c r="LM13" s="346"/>
      <c r="LN13" s="346"/>
      <c r="LO13" s="346"/>
      <c r="LP13" s="346"/>
      <c r="LQ13" s="346"/>
      <c r="LR13" s="346"/>
      <c r="LS13" s="346"/>
      <c r="LT13" s="346"/>
      <c r="LU13" s="346"/>
      <c r="LV13" s="346"/>
      <c r="LW13" s="346"/>
      <c r="LX13" s="346"/>
      <c r="LY13" s="346"/>
      <c r="LZ13" s="346"/>
      <c r="MA13" s="346"/>
      <c r="MB13" s="346"/>
      <c r="MC13" s="346"/>
      <c r="MD13" s="346"/>
      <c r="ME13" s="346"/>
      <c r="MF13" s="346"/>
      <c r="MG13" s="346"/>
      <c r="MH13" s="346"/>
      <c r="MI13" s="346"/>
      <c r="MJ13" s="346"/>
      <c r="MK13" s="346"/>
      <c r="ML13" s="346"/>
      <c r="MM13" s="346"/>
      <c r="MN13" s="346"/>
      <c r="MO13" s="346"/>
      <c r="MP13" s="346"/>
      <c r="MQ13" s="346"/>
      <c r="MR13" s="346"/>
      <c r="MS13" s="346"/>
      <c r="MT13" s="346"/>
      <c r="MU13" s="346"/>
      <c r="MV13" s="346"/>
      <c r="MW13" s="346"/>
      <c r="MX13" s="346"/>
      <c r="MY13" s="346"/>
      <c r="MZ13" s="346"/>
      <c r="NA13" s="346"/>
      <c r="NB13" s="346"/>
      <c r="NC13" s="346"/>
      <c r="ND13" s="346"/>
      <c r="NE13" s="346"/>
      <c r="NF13" s="346"/>
      <c r="NG13" s="346"/>
      <c r="NH13" s="346"/>
      <c r="NI13" s="346"/>
      <c r="NJ13" s="346"/>
      <c r="NK13" s="346"/>
      <c r="NL13" s="346"/>
      <c r="NM13" s="346"/>
      <c r="NN13" s="346"/>
      <c r="NO13" s="346"/>
      <c r="NP13" s="346"/>
      <c r="NQ13" s="346"/>
      <c r="NR13" s="346"/>
      <c r="NS13" s="346"/>
      <c r="NT13" s="346"/>
      <c r="NU13" s="346"/>
      <c r="NV13" s="346"/>
      <c r="NW13" s="346"/>
      <c r="NX13" s="346"/>
      <c r="NY13" s="346"/>
      <c r="NZ13" s="346"/>
      <c r="OA13" s="346"/>
      <c r="OB13" s="346"/>
      <c r="OC13" s="346"/>
      <c r="OD13" s="346"/>
      <c r="OE13" s="346"/>
      <c r="OF13" s="346"/>
      <c r="OG13" s="346"/>
      <c r="OH13" s="346"/>
      <c r="OI13" s="346"/>
      <c r="OJ13" s="346"/>
      <c r="OK13" s="346"/>
      <c r="OL13" s="346"/>
      <c r="OM13" s="346"/>
      <c r="ON13" s="346"/>
      <c r="OO13" s="346"/>
      <c r="OP13" s="346"/>
      <c r="OQ13" s="346"/>
      <c r="OR13" s="346"/>
      <c r="OS13" s="346"/>
      <c r="OT13" s="346"/>
      <c r="OU13" s="346"/>
      <c r="OV13" s="346"/>
      <c r="OW13" s="346"/>
      <c r="OX13" s="346"/>
      <c r="OY13" s="346"/>
      <c r="OZ13" s="346"/>
      <c r="PA13" s="346"/>
      <c r="PB13" s="346"/>
      <c r="PC13" s="346"/>
      <c r="PD13" s="346"/>
      <c r="PE13" s="346"/>
      <c r="PF13" s="346"/>
      <c r="PG13" s="346"/>
      <c r="PH13" s="346"/>
      <c r="PI13" s="346"/>
      <c r="PJ13" s="346"/>
      <c r="PK13" s="346"/>
      <c r="PL13" s="346"/>
      <c r="PM13" s="346"/>
      <c r="PN13" s="346"/>
      <c r="PO13" s="346"/>
      <c r="PP13" s="346"/>
      <c r="PQ13" s="346"/>
      <c r="PR13" s="346"/>
      <c r="PS13" s="346"/>
      <c r="PT13" s="346"/>
      <c r="PU13" s="346"/>
      <c r="PV13" s="346"/>
      <c r="PW13" s="346"/>
      <c r="PX13" s="346"/>
      <c r="PY13" s="346"/>
      <c r="PZ13" s="346"/>
      <c r="QA13" s="346"/>
      <c r="QB13" s="346"/>
      <c r="QC13" s="346"/>
      <c r="QD13" s="346"/>
      <c r="QE13" s="346"/>
      <c r="QF13" s="346"/>
      <c r="QG13" s="346"/>
      <c r="QH13" s="346"/>
      <c r="QI13" s="346"/>
      <c r="QJ13" s="346"/>
      <c r="QK13" s="346"/>
      <c r="QL13" s="346"/>
      <c r="QM13" s="346"/>
      <c r="QN13" s="346"/>
      <c r="QO13" s="346"/>
      <c r="QP13" s="346"/>
      <c r="QQ13" s="346"/>
      <c r="QR13" s="346"/>
      <c r="QS13" s="346"/>
      <c r="QT13" s="346"/>
      <c r="QU13" s="346"/>
      <c r="QV13" s="346"/>
      <c r="QW13" s="346"/>
      <c r="QX13" s="346"/>
      <c r="QY13" s="346"/>
      <c r="QZ13" s="346"/>
      <c r="RA13" s="346"/>
      <c r="RB13" s="346"/>
      <c r="RC13" s="346"/>
      <c r="RD13" s="346"/>
      <c r="RE13" s="346"/>
      <c r="RF13" s="346"/>
      <c r="RG13" s="346"/>
      <c r="RH13" s="346"/>
      <c r="RI13" s="346"/>
      <c r="RJ13" s="346"/>
      <c r="RK13" s="346"/>
      <c r="RL13" s="346"/>
      <c r="RM13" s="346"/>
      <c r="RN13" s="346"/>
      <c r="RO13" s="346"/>
      <c r="RP13" s="346"/>
      <c r="RQ13" s="346"/>
      <c r="RR13" s="346"/>
      <c r="RS13" s="346"/>
      <c r="RT13" s="346"/>
      <c r="RU13" s="346"/>
      <c r="RV13" s="346"/>
      <c r="RW13" s="346"/>
      <c r="RX13" s="346"/>
      <c r="RY13" s="346"/>
      <c r="RZ13" s="346"/>
      <c r="SA13" s="346"/>
      <c r="SB13" s="346"/>
      <c r="SC13" s="346"/>
      <c r="SD13" s="346"/>
      <c r="SE13" s="346"/>
      <c r="SF13" s="346"/>
      <c r="SG13" s="346"/>
      <c r="SH13" s="346"/>
      <c r="SI13" s="346"/>
      <c r="SJ13" s="346"/>
      <c r="SK13" s="346"/>
      <c r="SL13" s="346"/>
      <c r="SM13" s="346"/>
      <c r="SN13" s="346"/>
      <c r="SO13" s="346"/>
      <c r="SP13" s="346"/>
      <c r="SQ13" s="346"/>
      <c r="SR13" s="346"/>
      <c r="SS13" s="346"/>
      <c r="ST13" s="346"/>
      <c r="SU13" s="346"/>
      <c r="SV13" s="346"/>
      <c r="SW13" s="346"/>
      <c r="SX13" s="346"/>
      <c r="SY13" s="346"/>
      <c r="SZ13" s="346"/>
      <c r="TA13" s="346"/>
      <c r="TB13" s="346"/>
      <c r="TC13" s="346"/>
      <c r="TD13" s="346"/>
      <c r="TE13" s="346"/>
      <c r="TF13" s="346"/>
      <c r="TG13" s="346"/>
      <c r="TH13" s="346"/>
      <c r="TI13" s="346"/>
      <c r="TJ13" s="346"/>
      <c r="TK13" s="346"/>
      <c r="TL13" s="346"/>
      <c r="TM13" s="346"/>
      <c r="TN13" s="346"/>
      <c r="TO13" s="346"/>
      <c r="TP13" s="346"/>
      <c r="TQ13" s="346"/>
      <c r="TR13" s="346"/>
      <c r="TS13" s="346"/>
      <c r="TT13" s="346"/>
      <c r="TU13" s="346"/>
      <c r="TV13" s="346"/>
      <c r="TW13" s="346"/>
      <c r="TX13" s="346"/>
      <c r="TY13" s="346"/>
      <c r="TZ13" s="346"/>
      <c r="UA13" s="346"/>
      <c r="UB13" s="346"/>
      <c r="UC13" s="346"/>
      <c r="UD13" s="346"/>
      <c r="UE13" s="346"/>
      <c r="UF13" s="346"/>
      <c r="UG13" s="346"/>
      <c r="UH13" s="346"/>
      <c r="UI13" s="346"/>
      <c r="UJ13" s="346"/>
      <c r="UK13" s="346"/>
      <c r="UL13" s="346"/>
      <c r="UM13" s="346"/>
      <c r="UN13" s="346"/>
      <c r="UO13" s="346"/>
      <c r="UP13" s="346"/>
      <c r="UQ13" s="346"/>
      <c r="UR13" s="346"/>
      <c r="US13" s="346"/>
      <c r="UT13" s="346"/>
      <c r="UU13" s="346"/>
      <c r="UV13" s="346"/>
      <c r="UW13" s="346"/>
      <c r="UX13" s="346"/>
      <c r="UY13" s="346"/>
      <c r="UZ13" s="346"/>
      <c r="VA13" s="346"/>
      <c r="VB13" s="346"/>
      <c r="VC13" s="346"/>
      <c r="VD13" s="346"/>
      <c r="VE13" s="346"/>
      <c r="VF13" s="346"/>
      <c r="VG13" s="346"/>
      <c r="VH13" s="346"/>
      <c r="VI13" s="346"/>
      <c r="VJ13" s="346"/>
      <c r="VK13" s="346"/>
      <c r="VL13" s="346"/>
      <c r="VM13" s="346"/>
      <c r="VN13" s="346"/>
      <c r="VO13" s="346"/>
      <c r="VP13" s="346"/>
      <c r="VQ13" s="346"/>
      <c r="VR13" s="346"/>
      <c r="VS13" s="346"/>
      <c r="VT13" s="346"/>
      <c r="VU13" s="346"/>
      <c r="VV13" s="346"/>
      <c r="VW13" s="346"/>
      <c r="VX13" s="346"/>
      <c r="VY13" s="346"/>
      <c r="VZ13" s="346"/>
      <c r="WA13" s="346"/>
      <c r="WB13" s="346"/>
      <c r="WC13" s="346"/>
      <c r="WD13" s="346"/>
      <c r="WE13" s="346"/>
      <c r="WF13" s="346"/>
      <c r="WG13" s="346"/>
      <c r="WH13" s="346"/>
      <c r="WI13" s="346"/>
      <c r="WJ13" s="346"/>
      <c r="WK13" s="346"/>
      <c r="WL13" s="346"/>
      <c r="WM13" s="346"/>
      <c r="WN13" s="346"/>
      <c r="WO13" s="346"/>
      <c r="WP13" s="346"/>
      <c r="WQ13" s="346"/>
      <c r="WR13" s="346"/>
      <c r="WS13" s="346"/>
      <c r="WT13" s="346"/>
      <c r="WU13" s="346"/>
      <c r="WV13" s="346"/>
      <c r="WW13" s="346"/>
      <c r="WX13" s="346"/>
      <c r="WY13" s="346"/>
      <c r="WZ13" s="346"/>
      <c r="XA13" s="346"/>
      <c r="XB13" s="346"/>
      <c r="XC13" s="346"/>
      <c r="XD13" s="346"/>
      <c r="XE13" s="346"/>
      <c r="XF13" s="346"/>
      <c r="XG13" s="346"/>
      <c r="XH13" s="346"/>
      <c r="XI13" s="346"/>
      <c r="XJ13" s="346"/>
      <c r="XK13" s="346"/>
      <c r="XL13" s="346"/>
      <c r="XM13" s="346"/>
      <c r="XN13" s="346"/>
      <c r="XO13" s="346"/>
      <c r="XP13" s="346"/>
      <c r="XQ13" s="346"/>
      <c r="XR13" s="346"/>
      <c r="XS13" s="346"/>
      <c r="XT13" s="346"/>
      <c r="XU13" s="346"/>
      <c r="XV13" s="346"/>
      <c r="XW13" s="346"/>
      <c r="XX13" s="346"/>
      <c r="XY13" s="346"/>
      <c r="XZ13" s="346"/>
      <c r="YA13" s="346"/>
      <c r="YB13" s="346"/>
      <c r="YC13" s="346"/>
      <c r="YD13" s="346"/>
      <c r="YE13" s="346"/>
      <c r="YF13" s="346"/>
      <c r="YG13" s="346"/>
      <c r="YH13" s="346"/>
      <c r="YI13" s="346"/>
      <c r="YJ13" s="346"/>
      <c r="YK13" s="346"/>
      <c r="YL13" s="346"/>
      <c r="YM13" s="346"/>
      <c r="YN13" s="346"/>
      <c r="YO13" s="346"/>
      <c r="YP13" s="346"/>
      <c r="YQ13" s="346"/>
      <c r="YR13" s="346"/>
      <c r="YS13" s="346"/>
      <c r="YT13" s="346"/>
      <c r="YU13" s="346"/>
      <c r="YV13" s="346"/>
      <c r="YW13" s="346"/>
      <c r="YX13" s="346"/>
      <c r="YY13" s="346"/>
      <c r="YZ13" s="346"/>
      <c r="ZA13" s="346"/>
      <c r="ZB13" s="346"/>
      <c r="ZC13" s="346"/>
      <c r="ZD13" s="346"/>
      <c r="ZE13" s="346"/>
      <c r="ZF13" s="346"/>
      <c r="ZG13" s="346"/>
      <c r="ZH13" s="346"/>
      <c r="ZI13" s="346"/>
      <c r="ZJ13" s="346"/>
      <c r="ZK13" s="346"/>
      <c r="ZL13" s="346"/>
      <c r="ZM13" s="346"/>
      <c r="ZN13" s="346"/>
      <c r="ZO13" s="346"/>
      <c r="ZP13" s="346"/>
      <c r="ZQ13" s="346"/>
      <c r="ZR13" s="346"/>
      <c r="ZS13" s="346"/>
      <c r="ZT13" s="346"/>
      <c r="ZU13" s="346"/>
      <c r="ZV13" s="346"/>
      <c r="ZW13" s="346"/>
      <c r="ZX13" s="346"/>
      <c r="ZY13" s="346"/>
      <c r="ZZ13" s="346"/>
      <c r="AAA13" s="346"/>
      <c r="AAB13" s="346"/>
      <c r="AAC13" s="346"/>
      <c r="AAD13" s="346"/>
      <c r="AAE13" s="346"/>
      <c r="AAF13" s="346"/>
      <c r="AAG13" s="346"/>
      <c r="AAH13" s="346"/>
      <c r="AAI13" s="346"/>
      <c r="AAJ13" s="346"/>
      <c r="AAK13" s="346"/>
      <c r="AAL13" s="346"/>
      <c r="AAM13" s="346"/>
      <c r="AAN13" s="346"/>
      <c r="AAO13" s="346"/>
      <c r="AAP13" s="346"/>
      <c r="AAQ13" s="346"/>
      <c r="AAR13" s="346"/>
      <c r="AAS13" s="346"/>
      <c r="AAT13" s="346"/>
      <c r="AAU13" s="346"/>
      <c r="AAV13" s="346"/>
      <c r="AAW13" s="346"/>
      <c r="AAX13" s="346"/>
      <c r="AAY13" s="346"/>
      <c r="AAZ13" s="346"/>
      <c r="ABA13" s="346"/>
      <c r="ABB13" s="346"/>
      <c r="ABC13" s="346"/>
      <c r="ABD13" s="346"/>
      <c r="ABE13" s="346"/>
      <c r="ABF13" s="346"/>
      <c r="ABG13" s="346"/>
      <c r="ABH13" s="346"/>
      <c r="ABI13" s="346"/>
      <c r="ABJ13" s="346"/>
      <c r="ABK13" s="346"/>
      <c r="ABL13" s="346"/>
      <c r="ABM13" s="346"/>
      <c r="ABN13" s="346"/>
      <c r="ABO13" s="346"/>
      <c r="ABP13" s="346"/>
      <c r="ABQ13" s="346"/>
      <c r="ABR13" s="346"/>
      <c r="ABS13" s="346"/>
      <c r="ABT13" s="346"/>
      <c r="ABU13" s="346"/>
      <c r="ABV13" s="346"/>
      <c r="ABW13" s="346"/>
      <c r="ABX13" s="346"/>
      <c r="ABY13" s="346"/>
      <c r="ABZ13" s="346"/>
      <c r="ACA13" s="346"/>
      <c r="ACB13" s="346"/>
      <c r="ACC13" s="346"/>
      <c r="ACD13" s="346"/>
      <c r="ACE13" s="346"/>
      <c r="ACF13" s="346"/>
      <c r="ACG13" s="346"/>
      <c r="ACH13" s="346"/>
      <c r="ACI13" s="346"/>
      <c r="ACJ13" s="346"/>
      <c r="ACK13" s="346"/>
      <c r="ACL13" s="346"/>
      <c r="ACM13" s="346"/>
      <c r="ACN13" s="346"/>
      <c r="ACO13" s="346"/>
      <c r="ACP13" s="346"/>
      <c r="ACQ13" s="346"/>
      <c r="ACR13" s="346"/>
      <c r="ACS13" s="346"/>
      <c r="ACT13" s="346"/>
      <c r="ACU13" s="346"/>
      <c r="ACV13" s="346"/>
      <c r="ACW13" s="346"/>
      <c r="ACX13" s="346"/>
      <c r="ACY13" s="346"/>
      <c r="ACZ13" s="346"/>
      <c r="ADA13" s="346"/>
      <c r="ADB13" s="346"/>
      <c r="ADC13" s="346"/>
      <c r="ADD13" s="346"/>
      <c r="ADE13" s="346"/>
      <c r="ADF13" s="346"/>
      <c r="ADG13" s="346"/>
      <c r="ADH13" s="346"/>
      <c r="ADI13" s="346"/>
      <c r="ADJ13" s="346"/>
      <c r="ADK13" s="346"/>
      <c r="ADL13" s="346"/>
      <c r="ADM13" s="346"/>
      <c r="ADN13" s="346"/>
      <c r="ADO13" s="346"/>
      <c r="ADP13" s="346"/>
      <c r="ADQ13" s="346"/>
      <c r="ADR13" s="346"/>
      <c r="ADS13" s="346"/>
      <c r="ADT13" s="346"/>
      <c r="ADU13" s="346"/>
      <c r="ADV13" s="346"/>
      <c r="ADW13" s="346"/>
      <c r="ADX13" s="346"/>
      <c r="ADY13" s="346"/>
      <c r="ADZ13" s="346"/>
      <c r="AEA13" s="346"/>
      <c r="AEB13" s="346"/>
      <c r="AEC13" s="346"/>
      <c r="AED13" s="346"/>
      <c r="AEE13" s="346"/>
      <c r="AEF13" s="346"/>
      <c r="AEG13" s="346"/>
      <c r="AEH13" s="346"/>
      <c r="AEI13" s="346"/>
      <c r="AEJ13" s="346"/>
      <c r="AEK13" s="346"/>
      <c r="AEL13" s="346"/>
      <c r="AEM13" s="346"/>
      <c r="AEN13" s="346"/>
      <c r="AEO13" s="346"/>
      <c r="AEP13" s="346"/>
      <c r="AEQ13" s="346"/>
      <c r="AER13" s="346"/>
      <c r="AES13" s="346"/>
      <c r="AET13" s="346"/>
      <c r="AEU13" s="346"/>
      <c r="AEV13" s="346"/>
      <c r="AEW13" s="346"/>
      <c r="AEX13" s="346"/>
      <c r="AEY13" s="346"/>
      <c r="AEZ13" s="346"/>
      <c r="AFA13" s="346"/>
      <c r="AFB13" s="346"/>
      <c r="AFC13" s="346"/>
      <c r="AFD13" s="346"/>
      <c r="AFE13" s="346"/>
      <c r="AFF13" s="346"/>
      <c r="AFG13" s="346"/>
      <c r="AFH13" s="346"/>
      <c r="AFI13" s="346"/>
      <c r="AFJ13" s="346"/>
      <c r="AFK13" s="346"/>
      <c r="AFL13" s="346"/>
      <c r="AFM13" s="346"/>
      <c r="AFN13" s="346"/>
      <c r="AFO13" s="346"/>
      <c r="AFP13" s="346"/>
      <c r="AFQ13" s="346"/>
      <c r="AFR13" s="346"/>
      <c r="AFS13" s="346"/>
      <c r="AFT13" s="346"/>
      <c r="AFU13" s="346"/>
      <c r="AFV13" s="346"/>
      <c r="AFW13" s="346"/>
      <c r="AFX13" s="346"/>
      <c r="AFY13" s="346"/>
      <c r="AFZ13" s="346"/>
      <c r="AGA13" s="346"/>
      <c r="AGB13" s="346"/>
      <c r="AGC13" s="346"/>
      <c r="AGD13" s="346"/>
      <c r="AGE13" s="346"/>
      <c r="AGF13" s="346"/>
      <c r="AGG13" s="346"/>
      <c r="AGH13" s="346"/>
      <c r="AGI13" s="346"/>
      <c r="AGJ13" s="346"/>
      <c r="AGK13" s="346"/>
      <c r="AGL13" s="346"/>
      <c r="AGM13" s="346"/>
      <c r="AGN13" s="346"/>
      <c r="AGO13" s="346"/>
      <c r="AGP13" s="346"/>
      <c r="AGQ13" s="346"/>
      <c r="AGR13" s="346"/>
      <c r="AGS13" s="346"/>
      <c r="AGT13" s="346"/>
      <c r="AGU13" s="346"/>
      <c r="AGV13" s="346"/>
      <c r="AGW13" s="346"/>
      <c r="AGX13" s="346"/>
      <c r="AGY13" s="346"/>
      <c r="AGZ13" s="346"/>
      <c r="AHA13" s="346"/>
      <c r="AHB13" s="346"/>
      <c r="AHC13" s="346"/>
      <c r="AHD13" s="346"/>
      <c r="AHE13" s="346"/>
      <c r="AHF13" s="346"/>
      <c r="AHG13" s="346"/>
      <c r="AHH13" s="346"/>
      <c r="AHI13" s="346"/>
      <c r="AHJ13" s="346"/>
      <c r="AHK13" s="346"/>
      <c r="AHL13" s="346"/>
      <c r="AHM13" s="346"/>
      <c r="AHN13" s="346"/>
      <c r="AHO13" s="346"/>
      <c r="AHP13" s="346"/>
      <c r="AHQ13" s="346"/>
      <c r="AHR13" s="346"/>
      <c r="AHS13" s="346"/>
      <c r="AHT13" s="346"/>
      <c r="AHU13" s="346"/>
      <c r="AHV13" s="346"/>
      <c r="AHW13" s="346"/>
      <c r="AHX13" s="346"/>
      <c r="AHY13" s="346"/>
      <c r="AHZ13" s="346"/>
      <c r="AIA13" s="346"/>
      <c r="AIB13" s="346"/>
      <c r="AIC13" s="346"/>
      <c r="AID13" s="346"/>
      <c r="AIE13" s="346"/>
      <c r="AIF13" s="346"/>
      <c r="AIG13" s="346"/>
      <c r="AIH13" s="346"/>
      <c r="AII13" s="346"/>
      <c r="AIJ13" s="346"/>
      <c r="AIK13" s="346"/>
      <c r="AIL13" s="346"/>
      <c r="AIM13" s="346"/>
      <c r="AIN13" s="346"/>
      <c r="AIO13" s="346"/>
      <c r="AIP13" s="346"/>
      <c r="AIQ13" s="346"/>
      <c r="AIR13" s="346"/>
      <c r="AIS13" s="346"/>
      <c r="AIT13" s="346"/>
      <c r="AIU13" s="346"/>
      <c r="AIV13" s="346"/>
      <c r="AIW13" s="346"/>
      <c r="AIX13" s="346"/>
      <c r="AIY13" s="346"/>
      <c r="AIZ13" s="346"/>
      <c r="AJA13" s="346"/>
      <c r="AJB13" s="346"/>
      <c r="AJC13" s="346"/>
      <c r="AJD13" s="346"/>
      <c r="AJE13" s="346"/>
      <c r="AJF13" s="346"/>
      <c r="AJG13" s="346"/>
      <c r="AJH13" s="346"/>
      <c r="AJI13" s="346"/>
      <c r="AJJ13" s="346"/>
      <c r="AJK13" s="346"/>
      <c r="AJL13" s="346"/>
      <c r="AJM13" s="346"/>
      <c r="AJN13" s="346"/>
      <c r="AJO13" s="346"/>
      <c r="AJP13" s="346"/>
      <c r="AJQ13" s="346"/>
      <c r="AJR13" s="346"/>
      <c r="AJS13" s="346"/>
      <c r="AJT13" s="346"/>
      <c r="AJU13" s="346"/>
      <c r="AJV13" s="346"/>
      <c r="AJW13" s="346"/>
      <c r="AJX13" s="346"/>
      <c r="AJY13" s="346"/>
      <c r="AJZ13" s="346"/>
      <c r="AKA13" s="346"/>
      <c r="AKB13" s="346"/>
      <c r="AKC13" s="346"/>
      <c r="AKD13" s="346"/>
      <c r="AKE13" s="346"/>
      <c r="AKF13" s="346"/>
      <c r="AKG13" s="346"/>
      <c r="AKH13" s="346"/>
      <c r="AKI13" s="346"/>
      <c r="AKJ13" s="346"/>
      <c r="AKK13" s="346"/>
      <c r="AKL13" s="346"/>
      <c r="AKM13" s="346"/>
      <c r="AKN13" s="346"/>
      <c r="AKO13" s="346"/>
      <c r="AKP13" s="346"/>
      <c r="AKQ13" s="346"/>
      <c r="AKR13" s="346"/>
      <c r="AKS13" s="346"/>
      <c r="AKT13" s="346"/>
      <c r="AKU13" s="346"/>
      <c r="AKV13" s="346"/>
      <c r="AKW13" s="346"/>
      <c r="AKX13" s="346"/>
      <c r="AKY13" s="346"/>
      <c r="AKZ13" s="346"/>
      <c r="ALA13" s="346"/>
      <c r="ALB13" s="346"/>
      <c r="ALC13" s="346"/>
      <c r="ALD13" s="346"/>
      <c r="ALE13" s="346"/>
      <c r="ALF13" s="346"/>
      <c r="ALG13" s="346"/>
      <c r="ALH13" s="346"/>
      <c r="ALI13" s="346"/>
      <c r="ALJ13" s="346"/>
      <c r="ALK13" s="346"/>
      <c r="ALL13" s="346"/>
      <c r="ALM13" s="346"/>
      <c r="ALN13" s="346"/>
      <c r="ALO13" s="346"/>
      <c r="ALP13" s="346"/>
      <c r="ALQ13" s="346"/>
      <c r="ALR13" s="346"/>
      <c r="ALS13" s="346"/>
      <c r="ALT13" s="346"/>
      <c r="ALU13" s="346"/>
      <c r="ALV13" s="346"/>
      <c r="ALW13" s="346"/>
      <c r="ALX13" s="346"/>
      <c r="ALY13" s="346"/>
      <c r="ALZ13" s="346"/>
      <c r="AMA13" s="346"/>
      <c r="AMB13" s="346"/>
      <c r="AMC13" s="346"/>
      <c r="AMD13" s="346"/>
      <c r="AME13" s="346"/>
      <c r="AMF13" s="346"/>
      <c r="AMG13" s="346"/>
    </row>
    <row r="14" spans="1:1021" ht="22.5" x14ac:dyDescent="0.2">
      <c r="A14" s="131" t="s">
        <v>452</v>
      </c>
      <c r="B14" s="132" t="s">
        <v>280</v>
      </c>
      <c r="C14" s="359">
        <v>39607</v>
      </c>
      <c r="D14" s="133" t="s">
        <v>776</v>
      </c>
      <c r="E14" s="134" t="s">
        <v>582</v>
      </c>
      <c r="F14" s="118">
        <v>1</v>
      </c>
      <c r="G14" s="355">
        <v>0</v>
      </c>
      <c r="H14" s="145"/>
      <c r="I14" s="135">
        <f t="shared" si="0"/>
        <v>0</v>
      </c>
      <c r="J14"/>
      <c r="K14"/>
      <c r="L14"/>
      <c r="M14"/>
      <c r="S14" s="332"/>
    </row>
    <row r="15" spans="1:1021" x14ac:dyDescent="0.2">
      <c r="A15" s="131" t="s">
        <v>453</v>
      </c>
      <c r="B15" s="132" t="s">
        <v>280</v>
      </c>
      <c r="C15" s="359">
        <v>39601</v>
      </c>
      <c r="D15" s="133" t="s">
        <v>716</v>
      </c>
      <c r="E15" s="134" t="s">
        <v>582</v>
      </c>
      <c r="F15" s="118">
        <v>1</v>
      </c>
      <c r="G15" s="355">
        <v>294.72000000000003</v>
      </c>
      <c r="H15" s="472"/>
      <c r="I15" s="135">
        <f t="shared" si="0"/>
        <v>0</v>
      </c>
      <c r="J15"/>
      <c r="K15"/>
      <c r="L15"/>
      <c r="M15"/>
      <c r="S15" s="332"/>
    </row>
    <row r="16" spans="1:1021" x14ac:dyDescent="0.2">
      <c r="A16" s="131" t="s">
        <v>454</v>
      </c>
      <c r="B16" s="132" t="s">
        <v>280</v>
      </c>
      <c r="C16" s="359">
        <v>39603</v>
      </c>
      <c r="D16" s="133" t="s">
        <v>717</v>
      </c>
      <c r="E16" s="134" t="s">
        <v>582</v>
      </c>
      <c r="F16" s="118">
        <v>1</v>
      </c>
      <c r="G16" s="355">
        <v>294.72000000000003</v>
      </c>
      <c r="H16" s="145"/>
      <c r="I16" s="135">
        <f t="shared" si="0"/>
        <v>0</v>
      </c>
      <c r="J16"/>
      <c r="K16"/>
      <c r="L16"/>
      <c r="M16"/>
      <c r="S16" s="332"/>
    </row>
    <row r="17" spans="1:19" ht="22.5" x14ac:dyDescent="0.2">
      <c r="A17" s="131" t="s">
        <v>455</v>
      </c>
      <c r="B17" s="132" t="s">
        <v>280</v>
      </c>
      <c r="C17" s="359">
        <v>39599</v>
      </c>
      <c r="D17" s="133" t="s">
        <v>704</v>
      </c>
      <c r="E17" s="134" t="s">
        <v>682</v>
      </c>
      <c r="F17" s="118">
        <v>1</v>
      </c>
      <c r="G17" s="355">
        <v>294.72000000000003</v>
      </c>
      <c r="H17" s="145"/>
      <c r="I17" s="135">
        <f t="shared" si="0"/>
        <v>0</v>
      </c>
      <c r="J17"/>
      <c r="K17"/>
      <c r="L17"/>
      <c r="M17"/>
      <c r="S17" s="332"/>
    </row>
    <row r="18" spans="1:19" x14ac:dyDescent="0.2">
      <c r="A18" s="131" t="s">
        <v>456</v>
      </c>
      <c r="B18" s="132" t="s">
        <v>280</v>
      </c>
      <c r="C18" s="359">
        <v>122</v>
      </c>
      <c r="D18" s="133" t="s">
        <v>685</v>
      </c>
      <c r="E18" s="134" t="s">
        <v>582</v>
      </c>
      <c r="F18" s="118">
        <v>8.9999999999999993E-3</v>
      </c>
      <c r="G18" s="355">
        <v>6.3E-2</v>
      </c>
      <c r="H18" s="145"/>
      <c r="I18" s="135">
        <f t="shared" si="0"/>
        <v>0</v>
      </c>
      <c r="J18"/>
      <c r="K18"/>
      <c r="L18"/>
      <c r="M18"/>
      <c r="S18" s="332"/>
    </row>
    <row r="19" spans="1:19" x14ac:dyDescent="0.2">
      <c r="A19" s="131" t="s">
        <v>456</v>
      </c>
      <c r="B19" s="132" t="s">
        <v>280</v>
      </c>
      <c r="C19" s="359">
        <v>38383</v>
      </c>
      <c r="D19" s="133" t="s">
        <v>761</v>
      </c>
      <c r="E19" s="134" t="s">
        <v>582</v>
      </c>
      <c r="F19" s="118">
        <v>3.9E-2</v>
      </c>
      <c r="G19" s="355">
        <v>0.27300000000000002</v>
      </c>
      <c r="H19" s="145"/>
      <c r="I19" s="135">
        <f t="shared" si="0"/>
        <v>0</v>
      </c>
      <c r="J19"/>
      <c r="K19"/>
      <c r="L19"/>
      <c r="M19"/>
      <c r="S19" s="332"/>
    </row>
    <row r="20" spans="1:19" x14ac:dyDescent="0.2">
      <c r="A20" s="131" t="s">
        <v>456</v>
      </c>
      <c r="B20" s="132" t="s">
        <v>280</v>
      </c>
      <c r="C20" s="359">
        <v>20083</v>
      </c>
      <c r="D20" s="133" t="s">
        <v>780</v>
      </c>
      <c r="E20" s="134" t="s">
        <v>582</v>
      </c>
      <c r="F20" s="118">
        <v>8.9999999999999993E-3</v>
      </c>
      <c r="G20" s="355">
        <v>6.3E-2</v>
      </c>
      <c r="H20" s="145"/>
      <c r="I20" s="135">
        <f t="shared" si="0"/>
        <v>0</v>
      </c>
      <c r="J20"/>
      <c r="K20"/>
      <c r="L20"/>
      <c r="M20"/>
      <c r="S20" s="332"/>
    </row>
    <row r="21" spans="1:19" ht="22.5" x14ac:dyDescent="0.2">
      <c r="A21" s="131" t="s">
        <v>456</v>
      </c>
      <c r="B21" s="132" t="s">
        <v>280</v>
      </c>
      <c r="C21" s="359">
        <v>7138</v>
      </c>
      <c r="D21" s="133" t="s">
        <v>789</v>
      </c>
      <c r="E21" s="134" t="s">
        <v>582</v>
      </c>
      <c r="F21" s="118">
        <v>1</v>
      </c>
      <c r="G21" s="355">
        <v>7</v>
      </c>
      <c r="H21" s="145"/>
      <c r="I21" s="135">
        <f t="shared" si="0"/>
        <v>0</v>
      </c>
      <c r="J21"/>
      <c r="K21"/>
      <c r="L21"/>
      <c r="M21"/>
      <c r="S21" s="332"/>
    </row>
    <row r="22" spans="1:19" x14ac:dyDescent="0.2">
      <c r="A22" s="131" t="s">
        <v>457</v>
      </c>
      <c r="B22" s="132" t="s">
        <v>280</v>
      </c>
      <c r="C22" s="359">
        <v>122</v>
      </c>
      <c r="D22" s="133" t="s">
        <v>685</v>
      </c>
      <c r="E22" s="134" t="s">
        <v>582</v>
      </c>
      <c r="F22" s="118">
        <v>1.0999999999999999E-2</v>
      </c>
      <c r="G22" s="355">
        <v>5.4999999999999993E-2</v>
      </c>
      <c r="H22" s="145"/>
      <c r="I22" s="135">
        <f t="shared" si="0"/>
        <v>0</v>
      </c>
      <c r="J22"/>
      <c r="K22"/>
      <c r="L22"/>
      <c r="M22"/>
      <c r="S22" s="332"/>
    </row>
    <row r="23" spans="1:19" x14ac:dyDescent="0.2">
      <c r="A23" s="131" t="s">
        <v>457</v>
      </c>
      <c r="B23" s="132" t="s">
        <v>280</v>
      </c>
      <c r="C23" s="359">
        <v>38383</v>
      </c>
      <c r="D23" s="133" t="s">
        <v>761</v>
      </c>
      <c r="E23" s="134" t="s">
        <v>582</v>
      </c>
      <c r="F23" s="118">
        <v>4.4999999999999998E-2</v>
      </c>
      <c r="G23" s="355">
        <v>0.22499999999999998</v>
      </c>
      <c r="H23" s="145"/>
      <c r="I23" s="135">
        <f t="shared" si="0"/>
        <v>0</v>
      </c>
      <c r="J23"/>
      <c r="K23"/>
      <c r="L23"/>
      <c r="M23"/>
      <c r="S23" s="332"/>
    </row>
    <row r="24" spans="1:19" x14ac:dyDescent="0.2">
      <c r="A24" s="131" t="s">
        <v>457</v>
      </c>
      <c r="B24" s="132" t="s">
        <v>280</v>
      </c>
      <c r="C24" s="359">
        <v>20083</v>
      </c>
      <c r="D24" s="133" t="s">
        <v>780</v>
      </c>
      <c r="E24" s="134" t="s">
        <v>582</v>
      </c>
      <c r="F24" s="118">
        <v>1.2E-2</v>
      </c>
      <c r="G24" s="355">
        <v>0.06</v>
      </c>
      <c r="H24" s="145"/>
      <c r="I24" s="135">
        <f t="shared" si="0"/>
        <v>0</v>
      </c>
      <c r="J24"/>
      <c r="K24"/>
      <c r="L24"/>
      <c r="M24"/>
      <c r="S24" s="332"/>
    </row>
    <row r="25" spans="1:19" ht="22.5" x14ac:dyDescent="0.2">
      <c r="A25" s="131" t="s">
        <v>457</v>
      </c>
      <c r="B25" s="132" t="s">
        <v>280</v>
      </c>
      <c r="C25" s="359">
        <v>7139</v>
      </c>
      <c r="D25" s="133" t="s">
        <v>790</v>
      </c>
      <c r="E25" s="134" t="s">
        <v>582</v>
      </c>
      <c r="F25" s="118">
        <v>1</v>
      </c>
      <c r="G25" s="355">
        <v>5</v>
      </c>
      <c r="H25" s="145"/>
      <c r="I25" s="135">
        <f t="shared" si="0"/>
        <v>0</v>
      </c>
      <c r="J25"/>
      <c r="K25"/>
      <c r="L25"/>
      <c r="M25"/>
      <c r="S25" s="332"/>
    </row>
    <row r="26" spans="1:19" x14ac:dyDescent="0.2">
      <c r="A26" s="131" t="s">
        <v>458</v>
      </c>
      <c r="B26" s="132" t="s">
        <v>280</v>
      </c>
      <c r="C26" s="359">
        <v>122</v>
      </c>
      <c r="D26" s="133" t="s">
        <v>685</v>
      </c>
      <c r="E26" s="134" t="s">
        <v>582</v>
      </c>
      <c r="F26" s="118">
        <v>1.4E-2</v>
      </c>
      <c r="G26" s="355">
        <v>2.8000000000000001E-2</v>
      </c>
      <c r="H26" s="145"/>
      <c r="I26" s="135">
        <f t="shared" si="0"/>
        <v>0</v>
      </c>
      <c r="J26"/>
      <c r="K26"/>
      <c r="L26"/>
      <c r="M26"/>
      <c r="S26" s="332"/>
    </row>
    <row r="27" spans="1:19" x14ac:dyDescent="0.2">
      <c r="A27" s="131" t="s">
        <v>458</v>
      </c>
      <c r="B27" s="132" t="s">
        <v>280</v>
      </c>
      <c r="C27" s="359">
        <v>38383</v>
      </c>
      <c r="D27" s="133" t="s">
        <v>761</v>
      </c>
      <c r="E27" s="134" t="s">
        <v>582</v>
      </c>
      <c r="F27" s="118">
        <v>5.2999999999999999E-2</v>
      </c>
      <c r="G27" s="355">
        <v>0.106</v>
      </c>
      <c r="H27" s="145"/>
      <c r="I27" s="135">
        <f t="shared" si="0"/>
        <v>0</v>
      </c>
      <c r="J27"/>
      <c r="K27"/>
      <c r="L27"/>
      <c r="M27"/>
      <c r="S27" s="332"/>
    </row>
    <row r="28" spans="1:19" x14ac:dyDescent="0.2">
      <c r="A28" s="131" t="s">
        <v>458</v>
      </c>
      <c r="B28" s="132" t="s">
        <v>280</v>
      </c>
      <c r="C28" s="359">
        <v>20083</v>
      </c>
      <c r="D28" s="133" t="s">
        <v>780</v>
      </c>
      <c r="E28" s="134" t="s">
        <v>582</v>
      </c>
      <c r="F28" s="118">
        <v>1.7000000000000001E-2</v>
      </c>
      <c r="G28" s="355">
        <v>3.4000000000000002E-2</v>
      </c>
      <c r="H28" s="145"/>
      <c r="I28" s="135">
        <f t="shared" si="0"/>
        <v>0</v>
      </c>
      <c r="J28"/>
      <c r="K28"/>
      <c r="L28"/>
      <c r="M28"/>
      <c r="S28" s="332"/>
    </row>
    <row r="29" spans="1:19" ht="22.5" x14ac:dyDescent="0.2">
      <c r="A29" s="131" t="s">
        <v>458</v>
      </c>
      <c r="B29" s="132" t="s">
        <v>280</v>
      </c>
      <c r="C29" s="359">
        <v>7140</v>
      </c>
      <c r="D29" s="133" t="s">
        <v>791</v>
      </c>
      <c r="E29" s="134" t="s">
        <v>582</v>
      </c>
      <c r="F29" s="118">
        <v>1</v>
      </c>
      <c r="G29" s="355">
        <v>2</v>
      </c>
      <c r="H29" s="145"/>
      <c r="I29" s="135">
        <f t="shared" si="0"/>
        <v>0</v>
      </c>
      <c r="J29"/>
      <c r="K29"/>
      <c r="L29"/>
      <c r="M29"/>
      <c r="S29" s="332"/>
    </row>
    <row r="30" spans="1:19" x14ac:dyDescent="0.2">
      <c r="A30" s="131" t="s">
        <v>459</v>
      </c>
      <c r="B30" s="132" t="s">
        <v>280</v>
      </c>
      <c r="C30" s="359">
        <v>122</v>
      </c>
      <c r="D30" s="133" t="s">
        <v>685</v>
      </c>
      <c r="E30" s="134" t="s">
        <v>582</v>
      </c>
      <c r="F30" s="118">
        <v>1.7999999999999999E-2</v>
      </c>
      <c r="G30" s="355">
        <v>7.1999999999999995E-2</v>
      </c>
      <c r="H30" s="145"/>
      <c r="I30" s="135">
        <f t="shared" si="0"/>
        <v>0</v>
      </c>
      <c r="J30"/>
      <c r="K30"/>
      <c r="L30"/>
      <c r="M30"/>
      <c r="S30" s="332"/>
    </row>
    <row r="31" spans="1:19" x14ac:dyDescent="0.2">
      <c r="A31" s="131" t="s">
        <v>459</v>
      </c>
      <c r="B31" s="132" t="s">
        <v>280</v>
      </c>
      <c r="C31" s="359">
        <v>38383</v>
      </c>
      <c r="D31" s="133" t="s">
        <v>761</v>
      </c>
      <c r="E31" s="134" t="s">
        <v>582</v>
      </c>
      <c r="F31" s="118">
        <v>0.03</v>
      </c>
      <c r="G31" s="355">
        <v>0.12</v>
      </c>
      <c r="H31" s="145"/>
      <c r="I31" s="135">
        <f t="shared" si="0"/>
        <v>0</v>
      </c>
      <c r="J31"/>
      <c r="K31"/>
      <c r="L31"/>
      <c r="M31"/>
      <c r="S31" s="332"/>
    </row>
    <row r="32" spans="1:19" x14ac:dyDescent="0.2">
      <c r="A32" s="131" t="s">
        <v>459</v>
      </c>
      <c r="B32" s="132" t="s">
        <v>280</v>
      </c>
      <c r="C32" s="359">
        <v>20083</v>
      </c>
      <c r="D32" s="133" t="s">
        <v>780</v>
      </c>
      <c r="E32" s="134" t="s">
        <v>582</v>
      </c>
      <c r="F32" s="118">
        <v>2.1000000000000001E-2</v>
      </c>
      <c r="G32" s="355">
        <v>8.4000000000000005E-2</v>
      </c>
      <c r="H32" s="145"/>
      <c r="I32" s="135">
        <f t="shared" si="0"/>
        <v>0</v>
      </c>
      <c r="J32"/>
      <c r="K32"/>
      <c r="L32"/>
      <c r="M32"/>
      <c r="S32" s="332"/>
    </row>
    <row r="33" spans="1:19" ht="22.5" x14ac:dyDescent="0.2">
      <c r="A33" s="131" t="s">
        <v>459</v>
      </c>
      <c r="B33" s="132" t="s">
        <v>280</v>
      </c>
      <c r="C33" s="359">
        <v>7141</v>
      </c>
      <c r="D33" s="133" t="s">
        <v>792</v>
      </c>
      <c r="E33" s="134" t="s">
        <v>582</v>
      </c>
      <c r="F33" s="118">
        <v>1</v>
      </c>
      <c r="G33" s="355">
        <v>4</v>
      </c>
      <c r="H33" s="145"/>
      <c r="I33" s="135">
        <f t="shared" si="0"/>
        <v>0</v>
      </c>
      <c r="J33"/>
      <c r="K33"/>
      <c r="L33"/>
      <c r="M33"/>
      <c r="S33" s="332"/>
    </row>
    <row r="34" spans="1:19" x14ac:dyDescent="0.2">
      <c r="A34" s="131" t="s">
        <v>460</v>
      </c>
      <c r="B34" s="132" t="s">
        <v>280</v>
      </c>
      <c r="C34" s="359">
        <v>122</v>
      </c>
      <c r="D34" s="133" t="s">
        <v>685</v>
      </c>
      <c r="E34" s="134" t="s">
        <v>582</v>
      </c>
      <c r="F34" s="118">
        <v>3.5000000000000003E-2</v>
      </c>
      <c r="G34" s="355">
        <v>7.0000000000000007E-2</v>
      </c>
      <c r="H34" s="145"/>
      <c r="I34" s="135">
        <f t="shared" si="0"/>
        <v>0</v>
      </c>
      <c r="J34"/>
      <c r="K34"/>
      <c r="L34"/>
      <c r="M34"/>
      <c r="S34" s="332"/>
    </row>
    <row r="35" spans="1:19" x14ac:dyDescent="0.2">
      <c r="A35" s="131" t="s">
        <v>460</v>
      </c>
      <c r="B35" s="132" t="s">
        <v>280</v>
      </c>
      <c r="C35" s="359">
        <v>38383</v>
      </c>
      <c r="D35" s="133" t="s">
        <v>761</v>
      </c>
      <c r="E35" s="134" t="s">
        <v>582</v>
      </c>
      <c r="F35" s="118">
        <v>4.2999999999999997E-2</v>
      </c>
      <c r="G35" s="355">
        <v>8.5999999999999993E-2</v>
      </c>
      <c r="H35" s="145"/>
      <c r="I35" s="135">
        <f t="shared" si="0"/>
        <v>0</v>
      </c>
      <c r="J35"/>
      <c r="K35"/>
      <c r="L35"/>
      <c r="M35"/>
      <c r="S35" s="332"/>
    </row>
    <row r="36" spans="1:19" x14ac:dyDescent="0.2">
      <c r="A36" s="131" t="s">
        <v>460</v>
      </c>
      <c r="B36" s="132" t="s">
        <v>280</v>
      </c>
      <c r="C36" s="359">
        <v>20083</v>
      </c>
      <c r="D36" s="133" t="s">
        <v>780</v>
      </c>
      <c r="E36" s="134" t="s">
        <v>582</v>
      </c>
      <c r="F36" s="118">
        <v>4.4999999999999998E-2</v>
      </c>
      <c r="G36" s="355">
        <v>0.09</v>
      </c>
      <c r="H36" s="145"/>
      <c r="I36" s="135">
        <f t="shared" ref="I36:I66" si="1">IFERROR(H36*G36,"")</f>
        <v>0</v>
      </c>
      <c r="J36"/>
      <c r="K36"/>
      <c r="L36"/>
      <c r="M36"/>
      <c r="S36" s="332"/>
    </row>
    <row r="37" spans="1:19" ht="22.5" x14ac:dyDescent="0.2">
      <c r="A37" s="131" t="s">
        <v>460</v>
      </c>
      <c r="B37" s="132" t="s">
        <v>280</v>
      </c>
      <c r="C37" s="359">
        <v>7143</v>
      </c>
      <c r="D37" s="133" t="s">
        <v>793</v>
      </c>
      <c r="E37" s="134" t="s">
        <v>582</v>
      </c>
      <c r="F37" s="118">
        <v>1</v>
      </c>
      <c r="G37" s="355">
        <v>2</v>
      </c>
      <c r="H37" s="145"/>
      <c r="I37" s="135">
        <f t="shared" si="1"/>
        <v>0</v>
      </c>
      <c r="J37"/>
      <c r="K37"/>
      <c r="L37"/>
      <c r="M37"/>
      <c r="S37" s="332"/>
    </row>
    <row r="38" spans="1:19" x14ac:dyDescent="0.2">
      <c r="A38" s="131" t="s">
        <v>461</v>
      </c>
      <c r="B38" s="132" t="s">
        <v>280</v>
      </c>
      <c r="C38" s="359">
        <v>20080</v>
      </c>
      <c r="D38" s="133" t="s">
        <v>686</v>
      </c>
      <c r="E38" s="134" t="s">
        <v>582</v>
      </c>
      <c r="F38" s="118">
        <v>0.23100000000000001</v>
      </c>
      <c r="G38" s="355">
        <v>0.92400000000000004</v>
      </c>
      <c r="H38" s="145"/>
      <c r="I38" s="135">
        <f t="shared" si="1"/>
        <v>0</v>
      </c>
      <c r="J38"/>
      <c r="K38"/>
      <c r="L38"/>
      <c r="M38"/>
      <c r="S38" s="332"/>
    </row>
    <row r="39" spans="1:19" x14ac:dyDescent="0.2">
      <c r="A39" s="131" t="s">
        <v>461</v>
      </c>
      <c r="B39" s="132" t="s">
        <v>280</v>
      </c>
      <c r="C39" s="359">
        <v>38383</v>
      </c>
      <c r="D39" s="133" t="s">
        <v>761</v>
      </c>
      <c r="E39" s="134" t="s">
        <v>582</v>
      </c>
      <c r="F39" s="118">
        <v>5.5E-2</v>
      </c>
      <c r="G39" s="355">
        <v>0.22</v>
      </c>
      <c r="H39" s="145"/>
      <c r="I39" s="135">
        <f t="shared" si="1"/>
        <v>0</v>
      </c>
      <c r="J39"/>
      <c r="K39"/>
      <c r="L39"/>
      <c r="M39"/>
      <c r="S39" s="332"/>
    </row>
    <row r="40" spans="1:19" x14ac:dyDescent="0.2">
      <c r="A40" s="131" t="s">
        <v>461</v>
      </c>
      <c r="B40" s="132" t="s">
        <v>280</v>
      </c>
      <c r="C40" s="359">
        <v>20083</v>
      </c>
      <c r="D40" s="133" t="s">
        <v>780</v>
      </c>
      <c r="E40" s="134" t="s">
        <v>582</v>
      </c>
      <c r="F40" s="118">
        <v>6.2E-2</v>
      </c>
      <c r="G40" s="355">
        <v>0.248</v>
      </c>
      <c r="H40" s="145"/>
      <c r="I40" s="135">
        <f t="shared" si="1"/>
        <v>0</v>
      </c>
      <c r="J40"/>
      <c r="K40"/>
      <c r="L40"/>
      <c r="M40"/>
      <c r="S40" s="332"/>
    </row>
    <row r="41" spans="1:19" ht="22.5" x14ac:dyDescent="0.2">
      <c r="A41" s="131" t="s">
        <v>461</v>
      </c>
      <c r="B41" s="132" t="s">
        <v>280</v>
      </c>
      <c r="C41" s="359">
        <v>7144</v>
      </c>
      <c r="D41" s="133" t="s">
        <v>794</v>
      </c>
      <c r="E41" s="134" t="s">
        <v>582</v>
      </c>
      <c r="F41" s="118">
        <v>1</v>
      </c>
      <c r="G41" s="355">
        <v>4</v>
      </c>
      <c r="H41" s="145"/>
      <c r="I41" s="135">
        <f t="shared" si="1"/>
        <v>0</v>
      </c>
      <c r="J41"/>
      <c r="K41"/>
      <c r="L41"/>
      <c r="M41"/>
      <c r="S41" s="332"/>
    </row>
    <row r="42" spans="1:19" x14ac:dyDescent="0.2">
      <c r="A42" s="131" t="s">
        <v>462</v>
      </c>
      <c r="B42" s="132" t="s">
        <v>280</v>
      </c>
      <c r="C42" s="359">
        <v>122</v>
      </c>
      <c r="D42" s="133" t="s">
        <v>685</v>
      </c>
      <c r="E42" s="134" t="s">
        <v>582</v>
      </c>
      <c r="F42" s="118">
        <v>1.7999999999999999E-2</v>
      </c>
      <c r="G42" s="355">
        <v>5.3999999999999992E-2</v>
      </c>
      <c r="H42" s="145"/>
      <c r="I42" s="135">
        <f t="shared" si="1"/>
        <v>0</v>
      </c>
      <c r="J42"/>
      <c r="K42"/>
      <c r="L42"/>
      <c r="M42"/>
      <c r="S42" s="332"/>
    </row>
    <row r="43" spans="1:19" x14ac:dyDescent="0.2">
      <c r="A43" s="131" t="s">
        <v>462</v>
      </c>
      <c r="B43" s="132" t="s">
        <v>280</v>
      </c>
      <c r="C43" s="359">
        <v>38383</v>
      </c>
      <c r="D43" s="133" t="s">
        <v>761</v>
      </c>
      <c r="E43" s="134" t="s">
        <v>582</v>
      </c>
      <c r="F43" s="118">
        <v>0.03</v>
      </c>
      <c r="G43" s="355">
        <v>0.09</v>
      </c>
      <c r="H43" s="145"/>
      <c r="I43" s="135">
        <f t="shared" si="1"/>
        <v>0</v>
      </c>
      <c r="J43"/>
      <c r="K43"/>
      <c r="L43"/>
      <c r="M43"/>
      <c r="S43" s="332"/>
    </row>
    <row r="44" spans="1:19" x14ac:dyDescent="0.2">
      <c r="A44" s="131" t="s">
        <v>462</v>
      </c>
      <c r="B44" s="132" t="s">
        <v>280</v>
      </c>
      <c r="C44" s="359">
        <v>20083</v>
      </c>
      <c r="D44" s="133" t="s">
        <v>780</v>
      </c>
      <c r="E44" s="134" t="s">
        <v>582</v>
      </c>
      <c r="F44" s="118">
        <v>2.1000000000000001E-2</v>
      </c>
      <c r="G44" s="355">
        <v>6.3E-2</v>
      </c>
      <c r="H44" s="145"/>
      <c r="I44" s="135">
        <f t="shared" si="1"/>
        <v>0</v>
      </c>
      <c r="J44"/>
      <c r="K44"/>
      <c r="L44"/>
      <c r="M44"/>
      <c r="S44" s="332"/>
    </row>
    <row r="45" spans="1:19" ht="22.5" x14ac:dyDescent="0.2">
      <c r="A45" s="131" t="s">
        <v>462</v>
      </c>
      <c r="B45" s="132" t="s">
        <v>280</v>
      </c>
      <c r="C45" s="359">
        <v>7128</v>
      </c>
      <c r="D45" s="133" t="s">
        <v>784</v>
      </c>
      <c r="E45" s="134" t="s">
        <v>582</v>
      </c>
      <c r="F45" s="118">
        <v>1</v>
      </c>
      <c r="G45" s="355">
        <v>3</v>
      </c>
      <c r="H45" s="145"/>
      <c r="I45" s="135">
        <f t="shared" si="1"/>
        <v>0</v>
      </c>
      <c r="J45"/>
      <c r="K45"/>
      <c r="L45"/>
      <c r="M45"/>
      <c r="S45" s="332"/>
    </row>
    <row r="46" spans="1:19" x14ac:dyDescent="0.2">
      <c r="A46" s="131" t="s">
        <v>463</v>
      </c>
      <c r="B46" s="132" t="s">
        <v>280</v>
      </c>
      <c r="C46" s="359">
        <v>122</v>
      </c>
      <c r="D46" s="133" t="s">
        <v>685</v>
      </c>
      <c r="E46" s="134" t="s">
        <v>582</v>
      </c>
      <c r="F46" s="118">
        <v>6.0000000000000001E-3</v>
      </c>
      <c r="G46" s="355">
        <v>0.17400000000000002</v>
      </c>
      <c r="H46" s="145"/>
      <c r="I46" s="135">
        <f t="shared" si="1"/>
        <v>0</v>
      </c>
      <c r="J46"/>
      <c r="K46"/>
      <c r="L46"/>
      <c r="M46"/>
      <c r="S46" s="332"/>
    </row>
    <row r="47" spans="1:19" ht="22.5" x14ac:dyDescent="0.2">
      <c r="A47" s="131" t="s">
        <v>463</v>
      </c>
      <c r="B47" s="132" t="s">
        <v>280</v>
      </c>
      <c r="C47" s="359">
        <v>3542</v>
      </c>
      <c r="D47" s="133" t="s">
        <v>748</v>
      </c>
      <c r="E47" s="134" t="s">
        <v>582</v>
      </c>
      <c r="F47" s="118">
        <v>1</v>
      </c>
      <c r="G47" s="355">
        <v>29</v>
      </c>
      <c r="H47" s="145"/>
      <c r="I47" s="135">
        <f t="shared" si="1"/>
        <v>0</v>
      </c>
      <c r="J47"/>
      <c r="K47"/>
      <c r="L47"/>
      <c r="M47"/>
      <c r="S47" s="332"/>
    </row>
    <row r="48" spans="1:19" x14ac:dyDescent="0.2">
      <c r="A48" s="131" t="s">
        <v>463</v>
      </c>
      <c r="B48" s="132" t="s">
        <v>280</v>
      </c>
      <c r="C48" s="359">
        <v>38383</v>
      </c>
      <c r="D48" s="133" t="s">
        <v>761</v>
      </c>
      <c r="E48" s="134" t="s">
        <v>582</v>
      </c>
      <c r="F48" s="118">
        <v>2.5999999999999999E-2</v>
      </c>
      <c r="G48" s="355">
        <v>0.754</v>
      </c>
      <c r="H48" s="145"/>
      <c r="I48" s="135">
        <f t="shared" si="1"/>
        <v>0</v>
      </c>
      <c r="J48"/>
      <c r="K48"/>
      <c r="L48"/>
      <c r="M48"/>
      <c r="S48" s="332"/>
    </row>
    <row r="49" spans="1:19" x14ac:dyDescent="0.2">
      <c r="A49" s="131" t="s">
        <v>463</v>
      </c>
      <c r="B49" s="132" t="s">
        <v>280</v>
      </c>
      <c r="C49" s="359">
        <v>20083</v>
      </c>
      <c r="D49" s="133" t="s">
        <v>780</v>
      </c>
      <c r="E49" s="134" t="s">
        <v>582</v>
      </c>
      <c r="F49" s="118">
        <v>6.0000000000000001E-3</v>
      </c>
      <c r="G49" s="355">
        <v>0.17400000000000002</v>
      </c>
      <c r="H49" s="145"/>
      <c r="I49" s="135">
        <f t="shared" si="1"/>
        <v>0</v>
      </c>
      <c r="J49"/>
      <c r="K49"/>
      <c r="L49"/>
      <c r="M49"/>
      <c r="S49" s="332"/>
    </row>
    <row r="50" spans="1:19" x14ac:dyDescent="0.2">
      <c r="A50" s="131" t="s">
        <v>464</v>
      </c>
      <c r="B50" s="132" t="s">
        <v>280</v>
      </c>
      <c r="C50" s="359">
        <v>122</v>
      </c>
      <c r="D50" s="133" t="s">
        <v>685</v>
      </c>
      <c r="E50" s="134" t="s">
        <v>582</v>
      </c>
      <c r="F50" s="118">
        <v>7.0000000000000001E-3</v>
      </c>
      <c r="G50" s="355">
        <v>4.2000000000000003E-2</v>
      </c>
      <c r="H50" s="145"/>
      <c r="I50" s="135">
        <f t="shared" si="1"/>
        <v>0</v>
      </c>
      <c r="J50"/>
      <c r="K50"/>
      <c r="L50"/>
      <c r="M50"/>
      <c r="S50" s="332"/>
    </row>
    <row r="51" spans="1:19" ht="22.5" x14ac:dyDescent="0.2">
      <c r="A51" s="131" t="s">
        <v>464</v>
      </c>
      <c r="B51" s="132" t="s">
        <v>280</v>
      </c>
      <c r="C51" s="359">
        <v>3529</v>
      </c>
      <c r="D51" s="133" t="s">
        <v>749</v>
      </c>
      <c r="E51" s="134" t="s">
        <v>582</v>
      </c>
      <c r="F51" s="118">
        <v>1</v>
      </c>
      <c r="G51" s="355">
        <v>6</v>
      </c>
      <c r="H51" s="145"/>
      <c r="I51" s="135">
        <f t="shared" si="1"/>
        <v>0</v>
      </c>
      <c r="J51"/>
      <c r="K51"/>
      <c r="L51"/>
      <c r="M51"/>
      <c r="S51" s="332"/>
    </row>
    <row r="52" spans="1:19" x14ac:dyDescent="0.2">
      <c r="A52" s="131" t="s">
        <v>464</v>
      </c>
      <c r="B52" s="132" t="s">
        <v>280</v>
      </c>
      <c r="C52" s="359">
        <v>38383</v>
      </c>
      <c r="D52" s="133" t="s">
        <v>761</v>
      </c>
      <c r="E52" s="134" t="s">
        <v>582</v>
      </c>
      <c r="F52" s="118">
        <v>1.2999999999999999E-2</v>
      </c>
      <c r="G52" s="355">
        <v>7.8E-2</v>
      </c>
      <c r="H52" s="145"/>
      <c r="I52" s="135">
        <f t="shared" si="1"/>
        <v>0</v>
      </c>
      <c r="J52"/>
      <c r="K52"/>
      <c r="L52"/>
      <c r="M52"/>
      <c r="S52" s="332"/>
    </row>
    <row r="53" spans="1:19" x14ac:dyDescent="0.2">
      <c r="A53" s="131" t="s">
        <v>464</v>
      </c>
      <c r="B53" s="132" t="s">
        <v>280</v>
      </c>
      <c r="C53" s="359">
        <v>20083</v>
      </c>
      <c r="D53" s="133" t="s">
        <v>780</v>
      </c>
      <c r="E53" s="134" t="s">
        <v>582</v>
      </c>
      <c r="F53" s="118">
        <v>8.0000000000000002E-3</v>
      </c>
      <c r="G53" s="355">
        <v>4.8000000000000001E-2</v>
      </c>
      <c r="H53" s="145"/>
      <c r="I53" s="135">
        <f t="shared" si="1"/>
        <v>0</v>
      </c>
      <c r="J53"/>
      <c r="K53"/>
      <c r="L53"/>
      <c r="M53"/>
      <c r="S53" s="332"/>
    </row>
    <row r="54" spans="1:19" x14ac:dyDescent="0.2">
      <c r="A54" s="131" t="s">
        <v>465</v>
      </c>
      <c r="B54" s="132" t="s">
        <v>280</v>
      </c>
      <c r="C54" s="359">
        <v>122</v>
      </c>
      <c r="D54" s="133" t="s">
        <v>685</v>
      </c>
      <c r="E54" s="134" t="s">
        <v>582</v>
      </c>
      <c r="F54" s="118">
        <v>8.9999999999999993E-3</v>
      </c>
      <c r="G54" s="355">
        <v>0</v>
      </c>
      <c r="H54" s="145"/>
      <c r="I54" s="135">
        <f t="shared" si="1"/>
        <v>0</v>
      </c>
      <c r="J54"/>
      <c r="K54"/>
      <c r="L54"/>
      <c r="M54"/>
      <c r="S54" s="332"/>
    </row>
    <row r="55" spans="1:19" ht="22.5" x14ac:dyDescent="0.2">
      <c r="A55" s="131" t="s">
        <v>465</v>
      </c>
      <c r="B55" s="132" t="s">
        <v>280</v>
      </c>
      <c r="C55" s="359">
        <v>3536</v>
      </c>
      <c r="D55" s="133" t="s">
        <v>750</v>
      </c>
      <c r="E55" s="134" t="s">
        <v>582</v>
      </c>
      <c r="F55" s="118">
        <v>1</v>
      </c>
      <c r="G55" s="355">
        <v>3</v>
      </c>
      <c r="H55" s="145"/>
      <c r="I55" s="135">
        <f t="shared" si="1"/>
        <v>0</v>
      </c>
      <c r="J55"/>
      <c r="K55"/>
      <c r="L55"/>
      <c r="M55"/>
      <c r="S55" s="332"/>
    </row>
    <row r="56" spans="1:19" x14ac:dyDescent="0.2">
      <c r="A56" s="131" t="s">
        <v>465</v>
      </c>
      <c r="B56" s="132" t="s">
        <v>280</v>
      </c>
      <c r="C56" s="359">
        <v>38383</v>
      </c>
      <c r="D56" s="133" t="s">
        <v>761</v>
      </c>
      <c r="E56" s="134" t="s">
        <v>582</v>
      </c>
      <c r="F56" s="118">
        <v>1.7000000000000001E-2</v>
      </c>
      <c r="G56" s="355">
        <v>5.1000000000000004E-2</v>
      </c>
      <c r="H56" s="145"/>
      <c r="I56" s="135">
        <f t="shared" si="1"/>
        <v>0</v>
      </c>
      <c r="J56"/>
      <c r="K56"/>
      <c r="L56"/>
      <c r="M56"/>
      <c r="S56" s="332"/>
    </row>
    <row r="57" spans="1:19" x14ac:dyDescent="0.2">
      <c r="A57" s="131" t="s">
        <v>465</v>
      </c>
      <c r="B57" s="132" t="s">
        <v>280</v>
      </c>
      <c r="C57" s="359">
        <v>20083</v>
      </c>
      <c r="D57" s="133" t="s">
        <v>780</v>
      </c>
      <c r="E57" s="134" t="s">
        <v>582</v>
      </c>
      <c r="F57" s="118">
        <v>1.0999999999999999E-2</v>
      </c>
      <c r="G57" s="355">
        <v>3.3000000000000002E-2</v>
      </c>
      <c r="H57" s="145"/>
      <c r="I57" s="135">
        <f t="shared" si="1"/>
        <v>0</v>
      </c>
      <c r="J57"/>
      <c r="K57"/>
      <c r="L57"/>
      <c r="M57"/>
      <c r="S57" s="332"/>
    </row>
    <row r="58" spans="1:19" x14ac:dyDescent="0.2">
      <c r="A58" s="131" t="s">
        <v>466</v>
      </c>
      <c r="B58" s="132" t="s">
        <v>280</v>
      </c>
      <c r="C58" s="359">
        <v>122</v>
      </c>
      <c r="D58" s="133" t="s">
        <v>685</v>
      </c>
      <c r="E58" s="134" t="s">
        <v>582</v>
      </c>
      <c r="F58" s="118">
        <v>1.2E-2</v>
      </c>
      <c r="G58" s="355">
        <v>0.156</v>
      </c>
      <c r="H58" s="145"/>
      <c r="I58" s="135">
        <f t="shared" si="1"/>
        <v>0</v>
      </c>
      <c r="J58"/>
      <c r="K58"/>
      <c r="L58"/>
      <c r="M58"/>
      <c r="S58" s="332"/>
    </row>
    <row r="59" spans="1:19" ht="22.5" x14ac:dyDescent="0.2">
      <c r="A59" s="131" t="s">
        <v>466</v>
      </c>
      <c r="B59" s="132" t="s">
        <v>280</v>
      </c>
      <c r="C59" s="359">
        <v>3535</v>
      </c>
      <c r="D59" s="133" t="s">
        <v>751</v>
      </c>
      <c r="E59" s="134" t="s">
        <v>582</v>
      </c>
      <c r="F59" s="118">
        <v>1</v>
      </c>
      <c r="G59" s="355">
        <v>13</v>
      </c>
      <c r="H59" s="145"/>
      <c r="I59" s="135">
        <f t="shared" si="1"/>
        <v>0</v>
      </c>
      <c r="J59"/>
      <c r="K59"/>
      <c r="L59"/>
      <c r="M59"/>
      <c r="S59" s="332"/>
    </row>
    <row r="60" spans="1:19" x14ac:dyDescent="0.2">
      <c r="A60" s="131" t="s">
        <v>466</v>
      </c>
      <c r="B60" s="132" t="s">
        <v>280</v>
      </c>
      <c r="C60" s="359">
        <v>38383</v>
      </c>
      <c r="D60" s="133" t="s">
        <v>761</v>
      </c>
      <c r="E60" s="134" t="s">
        <v>582</v>
      </c>
      <c r="F60" s="118">
        <v>0.02</v>
      </c>
      <c r="G60" s="355">
        <v>0.26</v>
      </c>
      <c r="H60" s="145"/>
      <c r="I60" s="135">
        <f t="shared" si="1"/>
        <v>0</v>
      </c>
      <c r="J60"/>
      <c r="K60"/>
      <c r="L60"/>
      <c r="M60"/>
      <c r="S60" s="332"/>
    </row>
    <row r="61" spans="1:19" x14ac:dyDescent="0.2">
      <c r="A61" s="131" t="s">
        <v>466</v>
      </c>
      <c r="B61" s="132" t="s">
        <v>280</v>
      </c>
      <c r="C61" s="359">
        <v>20083</v>
      </c>
      <c r="D61" s="133" t="s">
        <v>780</v>
      </c>
      <c r="E61" s="134" t="s">
        <v>582</v>
      </c>
      <c r="F61" s="118">
        <v>1.4E-2</v>
      </c>
      <c r="G61" s="355">
        <v>0.182</v>
      </c>
      <c r="H61" s="145"/>
      <c r="I61" s="135">
        <f t="shared" si="1"/>
        <v>0</v>
      </c>
      <c r="J61"/>
      <c r="K61"/>
      <c r="L61"/>
      <c r="M61"/>
      <c r="S61" s="332"/>
    </row>
    <row r="62" spans="1:19" x14ac:dyDescent="0.2">
      <c r="A62" s="131" t="s">
        <v>467</v>
      </c>
      <c r="B62" s="132" t="s">
        <v>280</v>
      </c>
      <c r="C62" s="359">
        <v>122</v>
      </c>
      <c r="D62" s="133" t="s">
        <v>685</v>
      </c>
      <c r="E62" s="134" t="s">
        <v>582</v>
      </c>
      <c r="F62" s="118">
        <v>0.04</v>
      </c>
      <c r="G62" s="355">
        <v>0.16</v>
      </c>
      <c r="H62" s="145"/>
      <c r="I62" s="135">
        <f t="shared" si="1"/>
        <v>0</v>
      </c>
      <c r="J62"/>
      <c r="K62"/>
      <c r="L62"/>
      <c r="M62"/>
      <c r="S62" s="332"/>
    </row>
    <row r="63" spans="1:19" ht="22.5" x14ac:dyDescent="0.2">
      <c r="A63" s="131" t="s">
        <v>467</v>
      </c>
      <c r="B63" s="132" t="s">
        <v>280</v>
      </c>
      <c r="C63" s="359">
        <v>3511</v>
      </c>
      <c r="D63" s="133" t="s">
        <v>753</v>
      </c>
      <c r="E63" s="134" t="s">
        <v>582</v>
      </c>
      <c r="F63" s="118">
        <v>1</v>
      </c>
      <c r="G63" s="355">
        <v>4</v>
      </c>
      <c r="H63" s="145"/>
      <c r="I63" s="135">
        <f t="shared" si="1"/>
        <v>0</v>
      </c>
      <c r="J63"/>
      <c r="K63"/>
      <c r="L63"/>
      <c r="M63"/>
      <c r="S63" s="332"/>
    </row>
    <row r="64" spans="1:19" x14ac:dyDescent="0.2">
      <c r="A64" s="131" t="s">
        <v>467</v>
      </c>
      <c r="B64" s="132" t="s">
        <v>280</v>
      </c>
      <c r="C64" s="359">
        <v>38383</v>
      </c>
      <c r="D64" s="133" t="s">
        <v>761</v>
      </c>
      <c r="E64" s="134" t="s">
        <v>582</v>
      </c>
      <c r="F64" s="118">
        <v>3.5000000000000003E-2</v>
      </c>
      <c r="G64" s="355">
        <v>0.14000000000000001</v>
      </c>
      <c r="H64" s="145"/>
      <c r="I64" s="135">
        <f t="shared" si="1"/>
        <v>0</v>
      </c>
      <c r="J64"/>
      <c r="K64"/>
      <c r="L64"/>
      <c r="M64"/>
      <c r="S64" s="332"/>
    </row>
    <row r="65" spans="1:1021" x14ac:dyDescent="0.2">
      <c r="A65" s="131" t="s">
        <v>467</v>
      </c>
      <c r="B65" s="132" t="s">
        <v>280</v>
      </c>
      <c r="C65" s="359">
        <v>20083</v>
      </c>
      <c r="D65" s="133" t="s">
        <v>780</v>
      </c>
      <c r="E65" s="134" t="s">
        <v>582</v>
      </c>
      <c r="F65" s="118">
        <v>5.1999999999999998E-2</v>
      </c>
      <c r="G65" s="355">
        <v>0.20799999999999999</v>
      </c>
      <c r="H65" s="145"/>
      <c r="I65" s="135">
        <f t="shared" si="1"/>
        <v>0</v>
      </c>
      <c r="J65"/>
      <c r="K65"/>
      <c r="L65"/>
      <c r="M65"/>
      <c r="S65" s="332"/>
    </row>
    <row r="66" spans="1:1021" x14ac:dyDescent="0.2">
      <c r="A66" s="131" t="s">
        <v>468</v>
      </c>
      <c r="B66" s="132" t="s">
        <v>280</v>
      </c>
      <c r="C66" s="359">
        <v>122</v>
      </c>
      <c r="D66" s="133" t="s">
        <v>685</v>
      </c>
      <c r="E66" s="134" t="s">
        <v>582</v>
      </c>
      <c r="F66" s="118">
        <v>7.0000000000000001E-3</v>
      </c>
      <c r="G66" s="355">
        <v>2.8000000000000001E-2</v>
      </c>
      <c r="H66" s="145"/>
      <c r="I66" s="135">
        <f t="shared" si="1"/>
        <v>0</v>
      </c>
      <c r="J66"/>
      <c r="K66"/>
      <c r="L66"/>
      <c r="M66"/>
      <c r="S66" s="332"/>
    </row>
    <row r="67" spans="1:1021" ht="22.5" x14ac:dyDescent="0.2">
      <c r="A67" s="131" t="s">
        <v>468</v>
      </c>
      <c r="B67" s="132" t="s">
        <v>280</v>
      </c>
      <c r="C67" s="359">
        <v>3500</v>
      </c>
      <c r="D67" s="133" t="s">
        <v>752</v>
      </c>
      <c r="E67" s="134" t="s">
        <v>582</v>
      </c>
      <c r="F67" s="118">
        <v>1</v>
      </c>
      <c r="G67" s="355">
        <v>4</v>
      </c>
      <c r="H67" s="145"/>
      <c r="I67" s="135">
        <f t="shared" ref="I67:I130" si="2">IFERROR(H67*G67,"")</f>
        <v>0</v>
      </c>
      <c r="J67"/>
      <c r="K67"/>
      <c r="L67"/>
      <c r="M67"/>
      <c r="S67" s="332"/>
    </row>
    <row r="68" spans="1:1021" x14ac:dyDescent="0.2">
      <c r="A68" s="131" t="s">
        <v>468</v>
      </c>
      <c r="B68" s="132" t="s">
        <v>280</v>
      </c>
      <c r="C68" s="359">
        <v>38383</v>
      </c>
      <c r="D68" s="133" t="s">
        <v>761</v>
      </c>
      <c r="E68" s="134" t="s">
        <v>582</v>
      </c>
      <c r="F68" s="118">
        <v>1.2999999999999999E-2</v>
      </c>
      <c r="G68" s="355">
        <v>5.1999999999999998E-2</v>
      </c>
      <c r="H68" s="145"/>
      <c r="I68" s="135">
        <f t="shared" si="2"/>
        <v>0</v>
      </c>
      <c r="J68"/>
      <c r="K68"/>
      <c r="L68"/>
      <c r="M68"/>
      <c r="S68" s="332"/>
    </row>
    <row r="69" spans="1:1021" x14ac:dyDescent="0.2">
      <c r="A69" s="131" t="s">
        <v>468</v>
      </c>
      <c r="B69" s="132" t="s">
        <v>280</v>
      </c>
      <c r="C69" s="359">
        <v>20083</v>
      </c>
      <c r="D69" s="133" t="s">
        <v>780</v>
      </c>
      <c r="E69" s="134" t="s">
        <v>582</v>
      </c>
      <c r="F69" s="118">
        <v>8.0000000000000002E-3</v>
      </c>
      <c r="G69" s="355">
        <v>3.2000000000000001E-2</v>
      </c>
      <c r="H69" s="145"/>
      <c r="I69" s="135">
        <f t="shared" si="2"/>
        <v>0</v>
      </c>
      <c r="J69"/>
      <c r="K69"/>
      <c r="L69"/>
      <c r="M69"/>
      <c r="S69" s="332"/>
    </row>
    <row r="70" spans="1:1021" x14ac:dyDescent="0.2">
      <c r="A70" s="131" t="s">
        <v>469</v>
      </c>
      <c r="B70" s="132" t="s">
        <v>280</v>
      </c>
      <c r="C70" s="359">
        <v>3143</v>
      </c>
      <c r="D70" s="133" t="s">
        <v>733</v>
      </c>
      <c r="E70" s="134" t="s">
        <v>582</v>
      </c>
      <c r="F70" s="118">
        <v>3.7999999999999999E-2</v>
      </c>
      <c r="G70" s="355">
        <v>3.7999999999999999E-2</v>
      </c>
      <c r="H70" s="145"/>
      <c r="I70" s="135">
        <f t="shared" si="2"/>
        <v>0</v>
      </c>
      <c r="J70"/>
      <c r="K70"/>
      <c r="L70"/>
      <c r="M70"/>
      <c r="S70" s="332"/>
    </row>
    <row r="71" spans="1:1021" s="345" customFormat="1" hidden="1" x14ac:dyDescent="0.2">
      <c r="A71" s="339" t="s">
        <v>469</v>
      </c>
      <c r="B71" s="340" t="s">
        <v>280</v>
      </c>
      <c r="C71" s="360">
        <v>4212</v>
      </c>
      <c r="D71" s="341" t="s">
        <v>875</v>
      </c>
      <c r="E71" s="342" t="s">
        <v>334</v>
      </c>
      <c r="F71" s="343">
        <v>1</v>
      </c>
      <c r="G71" s="356">
        <v>1</v>
      </c>
      <c r="H71" s="145"/>
      <c r="I71" s="344">
        <f t="shared" si="2"/>
        <v>0</v>
      </c>
      <c r="N71" s="346"/>
      <c r="O71" s="346"/>
      <c r="P71" s="346"/>
      <c r="Q71" s="346"/>
      <c r="R71" s="346"/>
      <c r="S71" s="347"/>
      <c r="T71" s="346"/>
      <c r="U71" s="346"/>
      <c r="V71" s="346"/>
      <c r="W71" s="346"/>
      <c r="X71" s="346"/>
      <c r="Y71" s="346"/>
      <c r="Z71" s="346"/>
      <c r="AA71" s="346"/>
      <c r="AB71" s="346"/>
      <c r="AC71" s="346"/>
      <c r="AD71" s="346"/>
      <c r="AE71" s="346"/>
      <c r="AF71" s="346"/>
      <c r="AG71" s="346"/>
      <c r="AH71" s="346"/>
      <c r="AI71" s="346"/>
      <c r="AJ71" s="346"/>
      <c r="AK71" s="346"/>
      <c r="AL71" s="346"/>
      <c r="AM71" s="346"/>
      <c r="AN71" s="346"/>
      <c r="AO71" s="346"/>
      <c r="AP71" s="346"/>
      <c r="AQ71" s="346"/>
      <c r="AR71" s="346"/>
      <c r="AS71" s="346"/>
      <c r="AT71" s="346"/>
      <c r="AU71" s="346"/>
      <c r="AV71" s="346"/>
      <c r="AW71" s="346"/>
      <c r="AX71" s="346"/>
      <c r="AY71" s="346"/>
      <c r="AZ71" s="346"/>
      <c r="BA71" s="346"/>
      <c r="BB71" s="346"/>
      <c r="BC71" s="346"/>
      <c r="BD71" s="346"/>
      <c r="BE71" s="346"/>
      <c r="BF71" s="346"/>
      <c r="BG71" s="346"/>
      <c r="BH71" s="346"/>
      <c r="BI71" s="346"/>
      <c r="BJ71" s="346"/>
      <c r="BK71" s="346"/>
      <c r="BL71" s="346"/>
      <c r="BM71" s="346"/>
      <c r="BN71" s="346"/>
      <c r="BO71" s="346"/>
      <c r="BP71" s="346"/>
      <c r="BQ71" s="346"/>
      <c r="BR71" s="346"/>
      <c r="BS71" s="346"/>
      <c r="BT71" s="346"/>
      <c r="BU71" s="346"/>
      <c r="BV71" s="346"/>
      <c r="BW71" s="346"/>
      <c r="BX71" s="346"/>
      <c r="BY71" s="346"/>
      <c r="BZ71" s="346"/>
      <c r="CA71" s="346"/>
      <c r="CB71" s="346"/>
      <c r="CC71" s="346"/>
      <c r="CD71" s="346"/>
      <c r="CE71" s="346"/>
      <c r="CF71" s="346"/>
      <c r="CG71" s="346"/>
      <c r="CH71" s="346"/>
      <c r="CI71" s="346"/>
      <c r="CJ71" s="346"/>
      <c r="CK71" s="346"/>
      <c r="CL71" s="346"/>
      <c r="CM71" s="346"/>
      <c r="CN71" s="346"/>
      <c r="CO71" s="346"/>
      <c r="CP71" s="346"/>
      <c r="CQ71" s="346"/>
      <c r="CR71" s="346"/>
      <c r="CS71" s="346"/>
      <c r="CT71" s="346"/>
      <c r="CU71" s="346"/>
      <c r="CV71" s="346"/>
      <c r="CW71" s="346"/>
      <c r="CX71" s="346"/>
      <c r="CY71" s="346"/>
      <c r="CZ71" s="346"/>
      <c r="DA71" s="346"/>
      <c r="DB71" s="346"/>
      <c r="DC71" s="346"/>
      <c r="DD71" s="346"/>
      <c r="DE71" s="346"/>
      <c r="DF71" s="346"/>
      <c r="DG71" s="346"/>
      <c r="DH71" s="346"/>
      <c r="DI71" s="346"/>
      <c r="DJ71" s="346"/>
      <c r="DK71" s="346"/>
      <c r="DL71" s="346"/>
      <c r="DM71" s="346"/>
      <c r="DN71" s="346"/>
      <c r="DO71" s="346"/>
      <c r="DP71" s="346"/>
      <c r="DQ71" s="346"/>
      <c r="DR71" s="346"/>
      <c r="DS71" s="346"/>
      <c r="DT71" s="346"/>
      <c r="DU71" s="346"/>
      <c r="DV71" s="346"/>
      <c r="DW71" s="346"/>
      <c r="DX71" s="346"/>
      <c r="DY71" s="346"/>
      <c r="DZ71" s="346"/>
      <c r="EA71" s="346"/>
      <c r="EB71" s="346"/>
      <c r="EC71" s="346"/>
      <c r="ED71" s="346"/>
      <c r="EE71" s="346"/>
      <c r="EF71" s="346"/>
      <c r="EG71" s="346"/>
      <c r="EH71" s="346"/>
      <c r="EI71" s="346"/>
      <c r="EJ71" s="346"/>
      <c r="EK71" s="346"/>
      <c r="EL71" s="346"/>
      <c r="EM71" s="346"/>
      <c r="EN71" s="346"/>
      <c r="EO71" s="346"/>
      <c r="EP71" s="346"/>
      <c r="EQ71" s="346"/>
      <c r="ER71" s="346"/>
      <c r="ES71" s="346"/>
      <c r="ET71" s="346"/>
      <c r="EU71" s="346"/>
      <c r="EV71" s="346"/>
      <c r="EW71" s="346"/>
      <c r="EX71" s="346"/>
      <c r="EY71" s="346"/>
      <c r="EZ71" s="346"/>
      <c r="FA71" s="346"/>
      <c r="FB71" s="346"/>
      <c r="FC71" s="346"/>
      <c r="FD71" s="346"/>
      <c r="FE71" s="346"/>
      <c r="FF71" s="346"/>
      <c r="FG71" s="346"/>
      <c r="FH71" s="346"/>
      <c r="FI71" s="346"/>
      <c r="FJ71" s="346"/>
      <c r="FK71" s="346"/>
      <c r="FL71" s="346"/>
      <c r="FM71" s="346"/>
      <c r="FN71" s="346"/>
      <c r="FO71" s="346"/>
      <c r="FP71" s="346"/>
      <c r="FQ71" s="346"/>
      <c r="FR71" s="346"/>
      <c r="FS71" s="346"/>
      <c r="FT71" s="346"/>
      <c r="FU71" s="346"/>
      <c r="FV71" s="346"/>
      <c r="FW71" s="346"/>
      <c r="FX71" s="346"/>
      <c r="FY71" s="346"/>
      <c r="FZ71" s="346"/>
      <c r="GA71" s="346"/>
      <c r="GB71" s="346"/>
      <c r="GC71" s="346"/>
      <c r="GD71" s="346"/>
      <c r="GE71" s="346"/>
      <c r="GF71" s="346"/>
      <c r="GG71" s="346"/>
      <c r="GH71" s="346"/>
      <c r="GI71" s="346"/>
      <c r="GJ71" s="346"/>
      <c r="GK71" s="346"/>
      <c r="GL71" s="346"/>
      <c r="GM71" s="346"/>
      <c r="GN71" s="346"/>
      <c r="GO71" s="346"/>
      <c r="GP71" s="346"/>
      <c r="GQ71" s="346"/>
      <c r="GR71" s="346"/>
      <c r="GS71" s="346"/>
      <c r="GT71" s="346"/>
      <c r="GU71" s="346"/>
      <c r="GV71" s="346"/>
      <c r="GW71" s="346"/>
      <c r="GX71" s="346"/>
      <c r="GY71" s="346"/>
      <c r="GZ71" s="346"/>
      <c r="HA71" s="346"/>
      <c r="HB71" s="346"/>
      <c r="HC71" s="346"/>
      <c r="HD71" s="346"/>
      <c r="HE71" s="346"/>
      <c r="HF71" s="346"/>
      <c r="HG71" s="346"/>
      <c r="HH71" s="346"/>
      <c r="HI71" s="346"/>
      <c r="HJ71" s="346"/>
      <c r="HK71" s="346"/>
      <c r="HL71" s="346"/>
      <c r="HM71" s="346"/>
      <c r="HN71" s="346"/>
      <c r="HO71" s="346"/>
      <c r="HP71" s="346"/>
      <c r="HQ71" s="346"/>
      <c r="HR71" s="346"/>
      <c r="HS71" s="346"/>
      <c r="HT71" s="346"/>
      <c r="HU71" s="346"/>
      <c r="HV71" s="346"/>
      <c r="HW71" s="346"/>
      <c r="HX71" s="346"/>
      <c r="HY71" s="346"/>
      <c r="HZ71" s="346"/>
      <c r="IA71" s="346"/>
      <c r="IB71" s="346"/>
      <c r="IC71" s="346"/>
      <c r="ID71" s="346"/>
      <c r="IE71" s="346"/>
      <c r="IF71" s="346"/>
      <c r="IG71" s="346"/>
      <c r="IH71" s="346"/>
      <c r="II71" s="346"/>
      <c r="IJ71" s="346"/>
      <c r="IK71" s="346"/>
      <c r="IL71" s="346"/>
      <c r="IM71" s="346"/>
      <c r="IN71" s="346"/>
      <c r="IO71" s="346"/>
      <c r="IP71" s="346"/>
      <c r="IQ71" s="346"/>
      <c r="IR71" s="346"/>
      <c r="IS71" s="346"/>
      <c r="IT71" s="346"/>
      <c r="IU71" s="346"/>
      <c r="IV71" s="346"/>
      <c r="IW71" s="346"/>
      <c r="IX71" s="346"/>
      <c r="IY71" s="346"/>
      <c r="IZ71" s="346"/>
      <c r="JA71" s="346"/>
      <c r="JB71" s="346"/>
      <c r="JC71" s="346"/>
      <c r="JD71" s="346"/>
      <c r="JE71" s="346"/>
      <c r="JF71" s="346"/>
      <c r="JG71" s="346"/>
      <c r="JH71" s="346"/>
      <c r="JI71" s="346"/>
      <c r="JJ71" s="346"/>
      <c r="JK71" s="346"/>
      <c r="JL71" s="346"/>
      <c r="JM71" s="346"/>
      <c r="JN71" s="346"/>
      <c r="JO71" s="346"/>
      <c r="JP71" s="346"/>
      <c r="JQ71" s="346"/>
      <c r="JR71" s="346"/>
      <c r="JS71" s="346"/>
      <c r="JT71" s="346"/>
      <c r="JU71" s="346"/>
      <c r="JV71" s="346"/>
      <c r="JW71" s="346"/>
      <c r="JX71" s="346"/>
      <c r="JY71" s="346"/>
      <c r="JZ71" s="346"/>
      <c r="KA71" s="346"/>
      <c r="KB71" s="346"/>
      <c r="KC71" s="346"/>
      <c r="KD71" s="346"/>
      <c r="KE71" s="346"/>
      <c r="KF71" s="346"/>
      <c r="KG71" s="346"/>
      <c r="KH71" s="346"/>
      <c r="KI71" s="346"/>
      <c r="KJ71" s="346"/>
      <c r="KK71" s="346"/>
      <c r="KL71" s="346"/>
      <c r="KM71" s="346"/>
      <c r="KN71" s="346"/>
      <c r="KO71" s="346"/>
      <c r="KP71" s="346"/>
      <c r="KQ71" s="346"/>
      <c r="KR71" s="346"/>
      <c r="KS71" s="346"/>
      <c r="KT71" s="346"/>
      <c r="KU71" s="346"/>
      <c r="KV71" s="346"/>
      <c r="KW71" s="346"/>
      <c r="KX71" s="346"/>
      <c r="KY71" s="346"/>
      <c r="KZ71" s="346"/>
      <c r="LA71" s="346"/>
      <c r="LB71" s="346"/>
      <c r="LC71" s="346"/>
      <c r="LD71" s="346"/>
      <c r="LE71" s="346"/>
      <c r="LF71" s="346"/>
      <c r="LG71" s="346"/>
      <c r="LH71" s="346"/>
      <c r="LI71" s="346"/>
      <c r="LJ71" s="346"/>
      <c r="LK71" s="346"/>
      <c r="LL71" s="346"/>
      <c r="LM71" s="346"/>
      <c r="LN71" s="346"/>
      <c r="LO71" s="346"/>
      <c r="LP71" s="346"/>
      <c r="LQ71" s="346"/>
      <c r="LR71" s="346"/>
      <c r="LS71" s="346"/>
      <c r="LT71" s="346"/>
      <c r="LU71" s="346"/>
      <c r="LV71" s="346"/>
      <c r="LW71" s="346"/>
      <c r="LX71" s="346"/>
      <c r="LY71" s="346"/>
      <c r="LZ71" s="346"/>
      <c r="MA71" s="346"/>
      <c r="MB71" s="346"/>
      <c r="MC71" s="346"/>
      <c r="MD71" s="346"/>
      <c r="ME71" s="346"/>
      <c r="MF71" s="346"/>
      <c r="MG71" s="346"/>
      <c r="MH71" s="346"/>
      <c r="MI71" s="346"/>
      <c r="MJ71" s="346"/>
      <c r="MK71" s="346"/>
      <c r="ML71" s="346"/>
      <c r="MM71" s="346"/>
      <c r="MN71" s="346"/>
      <c r="MO71" s="346"/>
      <c r="MP71" s="346"/>
      <c r="MQ71" s="346"/>
      <c r="MR71" s="346"/>
      <c r="MS71" s="346"/>
      <c r="MT71" s="346"/>
      <c r="MU71" s="346"/>
      <c r="MV71" s="346"/>
      <c r="MW71" s="346"/>
      <c r="MX71" s="346"/>
      <c r="MY71" s="346"/>
      <c r="MZ71" s="346"/>
      <c r="NA71" s="346"/>
      <c r="NB71" s="346"/>
      <c r="NC71" s="346"/>
      <c r="ND71" s="346"/>
      <c r="NE71" s="346"/>
      <c r="NF71" s="346"/>
      <c r="NG71" s="346"/>
      <c r="NH71" s="346"/>
      <c r="NI71" s="346"/>
      <c r="NJ71" s="346"/>
      <c r="NK71" s="346"/>
      <c r="NL71" s="346"/>
      <c r="NM71" s="346"/>
      <c r="NN71" s="346"/>
      <c r="NO71" s="346"/>
      <c r="NP71" s="346"/>
      <c r="NQ71" s="346"/>
      <c r="NR71" s="346"/>
      <c r="NS71" s="346"/>
      <c r="NT71" s="346"/>
      <c r="NU71" s="346"/>
      <c r="NV71" s="346"/>
      <c r="NW71" s="346"/>
      <c r="NX71" s="346"/>
      <c r="NY71" s="346"/>
      <c r="NZ71" s="346"/>
      <c r="OA71" s="346"/>
      <c r="OB71" s="346"/>
      <c r="OC71" s="346"/>
      <c r="OD71" s="346"/>
      <c r="OE71" s="346"/>
      <c r="OF71" s="346"/>
      <c r="OG71" s="346"/>
      <c r="OH71" s="346"/>
      <c r="OI71" s="346"/>
      <c r="OJ71" s="346"/>
      <c r="OK71" s="346"/>
      <c r="OL71" s="346"/>
      <c r="OM71" s="346"/>
      <c r="ON71" s="346"/>
      <c r="OO71" s="346"/>
      <c r="OP71" s="346"/>
      <c r="OQ71" s="346"/>
      <c r="OR71" s="346"/>
      <c r="OS71" s="346"/>
      <c r="OT71" s="346"/>
      <c r="OU71" s="346"/>
      <c r="OV71" s="346"/>
      <c r="OW71" s="346"/>
      <c r="OX71" s="346"/>
      <c r="OY71" s="346"/>
      <c r="OZ71" s="346"/>
      <c r="PA71" s="346"/>
      <c r="PB71" s="346"/>
      <c r="PC71" s="346"/>
      <c r="PD71" s="346"/>
      <c r="PE71" s="346"/>
      <c r="PF71" s="346"/>
      <c r="PG71" s="346"/>
      <c r="PH71" s="346"/>
      <c r="PI71" s="346"/>
      <c r="PJ71" s="346"/>
      <c r="PK71" s="346"/>
      <c r="PL71" s="346"/>
      <c r="PM71" s="346"/>
      <c r="PN71" s="346"/>
      <c r="PO71" s="346"/>
      <c r="PP71" s="346"/>
      <c r="PQ71" s="346"/>
      <c r="PR71" s="346"/>
      <c r="PS71" s="346"/>
      <c r="PT71" s="346"/>
      <c r="PU71" s="346"/>
      <c r="PV71" s="346"/>
      <c r="PW71" s="346"/>
      <c r="PX71" s="346"/>
      <c r="PY71" s="346"/>
      <c r="PZ71" s="346"/>
      <c r="QA71" s="346"/>
      <c r="QB71" s="346"/>
      <c r="QC71" s="346"/>
      <c r="QD71" s="346"/>
      <c r="QE71" s="346"/>
      <c r="QF71" s="346"/>
      <c r="QG71" s="346"/>
      <c r="QH71" s="346"/>
      <c r="QI71" s="346"/>
      <c r="QJ71" s="346"/>
      <c r="QK71" s="346"/>
      <c r="QL71" s="346"/>
      <c r="QM71" s="346"/>
      <c r="QN71" s="346"/>
      <c r="QO71" s="346"/>
      <c r="QP71" s="346"/>
      <c r="QQ71" s="346"/>
      <c r="QR71" s="346"/>
      <c r="QS71" s="346"/>
      <c r="QT71" s="346"/>
      <c r="QU71" s="346"/>
      <c r="QV71" s="346"/>
      <c r="QW71" s="346"/>
      <c r="QX71" s="346"/>
      <c r="QY71" s="346"/>
      <c r="QZ71" s="346"/>
      <c r="RA71" s="346"/>
      <c r="RB71" s="346"/>
      <c r="RC71" s="346"/>
      <c r="RD71" s="346"/>
      <c r="RE71" s="346"/>
      <c r="RF71" s="346"/>
      <c r="RG71" s="346"/>
      <c r="RH71" s="346"/>
      <c r="RI71" s="346"/>
      <c r="RJ71" s="346"/>
      <c r="RK71" s="346"/>
      <c r="RL71" s="346"/>
      <c r="RM71" s="346"/>
      <c r="RN71" s="346"/>
      <c r="RO71" s="346"/>
      <c r="RP71" s="346"/>
      <c r="RQ71" s="346"/>
      <c r="RR71" s="346"/>
      <c r="RS71" s="346"/>
      <c r="RT71" s="346"/>
      <c r="RU71" s="346"/>
      <c r="RV71" s="346"/>
      <c r="RW71" s="346"/>
      <c r="RX71" s="346"/>
      <c r="RY71" s="346"/>
      <c r="RZ71" s="346"/>
      <c r="SA71" s="346"/>
      <c r="SB71" s="346"/>
      <c r="SC71" s="346"/>
      <c r="SD71" s="346"/>
      <c r="SE71" s="346"/>
      <c r="SF71" s="346"/>
      <c r="SG71" s="346"/>
      <c r="SH71" s="346"/>
      <c r="SI71" s="346"/>
      <c r="SJ71" s="346"/>
      <c r="SK71" s="346"/>
      <c r="SL71" s="346"/>
      <c r="SM71" s="346"/>
      <c r="SN71" s="346"/>
      <c r="SO71" s="346"/>
      <c r="SP71" s="346"/>
      <c r="SQ71" s="346"/>
      <c r="SR71" s="346"/>
      <c r="SS71" s="346"/>
      <c r="ST71" s="346"/>
      <c r="SU71" s="346"/>
      <c r="SV71" s="346"/>
      <c r="SW71" s="346"/>
      <c r="SX71" s="346"/>
      <c r="SY71" s="346"/>
      <c r="SZ71" s="346"/>
      <c r="TA71" s="346"/>
      <c r="TB71" s="346"/>
      <c r="TC71" s="346"/>
      <c r="TD71" s="346"/>
      <c r="TE71" s="346"/>
      <c r="TF71" s="346"/>
      <c r="TG71" s="346"/>
      <c r="TH71" s="346"/>
      <c r="TI71" s="346"/>
      <c r="TJ71" s="346"/>
      <c r="TK71" s="346"/>
      <c r="TL71" s="346"/>
      <c r="TM71" s="346"/>
      <c r="TN71" s="346"/>
      <c r="TO71" s="346"/>
      <c r="TP71" s="346"/>
      <c r="TQ71" s="346"/>
      <c r="TR71" s="346"/>
      <c r="TS71" s="346"/>
      <c r="TT71" s="346"/>
      <c r="TU71" s="346"/>
      <c r="TV71" s="346"/>
      <c r="TW71" s="346"/>
      <c r="TX71" s="346"/>
      <c r="TY71" s="346"/>
      <c r="TZ71" s="346"/>
      <c r="UA71" s="346"/>
      <c r="UB71" s="346"/>
      <c r="UC71" s="346"/>
      <c r="UD71" s="346"/>
      <c r="UE71" s="346"/>
      <c r="UF71" s="346"/>
      <c r="UG71" s="346"/>
      <c r="UH71" s="346"/>
      <c r="UI71" s="346"/>
      <c r="UJ71" s="346"/>
      <c r="UK71" s="346"/>
      <c r="UL71" s="346"/>
      <c r="UM71" s="346"/>
      <c r="UN71" s="346"/>
      <c r="UO71" s="346"/>
      <c r="UP71" s="346"/>
      <c r="UQ71" s="346"/>
      <c r="UR71" s="346"/>
      <c r="US71" s="346"/>
      <c r="UT71" s="346"/>
      <c r="UU71" s="346"/>
      <c r="UV71" s="346"/>
      <c r="UW71" s="346"/>
      <c r="UX71" s="346"/>
      <c r="UY71" s="346"/>
      <c r="UZ71" s="346"/>
      <c r="VA71" s="346"/>
      <c r="VB71" s="346"/>
      <c r="VC71" s="346"/>
      <c r="VD71" s="346"/>
      <c r="VE71" s="346"/>
      <c r="VF71" s="346"/>
      <c r="VG71" s="346"/>
      <c r="VH71" s="346"/>
      <c r="VI71" s="346"/>
      <c r="VJ71" s="346"/>
      <c r="VK71" s="346"/>
      <c r="VL71" s="346"/>
      <c r="VM71" s="346"/>
      <c r="VN71" s="346"/>
      <c r="VO71" s="346"/>
      <c r="VP71" s="346"/>
      <c r="VQ71" s="346"/>
      <c r="VR71" s="346"/>
      <c r="VS71" s="346"/>
      <c r="VT71" s="346"/>
      <c r="VU71" s="346"/>
      <c r="VV71" s="346"/>
      <c r="VW71" s="346"/>
      <c r="VX71" s="346"/>
      <c r="VY71" s="346"/>
      <c r="VZ71" s="346"/>
      <c r="WA71" s="346"/>
      <c r="WB71" s="346"/>
      <c r="WC71" s="346"/>
      <c r="WD71" s="346"/>
      <c r="WE71" s="346"/>
      <c r="WF71" s="346"/>
      <c r="WG71" s="346"/>
      <c r="WH71" s="346"/>
      <c r="WI71" s="346"/>
      <c r="WJ71" s="346"/>
      <c r="WK71" s="346"/>
      <c r="WL71" s="346"/>
      <c r="WM71" s="346"/>
      <c r="WN71" s="346"/>
      <c r="WO71" s="346"/>
      <c r="WP71" s="346"/>
      <c r="WQ71" s="346"/>
      <c r="WR71" s="346"/>
      <c r="WS71" s="346"/>
      <c r="WT71" s="346"/>
      <c r="WU71" s="346"/>
      <c r="WV71" s="346"/>
      <c r="WW71" s="346"/>
      <c r="WX71" s="346"/>
      <c r="WY71" s="346"/>
      <c r="WZ71" s="346"/>
      <c r="XA71" s="346"/>
      <c r="XB71" s="346"/>
      <c r="XC71" s="346"/>
      <c r="XD71" s="346"/>
      <c r="XE71" s="346"/>
      <c r="XF71" s="346"/>
      <c r="XG71" s="346"/>
      <c r="XH71" s="346"/>
      <c r="XI71" s="346"/>
      <c r="XJ71" s="346"/>
      <c r="XK71" s="346"/>
      <c r="XL71" s="346"/>
      <c r="XM71" s="346"/>
      <c r="XN71" s="346"/>
      <c r="XO71" s="346"/>
      <c r="XP71" s="346"/>
      <c r="XQ71" s="346"/>
      <c r="XR71" s="346"/>
      <c r="XS71" s="346"/>
      <c r="XT71" s="346"/>
      <c r="XU71" s="346"/>
      <c r="XV71" s="346"/>
      <c r="XW71" s="346"/>
      <c r="XX71" s="346"/>
      <c r="XY71" s="346"/>
      <c r="XZ71" s="346"/>
      <c r="YA71" s="346"/>
      <c r="YB71" s="346"/>
      <c r="YC71" s="346"/>
      <c r="YD71" s="346"/>
      <c r="YE71" s="346"/>
      <c r="YF71" s="346"/>
      <c r="YG71" s="346"/>
      <c r="YH71" s="346"/>
      <c r="YI71" s="346"/>
      <c r="YJ71" s="346"/>
      <c r="YK71" s="346"/>
      <c r="YL71" s="346"/>
      <c r="YM71" s="346"/>
      <c r="YN71" s="346"/>
      <c r="YO71" s="346"/>
      <c r="YP71" s="346"/>
      <c r="YQ71" s="346"/>
      <c r="YR71" s="346"/>
      <c r="YS71" s="346"/>
      <c r="YT71" s="346"/>
      <c r="YU71" s="346"/>
      <c r="YV71" s="346"/>
      <c r="YW71" s="346"/>
      <c r="YX71" s="346"/>
      <c r="YY71" s="346"/>
      <c r="YZ71" s="346"/>
      <c r="ZA71" s="346"/>
      <c r="ZB71" s="346"/>
      <c r="ZC71" s="346"/>
      <c r="ZD71" s="346"/>
      <c r="ZE71" s="346"/>
      <c r="ZF71" s="346"/>
      <c r="ZG71" s="346"/>
      <c r="ZH71" s="346"/>
      <c r="ZI71" s="346"/>
      <c r="ZJ71" s="346"/>
      <c r="ZK71" s="346"/>
      <c r="ZL71" s="346"/>
      <c r="ZM71" s="346"/>
      <c r="ZN71" s="346"/>
      <c r="ZO71" s="346"/>
      <c r="ZP71" s="346"/>
      <c r="ZQ71" s="346"/>
      <c r="ZR71" s="346"/>
      <c r="ZS71" s="346"/>
      <c r="ZT71" s="346"/>
      <c r="ZU71" s="346"/>
      <c r="ZV71" s="346"/>
      <c r="ZW71" s="346"/>
      <c r="ZX71" s="346"/>
      <c r="ZY71" s="346"/>
      <c r="ZZ71" s="346"/>
      <c r="AAA71" s="346"/>
      <c r="AAB71" s="346"/>
      <c r="AAC71" s="346"/>
      <c r="AAD71" s="346"/>
      <c r="AAE71" s="346"/>
      <c r="AAF71" s="346"/>
      <c r="AAG71" s="346"/>
      <c r="AAH71" s="346"/>
      <c r="AAI71" s="346"/>
      <c r="AAJ71" s="346"/>
      <c r="AAK71" s="346"/>
      <c r="AAL71" s="346"/>
      <c r="AAM71" s="346"/>
      <c r="AAN71" s="346"/>
      <c r="AAO71" s="346"/>
      <c r="AAP71" s="346"/>
      <c r="AAQ71" s="346"/>
      <c r="AAR71" s="346"/>
      <c r="AAS71" s="346"/>
      <c r="AAT71" s="346"/>
      <c r="AAU71" s="346"/>
      <c r="AAV71" s="346"/>
      <c r="AAW71" s="346"/>
      <c r="AAX71" s="346"/>
      <c r="AAY71" s="346"/>
      <c r="AAZ71" s="346"/>
      <c r="ABA71" s="346"/>
      <c r="ABB71" s="346"/>
      <c r="ABC71" s="346"/>
      <c r="ABD71" s="346"/>
      <c r="ABE71" s="346"/>
      <c r="ABF71" s="346"/>
      <c r="ABG71" s="346"/>
      <c r="ABH71" s="346"/>
      <c r="ABI71" s="346"/>
      <c r="ABJ71" s="346"/>
      <c r="ABK71" s="346"/>
      <c r="ABL71" s="346"/>
      <c r="ABM71" s="346"/>
      <c r="ABN71" s="346"/>
      <c r="ABO71" s="346"/>
      <c r="ABP71" s="346"/>
      <c r="ABQ71" s="346"/>
      <c r="ABR71" s="346"/>
      <c r="ABS71" s="346"/>
      <c r="ABT71" s="346"/>
      <c r="ABU71" s="346"/>
      <c r="ABV71" s="346"/>
      <c r="ABW71" s="346"/>
      <c r="ABX71" s="346"/>
      <c r="ABY71" s="346"/>
      <c r="ABZ71" s="346"/>
      <c r="ACA71" s="346"/>
      <c r="ACB71" s="346"/>
      <c r="ACC71" s="346"/>
      <c r="ACD71" s="346"/>
      <c r="ACE71" s="346"/>
      <c r="ACF71" s="346"/>
      <c r="ACG71" s="346"/>
      <c r="ACH71" s="346"/>
      <c r="ACI71" s="346"/>
      <c r="ACJ71" s="346"/>
      <c r="ACK71" s="346"/>
      <c r="ACL71" s="346"/>
      <c r="ACM71" s="346"/>
      <c r="ACN71" s="346"/>
      <c r="ACO71" s="346"/>
      <c r="ACP71" s="346"/>
      <c r="ACQ71" s="346"/>
      <c r="ACR71" s="346"/>
      <c r="ACS71" s="346"/>
      <c r="ACT71" s="346"/>
      <c r="ACU71" s="346"/>
      <c r="ACV71" s="346"/>
      <c r="ACW71" s="346"/>
      <c r="ACX71" s="346"/>
      <c r="ACY71" s="346"/>
      <c r="ACZ71" s="346"/>
      <c r="ADA71" s="346"/>
      <c r="ADB71" s="346"/>
      <c r="ADC71" s="346"/>
      <c r="ADD71" s="346"/>
      <c r="ADE71" s="346"/>
      <c r="ADF71" s="346"/>
      <c r="ADG71" s="346"/>
      <c r="ADH71" s="346"/>
      <c r="ADI71" s="346"/>
      <c r="ADJ71" s="346"/>
      <c r="ADK71" s="346"/>
      <c r="ADL71" s="346"/>
      <c r="ADM71" s="346"/>
      <c r="ADN71" s="346"/>
      <c r="ADO71" s="346"/>
      <c r="ADP71" s="346"/>
      <c r="ADQ71" s="346"/>
      <c r="ADR71" s="346"/>
      <c r="ADS71" s="346"/>
      <c r="ADT71" s="346"/>
      <c r="ADU71" s="346"/>
      <c r="ADV71" s="346"/>
      <c r="ADW71" s="346"/>
      <c r="ADX71" s="346"/>
      <c r="ADY71" s="346"/>
      <c r="ADZ71" s="346"/>
      <c r="AEA71" s="346"/>
      <c r="AEB71" s="346"/>
      <c r="AEC71" s="346"/>
      <c r="AED71" s="346"/>
      <c r="AEE71" s="346"/>
      <c r="AEF71" s="346"/>
      <c r="AEG71" s="346"/>
      <c r="AEH71" s="346"/>
      <c r="AEI71" s="346"/>
      <c r="AEJ71" s="346"/>
      <c r="AEK71" s="346"/>
      <c r="AEL71" s="346"/>
      <c r="AEM71" s="346"/>
      <c r="AEN71" s="346"/>
      <c r="AEO71" s="346"/>
      <c r="AEP71" s="346"/>
      <c r="AEQ71" s="346"/>
      <c r="AER71" s="346"/>
      <c r="AES71" s="346"/>
      <c r="AET71" s="346"/>
      <c r="AEU71" s="346"/>
      <c r="AEV71" s="346"/>
      <c r="AEW71" s="346"/>
      <c r="AEX71" s="346"/>
      <c r="AEY71" s="346"/>
      <c r="AEZ71" s="346"/>
      <c r="AFA71" s="346"/>
      <c r="AFB71" s="346"/>
      <c r="AFC71" s="346"/>
      <c r="AFD71" s="346"/>
      <c r="AFE71" s="346"/>
      <c r="AFF71" s="346"/>
      <c r="AFG71" s="346"/>
      <c r="AFH71" s="346"/>
      <c r="AFI71" s="346"/>
      <c r="AFJ71" s="346"/>
      <c r="AFK71" s="346"/>
      <c r="AFL71" s="346"/>
      <c r="AFM71" s="346"/>
      <c r="AFN71" s="346"/>
      <c r="AFO71" s="346"/>
      <c r="AFP71" s="346"/>
      <c r="AFQ71" s="346"/>
      <c r="AFR71" s="346"/>
      <c r="AFS71" s="346"/>
      <c r="AFT71" s="346"/>
      <c r="AFU71" s="346"/>
      <c r="AFV71" s="346"/>
      <c r="AFW71" s="346"/>
      <c r="AFX71" s="346"/>
      <c r="AFY71" s="346"/>
      <c r="AFZ71" s="346"/>
      <c r="AGA71" s="346"/>
      <c r="AGB71" s="346"/>
      <c r="AGC71" s="346"/>
      <c r="AGD71" s="346"/>
      <c r="AGE71" s="346"/>
      <c r="AGF71" s="346"/>
      <c r="AGG71" s="346"/>
      <c r="AGH71" s="346"/>
      <c r="AGI71" s="346"/>
      <c r="AGJ71" s="346"/>
      <c r="AGK71" s="346"/>
      <c r="AGL71" s="346"/>
      <c r="AGM71" s="346"/>
      <c r="AGN71" s="346"/>
      <c r="AGO71" s="346"/>
      <c r="AGP71" s="346"/>
      <c r="AGQ71" s="346"/>
      <c r="AGR71" s="346"/>
      <c r="AGS71" s="346"/>
      <c r="AGT71" s="346"/>
      <c r="AGU71" s="346"/>
      <c r="AGV71" s="346"/>
      <c r="AGW71" s="346"/>
      <c r="AGX71" s="346"/>
      <c r="AGY71" s="346"/>
      <c r="AGZ71" s="346"/>
      <c r="AHA71" s="346"/>
      <c r="AHB71" s="346"/>
      <c r="AHC71" s="346"/>
      <c r="AHD71" s="346"/>
      <c r="AHE71" s="346"/>
      <c r="AHF71" s="346"/>
      <c r="AHG71" s="346"/>
      <c r="AHH71" s="346"/>
      <c r="AHI71" s="346"/>
      <c r="AHJ71" s="346"/>
      <c r="AHK71" s="346"/>
      <c r="AHL71" s="346"/>
      <c r="AHM71" s="346"/>
      <c r="AHN71" s="346"/>
      <c r="AHO71" s="346"/>
      <c r="AHP71" s="346"/>
      <c r="AHQ71" s="346"/>
      <c r="AHR71" s="346"/>
      <c r="AHS71" s="346"/>
      <c r="AHT71" s="346"/>
      <c r="AHU71" s="346"/>
      <c r="AHV71" s="346"/>
      <c r="AHW71" s="346"/>
      <c r="AHX71" s="346"/>
      <c r="AHY71" s="346"/>
      <c r="AHZ71" s="346"/>
      <c r="AIA71" s="346"/>
      <c r="AIB71" s="346"/>
      <c r="AIC71" s="346"/>
      <c r="AID71" s="346"/>
      <c r="AIE71" s="346"/>
      <c r="AIF71" s="346"/>
      <c r="AIG71" s="346"/>
      <c r="AIH71" s="346"/>
      <c r="AII71" s="346"/>
      <c r="AIJ71" s="346"/>
      <c r="AIK71" s="346"/>
      <c r="AIL71" s="346"/>
      <c r="AIM71" s="346"/>
      <c r="AIN71" s="346"/>
      <c r="AIO71" s="346"/>
      <c r="AIP71" s="346"/>
      <c r="AIQ71" s="346"/>
      <c r="AIR71" s="346"/>
      <c r="AIS71" s="346"/>
      <c r="AIT71" s="346"/>
      <c r="AIU71" s="346"/>
      <c r="AIV71" s="346"/>
      <c r="AIW71" s="346"/>
      <c r="AIX71" s="346"/>
      <c r="AIY71" s="346"/>
      <c r="AIZ71" s="346"/>
      <c r="AJA71" s="346"/>
      <c r="AJB71" s="346"/>
      <c r="AJC71" s="346"/>
      <c r="AJD71" s="346"/>
      <c r="AJE71" s="346"/>
      <c r="AJF71" s="346"/>
      <c r="AJG71" s="346"/>
      <c r="AJH71" s="346"/>
      <c r="AJI71" s="346"/>
      <c r="AJJ71" s="346"/>
      <c r="AJK71" s="346"/>
      <c r="AJL71" s="346"/>
      <c r="AJM71" s="346"/>
      <c r="AJN71" s="346"/>
      <c r="AJO71" s="346"/>
      <c r="AJP71" s="346"/>
      <c r="AJQ71" s="346"/>
      <c r="AJR71" s="346"/>
      <c r="AJS71" s="346"/>
      <c r="AJT71" s="346"/>
      <c r="AJU71" s="346"/>
      <c r="AJV71" s="346"/>
      <c r="AJW71" s="346"/>
      <c r="AJX71" s="346"/>
      <c r="AJY71" s="346"/>
      <c r="AJZ71" s="346"/>
      <c r="AKA71" s="346"/>
      <c r="AKB71" s="346"/>
      <c r="AKC71" s="346"/>
      <c r="AKD71" s="346"/>
      <c r="AKE71" s="346"/>
      <c r="AKF71" s="346"/>
      <c r="AKG71" s="346"/>
      <c r="AKH71" s="346"/>
      <c r="AKI71" s="346"/>
      <c r="AKJ71" s="346"/>
      <c r="AKK71" s="346"/>
      <c r="AKL71" s="346"/>
      <c r="AKM71" s="346"/>
      <c r="AKN71" s="346"/>
      <c r="AKO71" s="346"/>
      <c r="AKP71" s="346"/>
      <c r="AKQ71" s="346"/>
      <c r="AKR71" s="346"/>
      <c r="AKS71" s="346"/>
      <c r="AKT71" s="346"/>
      <c r="AKU71" s="346"/>
      <c r="AKV71" s="346"/>
      <c r="AKW71" s="346"/>
      <c r="AKX71" s="346"/>
      <c r="AKY71" s="346"/>
      <c r="AKZ71" s="346"/>
      <c r="ALA71" s="346"/>
      <c r="ALB71" s="346"/>
      <c r="ALC71" s="346"/>
      <c r="ALD71" s="346"/>
      <c r="ALE71" s="346"/>
      <c r="ALF71" s="346"/>
      <c r="ALG71" s="346"/>
      <c r="ALH71" s="346"/>
      <c r="ALI71" s="346"/>
      <c r="ALJ71" s="346"/>
      <c r="ALK71" s="346"/>
      <c r="ALL71" s="346"/>
      <c r="ALM71" s="346"/>
      <c r="ALN71" s="346"/>
      <c r="ALO71" s="346"/>
      <c r="ALP71" s="346"/>
      <c r="ALQ71" s="346"/>
      <c r="ALR71" s="346"/>
      <c r="ALS71" s="346"/>
      <c r="ALT71" s="346"/>
      <c r="ALU71" s="346"/>
      <c r="ALV71" s="346"/>
      <c r="ALW71" s="346"/>
      <c r="ALX71" s="346"/>
      <c r="ALY71" s="346"/>
      <c r="ALZ71" s="346"/>
      <c r="AMA71" s="346"/>
      <c r="AMB71" s="346"/>
      <c r="AMC71" s="346"/>
      <c r="AMD71" s="346"/>
      <c r="AME71" s="346"/>
      <c r="AMF71" s="346"/>
      <c r="AMG71" s="346"/>
    </row>
    <row r="72" spans="1:1021" x14ac:dyDescent="0.2">
      <c r="A72" s="131" t="s">
        <v>470</v>
      </c>
      <c r="B72" s="132" t="s">
        <v>280</v>
      </c>
      <c r="C72" s="359">
        <v>3143</v>
      </c>
      <c r="D72" s="133" t="s">
        <v>733</v>
      </c>
      <c r="E72" s="134" t="s">
        <v>582</v>
      </c>
      <c r="F72" s="118">
        <v>2.4E-2</v>
      </c>
      <c r="G72" s="355">
        <v>0.12</v>
      </c>
      <c r="H72" s="145"/>
      <c r="I72" s="135">
        <f t="shared" si="2"/>
        <v>0</v>
      </c>
      <c r="J72"/>
      <c r="K72"/>
      <c r="L72"/>
      <c r="M72"/>
      <c r="S72" s="332"/>
    </row>
    <row r="73" spans="1:1021" s="345" customFormat="1" hidden="1" x14ac:dyDescent="0.2">
      <c r="A73" s="339" t="s">
        <v>470</v>
      </c>
      <c r="B73" s="340" t="s">
        <v>280</v>
      </c>
      <c r="C73" s="360">
        <v>4210</v>
      </c>
      <c r="D73" s="341" t="s">
        <v>876</v>
      </c>
      <c r="E73" s="342" t="s">
        <v>334</v>
      </c>
      <c r="F73" s="343">
        <v>1</v>
      </c>
      <c r="G73" s="356">
        <v>5</v>
      </c>
      <c r="H73" s="145"/>
      <c r="I73" s="344">
        <f t="shared" si="2"/>
        <v>0</v>
      </c>
      <c r="N73" s="346"/>
      <c r="O73" s="346"/>
      <c r="P73" s="346"/>
      <c r="Q73" s="346"/>
      <c r="R73" s="346"/>
      <c r="S73" s="347"/>
      <c r="T73" s="346"/>
      <c r="U73" s="346"/>
      <c r="V73" s="346"/>
      <c r="W73" s="346"/>
      <c r="X73" s="346"/>
      <c r="Y73" s="346"/>
      <c r="Z73" s="346"/>
      <c r="AA73" s="346"/>
      <c r="AB73" s="346"/>
      <c r="AC73" s="346"/>
      <c r="AD73" s="346"/>
      <c r="AE73" s="346"/>
      <c r="AF73" s="346"/>
      <c r="AG73" s="346"/>
      <c r="AH73" s="346"/>
      <c r="AI73" s="346"/>
      <c r="AJ73" s="346"/>
      <c r="AK73" s="346"/>
      <c r="AL73" s="346"/>
      <c r="AM73" s="346"/>
      <c r="AN73" s="346"/>
      <c r="AO73" s="346"/>
      <c r="AP73" s="346"/>
      <c r="AQ73" s="346"/>
      <c r="AR73" s="346"/>
      <c r="AS73" s="346"/>
      <c r="AT73" s="346"/>
      <c r="AU73" s="346"/>
      <c r="AV73" s="346"/>
      <c r="AW73" s="346"/>
      <c r="AX73" s="346"/>
      <c r="AY73" s="346"/>
      <c r="AZ73" s="346"/>
      <c r="BA73" s="346"/>
      <c r="BB73" s="346"/>
      <c r="BC73" s="346"/>
      <c r="BD73" s="346"/>
      <c r="BE73" s="346"/>
      <c r="BF73" s="346"/>
      <c r="BG73" s="346"/>
      <c r="BH73" s="346"/>
      <c r="BI73" s="346"/>
      <c r="BJ73" s="346"/>
      <c r="BK73" s="346"/>
      <c r="BL73" s="346"/>
      <c r="BM73" s="346"/>
      <c r="BN73" s="346"/>
      <c r="BO73" s="346"/>
      <c r="BP73" s="346"/>
      <c r="BQ73" s="346"/>
      <c r="BR73" s="346"/>
      <c r="BS73" s="346"/>
      <c r="BT73" s="346"/>
      <c r="BU73" s="346"/>
      <c r="BV73" s="346"/>
      <c r="BW73" s="346"/>
      <c r="BX73" s="346"/>
      <c r="BY73" s="346"/>
      <c r="BZ73" s="346"/>
      <c r="CA73" s="346"/>
      <c r="CB73" s="346"/>
      <c r="CC73" s="346"/>
      <c r="CD73" s="346"/>
      <c r="CE73" s="346"/>
      <c r="CF73" s="346"/>
      <c r="CG73" s="346"/>
      <c r="CH73" s="346"/>
      <c r="CI73" s="346"/>
      <c r="CJ73" s="346"/>
      <c r="CK73" s="346"/>
      <c r="CL73" s="346"/>
      <c r="CM73" s="346"/>
      <c r="CN73" s="346"/>
      <c r="CO73" s="346"/>
      <c r="CP73" s="346"/>
      <c r="CQ73" s="346"/>
      <c r="CR73" s="346"/>
      <c r="CS73" s="346"/>
      <c r="CT73" s="346"/>
      <c r="CU73" s="346"/>
      <c r="CV73" s="346"/>
      <c r="CW73" s="346"/>
      <c r="CX73" s="346"/>
      <c r="CY73" s="346"/>
      <c r="CZ73" s="346"/>
      <c r="DA73" s="346"/>
      <c r="DB73" s="346"/>
      <c r="DC73" s="346"/>
      <c r="DD73" s="346"/>
      <c r="DE73" s="346"/>
      <c r="DF73" s="346"/>
      <c r="DG73" s="346"/>
      <c r="DH73" s="346"/>
      <c r="DI73" s="346"/>
      <c r="DJ73" s="346"/>
      <c r="DK73" s="346"/>
      <c r="DL73" s="346"/>
      <c r="DM73" s="346"/>
      <c r="DN73" s="346"/>
      <c r="DO73" s="346"/>
      <c r="DP73" s="346"/>
      <c r="DQ73" s="346"/>
      <c r="DR73" s="346"/>
      <c r="DS73" s="346"/>
      <c r="DT73" s="346"/>
      <c r="DU73" s="346"/>
      <c r="DV73" s="346"/>
      <c r="DW73" s="346"/>
      <c r="DX73" s="346"/>
      <c r="DY73" s="346"/>
      <c r="DZ73" s="346"/>
      <c r="EA73" s="346"/>
      <c r="EB73" s="346"/>
      <c r="EC73" s="346"/>
      <c r="ED73" s="346"/>
      <c r="EE73" s="346"/>
      <c r="EF73" s="346"/>
      <c r="EG73" s="346"/>
      <c r="EH73" s="346"/>
      <c r="EI73" s="346"/>
      <c r="EJ73" s="346"/>
      <c r="EK73" s="346"/>
      <c r="EL73" s="346"/>
      <c r="EM73" s="346"/>
      <c r="EN73" s="346"/>
      <c r="EO73" s="346"/>
      <c r="EP73" s="346"/>
      <c r="EQ73" s="346"/>
      <c r="ER73" s="346"/>
      <c r="ES73" s="346"/>
      <c r="ET73" s="346"/>
      <c r="EU73" s="346"/>
      <c r="EV73" s="346"/>
      <c r="EW73" s="346"/>
      <c r="EX73" s="346"/>
      <c r="EY73" s="346"/>
      <c r="EZ73" s="346"/>
      <c r="FA73" s="346"/>
      <c r="FB73" s="346"/>
      <c r="FC73" s="346"/>
      <c r="FD73" s="346"/>
      <c r="FE73" s="346"/>
      <c r="FF73" s="346"/>
      <c r="FG73" s="346"/>
      <c r="FH73" s="346"/>
      <c r="FI73" s="346"/>
      <c r="FJ73" s="346"/>
      <c r="FK73" s="346"/>
      <c r="FL73" s="346"/>
      <c r="FM73" s="346"/>
      <c r="FN73" s="346"/>
      <c r="FO73" s="346"/>
      <c r="FP73" s="346"/>
      <c r="FQ73" s="346"/>
      <c r="FR73" s="346"/>
      <c r="FS73" s="346"/>
      <c r="FT73" s="346"/>
      <c r="FU73" s="346"/>
      <c r="FV73" s="346"/>
      <c r="FW73" s="346"/>
      <c r="FX73" s="346"/>
      <c r="FY73" s="346"/>
      <c r="FZ73" s="346"/>
      <c r="GA73" s="346"/>
      <c r="GB73" s="346"/>
      <c r="GC73" s="346"/>
      <c r="GD73" s="346"/>
      <c r="GE73" s="346"/>
      <c r="GF73" s="346"/>
      <c r="GG73" s="346"/>
      <c r="GH73" s="346"/>
      <c r="GI73" s="346"/>
      <c r="GJ73" s="346"/>
      <c r="GK73" s="346"/>
      <c r="GL73" s="346"/>
      <c r="GM73" s="346"/>
      <c r="GN73" s="346"/>
      <c r="GO73" s="346"/>
      <c r="GP73" s="346"/>
      <c r="GQ73" s="346"/>
      <c r="GR73" s="346"/>
      <c r="GS73" s="346"/>
      <c r="GT73" s="346"/>
      <c r="GU73" s="346"/>
      <c r="GV73" s="346"/>
      <c r="GW73" s="346"/>
      <c r="GX73" s="346"/>
      <c r="GY73" s="346"/>
      <c r="GZ73" s="346"/>
      <c r="HA73" s="346"/>
      <c r="HB73" s="346"/>
      <c r="HC73" s="346"/>
      <c r="HD73" s="346"/>
      <c r="HE73" s="346"/>
      <c r="HF73" s="346"/>
      <c r="HG73" s="346"/>
      <c r="HH73" s="346"/>
      <c r="HI73" s="346"/>
      <c r="HJ73" s="346"/>
      <c r="HK73" s="346"/>
      <c r="HL73" s="346"/>
      <c r="HM73" s="346"/>
      <c r="HN73" s="346"/>
      <c r="HO73" s="346"/>
      <c r="HP73" s="346"/>
      <c r="HQ73" s="346"/>
      <c r="HR73" s="346"/>
      <c r="HS73" s="346"/>
      <c r="HT73" s="346"/>
      <c r="HU73" s="346"/>
      <c r="HV73" s="346"/>
      <c r="HW73" s="346"/>
      <c r="HX73" s="346"/>
      <c r="HY73" s="346"/>
      <c r="HZ73" s="346"/>
      <c r="IA73" s="346"/>
      <c r="IB73" s="346"/>
      <c r="IC73" s="346"/>
      <c r="ID73" s="346"/>
      <c r="IE73" s="346"/>
      <c r="IF73" s="346"/>
      <c r="IG73" s="346"/>
      <c r="IH73" s="346"/>
      <c r="II73" s="346"/>
      <c r="IJ73" s="346"/>
      <c r="IK73" s="346"/>
      <c r="IL73" s="346"/>
      <c r="IM73" s="346"/>
      <c r="IN73" s="346"/>
      <c r="IO73" s="346"/>
      <c r="IP73" s="346"/>
      <c r="IQ73" s="346"/>
      <c r="IR73" s="346"/>
      <c r="IS73" s="346"/>
      <c r="IT73" s="346"/>
      <c r="IU73" s="346"/>
      <c r="IV73" s="346"/>
      <c r="IW73" s="346"/>
      <c r="IX73" s="346"/>
      <c r="IY73" s="346"/>
      <c r="IZ73" s="346"/>
      <c r="JA73" s="346"/>
      <c r="JB73" s="346"/>
      <c r="JC73" s="346"/>
      <c r="JD73" s="346"/>
      <c r="JE73" s="346"/>
      <c r="JF73" s="346"/>
      <c r="JG73" s="346"/>
      <c r="JH73" s="346"/>
      <c r="JI73" s="346"/>
      <c r="JJ73" s="346"/>
      <c r="JK73" s="346"/>
      <c r="JL73" s="346"/>
      <c r="JM73" s="346"/>
      <c r="JN73" s="346"/>
      <c r="JO73" s="346"/>
      <c r="JP73" s="346"/>
      <c r="JQ73" s="346"/>
      <c r="JR73" s="346"/>
      <c r="JS73" s="346"/>
      <c r="JT73" s="346"/>
      <c r="JU73" s="346"/>
      <c r="JV73" s="346"/>
      <c r="JW73" s="346"/>
      <c r="JX73" s="346"/>
      <c r="JY73" s="346"/>
      <c r="JZ73" s="346"/>
      <c r="KA73" s="346"/>
      <c r="KB73" s="346"/>
      <c r="KC73" s="346"/>
      <c r="KD73" s="346"/>
      <c r="KE73" s="346"/>
      <c r="KF73" s="346"/>
      <c r="KG73" s="346"/>
      <c r="KH73" s="346"/>
      <c r="KI73" s="346"/>
      <c r="KJ73" s="346"/>
      <c r="KK73" s="346"/>
      <c r="KL73" s="346"/>
      <c r="KM73" s="346"/>
      <c r="KN73" s="346"/>
      <c r="KO73" s="346"/>
      <c r="KP73" s="346"/>
      <c r="KQ73" s="346"/>
      <c r="KR73" s="346"/>
      <c r="KS73" s="346"/>
      <c r="KT73" s="346"/>
      <c r="KU73" s="346"/>
      <c r="KV73" s="346"/>
      <c r="KW73" s="346"/>
      <c r="KX73" s="346"/>
      <c r="KY73" s="346"/>
      <c r="KZ73" s="346"/>
      <c r="LA73" s="346"/>
      <c r="LB73" s="346"/>
      <c r="LC73" s="346"/>
      <c r="LD73" s="346"/>
      <c r="LE73" s="346"/>
      <c r="LF73" s="346"/>
      <c r="LG73" s="346"/>
      <c r="LH73" s="346"/>
      <c r="LI73" s="346"/>
      <c r="LJ73" s="346"/>
      <c r="LK73" s="346"/>
      <c r="LL73" s="346"/>
      <c r="LM73" s="346"/>
      <c r="LN73" s="346"/>
      <c r="LO73" s="346"/>
      <c r="LP73" s="346"/>
      <c r="LQ73" s="346"/>
      <c r="LR73" s="346"/>
      <c r="LS73" s="346"/>
      <c r="LT73" s="346"/>
      <c r="LU73" s="346"/>
      <c r="LV73" s="346"/>
      <c r="LW73" s="346"/>
      <c r="LX73" s="346"/>
      <c r="LY73" s="346"/>
      <c r="LZ73" s="346"/>
      <c r="MA73" s="346"/>
      <c r="MB73" s="346"/>
      <c r="MC73" s="346"/>
      <c r="MD73" s="346"/>
      <c r="ME73" s="346"/>
      <c r="MF73" s="346"/>
      <c r="MG73" s="346"/>
      <c r="MH73" s="346"/>
      <c r="MI73" s="346"/>
      <c r="MJ73" s="346"/>
      <c r="MK73" s="346"/>
      <c r="ML73" s="346"/>
      <c r="MM73" s="346"/>
      <c r="MN73" s="346"/>
      <c r="MO73" s="346"/>
      <c r="MP73" s="346"/>
      <c r="MQ73" s="346"/>
      <c r="MR73" s="346"/>
      <c r="MS73" s="346"/>
      <c r="MT73" s="346"/>
      <c r="MU73" s="346"/>
      <c r="MV73" s="346"/>
      <c r="MW73" s="346"/>
      <c r="MX73" s="346"/>
      <c r="MY73" s="346"/>
      <c r="MZ73" s="346"/>
      <c r="NA73" s="346"/>
      <c r="NB73" s="346"/>
      <c r="NC73" s="346"/>
      <c r="ND73" s="346"/>
      <c r="NE73" s="346"/>
      <c r="NF73" s="346"/>
      <c r="NG73" s="346"/>
      <c r="NH73" s="346"/>
      <c r="NI73" s="346"/>
      <c r="NJ73" s="346"/>
      <c r="NK73" s="346"/>
      <c r="NL73" s="346"/>
      <c r="NM73" s="346"/>
      <c r="NN73" s="346"/>
      <c r="NO73" s="346"/>
      <c r="NP73" s="346"/>
      <c r="NQ73" s="346"/>
      <c r="NR73" s="346"/>
      <c r="NS73" s="346"/>
      <c r="NT73" s="346"/>
      <c r="NU73" s="346"/>
      <c r="NV73" s="346"/>
      <c r="NW73" s="346"/>
      <c r="NX73" s="346"/>
      <c r="NY73" s="346"/>
      <c r="NZ73" s="346"/>
      <c r="OA73" s="346"/>
      <c r="OB73" s="346"/>
      <c r="OC73" s="346"/>
      <c r="OD73" s="346"/>
      <c r="OE73" s="346"/>
      <c r="OF73" s="346"/>
      <c r="OG73" s="346"/>
      <c r="OH73" s="346"/>
      <c r="OI73" s="346"/>
      <c r="OJ73" s="346"/>
      <c r="OK73" s="346"/>
      <c r="OL73" s="346"/>
      <c r="OM73" s="346"/>
      <c r="ON73" s="346"/>
      <c r="OO73" s="346"/>
      <c r="OP73" s="346"/>
      <c r="OQ73" s="346"/>
      <c r="OR73" s="346"/>
      <c r="OS73" s="346"/>
      <c r="OT73" s="346"/>
      <c r="OU73" s="346"/>
      <c r="OV73" s="346"/>
      <c r="OW73" s="346"/>
      <c r="OX73" s="346"/>
      <c r="OY73" s="346"/>
      <c r="OZ73" s="346"/>
      <c r="PA73" s="346"/>
      <c r="PB73" s="346"/>
      <c r="PC73" s="346"/>
      <c r="PD73" s="346"/>
      <c r="PE73" s="346"/>
      <c r="PF73" s="346"/>
      <c r="PG73" s="346"/>
      <c r="PH73" s="346"/>
      <c r="PI73" s="346"/>
      <c r="PJ73" s="346"/>
      <c r="PK73" s="346"/>
      <c r="PL73" s="346"/>
      <c r="PM73" s="346"/>
      <c r="PN73" s="346"/>
      <c r="PO73" s="346"/>
      <c r="PP73" s="346"/>
      <c r="PQ73" s="346"/>
      <c r="PR73" s="346"/>
      <c r="PS73" s="346"/>
      <c r="PT73" s="346"/>
      <c r="PU73" s="346"/>
      <c r="PV73" s="346"/>
      <c r="PW73" s="346"/>
      <c r="PX73" s="346"/>
      <c r="PY73" s="346"/>
      <c r="PZ73" s="346"/>
      <c r="QA73" s="346"/>
      <c r="QB73" s="346"/>
      <c r="QC73" s="346"/>
      <c r="QD73" s="346"/>
      <c r="QE73" s="346"/>
      <c r="QF73" s="346"/>
      <c r="QG73" s="346"/>
      <c r="QH73" s="346"/>
      <c r="QI73" s="346"/>
      <c r="QJ73" s="346"/>
      <c r="QK73" s="346"/>
      <c r="QL73" s="346"/>
      <c r="QM73" s="346"/>
      <c r="QN73" s="346"/>
      <c r="QO73" s="346"/>
      <c r="QP73" s="346"/>
      <c r="QQ73" s="346"/>
      <c r="QR73" s="346"/>
      <c r="QS73" s="346"/>
      <c r="QT73" s="346"/>
      <c r="QU73" s="346"/>
      <c r="QV73" s="346"/>
      <c r="QW73" s="346"/>
      <c r="QX73" s="346"/>
      <c r="QY73" s="346"/>
      <c r="QZ73" s="346"/>
      <c r="RA73" s="346"/>
      <c r="RB73" s="346"/>
      <c r="RC73" s="346"/>
      <c r="RD73" s="346"/>
      <c r="RE73" s="346"/>
      <c r="RF73" s="346"/>
      <c r="RG73" s="346"/>
      <c r="RH73" s="346"/>
      <c r="RI73" s="346"/>
      <c r="RJ73" s="346"/>
      <c r="RK73" s="346"/>
      <c r="RL73" s="346"/>
      <c r="RM73" s="346"/>
      <c r="RN73" s="346"/>
      <c r="RO73" s="346"/>
      <c r="RP73" s="346"/>
      <c r="RQ73" s="346"/>
      <c r="RR73" s="346"/>
      <c r="RS73" s="346"/>
      <c r="RT73" s="346"/>
      <c r="RU73" s="346"/>
      <c r="RV73" s="346"/>
      <c r="RW73" s="346"/>
      <c r="RX73" s="346"/>
      <c r="RY73" s="346"/>
      <c r="RZ73" s="346"/>
      <c r="SA73" s="346"/>
      <c r="SB73" s="346"/>
      <c r="SC73" s="346"/>
      <c r="SD73" s="346"/>
      <c r="SE73" s="346"/>
      <c r="SF73" s="346"/>
      <c r="SG73" s="346"/>
      <c r="SH73" s="346"/>
      <c r="SI73" s="346"/>
      <c r="SJ73" s="346"/>
      <c r="SK73" s="346"/>
      <c r="SL73" s="346"/>
      <c r="SM73" s="346"/>
      <c r="SN73" s="346"/>
      <c r="SO73" s="346"/>
      <c r="SP73" s="346"/>
      <c r="SQ73" s="346"/>
      <c r="SR73" s="346"/>
      <c r="SS73" s="346"/>
      <c r="ST73" s="346"/>
      <c r="SU73" s="346"/>
      <c r="SV73" s="346"/>
      <c r="SW73" s="346"/>
      <c r="SX73" s="346"/>
      <c r="SY73" s="346"/>
      <c r="SZ73" s="346"/>
      <c r="TA73" s="346"/>
      <c r="TB73" s="346"/>
      <c r="TC73" s="346"/>
      <c r="TD73" s="346"/>
      <c r="TE73" s="346"/>
      <c r="TF73" s="346"/>
      <c r="TG73" s="346"/>
      <c r="TH73" s="346"/>
      <c r="TI73" s="346"/>
      <c r="TJ73" s="346"/>
      <c r="TK73" s="346"/>
      <c r="TL73" s="346"/>
      <c r="TM73" s="346"/>
      <c r="TN73" s="346"/>
      <c r="TO73" s="346"/>
      <c r="TP73" s="346"/>
      <c r="TQ73" s="346"/>
      <c r="TR73" s="346"/>
      <c r="TS73" s="346"/>
      <c r="TT73" s="346"/>
      <c r="TU73" s="346"/>
      <c r="TV73" s="346"/>
      <c r="TW73" s="346"/>
      <c r="TX73" s="346"/>
      <c r="TY73" s="346"/>
      <c r="TZ73" s="346"/>
      <c r="UA73" s="346"/>
      <c r="UB73" s="346"/>
      <c r="UC73" s="346"/>
      <c r="UD73" s="346"/>
      <c r="UE73" s="346"/>
      <c r="UF73" s="346"/>
      <c r="UG73" s="346"/>
      <c r="UH73" s="346"/>
      <c r="UI73" s="346"/>
      <c r="UJ73" s="346"/>
      <c r="UK73" s="346"/>
      <c r="UL73" s="346"/>
      <c r="UM73" s="346"/>
      <c r="UN73" s="346"/>
      <c r="UO73" s="346"/>
      <c r="UP73" s="346"/>
      <c r="UQ73" s="346"/>
      <c r="UR73" s="346"/>
      <c r="US73" s="346"/>
      <c r="UT73" s="346"/>
      <c r="UU73" s="346"/>
      <c r="UV73" s="346"/>
      <c r="UW73" s="346"/>
      <c r="UX73" s="346"/>
      <c r="UY73" s="346"/>
      <c r="UZ73" s="346"/>
      <c r="VA73" s="346"/>
      <c r="VB73" s="346"/>
      <c r="VC73" s="346"/>
      <c r="VD73" s="346"/>
      <c r="VE73" s="346"/>
      <c r="VF73" s="346"/>
      <c r="VG73" s="346"/>
      <c r="VH73" s="346"/>
      <c r="VI73" s="346"/>
      <c r="VJ73" s="346"/>
      <c r="VK73" s="346"/>
      <c r="VL73" s="346"/>
      <c r="VM73" s="346"/>
      <c r="VN73" s="346"/>
      <c r="VO73" s="346"/>
      <c r="VP73" s="346"/>
      <c r="VQ73" s="346"/>
      <c r="VR73" s="346"/>
      <c r="VS73" s="346"/>
      <c r="VT73" s="346"/>
      <c r="VU73" s="346"/>
      <c r="VV73" s="346"/>
      <c r="VW73" s="346"/>
      <c r="VX73" s="346"/>
      <c r="VY73" s="346"/>
      <c r="VZ73" s="346"/>
      <c r="WA73" s="346"/>
      <c r="WB73" s="346"/>
      <c r="WC73" s="346"/>
      <c r="WD73" s="346"/>
      <c r="WE73" s="346"/>
      <c r="WF73" s="346"/>
      <c r="WG73" s="346"/>
      <c r="WH73" s="346"/>
      <c r="WI73" s="346"/>
      <c r="WJ73" s="346"/>
      <c r="WK73" s="346"/>
      <c r="WL73" s="346"/>
      <c r="WM73" s="346"/>
      <c r="WN73" s="346"/>
      <c r="WO73" s="346"/>
      <c r="WP73" s="346"/>
      <c r="WQ73" s="346"/>
      <c r="WR73" s="346"/>
      <c r="WS73" s="346"/>
      <c r="WT73" s="346"/>
      <c r="WU73" s="346"/>
      <c r="WV73" s="346"/>
      <c r="WW73" s="346"/>
      <c r="WX73" s="346"/>
      <c r="WY73" s="346"/>
      <c r="WZ73" s="346"/>
      <c r="XA73" s="346"/>
      <c r="XB73" s="346"/>
      <c r="XC73" s="346"/>
      <c r="XD73" s="346"/>
      <c r="XE73" s="346"/>
      <c r="XF73" s="346"/>
      <c r="XG73" s="346"/>
      <c r="XH73" s="346"/>
      <c r="XI73" s="346"/>
      <c r="XJ73" s="346"/>
      <c r="XK73" s="346"/>
      <c r="XL73" s="346"/>
      <c r="XM73" s="346"/>
      <c r="XN73" s="346"/>
      <c r="XO73" s="346"/>
      <c r="XP73" s="346"/>
      <c r="XQ73" s="346"/>
      <c r="XR73" s="346"/>
      <c r="XS73" s="346"/>
      <c r="XT73" s="346"/>
      <c r="XU73" s="346"/>
      <c r="XV73" s="346"/>
      <c r="XW73" s="346"/>
      <c r="XX73" s="346"/>
      <c r="XY73" s="346"/>
      <c r="XZ73" s="346"/>
      <c r="YA73" s="346"/>
      <c r="YB73" s="346"/>
      <c r="YC73" s="346"/>
      <c r="YD73" s="346"/>
      <c r="YE73" s="346"/>
      <c r="YF73" s="346"/>
      <c r="YG73" s="346"/>
      <c r="YH73" s="346"/>
      <c r="YI73" s="346"/>
      <c r="YJ73" s="346"/>
      <c r="YK73" s="346"/>
      <c r="YL73" s="346"/>
      <c r="YM73" s="346"/>
      <c r="YN73" s="346"/>
      <c r="YO73" s="346"/>
      <c r="YP73" s="346"/>
      <c r="YQ73" s="346"/>
      <c r="YR73" s="346"/>
      <c r="YS73" s="346"/>
      <c r="YT73" s="346"/>
      <c r="YU73" s="346"/>
      <c r="YV73" s="346"/>
      <c r="YW73" s="346"/>
      <c r="YX73" s="346"/>
      <c r="YY73" s="346"/>
      <c r="YZ73" s="346"/>
      <c r="ZA73" s="346"/>
      <c r="ZB73" s="346"/>
      <c r="ZC73" s="346"/>
      <c r="ZD73" s="346"/>
      <c r="ZE73" s="346"/>
      <c r="ZF73" s="346"/>
      <c r="ZG73" s="346"/>
      <c r="ZH73" s="346"/>
      <c r="ZI73" s="346"/>
      <c r="ZJ73" s="346"/>
      <c r="ZK73" s="346"/>
      <c r="ZL73" s="346"/>
      <c r="ZM73" s="346"/>
      <c r="ZN73" s="346"/>
      <c r="ZO73" s="346"/>
      <c r="ZP73" s="346"/>
      <c r="ZQ73" s="346"/>
      <c r="ZR73" s="346"/>
      <c r="ZS73" s="346"/>
      <c r="ZT73" s="346"/>
      <c r="ZU73" s="346"/>
      <c r="ZV73" s="346"/>
      <c r="ZW73" s="346"/>
      <c r="ZX73" s="346"/>
      <c r="ZY73" s="346"/>
      <c r="ZZ73" s="346"/>
      <c r="AAA73" s="346"/>
      <c r="AAB73" s="346"/>
      <c r="AAC73" s="346"/>
      <c r="AAD73" s="346"/>
      <c r="AAE73" s="346"/>
      <c r="AAF73" s="346"/>
      <c r="AAG73" s="346"/>
      <c r="AAH73" s="346"/>
      <c r="AAI73" s="346"/>
      <c r="AAJ73" s="346"/>
      <c r="AAK73" s="346"/>
      <c r="AAL73" s="346"/>
      <c r="AAM73" s="346"/>
      <c r="AAN73" s="346"/>
      <c r="AAO73" s="346"/>
      <c r="AAP73" s="346"/>
      <c r="AAQ73" s="346"/>
      <c r="AAR73" s="346"/>
      <c r="AAS73" s="346"/>
      <c r="AAT73" s="346"/>
      <c r="AAU73" s="346"/>
      <c r="AAV73" s="346"/>
      <c r="AAW73" s="346"/>
      <c r="AAX73" s="346"/>
      <c r="AAY73" s="346"/>
      <c r="AAZ73" s="346"/>
      <c r="ABA73" s="346"/>
      <c r="ABB73" s="346"/>
      <c r="ABC73" s="346"/>
      <c r="ABD73" s="346"/>
      <c r="ABE73" s="346"/>
      <c r="ABF73" s="346"/>
      <c r="ABG73" s="346"/>
      <c r="ABH73" s="346"/>
      <c r="ABI73" s="346"/>
      <c r="ABJ73" s="346"/>
      <c r="ABK73" s="346"/>
      <c r="ABL73" s="346"/>
      <c r="ABM73" s="346"/>
      <c r="ABN73" s="346"/>
      <c r="ABO73" s="346"/>
      <c r="ABP73" s="346"/>
      <c r="ABQ73" s="346"/>
      <c r="ABR73" s="346"/>
      <c r="ABS73" s="346"/>
      <c r="ABT73" s="346"/>
      <c r="ABU73" s="346"/>
      <c r="ABV73" s="346"/>
      <c r="ABW73" s="346"/>
      <c r="ABX73" s="346"/>
      <c r="ABY73" s="346"/>
      <c r="ABZ73" s="346"/>
      <c r="ACA73" s="346"/>
      <c r="ACB73" s="346"/>
      <c r="ACC73" s="346"/>
      <c r="ACD73" s="346"/>
      <c r="ACE73" s="346"/>
      <c r="ACF73" s="346"/>
      <c r="ACG73" s="346"/>
      <c r="ACH73" s="346"/>
      <c r="ACI73" s="346"/>
      <c r="ACJ73" s="346"/>
      <c r="ACK73" s="346"/>
      <c r="ACL73" s="346"/>
      <c r="ACM73" s="346"/>
      <c r="ACN73" s="346"/>
      <c r="ACO73" s="346"/>
      <c r="ACP73" s="346"/>
      <c r="ACQ73" s="346"/>
      <c r="ACR73" s="346"/>
      <c r="ACS73" s="346"/>
      <c r="ACT73" s="346"/>
      <c r="ACU73" s="346"/>
      <c r="ACV73" s="346"/>
      <c r="ACW73" s="346"/>
      <c r="ACX73" s="346"/>
      <c r="ACY73" s="346"/>
      <c r="ACZ73" s="346"/>
      <c r="ADA73" s="346"/>
      <c r="ADB73" s="346"/>
      <c r="ADC73" s="346"/>
      <c r="ADD73" s="346"/>
      <c r="ADE73" s="346"/>
      <c r="ADF73" s="346"/>
      <c r="ADG73" s="346"/>
      <c r="ADH73" s="346"/>
      <c r="ADI73" s="346"/>
      <c r="ADJ73" s="346"/>
      <c r="ADK73" s="346"/>
      <c r="ADL73" s="346"/>
      <c r="ADM73" s="346"/>
      <c r="ADN73" s="346"/>
      <c r="ADO73" s="346"/>
      <c r="ADP73" s="346"/>
      <c r="ADQ73" s="346"/>
      <c r="ADR73" s="346"/>
      <c r="ADS73" s="346"/>
      <c r="ADT73" s="346"/>
      <c r="ADU73" s="346"/>
      <c r="ADV73" s="346"/>
      <c r="ADW73" s="346"/>
      <c r="ADX73" s="346"/>
      <c r="ADY73" s="346"/>
      <c r="ADZ73" s="346"/>
      <c r="AEA73" s="346"/>
      <c r="AEB73" s="346"/>
      <c r="AEC73" s="346"/>
      <c r="AED73" s="346"/>
      <c r="AEE73" s="346"/>
      <c r="AEF73" s="346"/>
      <c r="AEG73" s="346"/>
      <c r="AEH73" s="346"/>
      <c r="AEI73" s="346"/>
      <c r="AEJ73" s="346"/>
      <c r="AEK73" s="346"/>
      <c r="AEL73" s="346"/>
      <c r="AEM73" s="346"/>
      <c r="AEN73" s="346"/>
      <c r="AEO73" s="346"/>
      <c r="AEP73" s="346"/>
      <c r="AEQ73" s="346"/>
      <c r="AER73" s="346"/>
      <c r="AES73" s="346"/>
      <c r="AET73" s="346"/>
      <c r="AEU73" s="346"/>
      <c r="AEV73" s="346"/>
      <c r="AEW73" s="346"/>
      <c r="AEX73" s="346"/>
      <c r="AEY73" s="346"/>
      <c r="AEZ73" s="346"/>
      <c r="AFA73" s="346"/>
      <c r="AFB73" s="346"/>
      <c r="AFC73" s="346"/>
      <c r="AFD73" s="346"/>
      <c r="AFE73" s="346"/>
      <c r="AFF73" s="346"/>
      <c r="AFG73" s="346"/>
      <c r="AFH73" s="346"/>
      <c r="AFI73" s="346"/>
      <c r="AFJ73" s="346"/>
      <c r="AFK73" s="346"/>
      <c r="AFL73" s="346"/>
      <c r="AFM73" s="346"/>
      <c r="AFN73" s="346"/>
      <c r="AFO73" s="346"/>
      <c r="AFP73" s="346"/>
      <c r="AFQ73" s="346"/>
      <c r="AFR73" s="346"/>
      <c r="AFS73" s="346"/>
      <c r="AFT73" s="346"/>
      <c r="AFU73" s="346"/>
      <c r="AFV73" s="346"/>
      <c r="AFW73" s="346"/>
      <c r="AFX73" s="346"/>
      <c r="AFY73" s="346"/>
      <c r="AFZ73" s="346"/>
      <c r="AGA73" s="346"/>
      <c r="AGB73" s="346"/>
      <c r="AGC73" s="346"/>
      <c r="AGD73" s="346"/>
      <c r="AGE73" s="346"/>
      <c r="AGF73" s="346"/>
      <c r="AGG73" s="346"/>
      <c r="AGH73" s="346"/>
      <c r="AGI73" s="346"/>
      <c r="AGJ73" s="346"/>
      <c r="AGK73" s="346"/>
      <c r="AGL73" s="346"/>
      <c r="AGM73" s="346"/>
      <c r="AGN73" s="346"/>
      <c r="AGO73" s="346"/>
      <c r="AGP73" s="346"/>
      <c r="AGQ73" s="346"/>
      <c r="AGR73" s="346"/>
      <c r="AGS73" s="346"/>
      <c r="AGT73" s="346"/>
      <c r="AGU73" s="346"/>
      <c r="AGV73" s="346"/>
      <c r="AGW73" s="346"/>
      <c r="AGX73" s="346"/>
      <c r="AGY73" s="346"/>
      <c r="AGZ73" s="346"/>
      <c r="AHA73" s="346"/>
      <c r="AHB73" s="346"/>
      <c r="AHC73" s="346"/>
      <c r="AHD73" s="346"/>
      <c r="AHE73" s="346"/>
      <c r="AHF73" s="346"/>
      <c r="AHG73" s="346"/>
      <c r="AHH73" s="346"/>
      <c r="AHI73" s="346"/>
      <c r="AHJ73" s="346"/>
      <c r="AHK73" s="346"/>
      <c r="AHL73" s="346"/>
      <c r="AHM73" s="346"/>
      <c r="AHN73" s="346"/>
      <c r="AHO73" s="346"/>
      <c r="AHP73" s="346"/>
      <c r="AHQ73" s="346"/>
      <c r="AHR73" s="346"/>
      <c r="AHS73" s="346"/>
      <c r="AHT73" s="346"/>
      <c r="AHU73" s="346"/>
      <c r="AHV73" s="346"/>
      <c r="AHW73" s="346"/>
      <c r="AHX73" s="346"/>
      <c r="AHY73" s="346"/>
      <c r="AHZ73" s="346"/>
      <c r="AIA73" s="346"/>
      <c r="AIB73" s="346"/>
      <c r="AIC73" s="346"/>
      <c r="AID73" s="346"/>
      <c r="AIE73" s="346"/>
      <c r="AIF73" s="346"/>
      <c r="AIG73" s="346"/>
      <c r="AIH73" s="346"/>
      <c r="AII73" s="346"/>
      <c r="AIJ73" s="346"/>
      <c r="AIK73" s="346"/>
      <c r="AIL73" s="346"/>
      <c r="AIM73" s="346"/>
      <c r="AIN73" s="346"/>
      <c r="AIO73" s="346"/>
      <c r="AIP73" s="346"/>
      <c r="AIQ73" s="346"/>
      <c r="AIR73" s="346"/>
      <c r="AIS73" s="346"/>
      <c r="AIT73" s="346"/>
      <c r="AIU73" s="346"/>
      <c r="AIV73" s="346"/>
      <c r="AIW73" s="346"/>
      <c r="AIX73" s="346"/>
      <c r="AIY73" s="346"/>
      <c r="AIZ73" s="346"/>
      <c r="AJA73" s="346"/>
      <c r="AJB73" s="346"/>
      <c r="AJC73" s="346"/>
      <c r="AJD73" s="346"/>
      <c r="AJE73" s="346"/>
      <c r="AJF73" s="346"/>
      <c r="AJG73" s="346"/>
      <c r="AJH73" s="346"/>
      <c r="AJI73" s="346"/>
      <c r="AJJ73" s="346"/>
      <c r="AJK73" s="346"/>
      <c r="AJL73" s="346"/>
      <c r="AJM73" s="346"/>
      <c r="AJN73" s="346"/>
      <c r="AJO73" s="346"/>
      <c r="AJP73" s="346"/>
      <c r="AJQ73" s="346"/>
      <c r="AJR73" s="346"/>
      <c r="AJS73" s="346"/>
      <c r="AJT73" s="346"/>
      <c r="AJU73" s="346"/>
      <c r="AJV73" s="346"/>
      <c r="AJW73" s="346"/>
      <c r="AJX73" s="346"/>
      <c r="AJY73" s="346"/>
      <c r="AJZ73" s="346"/>
      <c r="AKA73" s="346"/>
      <c r="AKB73" s="346"/>
      <c r="AKC73" s="346"/>
      <c r="AKD73" s="346"/>
      <c r="AKE73" s="346"/>
      <c r="AKF73" s="346"/>
      <c r="AKG73" s="346"/>
      <c r="AKH73" s="346"/>
      <c r="AKI73" s="346"/>
      <c r="AKJ73" s="346"/>
      <c r="AKK73" s="346"/>
      <c r="AKL73" s="346"/>
      <c r="AKM73" s="346"/>
      <c r="AKN73" s="346"/>
      <c r="AKO73" s="346"/>
      <c r="AKP73" s="346"/>
      <c r="AKQ73" s="346"/>
      <c r="AKR73" s="346"/>
      <c r="AKS73" s="346"/>
      <c r="AKT73" s="346"/>
      <c r="AKU73" s="346"/>
      <c r="AKV73" s="346"/>
      <c r="AKW73" s="346"/>
      <c r="AKX73" s="346"/>
      <c r="AKY73" s="346"/>
      <c r="AKZ73" s="346"/>
      <c r="ALA73" s="346"/>
      <c r="ALB73" s="346"/>
      <c r="ALC73" s="346"/>
      <c r="ALD73" s="346"/>
      <c r="ALE73" s="346"/>
      <c r="ALF73" s="346"/>
      <c r="ALG73" s="346"/>
      <c r="ALH73" s="346"/>
      <c r="ALI73" s="346"/>
      <c r="ALJ73" s="346"/>
      <c r="ALK73" s="346"/>
      <c r="ALL73" s="346"/>
      <c r="ALM73" s="346"/>
      <c r="ALN73" s="346"/>
      <c r="ALO73" s="346"/>
      <c r="ALP73" s="346"/>
      <c r="ALQ73" s="346"/>
      <c r="ALR73" s="346"/>
      <c r="ALS73" s="346"/>
      <c r="ALT73" s="346"/>
      <c r="ALU73" s="346"/>
      <c r="ALV73" s="346"/>
      <c r="ALW73" s="346"/>
      <c r="ALX73" s="346"/>
      <c r="ALY73" s="346"/>
      <c r="ALZ73" s="346"/>
      <c r="AMA73" s="346"/>
      <c r="AMB73" s="346"/>
      <c r="AMC73" s="346"/>
      <c r="AMD73" s="346"/>
      <c r="AME73" s="346"/>
      <c r="AMF73" s="346"/>
      <c r="AMG73" s="346"/>
    </row>
    <row r="74" spans="1:1021" ht="22.5" x14ac:dyDescent="0.2">
      <c r="A74" s="131" t="s">
        <v>471</v>
      </c>
      <c r="B74" s="132" t="s">
        <v>280</v>
      </c>
      <c r="C74" s="359">
        <v>298</v>
      </c>
      <c r="D74" s="133" t="s">
        <v>691</v>
      </c>
      <c r="E74" s="134" t="s">
        <v>582</v>
      </c>
      <c r="F74" s="118">
        <v>1</v>
      </c>
      <c r="G74" s="355">
        <v>1</v>
      </c>
      <c r="H74" s="145"/>
      <c r="I74" s="135">
        <f t="shared" si="2"/>
        <v>0</v>
      </c>
      <c r="J74"/>
      <c r="K74"/>
      <c r="L74"/>
      <c r="M74"/>
      <c r="S74" s="332"/>
    </row>
    <row r="75" spans="1:1021" ht="22.5" x14ac:dyDescent="0.2">
      <c r="A75" s="131" t="s">
        <v>471</v>
      </c>
      <c r="B75" s="132" t="s">
        <v>280</v>
      </c>
      <c r="C75" s="359">
        <v>20078</v>
      </c>
      <c r="D75" s="133" t="s">
        <v>775</v>
      </c>
      <c r="E75" s="134" t="s">
        <v>582</v>
      </c>
      <c r="F75" s="118">
        <v>0.03</v>
      </c>
      <c r="G75" s="355">
        <v>0.03</v>
      </c>
      <c r="H75" s="145"/>
      <c r="I75" s="135">
        <f t="shared" si="2"/>
        <v>0</v>
      </c>
      <c r="J75"/>
      <c r="K75"/>
      <c r="L75"/>
      <c r="M75"/>
      <c r="S75" s="332"/>
    </row>
    <row r="76" spans="1:1021" x14ac:dyDescent="0.2">
      <c r="A76" s="131" t="s">
        <v>471</v>
      </c>
      <c r="B76" s="132" t="s">
        <v>280</v>
      </c>
      <c r="C76" s="359">
        <v>20045</v>
      </c>
      <c r="D76" s="133" t="s">
        <v>777</v>
      </c>
      <c r="E76" s="134" t="s">
        <v>582</v>
      </c>
      <c r="F76" s="118">
        <v>1</v>
      </c>
      <c r="G76" s="355">
        <v>1</v>
      </c>
      <c r="H76" s="145"/>
      <c r="I76" s="135">
        <f t="shared" si="2"/>
        <v>0</v>
      </c>
      <c r="J76"/>
      <c r="K76"/>
      <c r="L76"/>
      <c r="M76"/>
      <c r="S76" s="332"/>
    </row>
    <row r="77" spans="1:1021" x14ac:dyDescent="0.2">
      <c r="A77" s="131" t="s">
        <v>472</v>
      </c>
      <c r="B77" s="132" t="s">
        <v>280</v>
      </c>
      <c r="C77" s="359">
        <v>122</v>
      </c>
      <c r="D77" s="133" t="s">
        <v>685</v>
      </c>
      <c r="E77" s="134" t="s">
        <v>582</v>
      </c>
      <c r="F77" s="118">
        <v>2.4E-2</v>
      </c>
      <c r="G77" s="355">
        <v>4.8000000000000001E-2</v>
      </c>
      <c r="H77" s="145"/>
      <c r="I77" s="135">
        <f t="shared" si="2"/>
        <v>0</v>
      </c>
      <c r="J77"/>
      <c r="K77"/>
      <c r="L77"/>
      <c r="M77"/>
      <c r="S77" s="332"/>
    </row>
    <row r="78" spans="1:1021" x14ac:dyDescent="0.2">
      <c r="A78" s="131" t="s">
        <v>472</v>
      </c>
      <c r="B78" s="132" t="s">
        <v>280</v>
      </c>
      <c r="C78" s="359">
        <v>38383</v>
      </c>
      <c r="D78" s="133" t="s">
        <v>761</v>
      </c>
      <c r="E78" s="134" t="s">
        <v>582</v>
      </c>
      <c r="F78" s="118">
        <v>2.8000000000000001E-2</v>
      </c>
      <c r="G78" s="355">
        <v>5.6000000000000001E-2</v>
      </c>
      <c r="H78" s="145"/>
      <c r="I78" s="135">
        <f t="shared" si="2"/>
        <v>0</v>
      </c>
      <c r="J78"/>
      <c r="K78"/>
      <c r="L78"/>
      <c r="M78"/>
      <c r="S78" s="332"/>
    </row>
    <row r="79" spans="1:1021" ht="22.5" x14ac:dyDescent="0.2">
      <c r="A79" s="131" t="s">
        <v>472</v>
      </c>
      <c r="B79" s="132" t="s">
        <v>280</v>
      </c>
      <c r="C79" s="359">
        <v>3850</v>
      </c>
      <c r="D79" s="133" t="s">
        <v>770</v>
      </c>
      <c r="E79" s="134" t="s">
        <v>582</v>
      </c>
      <c r="F79" s="118">
        <v>1</v>
      </c>
      <c r="G79" s="355">
        <v>2</v>
      </c>
      <c r="H79" s="145"/>
      <c r="I79" s="135">
        <f t="shared" si="2"/>
        <v>0</v>
      </c>
      <c r="J79"/>
      <c r="K79"/>
      <c r="L79"/>
      <c r="M79"/>
      <c r="S79" s="332"/>
    </row>
    <row r="80" spans="1:1021" x14ac:dyDescent="0.2">
      <c r="A80" s="131" t="s">
        <v>472</v>
      </c>
      <c r="B80" s="132" t="s">
        <v>280</v>
      </c>
      <c r="C80" s="359">
        <v>20083</v>
      </c>
      <c r="D80" s="133" t="s">
        <v>780</v>
      </c>
      <c r="E80" s="134" t="s">
        <v>582</v>
      </c>
      <c r="F80" s="118">
        <v>0.03</v>
      </c>
      <c r="G80" s="355">
        <v>0.06</v>
      </c>
      <c r="H80" s="145"/>
      <c r="I80" s="135">
        <f t="shared" si="2"/>
        <v>0</v>
      </c>
      <c r="J80"/>
      <c r="K80"/>
      <c r="L80"/>
      <c r="M80"/>
      <c r="S80" s="332"/>
    </row>
    <row r="81" spans="1:19" x14ac:dyDescent="0.2">
      <c r="A81" s="131" t="s">
        <v>473</v>
      </c>
      <c r="B81" s="132" t="s">
        <v>280</v>
      </c>
      <c r="C81" s="359">
        <v>122</v>
      </c>
      <c r="D81" s="133" t="s">
        <v>685</v>
      </c>
      <c r="E81" s="134" t="s">
        <v>582</v>
      </c>
      <c r="F81" s="118">
        <v>1.7999999999999999E-2</v>
      </c>
      <c r="G81" s="355">
        <v>1.7999999999999999E-2</v>
      </c>
      <c r="H81" s="145"/>
      <c r="I81" s="135">
        <f t="shared" si="2"/>
        <v>0</v>
      </c>
      <c r="J81"/>
      <c r="K81"/>
      <c r="L81"/>
      <c r="M81"/>
      <c r="S81" s="332"/>
    </row>
    <row r="82" spans="1:19" x14ac:dyDescent="0.2">
      <c r="A82" s="131" t="s">
        <v>473</v>
      </c>
      <c r="B82" s="132" t="s">
        <v>280</v>
      </c>
      <c r="C82" s="359">
        <v>38383</v>
      </c>
      <c r="D82" s="133" t="s">
        <v>761</v>
      </c>
      <c r="E82" s="134" t="s">
        <v>582</v>
      </c>
      <c r="F82" s="118">
        <v>2.4E-2</v>
      </c>
      <c r="G82" s="355">
        <v>2.4E-2</v>
      </c>
      <c r="H82" s="145"/>
      <c r="I82" s="135">
        <f t="shared" si="2"/>
        <v>0</v>
      </c>
      <c r="J82"/>
      <c r="K82"/>
      <c r="L82"/>
      <c r="M82"/>
      <c r="S82" s="332"/>
    </row>
    <row r="83" spans="1:19" x14ac:dyDescent="0.2">
      <c r="A83" s="131" t="s">
        <v>473</v>
      </c>
      <c r="B83" s="132" t="s">
        <v>280</v>
      </c>
      <c r="C83" s="359">
        <v>38023</v>
      </c>
      <c r="D83" s="133" t="s">
        <v>771</v>
      </c>
      <c r="E83" s="134" t="s">
        <v>582</v>
      </c>
      <c r="F83" s="118">
        <v>1</v>
      </c>
      <c r="G83" s="355">
        <v>1</v>
      </c>
      <c r="H83" s="145"/>
      <c r="I83" s="135">
        <f t="shared" si="2"/>
        <v>0</v>
      </c>
      <c r="J83"/>
      <c r="K83"/>
      <c r="L83"/>
      <c r="M83"/>
      <c r="S83" s="332"/>
    </row>
    <row r="84" spans="1:19" x14ac:dyDescent="0.2">
      <c r="A84" s="131" t="s">
        <v>473</v>
      </c>
      <c r="B84" s="132" t="s">
        <v>280</v>
      </c>
      <c r="C84" s="359">
        <v>20083</v>
      </c>
      <c r="D84" s="133" t="s">
        <v>780</v>
      </c>
      <c r="E84" s="134" t="s">
        <v>582</v>
      </c>
      <c r="F84" s="118">
        <v>2.1999999999999999E-2</v>
      </c>
      <c r="G84" s="355">
        <v>2.1999999999999999E-2</v>
      </c>
      <c r="H84" s="145"/>
      <c r="I84" s="135">
        <f t="shared" si="2"/>
        <v>0</v>
      </c>
      <c r="J84"/>
      <c r="K84"/>
      <c r="L84"/>
      <c r="M84"/>
      <c r="S84" s="332"/>
    </row>
    <row r="85" spans="1:19" x14ac:dyDescent="0.2">
      <c r="A85" s="131" t="s">
        <v>474</v>
      </c>
      <c r="B85" s="132" t="s">
        <v>280</v>
      </c>
      <c r="C85" s="359">
        <v>122</v>
      </c>
      <c r="D85" s="133" t="s">
        <v>685</v>
      </c>
      <c r="E85" s="134" t="s">
        <v>582</v>
      </c>
      <c r="F85" s="118">
        <v>1.2E-2</v>
      </c>
      <c r="G85" s="355">
        <v>3.6000000000000004E-2</v>
      </c>
      <c r="H85" s="145"/>
      <c r="I85" s="135">
        <f t="shared" si="2"/>
        <v>0</v>
      </c>
      <c r="J85"/>
      <c r="K85"/>
      <c r="L85"/>
      <c r="M85"/>
      <c r="S85" s="332"/>
    </row>
    <row r="86" spans="1:19" ht="22.5" x14ac:dyDescent="0.2">
      <c r="A86" s="131" t="s">
        <v>474</v>
      </c>
      <c r="B86" s="132" t="s">
        <v>280</v>
      </c>
      <c r="C86" s="359">
        <v>3872</v>
      </c>
      <c r="D86" s="133" t="s">
        <v>769</v>
      </c>
      <c r="E86" s="134" t="s">
        <v>582</v>
      </c>
      <c r="F86" s="118">
        <v>1</v>
      </c>
      <c r="G86" s="355">
        <v>3</v>
      </c>
      <c r="H86" s="145"/>
      <c r="I86" s="135">
        <f t="shared" si="2"/>
        <v>0</v>
      </c>
      <c r="J86"/>
      <c r="K86"/>
      <c r="L86"/>
      <c r="M86"/>
      <c r="S86" s="332"/>
    </row>
    <row r="87" spans="1:19" x14ac:dyDescent="0.2">
      <c r="A87" s="131" t="s">
        <v>474</v>
      </c>
      <c r="B87" s="132" t="s">
        <v>280</v>
      </c>
      <c r="C87" s="359">
        <v>38383</v>
      </c>
      <c r="D87" s="133" t="s">
        <v>761</v>
      </c>
      <c r="E87" s="134" t="s">
        <v>582</v>
      </c>
      <c r="F87" s="118">
        <v>0.02</v>
      </c>
      <c r="G87" s="355">
        <v>0.06</v>
      </c>
      <c r="H87" s="145"/>
      <c r="I87" s="135">
        <f t="shared" si="2"/>
        <v>0</v>
      </c>
      <c r="J87"/>
      <c r="K87"/>
      <c r="L87"/>
      <c r="M87"/>
      <c r="S87" s="332"/>
    </row>
    <row r="88" spans="1:19" x14ac:dyDescent="0.2">
      <c r="A88" s="131" t="s">
        <v>474</v>
      </c>
      <c r="B88" s="132" t="s">
        <v>280</v>
      </c>
      <c r="C88" s="359">
        <v>20083</v>
      </c>
      <c r="D88" s="133" t="s">
        <v>780</v>
      </c>
      <c r="E88" s="134" t="s">
        <v>582</v>
      </c>
      <c r="F88" s="118">
        <v>1.4E-2</v>
      </c>
      <c r="G88" s="355">
        <v>4.2000000000000003E-2</v>
      </c>
      <c r="H88" s="145"/>
      <c r="I88" s="135">
        <f t="shared" si="2"/>
        <v>0</v>
      </c>
      <c r="J88"/>
      <c r="K88"/>
      <c r="L88"/>
      <c r="M88"/>
      <c r="S88" s="332"/>
    </row>
    <row r="89" spans="1:19" x14ac:dyDescent="0.2">
      <c r="A89" s="131" t="s">
        <v>475</v>
      </c>
      <c r="B89" s="132" t="s">
        <v>280</v>
      </c>
      <c r="C89" s="359">
        <v>122</v>
      </c>
      <c r="D89" s="133" t="s">
        <v>685</v>
      </c>
      <c r="E89" s="134" t="s">
        <v>582</v>
      </c>
      <c r="F89" s="118">
        <v>7.0000000000000001E-3</v>
      </c>
      <c r="G89" s="355">
        <v>4.9000000000000002E-2</v>
      </c>
      <c r="H89" s="145"/>
      <c r="I89" s="135">
        <f t="shared" si="2"/>
        <v>0</v>
      </c>
      <c r="J89"/>
      <c r="K89"/>
      <c r="L89"/>
      <c r="M89"/>
      <c r="S89" s="332"/>
    </row>
    <row r="90" spans="1:19" ht="22.5" x14ac:dyDescent="0.2">
      <c r="A90" s="131" t="s">
        <v>475</v>
      </c>
      <c r="B90" s="132" t="s">
        <v>280</v>
      </c>
      <c r="C90" s="359">
        <v>3869</v>
      </c>
      <c r="D90" s="133" t="s">
        <v>768</v>
      </c>
      <c r="E90" s="134" t="s">
        <v>582</v>
      </c>
      <c r="F90" s="118">
        <v>1</v>
      </c>
      <c r="G90" s="355">
        <v>7</v>
      </c>
      <c r="H90" s="145"/>
      <c r="I90" s="135">
        <f t="shared" si="2"/>
        <v>0</v>
      </c>
      <c r="J90"/>
      <c r="K90"/>
      <c r="L90"/>
      <c r="M90"/>
      <c r="S90" s="332"/>
    </row>
    <row r="91" spans="1:19" x14ac:dyDescent="0.2">
      <c r="A91" s="131" t="s">
        <v>475</v>
      </c>
      <c r="B91" s="132" t="s">
        <v>280</v>
      </c>
      <c r="C91" s="359">
        <v>38383</v>
      </c>
      <c r="D91" s="133" t="s">
        <v>761</v>
      </c>
      <c r="E91" s="134" t="s">
        <v>582</v>
      </c>
      <c r="F91" s="118">
        <v>1.2999999999999999E-2</v>
      </c>
      <c r="G91" s="355">
        <v>9.0999999999999998E-2</v>
      </c>
      <c r="H91" s="145"/>
      <c r="I91" s="135">
        <f t="shared" si="2"/>
        <v>0</v>
      </c>
      <c r="J91"/>
      <c r="K91"/>
      <c r="L91"/>
      <c r="M91"/>
      <c r="S91" s="332"/>
    </row>
    <row r="92" spans="1:19" x14ac:dyDescent="0.2">
      <c r="A92" s="131" t="s">
        <v>475</v>
      </c>
      <c r="B92" s="132" t="s">
        <v>280</v>
      </c>
      <c r="C92" s="359">
        <v>20083</v>
      </c>
      <c r="D92" s="133" t="s">
        <v>780</v>
      </c>
      <c r="E92" s="134" t="s">
        <v>582</v>
      </c>
      <c r="F92" s="118">
        <v>8.0000000000000002E-3</v>
      </c>
      <c r="G92" s="355">
        <v>5.6000000000000001E-2</v>
      </c>
      <c r="H92" s="145"/>
      <c r="I92" s="135">
        <f t="shared" si="2"/>
        <v>0</v>
      </c>
      <c r="J92"/>
      <c r="K92"/>
      <c r="L92"/>
      <c r="M92"/>
      <c r="S92" s="332"/>
    </row>
    <row r="93" spans="1:19" ht="22.5" x14ac:dyDescent="0.2">
      <c r="A93" s="131" t="s">
        <v>476</v>
      </c>
      <c r="B93" s="132" t="s">
        <v>280</v>
      </c>
      <c r="C93" s="359">
        <v>97</v>
      </c>
      <c r="D93" s="133" t="s">
        <v>683</v>
      </c>
      <c r="E93" s="134" t="s">
        <v>582</v>
      </c>
      <c r="F93" s="118">
        <v>1</v>
      </c>
      <c r="G93" s="355">
        <v>1</v>
      </c>
      <c r="H93" s="145"/>
      <c r="I93" s="135">
        <f t="shared" si="2"/>
        <v>0</v>
      </c>
      <c r="J93"/>
      <c r="K93"/>
      <c r="L93"/>
      <c r="M93"/>
      <c r="S93" s="332"/>
    </row>
    <row r="94" spans="1:19" x14ac:dyDescent="0.2">
      <c r="A94" s="131" t="s">
        <v>476</v>
      </c>
      <c r="B94" s="132" t="s">
        <v>280</v>
      </c>
      <c r="C94" s="359">
        <v>20080</v>
      </c>
      <c r="D94" s="133" t="s">
        <v>686</v>
      </c>
      <c r="E94" s="134" t="s">
        <v>582</v>
      </c>
      <c r="F94" s="118">
        <v>4.5999999999999999E-2</v>
      </c>
      <c r="G94" s="355">
        <v>4.5999999999999999E-2</v>
      </c>
      <c r="H94" s="145"/>
      <c r="I94" s="135">
        <f t="shared" si="2"/>
        <v>0</v>
      </c>
      <c r="J94"/>
      <c r="K94"/>
      <c r="L94"/>
      <c r="M94"/>
      <c r="S94" s="332"/>
    </row>
    <row r="95" spans="1:19" x14ac:dyDescent="0.2">
      <c r="A95" s="131" t="s">
        <v>476</v>
      </c>
      <c r="B95" s="132" t="s">
        <v>280</v>
      </c>
      <c r="C95" s="359">
        <v>38383</v>
      </c>
      <c r="D95" s="133" t="s">
        <v>761</v>
      </c>
      <c r="E95" s="134" t="s">
        <v>582</v>
      </c>
      <c r="F95" s="118">
        <v>1.4E-2</v>
      </c>
      <c r="G95" s="355">
        <v>1.4E-2</v>
      </c>
      <c r="H95" s="145"/>
      <c r="I95" s="135">
        <f t="shared" si="2"/>
        <v>0</v>
      </c>
      <c r="J95"/>
      <c r="K95"/>
      <c r="L95"/>
      <c r="M95"/>
      <c r="S95" s="332"/>
    </row>
    <row r="96" spans="1:19" x14ac:dyDescent="0.2">
      <c r="A96" s="131" t="s">
        <v>476</v>
      </c>
      <c r="B96" s="132" t="s">
        <v>280</v>
      </c>
      <c r="C96" s="359">
        <v>20083</v>
      </c>
      <c r="D96" s="133" t="s">
        <v>780</v>
      </c>
      <c r="E96" s="134" t="s">
        <v>582</v>
      </c>
      <c r="F96" s="118">
        <v>1.0999999999999999E-2</v>
      </c>
      <c r="G96" s="355">
        <v>1.0999999999999999E-2</v>
      </c>
      <c r="H96" s="145"/>
      <c r="I96" s="135">
        <f t="shared" si="2"/>
        <v>0</v>
      </c>
      <c r="J96"/>
      <c r="K96"/>
      <c r="L96"/>
      <c r="M96"/>
      <c r="S96" s="332"/>
    </row>
    <row r="97" spans="1:1021" x14ac:dyDescent="0.2">
      <c r="A97" s="131" t="s">
        <v>477</v>
      </c>
      <c r="B97" s="132" t="s">
        <v>280</v>
      </c>
      <c r="C97" s="359">
        <v>20080</v>
      </c>
      <c r="D97" s="133" t="s">
        <v>686</v>
      </c>
      <c r="E97" s="134" t="s">
        <v>582</v>
      </c>
      <c r="F97" s="118">
        <v>4.5999999999999999E-2</v>
      </c>
      <c r="G97" s="355">
        <v>4.5999999999999999E-2</v>
      </c>
      <c r="H97" s="145"/>
      <c r="I97" s="135">
        <f t="shared" si="2"/>
        <v>0</v>
      </c>
      <c r="J97"/>
      <c r="K97"/>
      <c r="L97"/>
      <c r="M97"/>
      <c r="S97" s="332"/>
    </row>
    <row r="98" spans="1:1021" ht="22.5" x14ac:dyDescent="0.2">
      <c r="A98" s="131" t="s">
        <v>477</v>
      </c>
      <c r="B98" s="132" t="s">
        <v>280</v>
      </c>
      <c r="C98" s="359">
        <v>88</v>
      </c>
      <c r="D98" s="133" t="s">
        <v>684</v>
      </c>
      <c r="E98" s="134" t="s">
        <v>582</v>
      </c>
      <c r="F98" s="118">
        <v>1</v>
      </c>
      <c r="G98" s="355">
        <v>1</v>
      </c>
      <c r="H98" s="145"/>
      <c r="I98" s="135">
        <f t="shared" si="2"/>
        <v>0</v>
      </c>
      <c r="J98"/>
      <c r="K98"/>
      <c r="L98"/>
      <c r="M98"/>
      <c r="S98" s="332"/>
    </row>
    <row r="99" spans="1:1021" x14ac:dyDescent="0.2">
      <c r="A99" s="131" t="s">
        <v>477</v>
      </c>
      <c r="B99" s="132" t="s">
        <v>280</v>
      </c>
      <c r="C99" s="359">
        <v>38383</v>
      </c>
      <c r="D99" s="133" t="s">
        <v>761</v>
      </c>
      <c r="E99" s="134" t="s">
        <v>582</v>
      </c>
      <c r="F99" s="118">
        <v>2.3E-2</v>
      </c>
      <c r="G99" s="355">
        <v>2.3E-2</v>
      </c>
      <c r="H99" s="145"/>
      <c r="I99" s="135">
        <f t="shared" si="2"/>
        <v>0</v>
      </c>
      <c r="J99"/>
      <c r="K99"/>
      <c r="L99"/>
      <c r="M99"/>
      <c r="S99" s="332"/>
    </row>
    <row r="100" spans="1:1021" x14ac:dyDescent="0.2">
      <c r="A100" s="131" t="s">
        <v>477</v>
      </c>
      <c r="B100" s="132" t="s">
        <v>280</v>
      </c>
      <c r="C100" s="359">
        <v>20083</v>
      </c>
      <c r="D100" s="133" t="s">
        <v>780</v>
      </c>
      <c r="E100" s="134" t="s">
        <v>582</v>
      </c>
      <c r="F100" s="118">
        <v>0.01</v>
      </c>
      <c r="G100" s="355">
        <v>0.01</v>
      </c>
      <c r="H100" s="145"/>
      <c r="I100" s="135">
        <f t="shared" si="2"/>
        <v>0</v>
      </c>
      <c r="J100"/>
      <c r="K100"/>
      <c r="L100"/>
      <c r="M100"/>
      <c r="S100" s="332"/>
    </row>
    <row r="101" spans="1:1021" s="345" customFormat="1" ht="22.5" hidden="1" x14ac:dyDescent="0.2">
      <c r="A101" s="339" t="s">
        <v>478</v>
      </c>
      <c r="B101" s="340" t="s">
        <v>280</v>
      </c>
      <c r="C101" s="360">
        <v>314</v>
      </c>
      <c r="D101" s="341" t="s">
        <v>821</v>
      </c>
      <c r="E101" s="342" t="s">
        <v>334</v>
      </c>
      <c r="F101" s="343">
        <v>3.1E-2</v>
      </c>
      <c r="G101" s="356">
        <v>6.2E-2</v>
      </c>
      <c r="H101" s="145"/>
      <c r="I101" s="344">
        <f t="shared" si="2"/>
        <v>0</v>
      </c>
      <c r="N101" s="346"/>
      <c r="O101" s="346"/>
      <c r="P101" s="346"/>
      <c r="Q101" s="346"/>
      <c r="R101" s="346"/>
      <c r="S101" s="347"/>
      <c r="T101" s="346"/>
      <c r="U101" s="346"/>
      <c r="V101" s="346"/>
      <c r="W101" s="346"/>
      <c r="X101" s="346"/>
      <c r="Y101" s="346"/>
      <c r="Z101" s="346"/>
      <c r="AA101" s="346"/>
      <c r="AB101" s="346"/>
      <c r="AC101" s="346"/>
      <c r="AD101" s="346"/>
      <c r="AE101" s="346"/>
      <c r="AF101" s="346"/>
      <c r="AG101" s="346"/>
      <c r="AH101" s="346"/>
      <c r="AI101" s="346"/>
      <c r="AJ101" s="346"/>
      <c r="AK101" s="346"/>
      <c r="AL101" s="346"/>
      <c r="AM101" s="346"/>
      <c r="AN101" s="346"/>
      <c r="AO101" s="346"/>
      <c r="AP101" s="346"/>
      <c r="AQ101" s="346"/>
      <c r="AR101" s="346"/>
      <c r="AS101" s="346"/>
      <c r="AT101" s="346"/>
      <c r="AU101" s="346"/>
      <c r="AV101" s="346"/>
      <c r="AW101" s="346"/>
      <c r="AX101" s="346"/>
      <c r="AY101" s="346"/>
      <c r="AZ101" s="346"/>
      <c r="BA101" s="346"/>
      <c r="BB101" s="346"/>
      <c r="BC101" s="346"/>
      <c r="BD101" s="346"/>
      <c r="BE101" s="346"/>
      <c r="BF101" s="346"/>
      <c r="BG101" s="346"/>
      <c r="BH101" s="346"/>
      <c r="BI101" s="346"/>
      <c r="BJ101" s="346"/>
      <c r="BK101" s="346"/>
      <c r="BL101" s="346"/>
      <c r="BM101" s="346"/>
      <c r="BN101" s="346"/>
      <c r="BO101" s="346"/>
      <c r="BP101" s="346"/>
      <c r="BQ101" s="346"/>
      <c r="BR101" s="346"/>
      <c r="BS101" s="346"/>
      <c r="BT101" s="346"/>
      <c r="BU101" s="346"/>
      <c r="BV101" s="346"/>
      <c r="BW101" s="346"/>
      <c r="BX101" s="346"/>
      <c r="BY101" s="346"/>
      <c r="BZ101" s="346"/>
      <c r="CA101" s="346"/>
      <c r="CB101" s="346"/>
      <c r="CC101" s="346"/>
      <c r="CD101" s="346"/>
      <c r="CE101" s="346"/>
      <c r="CF101" s="346"/>
      <c r="CG101" s="346"/>
      <c r="CH101" s="346"/>
      <c r="CI101" s="346"/>
      <c r="CJ101" s="346"/>
      <c r="CK101" s="346"/>
      <c r="CL101" s="346"/>
      <c r="CM101" s="346"/>
      <c r="CN101" s="346"/>
      <c r="CO101" s="346"/>
      <c r="CP101" s="346"/>
      <c r="CQ101" s="346"/>
      <c r="CR101" s="346"/>
      <c r="CS101" s="346"/>
      <c r="CT101" s="346"/>
      <c r="CU101" s="346"/>
      <c r="CV101" s="346"/>
      <c r="CW101" s="346"/>
      <c r="CX101" s="346"/>
      <c r="CY101" s="346"/>
      <c r="CZ101" s="346"/>
      <c r="DA101" s="346"/>
      <c r="DB101" s="346"/>
      <c r="DC101" s="346"/>
      <c r="DD101" s="346"/>
      <c r="DE101" s="346"/>
      <c r="DF101" s="346"/>
      <c r="DG101" s="346"/>
      <c r="DH101" s="346"/>
      <c r="DI101" s="346"/>
      <c r="DJ101" s="346"/>
      <c r="DK101" s="346"/>
      <c r="DL101" s="346"/>
      <c r="DM101" s="346"/>
      <c r="DN101" s="346"/>
      <c r="DO101" s="346"/>
      <c r="DP101" s="346"/>
      <c r="DQ101" s="346"/>
      <c r="DR101" s="346"/>
      <c r="DS101" s="346"/>
      <c r="DT101" s="346"/>
      <c r="DU101" s="346"/>
      <c r="DV101" s="346"/>
      <c r="DW101" s="346"/>
      <c r="DX101" s="346"/>
      <c r="DY101" s="346"/>
      <c r="DZ101" s="346"/>
      <c r="EA101" s="346"/>
      <c r="EB101" s="346"/>
      <c r="EC101" s="346"/>
      <c r="ED101" s="346"/>
      <c r="EE101" s="346"/>
      <c r="EF101" s="346"/>
      <c r="EG101" s="346"/>
      <c r="EH101" s="346"/>
      <c r="EI101" s="346"/>
      <c r="EJ101" s="346"/>
      <c r="EK101" s="346"/>
      <c r="EL101" s="346"/>
      <c r="EM101" s="346"/>
      <c r="EN101" s="346"/>
      <c r="EO101" s="346"/>
      <c r="EP101" s="346"/>
      <c r="EQ101" s="346"/>
      <c r="ER101" s="346"/>
      <c r="ES101" s="346"/>
      <c r="ET101" s="346"/>
      <c r="EU101" s="346"/>
      <c r="EV101" s="346"/>
      <c r="EW101" s="346"/>
      <c r="EX101" s="346"/>
      <c r="EY101" s="346"/>
      <c r="EZ101" s="346"/>
      <c r="FA101" s="346"/>
      <c r="FB101" s="346"/>
      <c r="FC101" s="346"/>
      <c r="FD101" s="346"/>
      <c r="FE101" s="346"/>
      <c r="FF101" s="346"/>
      <c r="FG101" s="346"/>
      <c r="FH101" s="346"/>
      <c r="FI101" s="346"/>
      <c r="FJ101" s="346"/>
      <c r="FK101" s="346"/>
      <c r="FL101" s="346"/>
      <c r="FM101" s="346"/>
      <c r="FN101" s="346"/>
      <c r="FO101" s="346"/>
      <c r="FP101" s="346"/>
      <c r="FQ101" s="346"/>
      <c r="FR101" s="346"/>
      <c r="FS101" s="346"/>
      <c r="FT101" s="346"/>
      <c r="FU101" s="346"/>
      <c r="FV101" s="346"/>
      <c r="FW101" s="346"/>
      <c r="FX101" s="346"/>
      <c r="FY101" s="346"/>
      <c r="FZ101" s="346"/>
      <c r="GA101" s="346"/>
      <c r="GB101" s="346"/>
      <c r="GC101" s="346"/>
      <c r="GD101" s="346"/>
      <c r="GE101" s="346"/>
      <c r="GF101" s="346"/>
      <c r="GG101" s="346"/>
      <c r="GH101" s="346"/>
      <c r="GI101" s="346"/>
      <c r="GJ101" s="346"/>
      <c r="GK101" s="346"/>
      <c r="GL101" s="346"/>
      <c r="GM101" s="346"/>
      <c r="GN101" s="346"/>
      <c r="GO101" s="346"/>
      <c r="GP101" s="346"/>
      <c r="GQ101" s="346"/>
      <c r="GR101" s="346"/>
      <c r="GS101" s="346"/>
      <c r="GT101" s="346"/>
      <c r="GU101" s="346"/>
      <c r="GV101" s="346"/>
      <c r="GW101" s="346"/>
      <c r="GX101" s="346"/>
      <c r="GY101" s="346"/>
      <c r="GZ101" s="346"/>
      <c r="HA101" s="346"/>
      <c r="HB101" s="346"/>
      <c r="HC101" s="346"/>
      <c r="HD101" s="346"/>
      <c r="HE101" s="346"/>
      <c r="HF101" s="346"/>
      <c r="HG101" s="346"/>
      <c r="HH101" s="346"/>
      <c r="HI101" s="346"/>
      <c r="HJ101" s="346"/>
      <c r="HK101" s="346"/>
      <c r="HL101" s="346"/>
      <c r="HM101" s="346"/>
      <c r="HN101" s="346"/>
      <c r="HO101" s="346"/>
      <c r="HP101" s="346"/>
      <c r="HQ101" s="346"/>
      <c r="HR101" s="346"/>
      <c r="HS101" s="346"/>
      <c r="HT101" s="346"/>
      <c r="HU101" s="346"/>
      <c r="HV101" s="346"/>
      <c r="HW101" s="346"/>
      <c r="HX101" s="346"/>
      <c r="HY101" s="346"/>
      <c r="HZ101" s="346"/>
      <c r="IA101" s="346"/>
      <c r="IB101" s="346"/>
      <c r="IC101" s="346"/>
      <c r="ID101" s="346"/>
      <c r="IE101" s="346"/>
      <c r="IF101" s="346"/>
      <c r="IG101" s="346"/>
      <c r="IH101" s="346"/>
      <c r="II101" s="346"/>
      <c r="IJ101" s="346"/>
      <c r="IK101" s="346"/>
      <c r="IL101" s="346"/>
      <c r="IM101" s="346"/>
      <c r="IN101" s="346"/>
      <c r="IO101" s="346"/>
      <c r="IP101" s="346"/>
      <c r="IQ101" s="346"/>
      <c r="IR101" s="346"/>
      <c r="IS101" s="346"/>
      <c r="IT101" s="346"/>
      <c r="IU101" s="346"/>
      <c r="IV101" s="346"/>
      <c r="IW101" s="346"/>
      <c r="IX101" s="346"/>
      <c r="IY101" s="346"/>
      <c r="IZ101" s="346"/>
      <c r="JA101" s="346"/>
      <c r="JB101" s="346"/>
      <c r="JC101" s="346"/>
      <c r="JD101" s="346"/>
      <c r="JE101" s="346"/>
      <c r="JF101" s="346"/>
      <c r="JG101" s="346"/>
      <c r="JH101" s="346"/>
      <c r="JI101" s="346"/>
      <c r="JJ101" s="346"/>
      <c r="JK101" s="346"/>
      <c r="JL101" s="346"/>
      <c r="JM101" s="346"/>
      <c r="JN101" s="346"/>
      <c r="JO101" s="346"/>
      <c r="JP101" s="346"/>
      <c r="JQ101" s="346"/>
      <c r="JR101" s="346"/>
      <c r="JS101" s="346"/>
      <c r="JT101" s="346"/>
      <c r="JU101" s="346"/>
      <c r="JV101" s="346"/>
      <c r="JW101" s="346"/>
      <c r="JX101" s="346"/>
      <c r="JY101" s="346"/>
      <c r="JZ101" s="346"/>
      <c r="KA101" s="346"/>
      <c r="KB101" s="346"/>
      <c r="KC101" s="346"/>
      <c r="KD101" s="346"/>
      <c r="KE101" s="346"/>
      <c r="KF101" s="346"/>
      <c r="KG101" s="346"/>
      <c r="KH101" s="346"/>
      <c r="KI101" s="346"/>
      <c r="KJ101" s="346"/>
      <c r="KK101" s="346"/>
      <c r="KL101" s="346"/>
      <c r="KM101" s="346"/>
      <c r="KN101" s="346"/>
      <c r="KO101" s="346"/>
      <c r="KP101" s="346"/>
      <c r="KQ101" s="346"/>
      <c r="KR101" s="346"/>
      <c r="KS101" s="346"/>
      <c r="KT101" s="346"/>
      <c r="KU101" s="346"/>
      <c r="KV101" s="346"/>
      <c r="KW101" s="346"/>
      <c r="KX101" s="346"/>
      <c r="KY101" s="346"/>
      <c r="KZ101" s="346"/>
      <c r="LA101" s="346"/>
      <c r="LB101" s="346"/>
      <c r="LC101" s="346"/>
      <c r="LD101" s="346"/>
      <c r="LE101" s="346"/>
      <c r="LF101" s="346"/>
      <c r="LG101" s="346"/>
      <c r="LH101" s="346"/>
      <c r="LI101" s="346"/>
      <c r="LJ101" s="346"/>
      <c r="LK101" s="346"/>
      <c r="LL101" s="346"/>
      <c r="LM101" s="346"/>
      <c r="LN101" s="346"/>
      <c r="LO101" s="346"/>
      <c r="LP101" s="346"/>
      <c r="LQ101" s="346"/>
      <c r="LR101" s="346"/>
      <c r="LS101" s="346"/>
      <c r="LT101" s="346"/>
      <c r="LU101" s="346"/>
      <c r="LV101" s="346"/>
      <c r="LW101" s="346"/>
      <c r="LX101" s="346"/>
      <c r="LY101" s="346"/>
      <c r="LZ101" s="346"/>
      <c r="MA101" s="346"/>
      <c r="MB101" s="346"/>
      <c r="MC101" s="346"/>
      <c r="MD101" s="346"/>
      <c r="ME101" s="346"/>
      <c r="MF101" s="346"/>
      <c r="MG101" s="346"/>
      <c r="MH101" s="346"/>
      <c r="MI101" s="346"/>
      <c r="MJ101" s="346"/>
      <c r="MK101" s="346"/>
      <c r="ML101" s="346"/>
      <c r="MM101" s="346"/>
      <c r="MN101" s="346"/>
      <c r="MO101" s="346"/>
      <c r="MP101" s="346"/>
      <c r="MQ101" s="346"/>
      <c r="MR101" s="346"/>
      <c r="MS101" s="346"/>
      <c r="MT101" s="346"/>
      <c r="MU101" s="346"/>
      <c r="MV101" s="346"/>
      <c r="MW101" s="346"/>
      <c r="MX101" s="346"/>
      <c r="MY101" s="346"/>
      <c r="MZ101" s="346"/>
      <c r="NA101" s="346"/>
      <c r="NB101" s="346"/>
      <c r="NC101" s="346"/>
      <c r="ND101" s="346"/>
      <c r="NE101" s="346"/>
      <c r="NF101" s="346"/>
      <c r="NG101" s="346"/>
      <c r="NH101" s="346"/>
      <c r="NI101" s="346"/>
      <c r="NJ101" s="346"/>
      <c r="NK101" s="346"/>
      <c r="NL101" s="346"/>
      <c r="NM101" s="346"/>
      <c r="NN101" s="346"/>
      <c r="NO101" s="346"/>
      <c r="NP101" s="346"/>
      <c r="NQ101" s="346"/>
      <c r="NR101" s="346"/>
      <c r="NS101" s="346"/>
      <c r="NT101" s="346"/>
      <c r="NU101" s="346"/>
      <c r="NV101" s="346"/>
      <c r="NW101" s="346"/>
      <c r="NX101" s="346"/>
      <c r="NY101" s="346"/>
      <c r="NZ101" s="346"/>
      <c r="OA101" s="346"/>
      <c r="OB101" s="346"/>
      <c r="OC101" s="346"/>
      <c r="OD101" s="346"/>
      <c r="OE101" s="346"/>
      <c r="OF101" s="346"/>
      <c r="OG101" s="346"/>
      <c r="OH101" s="346"/>
      <c r="OI101" s="346"/>
      <c r="OJ101" s="346"/>
      <c r="OK101" s="346"/>
      <c r="OL101" s="346"/>
      <c r="OM101" s="346"/>
      <c r="ON101" s="346"/>
      <c r="OO101" s="346"/>
      <c r="OP101" s="346"/>
      <c r="OQ101" s="346"/>
      <c r="OR101" s="346"/>
      <c r="OS101" s="346"/>
      <c r="OT101" s="346"/>
      <c r="OU101" s="346"/>
      <c r="OV101" s="346"/>
      <c r="OW101" s="346"/>
      <c r="OX101" s="346"/>
      <c r="OY101" s="346"/>
      <c r="OZ101" s="346"/>
      <c r="PA101" s="346"/>
      <c r="PB101" s="346"/>
      <c r="PC101" s="346"/>
      <c r="PD101" s="346"/>
      <c r="PE101" s="346"/>
      <c r="PF101" s="346"/>
      <c r="PG101" s="346"/>
      <c r="PH101" s="346"/>
      <c r="PI101" s="346"/>
      <c r="PJ101" s="346"/>
      <c r="PK101" s="346"/>
      <c r="PL101" s="346"/>
      <c r="PM101" s="346"/>
      <c r="PN101" s="346"/>
      <c r="PO101" s="346"/>
      <c r="PP101" s="346"/>
      <c r="PQ101" s="346"/>
      <c r="PR101" s="346"/>
      <c r="PS101" s="346"/>
      <c r="PT101" s="346"/>
      <c r="PU101" s="346"/>
      <c r="PV101" s="346"/>
      <c r="PW101" s="346"/>
      <c r="PX101" s="346"/>
      <c r="PY101" s="346"/>
      <c r="PZ101" s="346"/>
      <c r="QA101" s="346"/>
      <c r="QB101" s="346"/>
      <c r="QC101" s="346"/>
      <c r="QD101" s="346"/>
      <c r="QE101" s="346"/>
      <c r="QF101" s="346"/>
      <c r="QG101" s="346"/>
      <c r="QH101" s="346"/>
      <c r="QI101" s="346"/>
      <c r="QJ101" s="346"/>
      <c r="QK101" s="346"/>
      <c r="QL101" s="346"/>
      <c r="QM101" s="346"/>
      <c r="QN101" s="346"/>
      <c r="QO101" s="346"/>
      <c r="QP101" s="346"/>
      <c r="QQ101" s="346"/>
      <c r="QR101" s="346"/>
      <c r="QS101" s="346"/>
      <c r="QT101" s="346"/>
      <c r="QU101" s="346"/>
      <c r="QV101" s="346"/>
      <c r="QW101" s="346"/>
      <c r="QX101" s="346"/>
      <c r="QY101" s="346"/>
      <c r="QZ101" s="346"/>
      <c r="RA101" s="346"/>
      <c r="RB101" s="346"/>
      <c r="RC101" s="346"/>
      <c r="RD101" s="346"/>
      <c r="RE101" s="346"/>
      <c r="RF101" s="346"/>
      <c r="RG101" s="346"/>
      <c r="RH101" s="346"/>
      <c r="RI101" s="346"/>
      <c r="RJ101" s="346"/>
      <c r="RK101" s="346"/>
      <c r="RL101" s="346"/>
      <c r="RM101" s="346"/>
      <c r="RN101" s="346"/>
      <c r="RO101" s="346"/>
      <c r="RP101" s="346"/>
      <c r="RQ101" s="346"/>
      <c r="RR101" s="346"/>
      <c r="RS101" s="346"/>
      <c r="RT101" s="346"/>
      <c r="RU101" s="346"/>
      <c r="RV101" s="346"/>
      <c r="RW101" s="346"/>
      <c r="RX101" s="346"/>
      <c r="RY101" s="346"/>
      <c r="RZ101" s="346"/>
      <c r="SA101" s="346"/>
      <c r="SB101" s="346"/>
      <c r="SC101" s="346"/>
      <c r="SD101" s="346"/>
      <c r="SE101" s="346"/>
      <c r="SF101" s="346"/>
      <c r="SG101" s="346"/>
      <c r="SH101" s="346"/>
      <c r="SI101" s="346"/>
      <c r="SJ101" s="346"/>
      <c r="SK101" s="346"/>
      <c r="SL101" s="346"/>
      <c r="SM101" s="346"/>
      <c r="SN101" s="346"/>
      <c r="SO101" s="346"/>
      <c r="SP101" s="346"/>
      <c r="SQ101" s="346"/>
      <c r="SR101" s="346"/>
      <c r="SS101" s="346"/>
      <c r="ST101" s="346"/>
      <c r="SU101" s="346"/>
      <c r="SV101" s="346"/>
      <c r="SW101" s="346"/>
      <c r="SX101" s="346"/>
      <c r="SY101" s="346"/>
      <c r="SZ101" s="346"/>
      <c r="TA101" s="346"/>
      <c r="TB101" s="346"/>
      <c r="TC101" s="346"/>
      <c r="TD101" s="346"/>
      <c r="TE101" s="346"/>
      <c r="TF101" s="346"/>
      <c r="TG101" s="346"/>
      <c r="TH101" s="346"/>
      <c r="TI101" s="346"/>
      <c r="TJ101" s="346"/>
      <c r="TK101" s="346"/>
      <c r="TL101" s="346"/>
      <c r="TM101" s="346"/>
      <c r="TN101" s="346"/>
      <c r="TO101" s="346"/>
      <c r="TP101" s="346"/>
      <c r="TQ101" s="346"/>
      <c r="TR101" s="346"/>
      <c r="TS101" s="346"/>
      <c r="TT101" s="346"/>
      <c r="TU101" s="346"/>
      <c r="TV101" s="346"/>
      <c r="TW101" s="346"/>
      <c r="TX101" s="346"/>
      <c r="TY101" s="346"/>
      <c r="TZ101" s="346"/>
      <c r="UA101" s="346"/>
      <c r="UB101" s="346"/>
      <c r="UC101" s="346"/>
      <c r="UD101" s="346"/>
      <c r="UE101" s="346"/>
      <c r="UF101" s="346"/>
      <c r="UG101" s="346"/>
      <c r="UH101" s="346"/>
      <c r="UI101" s="346"/>
      <c r="UJ101" s="346"/>
      <c r="UK101" s="346"/>
      <c r="UL101" s="346"/>
      <c r="UM101" s="346"/>
      <c r="UN101" s="346"/>
      <c r="UO101" s="346"/>
      <c r="UP101" s="346"/>
      <c r="UQ101" s="346"/>
      <c r="UR101" s="346"/>
      <c r="US101" s="346"/>
      <c r="UT101" s="346"/>
      <c r="UU101" s="346"/>
      <c r="UV101" s="346"/>
      <c r="UW101" s="346"/>
      <c r="UX101" s="346"/>
      <c r="UY101" s="346"/>
      <c r="UZ101" s="346"/>
      <c r="VA101" s="346"/>
      <c r="VB101" s="346"/>
      <c r="VC101" s="346"/>
      <c r="VD101" s="346"/>
      <c r="VE101" s="346"/>
      <c r="VF101" s="346"/>
      <c r="VG101" s="346"/>
      <c r="VH101" s="346"/>
      <c r="VI101" s="346"/>
      <c r="VJ101" s="346"/>
      <c r="VK101" s="346"/>
      <c r="VL101" s="346"/>
      <c r="VM101" s="346"/>
      <c r="VN101" s="346"/>
      <c r="VO101" s="346"/>
      <c r="VP101" s="346"/>
      <c r="VQ101" s="346"/>
      <c r="VR101" s="346"/>
      <c r="VS101" s="346"/>
      <c r="VT101" s="346"/>
      <c r="VU101" s="346"/>
      <c r="VV101" s="346"/>
      <c r="VW101" s="346"/>
      <c r="VX101" s="346"/>
      <c r="VY101" s="346"/>
      <c r="VZ101" s="346"/>
      <c r="WA101" s="346"/>
      <c r="WB101" s="346"/>
      <c r="WC101" s="346"/>
      <c r="WD101" s="346"/>
      <c r="WE101" s="346"/>
      <c r="WF101" s="346"/>
      <c r="WG101" s="346"/>
      <c r="WH101" s="346"/>
      <c r="WI101" s="346"/>
      <c r="WJ101" s="346"/>
      <c r="WK101" s="346"/>
      <c r="WL101" s="346"/>
      <c r="WM101" s="346"/>
      <c r="WN101" s="346"/>
      <c r="WO101" s="346"/>
      <c r="WP101" s="346"/>
      <c r="WQ101" s="346"/>
      <c r="WR101" s="346"/>
      <c r="WS101" s="346"/>
      <c r="WT101" s="346"/>
      <c r="WU101" s="346"/>
      <c r="WV101" s="346"/>
      <c r="WW101" s="346"/>
      <c r="WX101" s="346"/>
      <c r="WY101" s="346"/>
      <c r="WZ101" s="346"/>
      <c r="XA101" s="346"/>
      <c r="XB101" s="346"/>
      <c r="XC101" s="346"/>
      <c r="XD101" s="346"/>
      <c r="XE101" s="346"/>
      <c r="XF101" s="346"/>
      <c r="XG101" s="346"/>
      <c r="XH101" s="346"/>
      <c r="XI101" s="346"/>
      <c r="XJ101" s="346"/>
      <c r="XK101" s="346"/>
      <c r="XL101" s="346"/>
      <c r="XM101" s="346"/>
      <c r="XN101" s="346"/>
      <c r="XO101" s="346"/>
      <c r="XP101" s="346"/>
      <c r="XQ101" s="346"/>
      <c r="XR101" s="346"/>
      <c r="XS101" s="346"/>
      <c r="XT101" s="346"/>
      <c r="XU101" s="346"/>
      <c r="XV101" s="346"/>
      <c r="XW101" s="346"/>
      <c r="XX101" s="346"/>
      <c r="XY101" s="346"/>
      <c r="XZ101" s="346"/>
      <c r="YA101" s="346"/>
      <c r="YB101" s="346"/>
      <c r="YC101" s="346"/>
      <c r="YD101" s="346"/>
      <c r="YE101" s="346"/>
      <c r="YF101" s="346"/>
      <c r="YG101" s="346"/>
      <c r="YH101" s="346"/>
      <c r="YI101" s="346"/>
      <c r="YJ101" s="346"/>
      <c r="YK101" s="346"/>
      <c r="YL101" s="346"/>
      <c r="YM101" s="346"/>
      <c r="YN101" s="346"/>
      <c r="YO101" s="346"/>
      <c r="YP101" s="346"/>
      <c r="YQ101" s="346"/>
      <c r="YR101" s="346"/>
      <c r="YS101" s="346"/>
      <c r="YT101" s="346"/>
      <c r="YU101" s="346"/>
      <c r="YV101" s="346"/>
      <c r="YW101" s="346"/>
      <c r="YX101" s="346"/>
      <c r="YY101" s="346"/>
      <c r="YZ101" s="346"/>
      <c r="ZA101" s="346"/>
      <c r="ZB101" s="346"/>
      <c r="ZC101" s="346"/>
      <c r="ZD101" s="346"/>
      <c r="ZE101" s="346"/>
      <c r="ZF101" s="346"/>
      <c r="ZG101" s="346"/>
      <c r="ZH101" s="346"/>
      <c r="ZI101" s="346"/>
      <c r="ZJ101" s="346"/>
      <c r="ZK101" s="346"/>
      <c r="ZL101" s="346"/>
      <c r="ZM101" s="346"/>
      <c r="ZN101" s="346"/>
      <c r="ZO101" s="346"/>
      <c r="ZP101" s="346"/>
      <c r="ZQ101" s="346"/>
      <c r="ZR101" s="346"/>
      <c r="ZS101" s="346"/>
      <c r="ZT101" s="346"/>
      <c r="ZU101" s="346"/>
      <c r="ZV101" s="346"/>
      <c r="ZW101" s="346"/>
      <c r="ZX101" s="346"/>
      <c r="ZY101" s="346"/>
      <c r="ZZ101" s="346"/>
      <c r="AAA101" s="346"/>
      <c r="AAB101" s="346"/>
      <c r="AAC101" s="346"/>
      <c r="AAD101" s="346"/>
      <c r="AAE101" s="346"/>
      <c r="AAF101" s="346"/>
      <c r="AAG101" s="346"/>
      <c r="AAH101" s="346"/>
      <c r="AAI101" s="346"/>
      <c r="AAJ101" s="346"/>
      <c r="AAK101" s="346"/>
      <c r="AAL101" s="346"/>
      <c r="AAM101" s="346"/>
      <c r="AAN101" s="346"/>
      <c r="AAO101" s="346"/>
      <c r="AAP101" s="346"/>
      <c r="AAQ101" s="346"/>
      <c r="AAR101" s="346"/>
      <c r="AAS101" s="346"/>
      <c r="AAT101" s="346"/>
      <c r="AAU101" s="346"/>
      <c r="AAV101" s="346"/>
      <c r="AAW101" s="346"/>
      <c r="AAX101" s="346"/>
      <c r="AAY101" s="346"/>
      <c r="AAZ101" s="346"/>
      <c r="ABA101" s="346"/>
      <c r="ABB101" s="346"/>
      <c r="ABC101" s="346"/>
      <c r="ABD101" s="346"/>
      <c r="ABE101" s="346"/>
      <c r="ABF101" s="346"/>
      <c r="ABG101" s="346"/>
      <c r="ABH101" s="346"/>
      <c r="ABI101" s="346"/>
      <c r="ABJ101" s="346"/>
      <c r="ABK101" s="346"/>
      <c r="ABL101" s="346"/>
      <c r="ABM101" s="346"/>
      <c r="ABN101" s="346"/>
      <c r="ABO101" s="346"/>
      <c r="ABP101" s="346"/>
      <c r="ABQ101" s="346"/>
      <c r="ABR101" s="346"/>
      <c r="ABS101" s="346"/>
      <c r="ABT101" s="346"/>
      <c r="ABU101" s="346"/>
      <c r="ABV101" s="346"/>
      <c r="ABW101" s="346"/>
      <c r="ABX101" s="346"/>
      <c r="ABY101" s="346"/>
      <c r="ABZ101" s="346"/>
      <c r="ACA101" s="346"/>
      <c r="ACB101" s="346"/>
      <c r="ACC101" s="346"/>
      <c r="ACD101" s="346"/>
      <c r="ACE101" s="346"/>
      <c r="ACF101" s="346"/>
      <c r="ACG101" s="346"/>
      <c r="ACH101" s="346"/>
      <c r="ACI101" s="346"/>
      <c r="ACJ101" s="346"/>
      <c r="ACK101" s="346"/>
      <c r="ACL101" s="346"/>
      <c r="ACM101" s="346"/>
      <c r="ACN101" s="346"/>
      <c r="ACO101" s="346"/>
      <c r="ACP101" s="346"/>
      <c r="ACQ101" s="346"/>
      <c r="ACR101" s="346"/>
      <c r="ACS101" s="346"/>
      <c r="ACT101" s="346"/>
      <c r="ACU101" s="346"/>
      <c r="ACV101" s="346"/>
      <c r="ACW101" s="346"/>
      <c r="ACX101" s="346"/>
      <c r="ACY101" s="346"/>
      <c r="ACZ101" s="346"/>
      <c r="ADA101" s="346"/>
      <c r="ADB101" s="346"/>
      <c r="ADC101" s="346"/>
      <c r="ADD101" s="346"/>
      <c r="ADE101" s="346"/>
      <c r="ADF101" s="346"/>
      <c r="ADG101" s="346"/>
      <c r="ADH101" s="346"/>
      <c r="ADI101" s="346"/>
      <c r="ADJ101" s="346"/>
      <c r="ADK101" s="346"/>
      <c r="ADL101" s="346"/>
      <c r="ADM101" s="346"/>
      <c r="ADN101" s="346"/>
      <c r="ADO101" s="346"/>
      <c r="ADP101" s="346"/>
      <c r="ADQ101" s="346"/>
      <c r="ADR101" s="346"/>
      <c r="ADS101" s="346"/>
      <c r="ADT101" s="346"/>
      <c r="ADU101" s="346"/>
      <c r="ADV101" s="346"/>
      <c r="ADW101" s="346"/>
      <c r="ADX101" s="346"/>
      <c r="ADY101" s="346"/>
      <c r="ADZ101" s="346"/>
      <c r="AEA101" s="346"/>
      <c r="AEB101" s="346"/>
      <c r="AEC101" s="346"/>
      <c r="AED101" s="346"/>
      <c r="AEE101" s="346"/>
      <c r="AEF101" s="346"/>
      <c r="AEG101" s="346"/>
      <c r="AEH101" s="346"/>
      <c r="AEI101" s="346"/>
      <c r="AEJ101" s="346"/>
      <c r="AEK101" s="346"/>
      <c r="AEL101" s="346"/>
      <c r="AEM101" s="346"/>
      <c r="AEN101" s="346"/>
      <c r="AEO101" s="346"/>
      <c r="AEP101" s="346"/>
      <c r="AEQ101" s="346"/>
      <c r="AER101" s="346"/>
      <c r="AES101" s="346"/>
      <c r="AET101" s="346"/>
      <c r="AEU101" s="346"/>
      <c r="AEV101" s="346"/>
      <c r="AEW101" s="346"/>
      <c r="AEX101" s="346"/>
      <c r="AEY101" s="346"/>
      <c r="AEZ101" s="346"/>
      <c r="AFA101" s="346"/>
      <c r="AFB101" s="346"/>
      <c r="AFC101" s="346"/>
      <c r="AFD101" s="346"/>
      <c r="AFE101" s="346"/>
      <c r="AFF101" s="346"/>
      <c r="AFG101" s="346"/>
      <c r="AFH101" s="346"/>
      <c r="AFI101" s="346"/>
      <c r="AFJ101" s="346"/>
      <c r="AFK101" s="346"/>
      <c r="AFL101" s="346"/>
      <c r="AFM101" s="346"/>
      <c r="AFN101" s="346"/>
      <c r="AFO101" s="346"/>
      <c r="AFP101" s="346"/>
      <c r="AFQ101" s="346"/>
      <c r="AFR101" s="346"/>
      <c r="AFS101" s="346"/>
      <c r="AFT101" s="346"/>
      <c r="AFU101" s="346"/>
      <c r="AFV101" s="346"/>
      <c r="AFW101" s="346"/>
      <c r="AFX101" s="346"/>
      <c r="AFY101" s="346"/>
      <c r="AFZ101" s="346"/>
      <c r="AGA101" s="346"/>
      <c r="AGB101" s="346"/>
      <c r="AGC101" s="346"/>
      <c r="AGD101" s="346"/>
      <c r="AGE101" s="346"/>
      <c r="AGF101" s="346"/>
      <c r="AGG101" s="346"/>
      <c r="AGH101" s="346"/>
      <c r="AGI101" s="346"/>
      <c r="AGJ101" s="346"/>
      <c r="AGK101" s="346"/>
      <c r="AGL101" s="346"/>
      <c r="AGM101" s="346"/>
      <c r="AGN101" s="346"/>
      <c r="AGO101" s="346"/>
      <c r="AGP101" s="346"/>
      <c r="AGQ101" s="346"/>
      <c r="AGR101" s="346"/>
      <c r="AGS101" s="346"/>
      <c r="AGT101" s="346"/>
      <c r="AGU101" s="346"/>
      <c r="AGV101" s="346"/>
      <c r="AGW101" s="346"/>
      <c r="AGX101" s="346"/>
      <c r="AGY101" s="346"/>
      <c r="AGZ101" s="346"/>
      <c r="AHA101" s="346"/>
      <c r="AHB101" s="346"/>
      <c r="AHC101" s="346"/>
      <c r="AHD101" s="346"/>
      <c r="AHE101" s="346"/>
      <c r="AHF101" s="346"/>
      <c r="AHG101" s="346"/>
      <c r="AHH101" s="346"/>
      <c r="AHI101" s="346"/>
      <c r="AHJ101" s="346"/>
      <c r="AHK101" s="346"/>
      <c r="AHL101" s="346"/>
      <c r="AHM101" s="346"/>
      <c r="AHN101" s="346"/>
      <c r="AHO101" s="346"/>
      <c r="AHP101" s="346"/>
      <c r="AHQ101" s="346"/>
      <c r="AHR101" s="346"/>
      <c r="AHS101" s="346"/>
      <c r="AHT101" s="346"/>
      <c r="AHU101" s="346"/>
      <c r="AHV101" s="346"/>
      <c r="AHW101" s="346"/>
      <c r="AHX101" s="346"/>
      <c r="AHY101" s="346"/>
      <c r="AHZ101" s="346"/>
      <c r="AIA101" s="346"/>
      <c r="AIB101" s="346"/>
      <c r="AIC101" s="346"/>
      <c r="AID101" s="346"/>
      <c r="AIE101" s="346"/>
      <c r="AIF101" s="346"/>
      <c r="AIG101" s="346"/>
      <c r="AIH101" s="346"/>
      <c r="AII101" s="346"/>
      <c r="AIJ101" s="346"/>
      <c r="AIK101" s="346"/>
      <c r="AIL101" s="346"/>
      <c r="AIM101" s="346"/>
      <c r="AIN101" s="346"/>
      <c r="AIO101" s="346"/>
      <c r="AIP101" s="346"/>
      <c r="AIQ101" s="346"/>
      <c r="AIR101" s="346"/>
      <c r="AIS101" s="346"/>
      <c r="AIT101" s="346"/>
      <c r="AIU101" s="346"/>
      <c r="AIV101" s="346"/>
      <c r="AIW101" s="346"/>
      <c r="AIX101" s="346"/>
      <c r="AIY101" s="346"/>
      <c r="AIZ101" s="346"/>
      <c r="AJA101" s="346"/>
      <c r="AJB101" s="346"/>
      <c r="AJC101" s="346"/>
      <c r="AJD101" s="346"/>
      <c r="AJE101" s="346"/>
      <c r="AJF101" s="346"/>
      <c r="AJG101" s="346"/>
      <c r="AJH101" s="346"/>
      <c r="AJI101" s="346"/>
      <c r="AJJ101" s="346"/>
      <c r="AJK101" s="346"/>
      <c r="AJL101" s="346"/>
      <c r="AJM101" s="346"/>
      <c r="AJN101" s="346"/>
      <c r="AJO101" s="346"/>
      <c r="AJP101" s="346"/>
      <c r="AJQ101" s="346"/>
      <c r="AJR101" s="346"/>
      <c r="AJS101" s="346"/>
      <c r="AJT101" s="346"/>
      <c r="AJU101" s="346"/>
      <c r="AJV101" s="346"/>
      <c r="AJW101" s="346"/>
      <c r="AJX101" s="346"/>
      <c r="AJY101" s="346"/>
      <c r="AJZ101" s="346"/>
      <c r="AKA101" s="346"/>
      <c r="AKB101" s="346"/>
      <c r="AKC101" s="346"/>
      <c r="AKD101" s="346"/>
      <c r="AKE101" s="346"/>
      <c r="AKF101" s="346"/>
      <c r="AKG101" s="346"/>
      <c r="AKH101" s="346"/>
      <c r="AKI101" s="346"/>
      <c r="AKJ101" s="346"/>
      <c r="AKK101" s="346"/>
      <c r="AKL101" s="346"/>
      <c r="AKM101" s="346"/>
      <c r="AKN101" s="346"/>
      <c r="AKO101" s="346"/>
      <c r="AKP101" s="346"/>
      <c r="AKQ101" s="346"/>
      <c r="AKR101" s="346"/>
      <c r="AKS101" s="346"/>
      <c r="AKT101" s="346"/>
      <c r="AKU101" s="346"/>
      <c r="AKV101" s="346"/>
      <c r="AKW101" s="346"/>
      <c r="AKX101" s="346"/>
      <c r="AKY101" s="346"/>
      <c r="AKZ101" s="346"/>
      <c r="ALA101" s="346"/>
      <c r="ALB101" s="346"/>
      <c r="ALC101" s="346"/>
      <c r="ALD101" s="346"/>
      <c r="ALE101" s="346"/>
      <c r="ALF101" s="346"/>
      <c r="ALG101" s="346"/>
      <c r="ALH101" s="346"/>
      <c r="ALI101" s="346"/>
      <c r="ALJ101" s="346"/>
      <c r="ALK101" s="346"/>
      <c r="ALL101" s="346"/>
      <c r="ALM101" s="346"/>
      <c r="ALN101" s="346"/>
      <c r="ALO101" s="346"/>
      <c r="ALP101" s="346"/>
      <c r="ALQ101" s="346"/>
      <c r="ALR101" s="346"/>
      <c r="ALS101" s="346"/>
      <c r="ALT101" s="346"/>
      <c r="ALU101" s="346"/>
      <c r="ALV101" s="346"/>
      <c r="ALW101" s="346"/>
      <c r="ALX101" s="346"/>
      <c r="ALY101" s="346"/>
      <c r="ALZ101" s="346"/>
      <c r="AMA101" s="346"/>
      <c r="AMB101" s="346"/>
      <c r="AMC101" s="346"/>
      <c r="AMD101" s="346"/>
      <c r="AME101" s="346"/>
      <c r="AMF101" s="346"/>
      <c r="AMG101" s="346"/>
    </row>
    <row r="102" spans="1:1021" ht="22.5" x14ac:dyDescent="0.2">
      <c r="A102" s="131" t="s">
        <v>478</v>
      </c>
      <c r="B102" s="132" t="s">
        <v>280</v>
      </c>
      <c r="C102" s="359">
        <v>7121</v>
      </c>
      <c r="D102" s="133" t="s">
        <v>785</v>
      </c>
      <c r="E102" s="134" t="s">
        <v>582</v>
      </c>
      <c r="F102" s="118">
        <v>1</v>
      </c>
      <c r="G102" s="355">
        <v>2</v>
      </c>
      <c r="H102" s="145"/>
      <c r="I102" s="135">
        <f t="shared" si="2"/>
        <v>0</v>
      </c>
      <c r="J102"/>
      <c r="K102"/>
      <c r="L102"/>
      <c r="M102"/>
      <c r="S102" s="332"/>
    </row>
    <row r="103" spans="1:1021" x14ac:dyDescent="0.2">
      <c r="A103" s="131" t="s">
        <v>479</v>
      </c>
      <c r="B103" s="132" t="s">
        <v>280</v>
      </c>
      <c r="C103" s="359">
        <v>3146</v>
      </c>
      <c r="D103" s="133" t="s">
        <v>732</v>
      </c>
      <c r="E103" s="134" t="s">
        <v>582</v>
      </c>
      <c r="F103" s="118">
        <v>3.9E-2</v>
      </c>
      <c r="G103" s="355">
        <v>7.8E-2</v>
      </c>
      <c r="H103" s="145"/>
      <c r="I103" s="135">
        <f t="shared" si="2"/>
        <v>0</v>
      </c>
      <c r="J103"/>
      <c r="K103"/>
      <c r="L103"/>
      <c r="M103"/>
      <c r="S103" s="332"/>
    </row>
    <row r="104" spans="1:1021" ht="22.5" x14ac:dyDescent="0.2">
      <c r="A104" s="131" t="s">
        <v>479</v>
      </c>
      <c r="B104" s="132" t="s">
        <v>280</v>
      </c>
      <c r="C104" s="359">
        <v>3524</v>
      </c>
      <c r="D104" s="133" t="s">
        <v>742</v>
      </c>
      <c r="E104" s="134" t="s">
        <v>582</v>
      </c>
      <c r="F104" s="118">
        <v>1</v>
      </c>
      <c r="G104" s="355">
        <v>2</v>
      </c>
      <c r="H104" s="145"/>
      <c r="I104" s="135">
        <f t="shared" si="2"/>
        <v>0</v>
      </c>
      <c r="J104"/>
      <c r="K104"/>
      <c r="L104"/>
      <c r="M104"/>
      <c r="S104" s="332"/>
    </row>
    <row r="105" spans="1:1021" x14ac:dyDescent="0.2">
      <c r="A105" s="131" t="s">
        <v>480</v>
      </c>
      <c r="B105" s="132" t="s">
        <v>280</v>
      </c>
      <c r="C105" s="359">
        <v>3146</v>
      </c>
      <c r="D105" s="133" t="s">
        <v>732</v>
      </c>
      <c r="E105" s="134" t="s">
        <v>582</v>
      </c>
      <c r="F105" s="118">
        <v>3.1E-2</v>
      </c>
      <c r="G105" s="355">
        <v>0.62</v>
      </c>
      <c r="H105" s="145"/>
      <c r="I105" s="135">
        <f t="shared" si="2"/>
        <v>0</v>
      </c>
      <c r="J105"/>
      <c r="K105"/>
      <c r="L105"/>
      <c r="M105"/>
      <c r="S105" s="332"/>
    </row>
    <row r="106" spans="1:1021" ht="22.5" x14ac:dyDescent="0.2">
      <c r="A106" s="131" t="s">
        <v>480</v>
      </c>
      <c r="B106" s="132" t="s">
        <v>280</v>
      </c>
      <c r="C106" s="359">
        <v>3515</v>
      </c>
      <c r="D106" s="133" t="s">
        <v>741</v>
      </c>
      <c r="E106" s="134" t="s">
        <v>582</v>
      </c>
      <c r="F106" s="118">
        <v>1</v>
      </c>
      <c r="G106" s="355">
        <v>20</v>
      </c>
      <c r="H106" s="145"/>
      <c r="I106" s="135">
        <f t="shared" si="2"/>
        <v>0</v>
      </c>
      <c r="J106"/>
      <c r="K106"/>
      <c r="L106"/>
      <c r="M106"/>
      <c r="S106" s="332"/>
    </row>
    <row r="107" spans="1:1021" x14ac:dyDescent="0.2">
      <c r="A107" s="131" t="s">
        <v>481</v>
      </c>
      <c r="B107" s="132" t="s">
        <v>280</v>
      </c>
      <c r="C107" s="359">
        <v>3146</v>
      </c>
      <c r="D107" s="133" t="s">
        <v>732</v>
      </c>
      <c r="E107" s="134" t="s">
        <v>582</v>
      </c>
      <c r="F107" s="118">
        <v>0.04</v>
      </c>
      <c r="G107" s="355">
        <v>0.36</v>
      </c>
      <c r="H107" s="145"/>
      <c r="I107" s="135">
        <f t="shared" si="2"/>
        <v>0</v>
      </c>
      <c r="J107"/>
      <c r="K107"/>
      <c r="L107"/>
      <c r="M107"/>
      <c r="S107" s="332"/>
    </row>
    <row r="108" spans="1:1021" ht="22.5" x14ac:dyDescent="0.2">
      <c r="A108" s="131" t="s">
        <v>481</v>
      </c>
      <c r="B108" s="132" t="s">
        <v>280</v>
      </c>
      <c r="C108" s="359">
        <v>3522</v>
      </c>
      <c r="D108" s="133" t="s">
        <v>738</v>
      </c>
      <c r="E108" s="134" t="s">
        <v>582</v>
      </c>
      <c r="F108" s="118">
        <v>1</v>
      </c>
      <c r="G108" s="355">
        <v>9</v>
      </c>
      <c r="H108" s="145"/>
      <c r="I108" s="135">
        <f t="shared" si="2"/>
        <v>0</v>
      </c>
      <c r="J108"/>
      <c r="K108"/>
      <c r="L108"/>
      <c r="M108"/>
      <c r="S108" s="332"/>
    </row>
    <row r="109" spans="1:1021" x14ac:dyDescent="0.2">
      <c r="A109" s="131" t="s">
        <v>482</v>
      </c>
      <c r="B109" s="132" t="s">
        <v>280</v>
      </c>
      <c r="C109" s="359">
        <v>122</v>
      </c>
      <c r="D109" s="133" t="s">
        <v>685</v>
      </c>
      <c r="E109" s="134" t="s">
        <v>582</v>
      </c>
      <c r="F109" s="118">
        <v>7.0000000000000001E-3</v>
      </c>
      <c r="G109" s="355">
        <v>2.8000000000000001E-2</v>
      </c>
      <c r="H109" s="145"/>
      <c r="I109" s="135">
        <f t="shared" si="2"/>
        <v>0</v>
      </c>
      <c r="J109"/>
      <c r="K109"/>
      <c r="L109"/>
      <c r="M109"/>
      <c r="S109" s="332"/>
    </row>
    <row r="110" spans="1:1021" x14ac:dyDescent="0.2">
      <c r="A110" s="131" t="s">
        <v>482</v>
      </c>
      <c r="B110" s="132" t="s">
        <v>280</v>
      </c>
      <c r="C110" s="359">
        <v>38383</v>
      </c>
      <c r="D110" s="133" t="s">
        <v>761</v>
      </c>
      <c r="E110" s="134" t="s">
        <v>582</v>
      </c>
      <c r="F110" s="118">
        <v>1.2999999999999999E-2</v>
      </c>
      <c r="G110" s="355">
        <v>5.1999999999999998E-2</v>
      </c>
      <c r="H110" s="145"/>
      <c r="I110" s="135">
        <f t="shared" si="2"/>
        <v>0</v>
      </c>
      <c r="J110"/>
      <c r="K110"/>
      <c r="L110"/>
      <c r="M110"/>
      <c r="S110" s="332"/>
    </row>
    <row r="111" spans="1:1021" x14ac:dyDescent="0.2">
      <c r="A111" s="131" t="s">
        <v>482</v>
      </c>
      <c r="B111" s="132" t="s">
        <v>280</v>
      </c>
      <c r="C111" s="359">
        <v>3906</v>
      </c>
      <c r="D111" s="133" t="s">
        <v>773</v>
      </c>
      <c r="E111" s="134" t="s">
        <v>582</v>
      </c>
      <c r="F111" s="118">
        <v>1</v>
      </c>
      <c r="G111" s="355">
        <v>4</v>
      </c>
      <c r="H111" s="145"/>
      <c r="I111" s="135">
        <f t="shared" si="2"/>
        <v>0</v>
      </c>
      <c r="J111"/>
      <c r="K111"/>
      <c r="L111"/>
      <c r="M111"/>
      <c r="S111" s="332"/>
    </row>
    <row r="112" spans="1:1021" x14ac:dyDescent="0.2">
      <c r="A112" s="131" t="s">
        <v>482</v>
      </c>
      <c r="B112" s="132" t="s">
        <v>280</v>
      </c>
      <c r="C112" s="359">
        <v>20083</v>
      </c>
      <c r="D112" s="133" t="s">
        <v>780</v>
      </c>
      <c r="E112" s="134" t="s">
        <v>582</v>
      </c>
      <c r="F112" s="118">
        <v>8.0000000000000002E-3</v>
      </c>
      <c r="G112" s="355">
        <v>3.2000000000000001E-2</v>
      </c>
      <c r="H112" s="145"/>
      <c r="I112" s="135">
        <f t="shared" si="2"/>
        <v>0</v>
      </c>
      <c r="J112"/>
      <c r="K112"/>
      <c r="L112"/>
      <c r="M112"/>
      <c r="S112" s="332"/>
    </row>
    <row r="113" spans="1:19" x14ac:dyDescent="0.2">
      <c r="A113" s="131" t="s">
        <v>483</v>
      </c>
      <c r="B113" s="132" t="s">
        <v>280</v>
      </c>
      <c r="C113" s="359">
        <v>7588</v>
      </c>
      <c r="D113" s="133" t="s">
        <v>692</v>
      </c>
      <c r="E113" s="134" t="s">
        <v>582</v>
      </c>
      <c r="F113" s="118">
        <v>1</v>
      </c>
      <c r="G113" s="355">
        <v>1</v>
      </c>
      <c r="H113" s="145"/>
      <c r="I113" s="135">
        <f t="shared" si="2"/>
        <v>0</v>
      </c>
      <c r="J113"/>
      <c r="K113"/>
      <c r="L113"/>
      <c r="M113"/>
      <c r="S113" s="332"/>
    </row>
    <row r="114" spans="1:19" x14ac:dyDescent="0.2">
      <c r="A114" s="131" t="s">
        <v>484</v>
      </c>
      <c r="B114" s="132" t="s">
        <v>280</v>
      </c>
      <c r="C114" s="359">
        <v>38383</v>
      </c>
      <c r="D114" s="133" t="s">
        <v>761</v>
      </c>
      <c r="E114" s="134" t="s">
        <v>582</v>
      </c>
      <c r="F114" s="118">
        <v>3.2000000000000001E-2</v>
      </c>
      <c r="G114" s="355">
        <v>1.728</v>
      </c>
      <c r="H114" s="145"/>
      <c r="I114" s="135">
        <f t="shared" si="2"/>
        <v>0</v>
      </c>
      <c r="J114"/>
      <c r="K114"/>
      <c r="L114"/>
      <c r="M114"/>
      <c r="S114" s="332"/>
    </row>
    <row r="115" spans="1:19" x14ac:dyDescent="0.2">
      <c r="A115" s="131" t="s">
        <v>484</v>
      </c>
      <c r="B115" s="132" t="s">
        <v>280</v>
      </c>
      <c r="C115" s="359">
        <v>9867</v>
      </c>
      <c r="D115" s="133" t="s">
        <v>815</v>
      </c>
      <c r="E115" s="134" t="s">
        <v>682</v>
      </c>
      <c r="F115" s="118">
        <v>1.0609999999999999</v>
      </c>
      <c r="G115" s="355">
        <v>57.293999999999997</v>
      </c>
      <c r="H115" s="145"/>
      <c r="I115" s="135">
        <f t="shared" si="2"/>
        <v>0</v>
      </c>
      <c r="J115"/>
      <c r="K115"/>
      <c r="L115"/>
      <c r="M115"/>
      <c r="S115" s="332"/>
    </row>
    <row r="116" spans="1:19" x14ac:dyDescent="0.2">
      <c r="A116" s="131" t="s">
        <v>485</v>
      </c>
      <c r="B116" s="132" t="s">
        <v>280</v>
      </c>
      <c r="C116" s="359">
        <v>38383</v>
      </c>
      <c r="D116" s="133" t="s">
        <v>761</v>
      </c>
      <c r="E116" s="134" t="s">
        <v>582</v>
      </c>
      <c r="F116" s="118">
        <v>3.7999999999999999E-2</v>
      </c>
      <c r="G116" s="355">
        <v>4.5220000000000002</v>
      </c>
      <c r="H116" s="145"/>
      <c r="I116" s="135">
        <f t="shared" si="2"/>
        <v>0</v>
      </c>
      <c r="J116"/>
      <c r="K116"/>
      <c r="L116"/>
      <c r="M116"/>
      <c r="S116" s="332"/>
    </row>
    <row r="117" spans="1:19" x14ac:dyDescent="0.2">
      <c r="A117" s="131" t="s">
        <v>485</v>
      </c>
      <c r="B117" s="132" t="s">
        <v>280</v>
      </c>
      <c r="C117" s="359">
        <v>9868</v>
      </c>
      <c r="D117" s="133" t="s">
        <v>816</v>
      </c>
      <c r="E117" s="134" t="s">
        <v>682</v>
      </c>
      <c r="F117" s="118">
        <v>1.0609999999999999</v>
      </c>
      <c r="G117" s="355">
        <v>126.25899999999999</v>
      </c>
      <c r="H117" s="145"/>
      <c r="I117" s="135">
        <f t="shared" si="2"/>
        <v>0</v>
      </c>
      <c r="J117"/>
      <c r="K117"/>
      <c r="L117"/>
      <c r="M117"/>
      <c r="S117" s="332"/>
    </row>
    <row r="118" spans="1:19" x14ac:dyDescent="0.2">
      <c r="A118" s="131" t="s">
        <v>486</v>
      </c>
      <c r="B118" s="132" t="s">
        <v>280</v>
      </c>
      <c r="C118" s="359">
        <v>38383</v>
      </c>
      <c r="D118" s="133" t="s">
        <v>761</v>
      </c>
      <c r="E118" s="134" t="s">
        <v>582</v>
      </c>
      <c r="F118" s="118">
        <v>4.4999999999999998E-2</v>
      </c>
      <c r="G118" s="355">
        <v>0.18</v>
      </c>
      <c r="H118" s="145"/>
      <c r="I118" s="135">
        <f t="shared" si="2"/>
        <v>0</v>
      </c>
      <c r="J118"/>
      <c r="K118"/>
      <c r="L118"/>
      <c r="M118"/>
      <c r="S118" s="332"/>
    </row>
    <row r="119" spans="1:19" x14ac:dyDescent="0.2">
      <c r="A119" s="131" t="s">
        <v>486</v>
      </c>
      <c r="B119" s="132" t="s">
        <v>280</v>
      </c>
      <c r="C119" s="359">
        <v>9869</v>
      </c>
      <c r="D119" s="133" t="s">
        <v>817</v>
      </c>
      <c r="E119" s="134" t="s">
        <v>682</v>
      </c>
      <c r="F119" s="118">
        <v>1.0609999999999999</v>
      </c>
      <c r="G119" s="355">
        <v>4.2439999999999998</v>
      </c>
      <c r="H119" s="145"/>
      <c r="I119" s="135">
        <f t="shared" si="2"/>
        <v>0</v>
      </c>
      <c r="J119"/>
      <c r="K119"/>
      <c r="L119"/>
      <c r="M119"/>
      <c r="S119" s="332"/>
    </row>
    <row r="120" spans="1:19" x14ac:dyDescent="0.2">
      <c r="A120" s="131" t="s">
        <v>487</v>
      </c>
      <c r="B120" s="132" t="s">
        <v>280</v>
      </c>
      <c r="C120" s="359">
        <v>38383</v>
      </c>
      <c r="D120" s="133" t="s">
        <v>761</v>
      </c>
      <c r="E120" s="134" t="s">
        <v>582</v>
      </c>
      <c r="F120" s="118">
        <v>2.2000000000000002</v>
      </c>
      <c r="G120" s="355">
        <v>50.6</v>
      </c>
      <c r="H120" s="145"/>
      <c r="I120" s="135">
        <f t="shared" si="2"/>
        <v>0</v>
      </c>
      <c r="J120"/>
      <c r="K120"/>
      <c r="L120"/>
      <c r="M120"/>
      <c r="S120" s="332"/>
    </row>
    <row r="121" spans="1:19" x14ac:dyDescent="0.2">
      <c r="A121" s="131" t="s">
        <v>487</v>
      </c>
      <c r="B121" s="132" t="s">
        <v>280</v>
      </c>
      <c r="C121" s="359">
        <v>9874</v>
      </c>
      <c r="D121" s="133" t="s">
        <v>818</v>
      </c>
      <c r="E121" s="134" t="s">
        <v>682</v>
      </c>
      <c r="F121" s="118">
        <v>1.0609999999999999</v>
      </c>
      <c r="G121" s="355">
        <v>24.402999999999999</v>
      </c>
      <c r="H121" s="145"/>
      <c r="I121" s="135">
        <f t="shared" si="2"/>
        <v>0</v>
      </c>
      <c r="J121"/>
      <c r="K121"/>
      <c r="L121"/>
      <c r="M121"/>
      <c r="S121" s="332"/>
    </row>
    <row r="122" spans="1:19" x14ac:dyDescent="0.2">
      <c r="A122" s="131" t="s">
        <v>488</v>
      </c>
      <c r="B122" s="132" t="s">
        <v>280</v>
      </c>
      <c r="C122" s="359">
        <v>38383</v>
      </c>
      <c r="D122" s="133" t="s">
        <v>761</v>
      </c>
      <c r="E122" s="134" t="s">
        <v>582</v>
      </c>
      <c r="F122" s="118">
        <v>1.0999999999999999E-2</v>
      </c>
      <c r="G122" s="355">
        <v>0.20899999999999999</v>
      </c>
      <c r="H122" s="145"/>
      <c r="I122" s="135">
        <f t="shared" si="2"/>
        <v>0</v>
      </c>
      <c r="J122"/>
      <c r="K122"/>
      <c r="L122"/>
      <c r="M122"/>
      <c r="S122" s="332"/>
    </row>
    <row r="123" spans="1:19" x14ac:dyDescent="0.2">
      <c r="A123" s="131" t="s">
        <v>488</v>
      </c>
      <c r="B123" s="132" t="s">
        <v>280</v>
      </c>
      <c r="C123" s="359">
        <v>9873</v>
      </c>
      <c r="D123" s="133" t="s">
        <v>819</v>
      </c>
      <c r="E123" s="134" t="s">
        <v>682</v>
      </c>
      <c r="F123" s="118">
        <v>1.0609999999999999</v>
      </c>
      <c r="G123" s="355">
        <v>20.158999999999999</v>
      </c>
      <c r="H123" s="145"/>
      <c r="I123" s="135">
        <f t="shared" si="2"/>
        <v>0</v>
      </c>
      <c r="J123"/>
      <c r="K123"/>
      <c r="L123"/>
      <c r="M123"/>
      <c r="S123" s="332"/>
    </row>
    <row r="124" spans="1:19" x14ac:dyDescent="0.2">
      <c r="A124" s="131" t="s">
        <v>489</v>
      </c>
      <c r="B124" s="132" t="s">
        <v>280</v>
      </c>
      <c r="C124" s="359">
        <v>38383</v>
      </c>
      <c r="D124" s="133" t="s">
        <v>761</v>
      </c>
      <c r="E124" s="134" t="s">
        <v>582</v>
      </c>
      <c r="F124" s="118">
        <v>1.6E-2</v>
      </c>
      <c r="G124" s="355">
        <v>6.4000000000000001E-2</v>
      </c>
      <c r="H124" s="145"/>
      <c r="I124" s="135">
        <f t="shared" si="2"/>
        <v>0</v>
      </c>
      <c r="J124"/>
      <c r="K124"/>
      <c r="L124"/>
      <c r="M124"/>
      <c r="S124" s="332"/>
    </row>
    <row r="125" spans="1:19" x14ac:dyDescent="0.2">
      <c r="A125" s="131" t="s">
        <v>489</v>
      </c>
      <c r="B125" s="132" t="s">
        <v>280</v>
      </c>
      <c r="C125" s="359">
        <v>9872</v>
      </c>
      <c r="D125" s="133" t="s">
        <v>820</v>
      </c>
      <c r="E125" s="134" t="s">
        <v>682</v>
      </c>
      <c r="F125" s="118">
        <v>1.0609999999999999</v>
      </c>
      <c r="G125" s="355">
        <v>4.2439999999999998</v>
      </c>
      <c r="H125" s="145"/>
      <c r="I125" s="135">
        <f t="shared" si="2"/>
        <v>0</v>
      </c>
      <c r="J125"/>
      <c r="K125"/>
      <c r="L125"/>
      <c r="M125"/>
      <c r="S125" s="332"/>
    </row>
    <row r="126" spans="1:19" x14ac:dyDescent="0.2">
      <c r="A126" s="131" t="s">
        <v>490</v>
      </c>
      <c r="B126" s="132" t="s">
        <v>280</v>
      </c>
      <c r="C126" s="359">
        <v>122</v>
      </c>
      <c r="D126" s="133" t="s">
        <v>685</v>
      </c>
      <c r="E126" s="134" t="s">
        <v>582</v>
      </c>
      <c r="F126" s="118">
        <v>7.0000000000000001E-3</v>
      </c>
      <c r="G126" s="355">
        <v>7.0000000000000001E-3</v>
      </c>
      <c r="H126" s="145"/>
      <c r="I126" s="135">
        <f t="shared" si="2"/>
        <v>0</v>
      </c>
      <c r="J126"/>
      <c r="K126"/>
      <c r="L126"/>
      <c r="M126"/>
      <c r="S126" s="332"/>
    </row>
    <row r="127" spans="1:19" x14ac:dyDescent="0.2">
      <c r="A127" s="131" t="s">
        <v>490</v>
      </c>
      <c r="B127" s="132" t="s">
        <v>280</v>
      </c>
      <c r="C127" s="359">
        <v>12909</v>
      </c>
      <c r="D127" s="133" t="s">
        <v>710</v>
      </c>
      <c r="E127" s="134" t="s">
        <v>582</v>
      </c>
      <c r="F127" s="118">
        <v>1</v>
      </c>
      <c r="G127" s="355">
        <v>1</v>
      </c>
      <c r="H127" s="145"/>
      <c r="I127" s="135">
        <f t="shared" si="2"/>
        <v>0</v>
      </c>
      <c r="J127"/>
      <c r="K127"/>
      <c r="L127"/>
      <c r="M127"/>
      <c r="S127" s="332"/>
    </row>
    <row r="128" spans="1:19" x14ac:dyDescent="0.2">
      <c r="A128" s="131" t="s">
        <v>490</v>
      </c>
      <c r="B128" s="132" t="s">
        <v>280</v>
      </c>
      <c r="C128" s="359">
        <v>20083</v>
      </c>
      <c r="D128" s="133" t="s">
        <v>780</v>
      </c>
      <c r="E128" s="134" t="s">
        <v>582</v>
      </c>
      <c r="F128" s="118">
        <v>5.0000000000000001E-3</v>
      </c>
      <c r="G128" s="355">
        <v>5.0000000000000001E-3</v>
      </c>
      <c r="H128" s="145"/>
      <c r="I128" s="135">
        <f t="shared" si="2"/>
        <v>0</v>
      </c>
      <c r="J128"/>
      <c r="K128"/>
      <c r="L128"/>
      <c r="M128"/>
      <c r="S128" s="332"/>
    </row>
    <row r="129" spans="1:19" x14ac:dyDescent="0.2">
      <c r="A129" s="131" t="s">
        <v>491</v>
      </c>
      <c r="B129" s="132" t="s">
        <v>280</v>
      </c>
      <c r="C129" s="359">
        <v>122</v>
      </c>
      <c r="D129" s="133" t="s">
        <v>685</v>
      </c>
      <c r="E129" s="134" t="s">
        <v>582</v>
      </c>
      <c r="F129" s="118">
        <v>1.2E-2</v>
      </c>
      <c r="G129" s="355">
        <v>1.2E-2</v>
      </c>
      <c r="H129" s="145"/>
      <c r="I129" s="135">
        <f t="shared" si="2"/>
        <v>0</v>
      </c>
      <c r="J129"/>
      <c r="K129"/>
      <c r="L129"/>
      <c r="M129"/>
      <c r="S129" s="332"/>
    </row>
    <row r="130" spans="1:19" x14ac:dyDescent="0.2">
      <c r="A130" s="131" t="s">
        <v>491</v>
      </c>
      <c r="B130" s="132" t="s">
        <v>280</v>
      </c>
      <c r="C130" s="359">
        <v>12910</v>
      </c>
      <c r="D130" s="133" t="s">
        <v>711</v>
      </c>
      <c r="E130" s="134" t="s">
        <v>582</v>
      </c>
      <c r="F130" s="118">
        <v>1</v>
      </c>
      <c r="G130" s="355">
        <v>1</v>
      </c>
      <c r="H130" s="145"/>
      <c r="I130" s="135">
        <f t="shared" si="2"/>
        <v>0</v>
      </c>
      <c r="J130"/>
      <c r="K130"/>
      <c r="L130"/>
      <c r="M130"/>
      <c r="S130" s="332"/>
    </row>
    <row r="131" spans="1:19" x14ac:dyDescent="0.2">
      <c r="A131" s="131" t="s">
        <v>491</v>
      </c>
      <c r="B131" s="132" t="s">
        <v>280</v>
      </c>
      <c r="C131" s="359">
        <v>20083</v>
      </c>
      <c r="D131" s="133" t="s">
        <v>780</v>
      </c>
      <c r="E131" s="134" t="s">
        <v>582</v>
      </c>
      <c r="F131" s="118">
        <v>0.01</v>
      </c>
      <c r="G131" s="355">
        <v>0.01</v>
      </c>
      <c r="H131" s="145"/>
      <c r="I131" s="135">
        <f t="shared" ref="I131:I194" si="3">IFERROR(H131*G131,"")</f>
        <v>0</v>
      </c>
      <c r="J131"/>
      <c r="K131"/>
      <c r="L131"/>
      <c r="M131"/>
      <c r="S131" s="332"/>
    </row>
    <row r="132" spans="1:19" x14ac:dyDescent="0.2">
      <c r="A132" s="131" t="s">
        <v>492</v>
      </c>
      <c r="B132" s="132" t="s">
        <v>280</v>
      </c>
      <c r="C132" s="359">
        <v>301</v>
      </c>
      <c r="D132" s="133" t="s">
        <v>687</v>
      </c>
      <c r="E132" s="134" t="s">
        <v>582</v>
      </c>
      <c r="F132" s="118">
        <v>2</v>
      </c>
      <c r="G132" s="355">
        <v>4</v>
      </c>
      <c r="H132" s="145"/>
      <c r="I132" s="135">
        <f t="shared" si="3"/>
        <v>0</v>
      </c>
      <c r="J132"/>
      <c r="K132"/>
      <c r="L132"/>
      <c r="M132"/>
      <c r="S132" s="332"/>
    </row>
    <row r="133" spans="1:19" ht="22.5" x14ac:dyDescent="0.2">
      <c r="A133" s="131" t="s">
        <v>492</v>
      </c>
      <c r="B133" s="132" t="s">
        <v>280</v>
      </c>
      <c r="C133" s="359">
        <v>20078</v>
      </c>
      <c r="D133" s="133" t="s">
        <v>775</v>
      </c>
      <c r="E133" s="134" t="s">
        <v>582</v>
      </c>
      <c r="F133" s="118">
        <v>9.1999999999999998E-2</v>
      </c>
      <c r="G133" s="355">
        <v>0.184</v>
      </c>
      <c r="H133" s="145"/>
      <c r="I133" s="135">
        <f t="shared" si="3"/>
        <v>0</v>
      </c>
      <c r="J133"/>
      <c r="K133"/>
      <c r="L133"/>
      <c r="M133"/>
      <c r="S133" s="332"/>
    </row>
    <row r="134" spans="1:19" ht="22.5" x14ac:dyDescent="0.2">
      <c r="A134" s="131" t="s">
        <v>492</v>
      </c>
      <c r="B134" s="132" t="s">
        <v>280</v>
      </c>
      <c r="C134" s="359">
        <v>7091</v>
      </c>
      <c r="D134" s="133" t="s">
        <v>786</v>
      </c>
      <c r="E134" s="134" t="s">
        <v>582</v>
      </c>
      <c r="F134" s="118">
        <v>1</v>
      </c>
      <c r="G134" s="355">
        <v>2</v>
      </c>
      <c r="H134" s="145"/>
      <c r="I134" s="135">
        <f t="shared" si="3"/>
        <v>0</v>
      </c>
      <c r="J134"/>
      <c r="K134"/>
      <c r="L134"/>
      <c r="M134"/>
      <c r="S134" s="332"/>
    </row>
    <row r="135" spans="1:19" x14ac:dyDescent="0.2">
      <c r="A135" s="131" t="s">
        <v>493</v>
      </c>
      <c r="B135" s="132" t="s">
        <v>280</v>
      </c>
      <c r="C135" s="359">
        <v>301</v>
      </c>
      <c r="D135" s="133" t="s">
        <v>687</v>
      </c>
      <c r="E135" s="134" t="s">
        <v>582</v>
      </c>
      <c r="F135" s="118">
        <v>1</v>
      </c>
      <c r="G135" s="355">
        <v>3</v>
      </c>
      <c r="H135" s="145"/>
      <c r="I135" s="135">
        <f t="shared" si="3"/>
        <v>0</v>
      </c>
      <c r="J135"/>
      <c r="K135"/>
      <c r="L135"/>
      <c r="M135"/>
      <c r="S135" s="332"/>
    </row>
    <row r="136" spans="1:19" ht="22.5" x14ac:dyDescent="0.2">
      <c r="A136" s="131" t="s">
        <v>493</v>
      </c>
      <c r="B136" s="132" t="s">
        <v>280</v>
      </c>
      <c r="C136" s="359">
        <v>298</v>
      </c>
      <c r="D136" s="133" t="s">
        <v>691</v>
      </c>
      <c r="E136" s="134" t="s">
        <v>582</v>
      </c>
      <c r="F136" s="118">
        <v>1</v>
      </c>
      <c r="G136" s="355">
        <v>3</v>
      </c>
      <c r="H136" s="145"/>
      <c r="I136" s="135">
        <f t="shared" si="3"/>
        <v>0</v>
      </c>
      <c r="J136"/>
      <c r="K136"/>
      <c r="L136"/>
      <c r="M136"/>
      <c r="S136" s="332"/>
    </row>
    <row r="137" spans="1:19" ht="22.5" x14ac:dyDescent="0.2">
      <c r="A137" s="131" t="s">
        <v>493</v>
      </c>
      <c r="B137" s="132" t="s">
        <v>280</v>
      </c>
      <c r="C137" s="359">
        <v>20078</v>
      </c>
      <c r="D137" s="133" t="s">
        <v>775</v>
      </c>
      <c r="E137" s="134" t="s">
        <v>582</v>
      </c>
      <c r="F137" s="118">
        <v>9.1999999999999998E-2</v>
      </c>
      <c r="G137" s="355">
        <v>0.27600000000000002</v>
      </c>
      <c r="H137" s="145"/>
      <c r="I137" s="135">
        <f t="shared" si="3"/>
        <v>0</v>
      </c>
      <c r="J137"/>
      <c r="K137"/>
      <c r="L137"/>
      <c r="M137"/>
      <c r="S137" s="332"/>
    </row>
    <row r="138" spans="1:19" x14ac:dyDescent="0.2">
      <c r="A138" s="131" t="s">
        <v>493</v>
      </c>
      <c r="B138" s="132" t="s">
        <v>280</v>
      </c>
      <c r="C138" s="359">
        <v>20178</v>
      </c>
      <c r="D138" s="133" t="s">
        <v>795</v>
      </c>
      <c r="E138" s="134" t="s">
        <v>582</v>
      </c>
      <c r="F138" s="118">
        <v>1</v>
      </c>
      <c r="G138" s="355">
        <v>3</v>
      </c>
      <c r="H138" s="145"/>
      <c r="I138" s="135">
        <f t="shared" si="3"/>
        <v>0</v>
      </c>
      <c r="J138"/>
      <c r="K138"/>
      <c r="L138"/>
      <c r="M138"/>
      <c r="S138" s="332"/>
    </row>
    <row r="139" spans="1:19" x14ac:dyDescent="0.2">
      <c r="A139" s="131" t="s">
        <v>494</v>
      </c>
      <c r="B139" s="132" t="s">
        <v>280</v>
      </c>
      <c r="C139" s="359">
        <v>296</v>
      </c>
      <c r="D139" s="133" t="s">
        <v>688</v>
      </c>
      <c r="E139" s="134" t="s">
        <v>582</v>
      </c>
      <c r="F139" s="118">
        <v>2</v>
      </c>
      <c r="G139" s="355">
        <v>18</v>
      </c>
      <c r="H139" s="145"/>
      <c r="I139" s="135">
        <f t="shared" si="3"/>
        <v>0</v>
      </c>
      <c r="J139"/>
      <c r="K139"/>
      <c r="L139"/>
      <c r="M139"/>
      <c r="S139" s="332"/>
    </row>
    <row r="140" spans="1:19" ht="22.5" x14ac:dyDescent="0.2">
      <c r="A140" s="131" t="s">
        <v>494</v>
      </c>
      <c r="B140" s="132" t="s">
        <v>280</v>
      </c>
      <c r="C140" s="359">
        <v>20078</v>
      </c>
      <c r="D140" s="133" t="s">
        <v>775</v>
      </c>
      <c r="E140" s="134" t="s">
        <v>582</v>
      </c>
      <c r="F140" s="118">
        <v>0.04</v>
      </c>
      <c r="G140" s="355">
        <v>0.36</v>
      </c>
      <c r="H140" s="145"/>
      <c r="I140" s="135">
        <f t="shared" si="3"/>
        <v>0</v>
      </c>
      <c r="J140"/>
      <c r="K140"/>
      <c r="L140"/>
      <c r="M140"/>
      <c r="S140" s="332"/>
    </row>
    <row r="141" spans="1:19" x14ac:dyDescent="0.2">
      <c r="A141" s="131" t="s">
        <v>494</v>
      </c>
      <c r="B141" s="132" t="s">
        <v>280</v>
      </c>
      <c r="C141" s="359">
        <v>7097</v>
      </c>
      <c r="D141" s="133" t="s">
        <v>787</v>
      </c>
      <c r="E141" s="134" t="s">
        <v>582</v>
      </c>
      <c r="F141" s="118">
        <v>1</v>
      </c>
      <c r="G141" s="355">
        <v>9</v>
      </c>
      <c r="H141" s="145"/>
      <c r="I141" s="135">
        <f t="shared" si="3"/>
        <v>0</v>
      </c>
      <c r="J141"/>
      <c r="K141"/>
      <c r="L141"/>
      <c r="M141"/>
      <c r="S141" s="332"/>
    </row>
    <row r="142" spans="1:19" x14ac:dyDescent="0.2">
      <c r="A142" s="131" t="s">
        <v>495</v>
      </c>
      <c r="B142" s="132" t="s">
        <v>280</v>
      </c>
      <c r="C142" s="359">
        <v>297</v>
      </c>
      <c r="D142" s="133" t="s">
        <v>689</v>
      </c>
      <c r="E142" s="134" t="s">
        <v>582</v>
      </c>
      <c r="F142" s="118">
        <v>2</v>
      </c>
      <c r="G142" s="355">
        <v>2</v>
      </c>
      <c r="H142" s="145"/>
      <c r="I142" s="135">
        <f t="shared" si="3"/>
        <v>0</v>
      </c>
      <c r="J142"/>
      <c r="K142"/>
      <c r="L142"/>
      <c r="M142"/>
      <c r="S142" s="332"/>
    </row>
    <row r="143" spans="1:19" ht="22.5" x14ac:dyDescent="0.2">
      <c r="A143" s="131" t="s">
        <v>495</v>
      </c>
      <c r="B143" s="132" t="s">
        <v>280</v>
      </c>
      <c r="C143" s="359">
        <v>20078</v>
      </c>
      <c r="D143" s="133" t="s">
        <v>775</v>
      </c>
      <c r="E143" s="134" t="s">
        <v>582</v>
      </c>
      <c r="F143" s="118">
        <v>0.06</v>
      </c>
      <c r="G143" s="355">
        <v>0.06</v>
      </c>
      <c r="H143" s="145"/>
      <c r="I143" s="135">
        <f t="shared" si="3"/>
        <v>0</v>
      </c>
      <c r="J143"/>
      <c r="K143"/>
      <c r="L143"/>
      <c r="M143"/>
      <c r="S143" s="332"/>
    </row>
    <row r="144" spans="1:19" x14ac:dyDescent="0.2">
      <c r="A144" s="131" t="s">
        <v>495</v>
      </c>
      <c r="B144" s="132" t="s">
        <v>280</v>
      </c>
      <c r="C144" s="359">
        <v>11658</v>
      </c>
      <c r="D144" s="133" t="s">
        <v>788</v>
      </c>
      <c r="E144" s="134" t="s">
        <v>582</v>
      </c>
      <c r="F144" s="118">
        <v>1</v>
      </c>
      <c r="G144" s="355">
        <v>1</v>
      </c>
      <c r="H144" s="145"/>
      <c r="I144" s="135">
        <f t="shared" si="3"/>
        <v>0</v>
      </c>
      <c r="J144"/>
      <c r="K144"/>
      <c r="L144"/>
      <c r="M144"/>
      <c r="S144" s="332"/>
    </row>
    <row r="145" spans="1:19" x14ac:dyDescent="0.2">
      <c r="A145" s="131" t="s">
        <v>496</v>
      </c>
      <c r="B145" s="132" t="s">
        <v>280</v>
      </c>
      <c r="C145" s="359">
        <v>301</v>
      </c>
      <c r="D145" s="133" t="s">
        <v>687</v>
      </c>
      <c r="E145" s="134" t="s">
        <v>582</v>
      </c>
      <c r="F145" s="118">
        <v>1</v>
      </c>
      <c r="G145" s="355">
        <v>12</v>
      </c>
      <c r="H145" s="145"/>
      <c r="I145" s="135">
        <f t="shared" si="3"/>
        <v>0</v>
      </c>
      <c r="J145"/>
      <c r="K145"/>
      <c r="L145"/>
      <c r="M145"/>
      <c r="S145" s="332"/>
    </row>
    <row r="146" spans="1:19" x14ac:dyDescent="0.2">
      <c r="A146" s="131" t="s">
        <v>496</v>
      </c>
      <c r="B146" s="132" t="s">
        <v>280</v>
      </c>
      <c r="C146" s="359">
        <v>3520</v>
      </c>
      <c r="D146" s="133" t="s">
        <v>745</v>
      </c>
      <c r="E146" s="134" t="s">
        <v>582</v>
      </c>
      <c r="F146" s="118">
        <v>1</v>
      </c>
      <c r="G146" s="355">
        <v>12</v>
      </c>
      <c r="H146" s="145"/>
      <c r="I146" s="135">
        <f t="shared" si="3"/>
        <v>0</v>
      </c>
      <c r="J146"/>
      <c r="K146"/>
      <c r="L146"/>
      <c r="M146"/>
      <c r="S146" s="332"/>
    </row>
    <row r="147" spans="1:19" ht="22.5" x14ac:dyDescent="0.2">
      <c r="A147" s="131" t="s">
        <v>496</v>
      </c>
      <c r="B147" s="132" t="s">
        <v>280</v>
      </c>
      <c r="C147" s="359">
        <v>20078</v>
      </c>
      <c r="D147" s="133" t="s">
        <v>775</v>
      </c>
      <c r="E147" s="134" t="s">
        <v>582</v>
      </c>
      <c r="F147" s="118">
        <v>4.5999999999999999E-2</v>
      </c>
      <c r="G147" s="355">
        <v>0.55200000000000005</v>
      </c>
      <c r="H147" s="145"/>
      <c r="I147" s="135">
        <f t="shared" si="3"/>
        <v>0</v>
      </c>
      <c r="J147"/>
      <c r="K147"/>
      <c r="L147"/>
      <c r="M147"/>
      <c r="S147" s="332"/>
    </row>
    <row r="148" spans="1:19" x14ac:dyDescent="0.2">
      <c r="A148" s="131" t="s">
        <v>497</v>
      </c>
      <c r="B148" s="132" t="s">
        <v>280</v>
      </c>
      <c r="C148" s="359">
        <v>301</v>
      </c>
      <c r="D148" s="133" t="s">
        <v>687</v>
      </c>
      <c r="E148" s="134" t="s">
        <v>582</v>
      </c>
      <c r="F148" s="118">
        <v>1</v>
      </c>
      <c r="G148" s="355">
        <v>6</v>
      </c>
      <c r="H148" s="145"/>
      <c r="I148" s="135">
        <f t="shared" si="3"/>
        <v>0</v>
      </c>
      <c r="J148"/>
      <c r="K148"/>
      <c r="L148"/>
      <c r="M148"/>
      <c r="S148" s="332"/>
    </row>
    <row r="149" spans="1:19" x14ac:dyDescent="0.2">
      <c r="A149" s="131" t="s">
        <v>497</v>
      </c>
      <c r="B149" s="132" t="s">
        <v>280</v>
      </c>
      <c r="C149" s="359">
        <v>3528</v>
      </c>
      <c r="D149" s="133" t="s">
        <v>743</v>
      </c>
      <c r="E149" s="134" t="s">
        <v>582</v>
      </c>
      <c r="F149" s="118">
        <v>1</v>
      </c>
      <c r="G149" s="355">
        <v>6</v>
      </c>
      <c r="H149" s="145"/>
      <c r="I149" s="135">
        <f t="shared" si="3"/>
        <v>0</v>
      </c>
      <c r="J149"/>
      <c r="K149"/>
      <c r="L149"/>
      <c r="M149"/>
      <c r="S149" s="332"/>
    </row>
    <row r="150" spans="1:19" ht="22.5" x14ac:dyDescent="0.2">
      <c r="A150" s="131" t="s">
        <v>497</v>
      </c>
      <c r="B150" s="132" t="s">
        <v>280</v>
      </c>
      <c r="C150" s="359">
        <v>20078</v>
      </c>
      <c r="D150" s="133" t="s">
        <v>775</v>
      </c>
      <c r="E150" s="134" t="s">
        <v>582</v>
      </c>
      <c r="F150" s="118">
        <v>4.5999999999999999E-2</v>
      </c>
      <c r="G150" s="355">
        <v>0.27600000000000002</v>
      </c>
      <c r="H150" s="145"/>
      <c r="I150" s="135">
        <f t="shared" si="3"/>
        <v>0</v>
      </c>
      <c r="J150"/>
      <c r="K150"/>
      <c r="L150"/>
      <c r="M150"/>
      <c r="S150" s="332"/>
    </row>
    <row r="151" spans="1:19" x14ac:dyDescent="0.2">
      <c r="A151" s="131" t="s">
        <v>498</v>
      </c>
      <c r="B151" s="132" t="s">
        <v>280</v>
      </c>
      <c r="C151" s="359">
        <v>122</v>
      </c>
      <c r="D151" s="133" t="s">
        <v>685</v>
      </c>
      <c r="E151" s="134" t="s">
        <v>582</v>
      </c>
      <c r="F151" s="118">
        <v>9.9000000000000008E-3</v>
      </c>
      <c r="G151" s="355">
        <v>0.21780000000000002</v>
      </c>
      <c r="H151" s="145"/>
      <c r="I151" s="135">
        <f t="shared" si="3"/>
        <v>0</v>
      </c>
      <c r="J151"/>
      <c r="K151"/>
      <c r="L151"/>
      <c r="M151"/>
      <c r="S151" s="332"/>
    </row>
    <row r="152" spans="1:19" ht="22.5" x14ac:dyDescent="0.2">
      <c r="A152" s="131" t="s">
        <v>498</v>
      </c>
      <c r="B152" s="132" t="s">
        <v>280</v>
      </c>
      <c r="C152" s="359">
        <v>3517</v>
      </c>
      <c r="D152" s="133" t="s">
        <v>740</v>
      </c>
      <c r="E152" s="134" t="s">
        <v>582</v>
      </c>
      <c r="F152" s="118">
        <v>1</v>
      </c>
      <c r="G152" s="355">
        <v>22</v>
      </c>
      <c r="H152" s="145"/>
      <c r="I152" s="135">
        <f t="shared" si="3"/>
        <v>0</v>
      </c>
      <c r="J152"/>
      <c r="K152"/>
      <c r="L152"/>
      <c r="M152"/>
      <c r="S152" s="332"/>
    </row>
    <row r="153" spans="1:19" x14ac:dyDescent="0.2">
      <c r="A153" s="131" t="s">
        <v>498</v>
      </c>
      <c r="B153" s="132" t="s">
        <v>280</v>
      </c>
      <c r="C153" s="359">
        <v>38383</v>
      </c>
      <c r="D153" s="133" t="s">
        <v>761</v>
      </c>
      <c r="E153" s="134" t="s">
        <v>582</v>
      </c>
      <c r="F153" s="118">
        <v>2.1000000000000001E-2</v>
      </c>
      <c r="G153" s="355">
        <v>0.46200000000000002</v>
      </c>
      <c r="H153" s="145"/>
      <c r="I153" s="135">
        <f t="shared" si="3"/>
        <v>0</v>
      </c>
      <c r="J153"/>
      <c r="K153"/>
      <c r="L153"/>
      <c r="M153"/>
      <c r="S153" s="332"/>
    </row>
    <row r="154" spans="1:19" x14ac:dyDescent="0.2">
      <c r="A154" s="131" t="s">
        <v>498</v>
      </c>
      <c r="B154" s="132" t="s">
        <v>280</v>
      </c>
      <c r="C154" s="359">
        <v>20083</v>
      </c>
      <c r="D154" s="133" t="s">
        <v>780</v>
      </c>
      <c r="E154" s="134" t="s">
        <v>582</v>
      </c>
      <c r="F154" s="118">
        <v>1.4999999999999999E-2</v>
      </c>
      <c r="G154" s="355">
        <v>0.32999999999999996</v>
      </c>
      <c r="H154" s="145"/>
      <c r="I154" s="135">
        <f t="shared" si="3"/>
        <v>0</v>
      </c>
      <c r="J154"/>
      <c r="K154"/>
      <c r="L154"/>
      <c r="M154"/>
      <c r="S154" s="332"/>
    </row>
    <row r="155" spans="1:19" x14ac:dyDescent="0.2">
      <c r="A155" s="131" t="s">
        <v>499</v>
      </c>
      <c r="B155" s="132" t="s">
        <v>280</v>
      </c>
      <c r="C155" s="359">
        <v>296</v>
      </c>
      <c r="D155" s="133" t="s">
        <v>688</v>
      </c>
      <c r="E155" s="134" t="s">
        <v>582</v>
      </c>
      <c r="F155" s="118">
        <v>1</v>
      </c>
      <c r="G155" s="355">
        <v>21</v>
      </c>
      <c r="H155" s="145"/>
      <c r="I155" s="135">
        <f t="shared" si="3"/>
        <v>0</v>
      </c>
      <c r="J155"/>
      <c r="K155"/>
      <c r="L155"/>
      <c r="M155"/>
      <c r="S155" s="332"/>
    </row>
    <row r="156" spans="1:19" x14ac:dyDescent="0.2">
      <c r="A156" s="131" t="s">
        <v>499</v>
      </c>
      <c r="B156" s="132" t="s">
        <v>280</v>
      </c>
      <c r="C156" s="359">
        <v>3526</v>
      </c>
      <c r="D156" s="133" t="s">
        <v>746</v>
      </c>
      <c r="E156" s="134" t="s">
        <v>582</v>
      </c>
      <c r="F156" s="118">
        <v>1</v>
      </c>
      <c r="G156" s="355">
        <v>21</v>
      </c>
      <c r="H156" s="145"/>
      <c r="I156" s="135">
        <f t="shared" si="3"/>
        <v>0</v>
      </c>
      <c r="J156"/>
      <c r="K156"/>
      <c r="L156"/>
      <c r="M156"/>
      <c r="S156" s="332"/>
    </row>
    <row r="157" spans="1:19" ht="22.5" x14ac:dyDescent="0.2">
      <c r="A157" s="131" t="s">
        <v>499</v>
      </c>
      <c r="B157" s="132" t="s">
        <v>280</v>
      </c>
      <c r="C157" s="359">
        <v>20078</v>
      </c>
      <c r="D157" s="133" t="s">
        <v>775</v>
      </c>
      <c r="E157" s="134" t="s">
        <v>582</v>
      </c>
      <c r="F157" s="118">
        <v>0.02</v>
      </c>
      <c r="G157" s="355">
        <v>0.42</v>
      </c>
      <c r="H157" s="145"/>
      <c r="I157" s="135">
        <f t="shared" si="3"/>
        <v>0</v>
      </c>
      <c r="J157"/>
      <c r="K157"/>
      <c r="L157"/>
      <c r="M157"/>
      <c r="S157" s="332"/>
    </row>
    <row r="158" spans="1:19" x14ac:dyDescent="0.2">
      <c r="A158" s="131" t="s">
        <v>500</v>
      </c>
      <c r="B158" s="132" t="s">
        <v>280</v>
      </c>
      <c r="C158" s="359">
        <v>297</v>
      </c>
      <c r="D158" s="133" t="s">
        <v>689</v>
      </c>
      <c r="E158" s="134" t="s">
        <v>582</v>
      </c>
      <c r="F158" s="118">
        <v>1</v>
      </c>
      <c r="G158" s="355">
        <v>1</v>
      </c>
      <c r="H158" s="145"/>
      <c r="I158" s="135">
        <f t="shared" si="3"/>
        <v>0</v>
      </c>
      <c r="J158"/>
      <c r="K158"/>
      <c r="L158"/>
      <c r="M158"/>
      <c r="S158" s="332"/>
    </row>
    <row r="159" spans="1:19" x14ac:dyDescent="0.2">
      <c r="A159" s="131" t="s">
        <v>500</v>
      </c>
      <c r="B159" s="132" t="s">
        <v>280</v>
      </c>
      <c r="C159" s="359">
        <v>3509</v>
      </c>
      <c r="D159" s="133" t="s">
        <v>747</v>
      </c>
      <c r="E159" s="134" t="s">
        <v>582</v>
      </c>
      <c r="F159" s="118">
        <v>1</v>
      </c>
      <c r="G159" s="355">
        <v>1</v>
      </c>
      <c r="H159" s="145"/>
      <c r="I159" s="135">
        <f t="shared" si="3"/>
        <v>0</v>
      </c>
      <c r="J159"/>
      <c r="K159"/>
      <c r="L159"/>
      <c r="M159"/>
      <c r="S159" s="332"/>
    </row>
    <row r="160" spans="1:19" ht="22.5" x14ac:dyDescent="0.2">
      <c r="A160" s="131" t="s">
        <v>500</v>
      </c>
      <c r="B160" s="132" t="s">
        <v>280</v>
      </c>
      <c r="C160" s="359">
        <v>20078</v>
      </c>
      <c r="D160" s="133" t="s">
        <v>775</v>
      </c>
      <c r="E160" s="134" t="s">
        <v>582</v>
      </c>
      <c r="F160" s="118">
        <v>0.03</v>
      </c>
      <c r="G160" s="355">
        <v>0.03</v>
      </c>
      <c r="H160" s="145"/>
      <c r="I160" s="135">
        <f t="shared" si="3"/>
        <v>0</v>
      </c>
      <c r="J160"/>
      <c r="K160"/>
      <c r="L160"/>
      <c r="M160"/>
      <c r="S160" s="332"/>
    </row>
    <row r="161" spans="1:19" x14ac:dyDescent="0.2">
      <c r="A161" s="131" t="s">
        <v>501</v>
      </c>
      <c r="B161" s="132" t="s">
        <v>280</v>
      </c>
      <c r="C161" s="359">
        <v>122</v>
      </c>
      <c r="D161" s="133" t="s">
        <v>685</v>
      </c>
      <c r="E161" s="134" t="s">
        <v>582</v>
      </c>
      <c r="F161" s="118">
        <v>9.9000000000000008E-3</v>
      </c>
      <c r="G161" s="355">
        <v>4.9500000000000002E-2</v>
      </c>
      <c r="H161" s="145"/>
      <c r="I161" s="135">
        <f t="shared" si="3"/>
        <v>0</v>
      </c>
      <c r="J161"/>
      <c r="K161"/>
      <c r="L161"/>
      <c r="M161"/>
      <c r="S161" s="332"/>
    </row>
    <row r="162" spans="1:19" x14ac:dyDescent="0.2">
      <c r="A162" s="131" t="s">
        <v>501</v>
      </c>
      <c r="B162" s="132" t="s">
        <v>280</v>
      </c>
      <c r="C162" s="359">
        <v>3516</v>
      </c>
      <c r="D162" s="133" t="s">
        <v>739</v>
      </c>
      <c r="E162" s="134" t="s">
        <v>582</v>
      </c>
      <c r="F162" s="118">
        <v>1</v>
      </c>
      <c r="G162" s="355">
        <v>5</v>
      </c>
      <c r="H162" s="145"/>
      <c r="I162" s="135">
        <f t="shared" si="3"/>
        <v>0</v>
      </c>
      <c r="J162"/>
      <c r="K162"/>
      <c r="L162"/>
      <c r="M162"/>
      <c r="S162" s="332"/>
    </row>
    <row r="163" spans="1:19" x14ac:dyDescent="0.2">
      <c r="A163" s="131" t="s">
        <v>501</v>
      </c>
      <c r="B163" s="132" t="s">
        <v>280</v>
      </c>
      <c r="C163" s="359">
        <v>38383</v>
      </c>
      <c r="D163" s="133" t="s">
        <v>761</v>
      </c>
      <c r="E163" s="134" t="s">
        <v>582</v>
      </c>
      <c r="F163" s="118">
        <v>2.1000000000000001E-2</v>
      </c>
      <c r="G163" s="355">
        <v>0.10500000000000001</v>
      </c>
      <c r="H163" s="145"/>
      <c r="I163" s="135">
        <f t="shared" si="3"/>
        <v>0</v>
      </c>
      <c r="J163"/>
      <c r="K163"/>
      <c r="L163"/>
      <c r="M163"/>
      <c r="S163" s="332"/>
    </row>
    <row r="164" spans="1:19" x14ac:dyDescent="0.2">
      <c r="A164" s="131" t="s">
        <v>501</v>
      </c>
      <c r="B164" s="132" t="s">
        <v>280</v>
      </c>
      <c r="C164" s="359">
        <v>20083</v>
      </c>
      <c r="D164" s="133" t="s">
        <v>780</v>
      </c>
      <c r="E164" s="134" t="s">
        <v>582</v>
      </c>
      <c r="F164" s="118">
        <v>1.4999999999999999E-2</v>
      </c>
      <c r="G164" s="355">
        <v>7.4999999999999997E-2</v>
      </c>
      <c r="H164" s="145"/>
      <c r="I164" s="135">
        <f t="shared" si="3"/>
        <v>0</v>
      </c>
      <c r="J164"/>
      <c r="K164"/>
      <c r="L164"/>
      <c r="M164"/>
      <c r="S164" s="332"/>
    </row>
    <row r="165" spans="1:19" x14ac:dyDescent="0.2">
      <c r="A165" s="131" t="s">
        <v>502</v>
      </c>
      <c r="B165" s="132" t="s">
        <v>280</v>
      </c>
      <c r="C165" s="359">
        <v>296</v>
      </c>
      <c r="D165" s="133" t="s">
        <v>688</v>
      </c>
      <c r="E165" s="134" t="s">
        <v>582</v>
      </c>
      <c r="F165" s="118">
        <v>1</v>
      </c>
      <c r="G165" s="355">
        <v>11</v>
      </c>
      <c r="H165" s="145"/>
      <c r="I165" s="135">
        <f t="shared" si="3"/>
        <v>0</v>
      </c>
      <c r="J165"/>
      <c r="K165"/>
      <c r="L165"/>
      <c r="M165"/>
      <c r="S165" s="332"/>
    </row>
    <row r="166" spans="1:19" x14ac:dyDescent="0.2">
      <c r="A166" s="131" t="s">
        <v>502</v>
      </c>
      <c r="B166" s="132" t="s">
        <v>280</v>
      </c>
      <c r="C166" s="359">
        <v>3518</v>
      </c>
      <c r="D166" s="133" t="s">
        <v>744</v>
      </c>
      <c r="E166" s="134" t="s">
        <v>582</v>
      </c>
      <c r="F166" s="118">
        <v>1</v>
      </c>
      <c r="G166" s="355">
        <v>11</v>
      </c>
      <c r="H166" s="145"/>
      <c r="I166" s="135">
        <f t="shared" si="3"/>
        <v>0</v>
      </c>
      <c r="J166"/>
      <c r="K166"/>
      <c r="L166"/>
      <c r="M166"/>
      <c r="S166" s="332"/>
    </row>
    <row r="167" spans="1:19" ht="22.5" x14ac:dyDescent="0.2">
      <c r="A167" s="131" t="s">
        <v>502</v>
      </c>
      <c r="B167" s="132" t="s">
        <v>280</v>
      </c>
      <c r="C167" s="359">
        <v>20078</v>
      </c>
      <c r="D167" s="133" t="s">
        <v>775</v>
      </c>
      <c r="E167" s="134" t="s">
        <v>582</v>
      </c>
      <c r="F167" s="118">
        <v>0.02</v>
      </c>
      <c r="G167" s="355">
        <v>0.22</v>
      </c>
      <c r="H167" s="145"/>
      <c r="I167" s="135">
        <f t="shared" si="3"/>
        <v>0</v>
      </c>
      <c r="J167"/>
      <c r="K167"/>
      <c r="L167"/>
      <c r="M167"/>
      <c r="S167" s="332"/>
    </row>
    <row r="168" spans="1:19" x14ac:dyDescent="0.2">
      <c r="A168" s="131" t="s">
        <v>503</v>
      </c>
      <c r="B168" s="132" t="s">
        <v>280</v>
      </c>
      <c r="C168" s="359">
        <v>301</v>
      </c>
      <c r="D168" s="133" t="s">
        <v>687</v>
      </c>
      <c r="E168" s="134" t="s">
        <v>582</v>
      </c>
      <c r="F168" s="118">
        <v>2</v>
      </c>
      <c r="G168" s="355">
        <v>12</v>
      </c>
      <c r="H168" s="145"/>
      <c r="I168" s="135">
        <f t="shared" si="3"/>
        <v>0</v>
      </c>
      <c r="J168"/>
      <c r="K168"/>
      <c r="L168"/>
      <c r="M168"/>
      <c r="S168" s="332"/>
    </row>
    <row r="169" spans="1:19" ht="22.5" x14ac:dyDescent="0.2">
      <c r="A169" s="131" t="s">
        <v>503</v>
      </c>
      <c r="B169" s="132" t="s">
        <v>280</v>
      </c>
      <c r="C169" s="359">
        <v>3670</v>
      </c>
      <c r="D169" s="133" t="s">
        <v>755</v>
      </c>
      <c r="E169" s="134" t="s">
        <v>582</v>
      </c>
      <c r="F169" s="118">
        <v>1</v>
      </c>
      <c r="G169" s="355">
        <v>6</v>
      </c>
      <c r="H169" s="145"/>
      <c r="I169" s="135">
        <f t="shared" si="3"/>
        <v>0</v>
      </c>
      <c r="J169"/>
      <c r="K169"/>
      <c r="L169"/>
      <c r="M169"/>
      <c r="S169" s="332"/>
    </row>
    <row r="170" spans="1:19" ht="22.5" x14ac:dyDescent="0.2">
      <c r="A170" s="131" t="s">
        <v>503</v>
      </c>
      <c r="B170" s="132" t="s">
        <v>280</v>
      </c>
      <c r="C170" s="359">
        <v>20078</v>
      </c>
      <c r="D170" s="133" t="s">
        <v>775</v>
      </c>
      <c r="E170" s="134" t="s">
        <v>582</v>
      </c>
      <c r="F170" s="118">
        <v>9.1999999999999998E-2</v>
      </c>
      <c r="G170" s="355">
        <v>0.55200000000000005</v>
      </c>
      <c r="H170" s="145"/>
      <c r="I170" s="135">
        <f t="shared" si="3"/>
        <v>0</v>
      </c>
      <c r="J170"/>
      <c r="K170"/>
      <c r="L170"/>
      <c r="M170"/>
      <c r="S170" s="332"/>
    </row>
    <row r="171" spans="1:19" x14ac:dyDescent="0.2">
      <c r="A171" s="131" t="s">
        <v>504</v>
      </c>
      <c r="B171" s="132" t="s">
        <v>280</v>
      </c>
      <c r="C171" s="359">
        <v>296</v>
      </c>
      <c r="D171" s="133" t="s">
        <v>688</v>
      </c>
      <c r="E171" s="134" t="s">
        <v>582</v>
      </c>
      <c r="F171" s="118">
        <v>2</v>
      </c>
      <c r="G171" s="355">
        <v>6</v>
      </c>
      <c r="H171" s="145"/>
      <c r="I171" s="135">
        <f t="shared" si="3"/>
        <v>0</v>
      </c>
      <c r="J171"/>
      <c r="K171"/>
      <c r="L171"/>
      <c r="M171"/>
      <c r="S171" s="332"/>
    </row>
    <row r="172" spans="1:19" ht="22.5" x14ac:dyDescent="0.2">
      <c r="A172" s="131" t="s">
        <v>504</v>
      </c>
      <c r="B172" s="132" t="s">
        <v>280</v>
      </c>
      <c r="C172" s="359">
        <v>3662</v>
      </c>
      <c r="D172" s="133" t="s">
        <v>756</v>
      </c>
      <c r="E172" s="134" t="s">
        <v>582</v>
      </c>
      <c r="F172" s="118">
        <v>1</v>
      </c>
      <c r="G172" s="355">
        <v>3</v>
      </c>
      <c r="H172" s="145"/>
      <c r="I172" s="135">
        <f t="shared" si="3"/>
        <v>0</v>
      </c>
      <c r="J172"/>
      <c r="K172"/>
      <c r="L172"/>
      <c r="M172"/>
      <c r="S172" s="332"/>
    </row>
    <row r="173" spans="1:19" ht="22.5" x14ac:dyDescent="0.2">
      <c r="A173" s="131" t="s">
        <v>504</v>
      </c>
      <c r="B173" s="132" t="s">
        <v>280</v>
      </c>
      <c r="C173" s="359">
        <v>20078</v>
      </c>
      <c r="D173" s="133" t="s">
        <v>775</v>
      </c>
      <c r="E173" s="134" t="s">
        <v>582</v>
      </c>
      <c r="F173" s="118">
        <v>0.04</v>
      </c>
      <c r="G173" s="355">
        <v>0.12</v>
      </c>
      <c r="H173" s="145"/>
      <c r="I173" s="135">
        <f t="shared" si="3"/>
        <v>0</v>
      </c>
      <c r="J173"/>
      <c r="K173"/>
      <c r="L173"/>
      <c r="M173"/>
      <c r="S173" s="332"/>
    </row>
    <row r="174" spans="1:19" x14ac:dyDescent="0.2">
      <c r="A174" s="131" t="s">
        <v>505</v>
      </c>
      <c r="B174" s="132" t="s">
        <v>280</v>
      </c>
      <c r="C174" s="359">
        <v>122</v>
      </c>
      <c r="D174" s="133" t="s">
        <v>685</v>
      </c>
      <c r="E174" s="134" t="s">
        <v>582</v>
      </c>
      <c r="F174" s="118">
        <v>6.7599999999999993E-2</v>
      </c>
      <c r="G174" s="355">
        <v>0.60839999999999994</v>
      </c>
      <c r="H174" s="145"/>
      <c r="I174" s="135">
        <f t="shared" si="3"/>
        <v>0</v>
      </c>
      <c r="J174"/>
      <c r="K174"/>
      <c r="L174"/>
      <c r="M174"/>
      <c r="S174" s="332"/>
    </row>
    <row r="175" spans="1:19" ht="22.5" x14ac:dyDescent="0.2">
      <c r="A175" s="131" t="s">
        <v>505</v>
      </c>
      <c r="B175" s="132" t="s">
        <v>280</v>
      </c>
      <c r="C175" s="359">
        <v>3659</v>
      </c>
      <c r="D175" s="133" t="s">
        <v>754</v>
      </c>
      <c r="E175" s="134" t="s">
        <v>582</v>
      </c>
      <c r="F175" s="118">
        <v>1</v>
      </c>
      <c r="G175" s="355">
        <v>9</v>
      </c>
      <c r="H175" s="145"/>
      <c r="I175" s="135">
        <f t="shared" si="3"/>
        <v>0</v>
      </c>
      <c r="J175"/>
      <c r="K175"/>
      <c r="L175"/>
      <c r="M175"/>
      <c r="S175" s="332"/>
    </row>
    <row r="176" spans="1:19" x14ac:dyDescent="0.2">
      <c r="A176" s="131" t="s">
        <v>505</v>
      </c>
      <c r="B176" s="132" t="s">
        <v>280</v>
      </c>
      <c r="C176" s="359">
        <v>20083</v>
      </c>
      <c r="D176" s="133" t="s">
        <v>780</v>
      </c>
      <c r="E176" s="134" t="s">
        <v>582</v>
      </c>
      <c r="F176" s="118">
        <v>9.11E-2</v>
      </c>
      <c r="G176" s="355">
        <v>0.81989999999999996</v>
      </c>
      <c r="H176" s="145"/>
      <c r="I176" s="135">
        <f t="shared" si="3"/>
        <v>0</v>
      </c>
      <c r="J176"/>
      <c r="K176"/>
      <c r="L176"/>
      <c r="M176"/>
      <c r="S176" s="332"/>
    </row>
    <row r="177" spans="1:19" x14ac:dyDescent="0.2">
      <c r="A177" s="131" t="s">
        <v>506</v>
      </c>
      <c r="B177" s="132" t="s">
        <v>280</v>
      </c>
      <c r="C177" s="359">
        <v>38383</v>
      </c>
      <c r="D177" s="133" t="s">
        <v>761</v>
      </c>
      <c r="E177" s="134" t="s">
        <v>582</v>
      </c>
      <c r="F177" s="118">
        <v>0.1</v>
      </c>
      <c r="G177" s="355">
        <v>1.6</v>
      </c>
      <c r="H177" s="145"/>
      <c r="I177" s="135">
        <f t="shared" si="3"/>
        <v>0</v>
      </c>
      <c r="J177"/>
      <c r="K177"/>
      <c r="L177"/>
      <c r="M177"/>
      <c r="S177" s="332"/>
    </row>
    <row r="178" spans="1:19" x14ac:dyDescent="0.2">
      <c r="A178" s="131" t="s">
        <v>506</v>
      </c>
      <c r="B178" s="132" t="s">
        <v>280</v>
      </c>
      <c r="C178" s="359">
        <v>9835</v>
      </c>
      <c r="D178" s="133" t="s">
        <v>811</v>
      </c>
      <c r="E178" s="134" t="s">
        <v>682</v>
      </c>
      <c r="F178" s="118">
        <v>1.05</v>
      </c>
      <c r="G178" s="355">
        <v>16.8</v>
      </c>
      <c r="H178" s="145"/>
      <c r="I178" s="135">
        <f t="shared" si="3"/>
        <v>0</v>
      </c>
      <c r="J178"/>
      <c r="K178"/>
      <c r="L178"/>
      <c r="M178"/>
      <c r="S178" s="332"/>
    </row>
    <row r="179" spans="1:19" x14ac:dyDescent="0.2">
      <c r="A179" s="131" t="s">
        <v>507</v>
      </c>
      <c r="B179" s="132" t="s">
        <v>280</v>
      </c>
      <c r="C179" s="359">
        <v>122</v>
      </c>
      <c r="D179" s="133" t="s">
        <v>685</v>
      </c>
      <c r="E179" s="134" t="s">
        <v>582</v>
      </c>
      <c r="F179" s="118">
        <v>3.5000000000000001E-3</v>
      </c>
      <c r="G179" s="355">
        <v>0.1855</v>
      </c>
      <c r="H179" s="145"/>
      <c r="I179" s="135">
        <f t="shared" si="3"/>
        <v>0</v>
      </c>
      <c r="J179"/>
      <c r="K179"/>
      <c r="L179"/>
      <c r="M179"/>
      <c r="S179" s="332"/>
    </row>
    <row r="180" spans="1:19" x14ac:dyDescent="0.2">
      <c r="A180" s="131" t="s">
        <v>507</v>
      </c>
      <c r="B180" s="132" t="s">
        <v>280</v>
      </c>
      <c r="C180" s="359">
        <v>38383</v>
      </c>
      <c r="D180" s="133" t="s">
        <v>761</v>
      </c>
      <c r="E180" s="134" t="s">
        <v>582</v>
      </c>
      <c r="F180" s="118">
        <v>1.7000000000000001E-2</v>
      </c>
      <c r="G180" s="355">
        <v>0.90100000000000002</v>
      </c>
      <c r="H180" s="145"/>
      <c r="I180" s="135">
        <f t="shared" si="3"/>
        <v>0</v>
      </c>
      <c r="J180"/>
      <c r="K180"/>
      <c r="L180"/>
      <c r="M180"/>
      <c r="S180" s="332"/>
    </row>
    <row r="181" spans="1:19" x14ac:dyDescent="0.2">
      <c r="A181" s="131" t="s">
        <v>507</v>
      </c>
      <c r="B181" s="132" t="s">
        <v>280</v>
      </c>
      <c r="C181" s="359">
        <v>20083</v>
      </c>
      <c r="D181" s="133" t="s">
        <v>780</v>
      </c>
      <c r="E181" s="134" t="s">
        <v>582</v>
      </c>
      <c r="F181" s="118">
        <v>4.7999999999999996E-3</v>
      </c>
      <c r="G181" s="355">
        <v>0.25439999999999996</v>
      </c>
      <c r="H181" s="145"/>
      <c r="I181" s="135">
        <f t="shared" si="3"/>
        <v>0</v>
      </c>
      <c r="J181"/>
      <c r="K181"/>
      <c r="L181"/>
      <c r="M181"/>
      <c r="S181" s="332"/>
    </row>
    <row r="182" spans="1:19" x14ac:dyDescent="0.2">
      <c r="A182" s="131" t="s">
        <v>507</v>
      </c>
      <c r="B182" s="132" t="s">
        <v>280</v>
      </c>
      <c r="C182" s="359">
        <v>9838</v>
      </c>
      <c r="D182" s="133" t="s">
        <v>812</v>
      </c>
      <c r="E182" s="134" t="s">
        <v>682</v>
      </c>
      <c r="F182" s="118">
        <v>1.05</v>
      </c>
      <c r="G182" s="355">
        <v>55.650000000000006</v>
      </c>
      <c r="H182" s="145"/>
      <c r="I182" s="135">
        <f t="shared" si="3"/>
        <v>0</v>
      </c>
      <c r="J182"/>
      <c r="K182"/>
      <c r="L182"/>
      <c r="M182"/>
      <c r="S182" s="332"/>
    </row>
    <row r="183" spans="1:19" x14ac:dyDescent="0.2">
      <c r="A183" s="131" t="s">
        <v>508</v>
      </c>
      <c r="B183" s="132" t="s">
        <v>280</v>
      </c>
      <c r="C183" s="359">
        <v>122</v>
      </c>
      <c r="D183" s="133" t="s">
        <v>685</v>
      </c>
      <c r="E183" s="134" t="s">
        <v>582</v>
      </c>
      <c r="F183" s="118">
        <v>8.0000000000000002E-3</v>
      </c>
      <c r="G183" s="355">
        <v>0.08</v>
      </c>
      <c r="H183" s="145"/>
      <c r="I183" s="135">
        <f t="shared" si="3"/>
        <v>0</v>
      </c>
      <c r="J183"/>
      <c r="K183"/>
      <c r="L183"/>
      <c r="M183"/>
      <c r="S183" s="332"/>
    </row>
    <row r="184" spans="1:19" x14ac:dyDescent="0.2">
      <c r="A184" s="131" t="s">
        <v>508</v>
      </c>
      <c r="B184" s="132" t="s">
        <v>280</v>
      </c>
      <c r="C184" s="359">
        <v>38383</v>
      </c>
      <c r="D184" s="133" t="s">
        <v>761</v>
      </c>
      <c r="E184" s="134" t="s">
        <v>582</v>
      </c>
      <c r="F184" s="118">
        <v>3.6999999999999998E-2</v>
      </c>
      <c r="G184" s="355">
        <v>0.37</v>
      </c>
      <c r="H184" s="145"/>
      <c r="I184" s="135">
        <f t="shared" si="3"/>
        <v>0</v>
      </c>
      <c r="J184"/>
      <c r="K184"/>
      <c r="L184"/>
      <c r="M184"/>
      <c r="S184" s="332"/>
    </row>
    <row r="185" spans="1:19" x14ac:dyDescent="0.2">
      <c r="A185" s="131" t="s">
        <v>508</v>
      </c>
      <c r="B185" s="132" t="s">
        <v>280</v>
      </c>
      <c r="C185" s="359">
        <v>20083</v>
      </c>
      <c r="D185" s="133" t="s">
        <v>780</v>
      </c>
      <c r="E185" s="134" t="s">
        <v>582</v>
      </c>
      <c r="F185" s="118">
        <v>1.24E-2</v>
      </c>
      <c r="G185" s="355">
        <v>0.124</v>
      </c>
      <c r="H185" s="145"/>
      <c r="I185" s="135">
        <f t="shared" si="3"/>
        <v>0</v>
      </c>
      <c r="J185"/>
      <c r="K185"/>
      <c r="L185"/>
      <c r="M185"/>
      <c r="S185" s="332"/>
    </row>
    <row r="186" spans="1:19" x14ac:dyDescent="0.2">
      <c r="A186" s="131" t="s">
        <v>508</v>
      </c>
      <c r="B186" s="132" t="s">
        <v>280</v>
      </c>
      <c r="C186" s="359">
        <v>9837</v>
      </c>
      <c r="D186" s="133" t="s">
        <v>813</v>
      </c>
      <c r="E186" s="134" t="s">
        <v>682</v>
      </c>
      <c r="F186" s="118">
        <v>1.05</v>
      </c>
      <c r="G186" s="355">
        <v>10.5</v>
      </c>
      <c r="H186" s="145"/>
      <c r="I186" s="135">
        <f t="shared" si="3"/>
        <v>0</v>
      </c>
      <c r="J186"/>
      <c r="K186"/>
      <c r="L186"/>
      <c r="M186"/>
      <c r="S186" s="332"/>
    </row>
    <row r="187" spans="1:19" x14ac:dyDescent="0.2">
      <c r="A187" s="131" t="s">
        <v>509</v>
      </c>
      <c r="B187" s="132" t="s">
        <v>280</v>
      </c>
      <c r="C187" s="359">
        <v>122</v>
      </c>
      <c r="D187" s="133" t="s">
        <v>685</v>
      </c>
      <c r="E187" s="134" t="s">
        <v>582</v>
      </c>
      <c r="F187" s="118">
        <v>1.17E-2</v>
      </c>
      <c r="G187" s="355">
        <v>0.84240000000000004</v>
      </c>
      <c r="H187" s="145"/>
      <c r="I187" s="135">
        <f t="shared" si="3"/>
        <v>0</v>
      </c>
      <c r="J187"/>
      <c r="K187"/>
      <c r="L187"/>
      <c r="M187"/>
      <c r="S187" s="332"/>
    </row>
    <row r="188" spans="1:19" x14ac:dyDescent="0.2">
      <c r="A188" s="131" t="s">
        <v>509</v>
      </c>
      <c r="B188" s="132" t="s">
        <v>280</v>
      </c>
      <c r="C188" s="359">
        <v>38383</v>
      </c>
      <c r="D188" s="133" t="s">
        <v>761</v>
      </c>
      <c r="E188" s="134" t="s">
        <v>582</v>
      </c>
      <c r="F188" s="118">
        <v>5.2999999999999999E-2</v>
      </c>
      <c r="G188" s="355">
        <v>3.8159999999999998</v>
      </c>
      <c r="H188" s="145"/>
      <c r="I188" s="135">
        <f t="shared" si="3"/>
        <v>0</v>
      </c>
      <c r="J188"/>
      <c r="K188"/>
      <c r="L188"/>
      <c r="M188"/>
      <c r="S188" s="332"/>
    </row>
    <row r="189" spans="1:19" x14ac:dyDescent="0.2">
      <c r="A189" s="131" t="s">
        <v>509</v>
      </c>
      <c r="B189" s="132" t="s">
        <v>280</v>
      </c>
      <c r="C189" s="359">
        <v>20083</v>
      </c>
      <c r="D189" s="133" t="s">
        <v>780</v>
      </c>
      <c r="E189" s="134" t="s">
        <v>582</v>
      </c>
      <c r="F189" s="118">
        <v>1.9099999999999999E-2</v>
      </c>
      <c r="G189" s="355">
        <v>1.3752</v>
      </c>
      <c r="H189" s="145"/>
      <c r="I189" s="135">
        <f t="shared" si="3"/>
        <v>0</v>
      </c>
      <c r="J189"/>
      <c r="K189"/>
      <c r="L189"/>
      <c r="M189"/>
      <c r="S189" s="332"/>
    </row>
    <row r="190" spans="1:19" x14ac:dyDescent="0.2">
      <c r="A190" s="131" t="s">
        <v>509</v>
      </c>
      <c r="B190" s="132" t="s">
        <v>280</v>
      </c>
      <c r="C190" s="359">
        <v>9836</v>
      </c>
      <c r="D190" s="133" t="s">
        <v>810</v>
      </c>
      <c r="E190" s="134" t="s">
        <v>682</v>
      </c>
      <c r="F190" s="118">
        <v>1.05</v>
      </c>
      <c r="G190" s="355">
        <v>75.600000000000009</v>
      </c>
      <c r="H190" s="145"/>
      <c r="I190" s="135">
        <f t="shared" si="3"/>
        <v>0</v>
      </c>
      <c r="J190"/>
      <c r="K190"/>
      <c r="L190"/>
      <c r="M190"/>
      <c r="S190" s="332"/>
    </row>
    <row r="191" spans="1:19" ht="22.5" x14ac:dyDescent="0.2">
      <c r="A191" s="131" t="s">
        <v>510</v>
      </c>
      <c r="B191" s="132" t="s">
        <v>280</v>
      </c>
      <c r="C191" s="359">
        <v>299</v>
      </c>
      <c r="D191" s="133" t="s">
        <v>690</v>
      </c>
      <c r="E191" s="134" t="s">
        <v>582</v>
      </c>
      <c r="F191" s="118">
        <v>0.33</v>
      </c>
      <c r="G191" s="355">
        <v>11.22</v>
      </c>
      <c r="H191" s="145"/>
      <c r="I191" s="135">
        <f t="shared" si="3"/>
        <v>0</v>
      </c>
      <c r="J191"/>
      <c r="K191"/>
      <c r="L191"/>
      <c r="M191"/>
      <c r="S191" s="332"/>
    </row>
    <row r="192" spans="1:19" ht="22.5" x14ac:dyDescent="0.2">
      <c r="A192" s="131" t="s">
        <v>510</v>
      </c>
      <c r="B192" s="132" t="s">
        <v>280</v>
      </c>
      <c r="C192" s="359">
        <v>9841</v>
      </c>
      <c r="D192" s="133" t="s">
        <v>814</v>
      </c>
      <c r="E192" s="134" t="s">
        <v>682</v>
      </c>
      <c r="F192" s="118">
        <v>1.1000000000000001</v>
      </c>
      <c r="G192" s="355">
        <v>37.400000000000006</v>
      </c>
      <c r="H192" s="145"/>
      <c r="I192" s="135">
        <f t="shared" si="3"/>
        <v>0</v>
      </c>
      <c r="J192"/>
      <c r="K192"/>
      <c r="L192"/>
      <c r="M192"/>
      <c r="S192" s="332"/>
    </row>
    <row r="193" spans="1:1021" s="338" customFormat="1" hidden="1" x14ac:dyDescent="0.2">
      <c r="A193" s="348" t="s">
        <v>511</v>
      </c>
      <c r="B193" s="349" t="s">
        <v>280</v>
      </c>
      <c r="C193" s="361">
        <v>3146</v>
      </c>
      <c r="D193" s="149" t="s">
        <v>732</v>
      </c>
      <c r="E193" s="350" t="s">
        <v>582</v>
      </c>
      <c r="F193" s="137">
        <v>3.32E-2</v>
      </c>
      <c r="G193" s="357">
        <v>0.29519447999999998</v>
      </c>
      <c r="H193" s="472"/>
      <c r="I193" s="334">
        <f t="shared" si="3"/>
        <v>0</v>
      </c>
      <c r="N193" s="335"/>
      <c r="O193" s="335"/>
      <c r="P193" s="335"/>
      <c r="Q193" s="335"/>
      <c r="R193" s="335"/>
      <c r="S193" s="351"/>
      <c r="T193" s="335"/>
      <c r="U193" s="335"/>
      <c r="V193" s="335"/>
      <c r="W193" s="335"/>
      <c r="X193" s="335"/>
      <c r="Y193" s="335"/>
      <c r="Z193" s="335"/>
      <c r="AA193" s="335"/>
      <c r="AB193" s="335"/>
      <c r="AC193" s="335"/>
      <c r="AD193" s="335"/>
      <c r="AE193" s="335"/>
      <c r="AF193" s="335"/>
      <c r="AG193" s="335"/>
      <c r="AH193" s="335"/>
      <c r="AI193" s="335"/>
      <c r="AJ193" s="335"/>
      <c r="AK193" s="335"/>
      <c r="AL193" s="335"/>
      <c r="AM193" s="335"/>
      <c r="AN193" s="335"/>
      <c r="AO193" s="335"/>
      <c r="AP193" s="335"/>
      <c r="AQ193" s="335"/>
      <c r="AR193" s="335"/>
      <c r="AS193" s="335"/>
      <c r="AT193" s="335"/>
      <c r="AU193" s="335"/>
      <c r="AV193" s="335"/>
      <c r="AW193" s="335"/>
      <c r="AX193" s="335"/>
      <c r="AY193" s="335"/>
      <c r="AZ193" s="335"/>
      <c r="BA193" s="335"/>
      <c r="BB193" s="335"/>
      <c r="BC193" s="335"/>
      <c r="BD193" s="335"/>
      <c r="BE193" s="335"/>
      <c r="BF193" s="335"/>
      <c r="BG193" s="335"/>
      <c r="BH193" s="335"/>
      <c r="BI193" s="335"/>
      <c r="BJ193" s="335"/>
      <c r="BK193" s="335"/>
      <c r="BL193" s="335"/>
      <c r="BM193" s="335"/>
      <c r="BN193" s="335"/>
      <c r="BO193" s="335"/>
      <c r="BP193" s="335"/>
      <c r="BQ193" s="335"/>
      <c r="BR193" s="335"/>
      <c r="BS193" s="335"/>
      <c r="BT193" s="335"/>
      <c r="BU193" s="335"/>
      <c r="BV193" s="335"/>
      <c r="BW193" s="335"/>
      <c r="BX193" s="335"/>
      <c r="BY193" s="335"/>
      <c r="BZ193" s="335"/>
      <c r="CA193" s="335"/>
      <c r="CB193" s="335"/>
      <c r="CC193" s="335"/>
      <c r="CD193" s="335"/>
      <c r="CE193" s="335"/>
      <c r="CF193" s="335"/>
      <c r="CG193" s="335"/>
      <c r="CH193" s="335"/>
      <c r="CI193" s="335"/>
      <c r="CJ193" s="335"/>
      <c r="CK193" s="335"/>
      <c r="CL193" s="335"/>
      <c r="CM193" s="335"/>
      <c r="CN193" s="335"/>
      <c r="CO193" s="335"/>
      <c r="CP193" s="335"/>
      <c r="CQ193" s="335"/>
      <c r="CR193" s="335"/>
      <c r="CS193" s="335"/>
      <c r="CT193" s="335"/>
      <c r="CU193" s="335"/>
      <c r="CV193" s="335"/>
      <c r="CW193" s="335"/>
      <c r="CX193" s="335"/>
      <c r="CY193" s="335"/>
      <c r="CZ193" s="335"/>
      <c r="DA193" s="335"/>
      <c r="DB193" s="335"/>
      <c r="DC193" s="335"/>
      <c r="DD193" s="335"/>
      <c r="DE193" s="335"/>
      <c r="DF193" s="335"/>
      <c r="DG193" s="335"/>
      <c r="DH193" s="335"/>
      <c r="DI193" s="335"/>
      <c r="DJ193" s="335"/>
      <c r="DK193" s="335"/>
      <c r="DL193" s="335"/>
      <c r="DM193" s="335"/>
      <c r="DN193" s="335"/>
      <c r="DO193" s="335"/>
      <c r="DP193" s="335"/>
      <c r="DQ193" s="335"/>
      <c r="DR193" s="335"/>
      <c r="DS193" s="335"/>
      <c r="DT193" s="335"/>
      <c r="DU193" s="335"/>
      <c r="DV193" s="335"/>
      <c r="DW193" s="335"/>
      <c r="DX193" s="335"/>
      <c r="DY193" s="335"/>
      <c r="DZ193" s="335"/>
      <c r="EA193" s="335"/>
      <c r="EB193" s="335"/>
      <c r="EC193" s="335"/>
      <c r="ED193" s="335"/>
      <c r="EE193" s="335"/>
      <c r="EF193" s="335"/>
      <c r="EG193" s="335"/>
      <c r="EH193" s="335"/>
      <c r="EI193" s="335"/>
      <c r="EJ193" s="335"/>
      <c r="EK193" s="335"/>
      <c r="EL193" s="335"/>
      <c r="EM193" s="335"/>
      <c r="EN193" s="335"/>
      <c r="EO193" s="335"/>
      <c r="EP193" s="335"/>
      <c r="EQ193" s="335"/>
      <c r="ER193" s="335"/>
      <c r="ES193" s="335"/>
      <c r="ET193" s="335"/>
      <c r="EU193" s="335"/>
      <c r="EV193" s="335"/>
      <c r="EW193" s="335"/>
      <c r="EX193" s="335"/>
      <c r="EY193" s="335"/>
      <c r="EZ193" s="335"/>
      <c r="FA193" s="335"/>
      <c r="FB193" s="335"/>
      <c r="FC193" s="335"/>
      <c r="FD193" s="335"/>
      <c r="FE193" s="335"/>
      <c r="FF193" s="335"/>
      <c r="FG193" s="335"/>
      <c r="FH193" s="335"/>
      <c r="FI193" s="335"/>
      <c r="FJ193" s="335"/>
      <c r="FK193" s="335"/>
      <c r="FL193" s="335"/>
      <c r="FM193" s="335"/>
      <c r="FN193" s="335"/>
      <c r="FO193" s="335"/>
      <c r="FP193" s="335"/>
      <c r="FQ193" s="335"/>
      <c r="FR193" s="335"/>
      <c r="FS193" s="335"/>
      <c r="FT193" s="335"/>
      <c r="FU193" s="335"/>
      <c r="FV193" s="335"/>
      <c r="FW193" s="335"/>
      <c r="FX193" s="335"/>
      <c r="FY193" s="335"/>
      <c r="FZ193" s="335"/>
      <c r="GA193" s="335"/>
      <c r="GB193" s="335"/>
      <c r="GC193" s="335"/>
      <c r="GD193" s="335"/>
      <c r="GE193" s="335"/>
      <c r="GF193" s="335"/>
      <c r="GG193" s="335"/>
      <c r="GH193" s="335"/>
      <c r="GI193" s="335"/>
      <c r="GJ193" s="335"/>
      <c r="GK193" s="335"/>
      <c r="GL193" s="335"/>
      <c r="GM193" s="335"/>
      <c r="GN193" s="335"/>
      <c r="GO193" s="335"/>
      <c r="GP193" s="335"/>
      <c r="GQ193" s="335"/>
      <c r="GR193" s="335"/>
      <c r="GS193" s="335"/>
      <c r="GT193" s="335"/>
      <c r="GU193" s="335"/>
      <c r="GV193" s="335"/>
      <c r="GW193" s="335"/>
      <c r="GX193" s="335"/>
      <c r="GY193" s="335"/>
      <c r="GZ193" s="335"/>
      <c r="HA193" s="335"/>
      <c r="HB193" s="335"/>
      <c r="HC193" s="335"/>
      <c r="HD193" s="335"/>
      <c r="HE193" s="335"/>
      <c r="HF193" s="335"/>
      <c r="HG193" s="335"/>
      <c r="HH193" s="335"/>
      <c r="HI193" s="335"/>
      <c r="HJ193" s="335"/>
      <c r="HK193" s="335"/>
      <c r="HL193" s="335"/>
      <c r="HM193" s="335"/>
      <c r="HN193" s="335"/>
      <c r="HO193" s="335"/>
      <c r="HP193" s="335"/>
      <c r="HQ193" s="335"/>
      <c r="HR193" s="335"/>
      <c r="HS193" s="335"/>
      <c r="HT193" s="335"/>
      <c r="HU193" s="335"/>
      <c r="HV193" s="335"/>
      <c r="HW193" s="335"/>
      <c r="HX193" s="335"/>
      <c r="HY193" s="335"/>
      <c r="HZ193" s="335"/>
      <c r="IA193" s="335"/>
      <c r="IB193" s="335"/>
      <c r="IC193" s="335"/>
      <c r="ID193" s="335"/>
      <c r="IE193" s="335"/>
      <c r="IF193" s="335"/>
      <c r="IG193" s="335"/>
      <c r="IH193" s="335"/>
      <c r="II193" s="335"/>
      <c r="IJ193" s="335"/>
      <c r="IK193" s="335"/>
      <c r="IL193" s="335"/>
      <c r="IM193" s="335"/>
      <c r="IN193" s="335"/>
      <c r="IO193" s="335"/>
      <c r="IP193" s="335"/>
      <c r="IQ193" s="335"/>
      <c r="IR193" s="335"/>
      <c r="IS193" s="335"/>
      <c r="IT193" s="335"/>
      <c r="IU193" s="335"/>
      <c r="IV193" s="335"/>
      <c r="IW193" s="335"/>
      <c r="IX193" s="335"/>
      <c r="IY193" s="335"/>
      <c r="IZ193" s="335"/>
      <c r="JA193" s="335"/>
      <c r="JB193" s="335"/>
      <c r="JC193" s="335"/>
      <c r="JD193" s="335"/>
      <c r="JE193" s="335"/>
      <c r="JF193" s="335"/>
      <c r="JG193" s="335"/>
      <c r="JH193" s="335"/>
      <c r="JI193" s="335"/>
      <c r="JJ193" s="335"/>
      <c r="JK193" s="335"/>
      <c r="JL193" s="335"/>
      <c r="JM193" s="335"/>
      <c r="JN193" s="335"/>
      <c r="JO193" s="335"/>
      <c r="JP193" s="335"/>
      <c r="JQ193" s="335"/>
      <c r="JR193" s="335"/>
      <c r="JS193" s="335"/>
      <c r="JT193" s="335"/>
      <c r="JU193" s="335"/>
      <c r="JV193" s="335"/>
      <c r="JW193" s="335"/>
      <c r="JX193" s="335"/>
      <c r="JY193" s="335"/>
      <c r="JZ193" s="335"/>
      <c r="KA193" s="335"/>
      <c r="KB193" s="335"/>
      <c r="KC193" s="335"/>
      <c r="KD193" s="335"/>
      <c r="KE193" s="335"/>
      <c r="KF193" s="335"/>
      <c r="KG193" s="335"/>
      <c r="KH193" s="335"/>
      <c r="KI193" s="335"/>
      <c r="KJ193" s="335"/>
      <c r="KK193" s="335"/>
      <c r="KL193" s="335"/>
      <c r="KM193" s="335"/>
      <c r="KN193" s="335"/>
      <c r="KO193" s="335"/>
      <c r="KP193" s="335"/>
      <c r="KQ193" s="335"/>
      <c r="KR193" s="335"/>
      <c r="KS193" s="335"/>
      <c r="KT193" s="335"/>
      <c r="KU193" s="335"/>
      <c r="KV193" s="335"/>
      <c r="KW193" s="335"/>
      <c r="KX193" s="335"/>
      <c r="KY193" s="335"/>
      <c r="KZ193" s="335"/>
      <c r="LA193" s="335"/>
      <c r="LB193" s="335"/>
      <c r="LC193" s="335"/>
      <c r="LD193" s="335"/>
      <c r="LE193" s="335"/>
      <c r="LF193" s="335"/>
      <c r="LG193" s="335"/>
      <c r="LH193" s="335"/>
      <c r="LI193" s="335"/>
      <c r="LJ193" s="335"/>
      <c r="LK193" s="335"/>
      <c r="LL193" s="335"/>
      <c r="LM193" s="335"/>
      <c r="LN193" s="335"/>
      <c r="LO193" s="335"/>
      <c r="LP193" s="335"/>
      <c r="LQ193" s="335"/>
      <c r="LR193" s="335"/>
      <c r="LS193" s="335"/>
      <c r="LT193" s="335"/>
      <c r="LU193" s="335"/>
      <c r="LV193" s="335"/>
      <c r="LW193" s="335"/>
      <c r="LX193" s="335"/>
      <c r="LY193" s="335"/>
      <c r="LZ193" s="335"/>
      <c r="MA193" s="335"/>
      <c r="MB193" s="335"/>
      <c r="MC193" s="335"/>
      <c r="MD193" s="335"/>
      <c r="ME193" s="335"/>
      <c r="MF193" s="335"/>
      <c r="MG193" s="335"/>
      <c r="MH193" s="335"/>
      <c r="MI193" s="335"/>
      <c r="MJ193" s="335"/>
      <c r="MK193" s="335"/>
      <c r="ML193" s="335"/>
      <c r="MM193" s="335"/>
      <c r="MN193" s="335"/>
      <c r="MO193" s="335"/>
      <c r="MP193" s="335"/>
      <c r="MQ193" s="335"/>
      <c r="MR193" s="335"/>
      <c r="MS193" s="335"/>
      <c r="MT193" s="335"/>
      <c r="MU193" s="335"/>
      <c r="MV193" s="335"/>
      <c r="MW193" s="335"/>
      <c r="MX193" s="335"/>
      <c r="MY193" s="335"/>
      <c r="MZ193" s="335"/>
      <c r="NA193" s="335"/>
      <c r="NB193" s="335"/>
      <c r="NC193" s="335"/>
      <c r="ND193" s="335"/>
      <c r="NE193" s="335"/>
      <c r="NF193" s="335"/>
      <c r="NG193" s="335"/>
      <c r="NH193" s="335"/>
      <c r="NI193" s="335"/>
      <c r="NJ193" s="335"/>
      <c r="NK193" s="335"/>
      <c r="NL193" s="335"/>
      <c r="NM193" s="335"/>
      <c r="NN193" s="335"/>
      <c r="NO193" s="335"/>
      <c r="NP193" s="335"/>
      <c r="NQ193" s="335"/>
      <c r="NR193" s="335"/>
      <c r="NS193" s="335"/>
      <c r="NT193" s="335"/>
      <c r="NU193" s="335"/>
      <c r="NV193" s="335"/>
      <c r="NW193" s="335"/>
      <c r="NX193" s="335"/>
      <c r="NY193" s="335"/>
      <c r="NZ193" s="335"/>
      <c r="OA193" s="335"/>
      <c r="OB193" s="335"/>
      <c r="OC193" s="335"/>
      <c r="OD193" s="335"/>
      <c r="OE193" s="335"/>
      <c r="OF193" s="335"/>
      <c r="OG193" s="335"/>
      <c r="OH193" s="335"/>
      <c r="OI193" s="335"/>
      <c r="OJ193" s="335"/>
      <c r="OK193" s="335"/>
      <c r="OL193" s="335"/>
      <c r="OM193" s="335"/>
      <c r="ON193" s="335"/>
      <c r="OO193" s="335"/>
      <c r="OP193" s="335"/>
      <c r="OQ193" s="335"/>
      <c r="OR193" s="335"/>
      <c r="OS193" s="335"/>
      <c r="OT193" s="335"/>
      <c r="OU193" s="335"/>
      <c r="OV193" s="335"/>
      <c r="OW193" s="335"/>
      <c r="OX193" s="335"/>
      <c r="OY193" s="335"/>
      <c r="OZ193" s="335"/>
      <c r="PA193" s="335"/>
      <c r="PB193" s="335"/>
      <c r="PC193" s="335"/>
      <c r="PD193" s="335"/>
      <c r="PE193" s="335"/>
      <c r="PF193" s="335"/>
      <c r="PG193" s="335"/>
      <c r="PH193" s="335"/>
      <c r="PI193" s="335"/>
      <c r="PJ193" s="335"/>
      <c r="PK193" s="335"/>
      <c r="PL193" s="335"/>
      <c r="PM193" s="335"/>
      <c r="PN193" s="335"/>
      <c r="PO193" s="335"/>
      <c r="PP193" s="335"/>
      <c r="PQ193" s="335"/>
      <c r="PR193" s="335"/>
      <c r="PS193" s="335"/>
      <c r="PT193" s="335"/>
      <c r="PU193" s="335"/>
      <c r="PV193" s="335"/>
      <c r="PW193" s="335"/>
      <c r="PX193" s="335"/>
      <c r="PY193" s="335"/>
      <c r="PZ193" s="335"/>
      <c r="QA193" s="335"/>
      <c r="QB193" s="335"/>
      <c r="QC193" s="335"/>
      <c r="QD193" s="335"/>
      <c r="QE193" s="335"/>
      <c r="QF193" s="335"/>
      <c r="QG193" s="335"/>
      <c r="QH193" s="335"/>
      <c r="QI193" s="335"/>
      <c r="QJ193" s="335"/>
      <c r="QK193" s="335"/>
      <c r="QL193" s="335"/>
      <c r="QM193" s="335"/>
      <c r="QN193" s="335"/>
      <c r="QO193" s="335"/>
      <c r="QP193" s="335"/>
      <c r="QQ193" s="335"/>
      <c r="QR193" s="335"/>
      <c r="QS193" s="335"/>
      <c r="QT193" s="335"/>
      <c r="QU193" s="335"/>
      <c r="QV193" s="335"/>
      <c r="QW193" s="335"/>
      <c r="QX193" s="335"/>
      <c r="QY193" s="335"/>
      <c r="QZ193" s="335"/>
      <c r="RA193" s="335"/>
      <c r="RB193" s="335"/>
      <c r="RC193" s="335"/>
      <c r="RD193" s="335"/>
      <c r="RE193" s="335"/>
      <c r="RF193" s="335"/>
      <c r="RG193" s="335"/>
      <c r="RH193" s="335"/>
      <c r="RI193" s="335"/>
      <c r="RJ193" s="335"/>
      <c r="RK193" s="335"/>
      <c r="RL193" s="335"/>
      <c r="RM193" s="335"/>
      <c r="RN193" s="335"/>
      <c r="RO193" s="335"/>
      <c r="RP193" s="335"/>
      <c r="RQ193" s="335"/>
      <c r="RR193" s="335"/>
      <c r="RS193" s="335"/>
      <c r="RT193" s="335"/>
      <c r="RU193" s="335"/>
      <c r="RV193" s="335"/>
      <c r="RW193" s="335"/>
      <c r="RX193" s="335"/>
      <c r="RY193" s="335"/>
      <c r="RZ193" s="335"/>
      <c r="SA193" s="335"/>
      <c r="SB193" s="335"/>
      <c r="SC193" s="335"/>
      <c r="SD193" s="335"/>
      <c r="SE193" s="335"/>
      <c r="SF193" s="335"/>
      <c r="SG193" s="335"/>
      <c r="SH193" s="335"/>
      <c r="SI193" s="335"/>
      <c r="SJ193" s="335"/>
      <c r="SK193" s="335"/>
      <c r="SL193" s="335"/>
      <c r="SM193" s="335"/>
      <c r="SN193" s="335"/>
      <c r="SO193" s="335"/>
      <c r="SP193" s="335"/>
      <c r="SQ193" s="335"/>
      <c r="SR193" s="335"/>
      <c r="SS193" s="335"/>
      <c r="ST193" s="335"/>
      <c r="SU193" s="335"/>
      <c r="SV193" s="335"/>
      <c r="SW193" s="335"/>
      <c r="SX193" s="335"/>
      <c r="SY193" s="335"/>
      <c r="SZ193" s="335"/>
      <c r="TA193" s="335"/>
      <c r="TB193" s="335"/>
      <c r="TC193" s="335"/>
      <c r="TD193" s="335"/>
      <c r="TE193" s="335"/>
      <c r="TF193" s="335"/>
      <c r="TG193" s="335"/>
      <c r="TH193" s="335"/>
      <c r="TI193" s="335"/>
      <c r="TJ193" s="335"/>
      <c r="TK193" s="335"/>
      <c r="TL193" s="335"/>
      <c r="TM193" s="335"/>
      <c r="TN193" s="335"/>
      <c r="TO193" s="335"/>
      <c r="TP193" s="335"/>
      <c r="TQ193" s="335"/>
      <c r="TR193" s="335"/>
      <c r="TS193" s="335"/>
      <c r="TT193" s="335"/>
      <c r="TU193" s="335"/>
      <c r="TV193" s="335"/>
      <c r="TW193" s="335"/>
      <c r="TX193" s="335"/>
      <c r="TY193" s="335"/>
      <c r="TZ193" s="335"/>
      <c r="UA193" s="335"/>
      <c r="UB193" s="335"/>
      <c r="UC193" s="335"/>
      <c r="UD193" s="335"/>
      <c r="UE193" s="335"/>
      <c r="UF193" s="335"/>
      <c r="UG193" s="335"/>
      <c r="UH193" s="335"/>
      <c r="UI193" s="335"/>
      <c r="UJ193" s="335"/>
      <c r="UK193" s="335"/>
      <c r="UL193" s="335"/>
      <c r="UM193" s="335"/>
      <c r="UN193" s="335"/>
      <c r="UO193" s="335"/>
      <c r="UP193" s="335"/>
      <c r="UQ193" s="335"/>
      <c r="UR193" s="335"/>
      <c r="US193" s="335"/>
      <c r="UT193" s="335"/>
      <c r="UU193" s="335"/>
      <c r="UV193" s="335"/>
      <c r="UW193" s="335"/>
      <c r="UX193" s="335"/>
      <c r="UY193" s="335"/>
      <c r="UZ193" s="335"/>
      <c r="VA193" s="335"/>
      <c r="VB193" s="335"/>
      <c r="VC193" s="335"/>
      <c r="VD193" s="335"/>
      <c r="VE193" s="335"/>
      <c r="VF193" s="335"/>
      <c r="VG193" s="335"/>
      <c r="VH193" s="335"/>
      <c r="VI193" s="335"/>
      <c r="VJ193" s="335"/>
      <c r="VK193" s="335"/>
      <c r="VL193" s="335"/>
      <c r="VM193" s="335"/>
      <c r="VN193" s="335"/>
      <c r="VO193" s="335"/>
      <c r="VP193" s="335"/>
      <c r="VQ193" s="335"/>
      <c r="VR193" s="335"/>
      <c r="VS193" s="335"/>
      <c r="VT193" s="335"/>
      <c r="VU193" s="335"/>
      <c r="VV193" s="335"/>
      <c r="VW193" s="335"/>
      <c r="VX193" s="335"/>
      <c r="VY193" s="335"/>
      <c r="VZ193" s="335"/>
      <c r="WA193" s="335"/>
      <c r="WB193" s="335"/>
      <c r="WC193" s="335"/>
      <c r="WD193" s="335"/>
      <c r="WE193" s="335"/>
      <c r="WF193" s="335"/>
      <c r="WG193" s="335"/>
      <c r="WH193" s="335"/>
      <c r="WI193" s="335"/>
      <c r="WJ193" s="335"/>
      <c r="WK193" s="335"/>
      <c r="WL193" s="335"/>
      <c r="WM193" s="335"/>
      <c r="WN193" s="335"/>
      <c r="WO193" s="335"/>
      <c r="WP193" s="335"/>
      <c r="WQ193" s="335"/>
      <c r="WR193" s="335"/>
      <c r="WS193" s="335"/>
      <c r="WT193" s="335"/>
      <c r="WU193" s="335"/>
      <c r="WV193" s="335"/>
      <c r="WW193" s="335"/>
      <c r="WX193" s="335"/>
      <c r="WY193" s="335"/>
      <c r="WZ193" s="335"/>
      <c r="XA193" s="335"/>
      <c r="XB193" s="335"/>
      <c r="XC193" s="335"/>
      <c r="XD193" s="335"/>
      <c r="XE193" s="335"/>
      <c r="XF193" s="335"/>
      <c r="XG193" s="335"/>
      <c r="XH193" s="335"/>
      <c r="XI193" s="335"/>
      <c r="XJ193" s="335"/>
      <c r="XK193" s="335"/>
      <c r="XL193" s="335"/>
      <c r="XM193" s="335"/>
      <c r="XN193" s="335"/>
      <c r="XO193" s="335"/>
      <c r="XP193" s="335"/>
      <c r="XQ193" s="335"/>
      <c r="XR193" s="335"/>
      <c r="XS193" s="335"/>
      <c r="XT193" s="335"/>
      <c r="XU193" s="335"/>
      <c r="XV193" s="335"/>
      <c r="XW193" s="335"/>
      <c r="XX193" s="335"/>
      <c r="XY193" s="335"/>
      <c r="XZ193" s="335"/>
      <c r="YA193" s="335"/>
      <c r="YB193" s="335"/>
      <c r="YC193" s="335"/>
      <c r="YD193" s="335"/>
      <c r="YE193" s="335"/>
      <c r="YF193" s="335"/>
      <c r="YG193" s="335"/>
      <c r="YH193" s="335"/>
      <c r="YI193" s="335"/>
      <c r="YJ193" s="335"/>
      <c r="YK193" s="335"/>
      <c r="YL193" s="335"/>
      <c r="YM193" s="335"/>
      <c r="YN193" s="335"/>
      <c r="YO193" s="335"/>
      <c r="YP193" s="335"/>
      <c r="YQ193" s="335"/>
      <c r="YR193" s="335"/>
      <c r="YS193" s="335"/>
      <c r="YT193" s="335"/>
      <c r="YU193" s="335"/>
      <c r="YV193" s="335"/>
      <c r="YW193" s="335"/>
      <c r="YX193" s="335"/>
      <c r="YY193" s="335"/>
      <c r="YZ193" s="335"/>
      <c r="ZA193" s="335"/>
      <c r="ZB193" s="335"/>
      <c r="ZC193" s="335"/>
      <c r="ZD193" s="335"/>
      <c r="ZE193" s="335"/>
      <c r="ZF193" s="335"/>
      <c r="ZG193" s="335"/>
      <c r="ZH193" s="335"/>
      <c r="ZI193" s="335"/>
      <c r="ZJ193" s="335"/>
      <c r="ZK193" s="335"/>
      <c r="ZL193" s="335"/>
      <c r="ZM193" s="335"/>
      <c r="ZN193" s="335"/>
      <c r="ZO193" s="335"/>
      <c r="ZP193" s="335"/>
      <c r="ZQ193" s="335"/>
      <c r="ZR193" s="335"/>
      <c r="ZS193" s="335"/>
      <c r="ZT193" s="335"/>
      <c r="ZU193" s="335"/>
      <c r="ZV193" s="335"/>
      <c r="ZW193" s="335"/>
      <c r="ZX193" s="335"/>
      <c r="ZY193" s="335"/>
      <c r="ZZ193" s="335"/>
      <c r="AAA193" s="335"/>
      <c r="AAB193" s="335"/>
      <c r="AAC193" s="335"/>
      <c r="AAD193" s="335"/>
      <c r="AAE193" s="335"/>
      <c r="AAF193" s="335"/>
      <c r="AAG193" s="335"/>
      <c r="AAH193" s="335"/>
      <c r="AAI193" s="335"/>
      <c r="AAJ193" s="335"/>
      <c r="AAK193" s="335"/>
      <c r="AAL193" s="335"/>
      <c r="AAM193" s="335"/>
      <c r="AAN193" s="335"/>
      <c r="AAO193" s="335"/>
      <c r="AAP193" s="335"/>
      <c r="AAQ193" s="335"/>
      <c r="AAR193" s="335"/>
      <c r="AAS193" s="335"/>
      <c r="AAT193" s="335"/>
      <c r="AAU193" s="335"/>
      <c r="AAV193" s="335"/>
      <c r="AAW193" s="335"/>
      <c r="AAX193" s="335"/>
      <c r="AAY193" s="335"/>
      <c r="AAZ193" s="335"/>
      <c r="ABA193" s="335"/>
      <c r="ABB193" s="335"/>
      <c r="ABC193" s="335"/>
      <c r="ABD193" s="335"/>
      <c r="ABE193" s="335"/>
      <c r="ABF193" s="335"/>
      <c r="ABG193" s="335"/>
      <c r="ABH193" s="335"/>
      <c r="ABI193" s="335"/>
      <c r="ABJ193" s="335"/>
      <c r="ABK193" s="335"/>
      <c r="ABL193" s="335"/>
      <c r="ABM193" s="335"/>
      <c r="ABN193" s="335"/>
      <c r="ABO193" s="335"/>
      <c r="ABP193" s="335"/>
      <c r="ABQ193" s="335"/>
      <c r="ABR193" s="335"/>
      <c r="ABS193" s="335"/>
      <c r="ABT193" s="335"/>
      <c r="ABU193" s="335"/>
      <c r="ABV193" s="335"/>
      <c r="ABW193" s="335"/>
      <c r="ABX193" s="335"/>
      <c r="ABY193" s="335"/>
      <c r="ABZ193" s="335"/>
      <c r="ACA193" s="335"/>
      <c r="ACB193" s="335"/>
      <c r="ACC193" s="335"/>
      <c r="ACD193" s="335"/>
      <c r="ACE193" s="335"/>
      <c r="ACF193" s="335"/>
      <c r="ACG193" s="335"/>
      <c r="ACH193" s="335"/>
      <c r="ACI193" s="335"/>
      <c r="ACJ193" s="335"/>
      <c r="ACK193" s="335"/>
      <c r="ACL193" s="335"/>
      <c r="ACM193" s="335"/>
      <c r="ACN193" s="335"/>
      <c r="ACO193" s="335"/>
      <c r="ACP193" s="335"/>
      <c r="ACQ193" s="335"/>
      <c r="ACR193" s="335"/>
      <c r="ACS193" s="335"/>
      <c r="ACT193" s="335"/>
      <c r="ACU193" s="335"/>
      <c r="ACV193" s="335"/>
      <c r="ACW193" s="335"/>
      <c r="ACX193" s="335"/>
      <c r="ACY193" s="335"/>
      <c r="ACZ193" s="335"/>
      <c r="ADA193" s="335"/>
      <c r="ADB193" s="335"/>
      <c r="ADC193" s="335"/>
      <c r="ADD193" s="335"/>
      <c r="ADE193" s="335"/>
      <c r="ADF193" s="335"/>
      <c r="ADG193" s="335"/>
      <c r="ADH193" s="335"/>
      <c r="ADI193" s="335"/>
      <c r="ADJ193" s="335"/>
      <c r="ADK193" s="335"/>
      <c r="ADL193" s="335"/>
      <c r="ADM193" s="335"/>
      <c r="ADN193" s="335"/>
      <c r="ADO193" s="335"/>
      <c r="ADP193" s="335"/>
      <c r="ADQ193" s="335"/>
      <c r="ADR193" s="335"/>
      <c r="ADS193" s="335"/>
      <c r="ADT193" s="335"/>
      <c r="ADU193" s="335"/>
      <c r="ADV193" s="335"/>
      <c r="ADW193" s="335"/>
      <c r="ADX193" s="335"/>
      <c r="ADY193" s="335"/>
      <c r="ADZ193" s="335"/>
      <c r="AEA193" s="335"/>
      <c r="AEB193" s="335"/>
      <c r="AEC193" s="335"/>
      <c r="AED193" s="335"/>
      <c r="AEE193" s="335"/>
      <c r="AEF193" s="335"/>
      <c r="AEG193" s="335"/>
      <c r="AEH193" s="335"/>
      <c r="AEI193" s="335"/>
      <c r="AEJ193" s="335"/>
      <c r="AEK193" s="335"/>
      <c r="AEL193" s="335"/>
      <c r="AEM193" s="335"/>
      <c r="AEN193" s="335"/>
      <c r="AEO193" s="335"/>
      <c r="AEP193" s="335"/>
      <c r="AEQ193" s="335"/>
      <c r="AER193" s="335"/>
      <c r="AES193" s="335"/>
      <c r="AET193" s="335"/>
      <c r="AEU193" s="335"/>
      <c r="AEV193" s="335"/>
      <c r="AEW193" s="335"/>
      <c r="AEX193" s="335"/>
      <c r="AEY193" s="335"/>
      <c r="AEZ193" s="335"/>
      <c r="AFA193" s="335"/>
      <c r="AFB193" s="335"/>
      <c r="AFC193" s="335"/>
      <c r="AFD193" s="335"/>
      <c r="AFE193" s="335"/>
      <c r="AFF193" s="335"/>
      <c r="AFG193" s="335"/>
      <c r="AFH193" s="335"/>
      <c r="AFI193" s="335"/>
      <c r="AFJ193" s="335"/>
      <c r="AFK193" s="335"/>
      <c r="AFL193" s="335"/>
      <c r="AFM193" s="335"/>
      <c r="AFN193" s="335"/>
      <c r="AFO193" s="335"/>
      <c r="AFP193" s="335"/>
      <c r="AFQ193" s="335"/>
      <c r="AFR193" s="335"/>
      <c r="AFS193" s="335"/>
      <c r="AFT193" s="335"/>
      <c r="AFU193" s="335"/>
      <c r="AFV193" s="335"/>
      <c r="AFW193" s="335"/>
      <c r="AFX193" s="335"/>
      <c r="AFY193" s="335"/>
      <c r="AFZ193" s="335"/>
      <c r="AGA193" s="335"/>
      <c r="AGB193" s="335"/>
      <c r="AGC193" s="335"/>
      <c r="AGD193" s="335"/>
      <c r="AGE193" s="335"/>
      <c r="AGF193" s="335"/>
      <c r="AGG193" s="335"/>
      <c r="AGH193" s="335"/>
      <c r="AGI193" s="335"/>
      <c r="AGJ193" s="335"/>
      <c r="AGK193" s="335"/>
      <c r="AGL193" s="335"/>
      <c r="AGM193" s="335"/>
      <c r="AGN193" s="335"/>
      <c r="AGO193" s="335"/>
      <c r="AGP193" s="335"/>
      <c r="AGQ193" s="335"/>
      <c r="AGR193" s="335"/>
      <c r="AGS193" s="335"/>
      <c r="AGT193" s="335"/>
      <c r="AGU193" s="335"/>
      <c r="AGV193" s="335"/>
      <c r="AGW193" s="335"/>
      <c r="AGX193" s="335"/>
      <c r="AGY193" s="335"/>
      <c r="AGZ193" s="335"/>
      <c r="AHA193" s="335"/>
      <c r="AHB193" s="335"/>
      <c r="AHC193" s="335"/>
      <c r="AHD193" s="335"/>
      <c r="AHE193" s="335"/>
      <c r="AHF193" s="335"/>
      <c r="AHG193" s="335"/>
      <c r="AHH193" s="335"/>
      <c r="AHI193" s="335"/>
      <c r="AHJ193" s="335"/>
      <c r="AHK193" s="335"/>
      <c r="AHL193" s="335"/>
      <c r="AHM193" s="335"/>
      <c r="AHN193" s="335"/>
      <c r="AHO193" s="335"/>
      <c r="AHP193" s="335"/>
      <c r="AHQ193" s="335"/>
      <c r="AHR193" s="335"/>
      <c r="AHS193" s="335"/>
      <c r="AHT193" s="335"/>
      <c r="AHU193" s="335"/>
      <c r="AHV193" s="335"/>
      <c r="AHW193" s="335"/>
      <c r="AHX193" s="335"/>
      <c r="AHY193" s="335"/>
      <c r="AHZ193" s="335"/>
      <c r="AIA193" s="335"/>
      <c r="AIB193" s="335"/>
      <c r="AIC193" s="335"/>
      <c r="AID193" s="335"/>
      <c r="AIE193" s="335"/>
      <c r="AIF193" s="335"/>
      <c r="AIG193" s="335"/>
      <c r="AIH193" s="335"/>
      <c r="AII193" s="335"/>
      <c r="AIJ193" s="335"/>
      <c r="AIK193" s="335"/>
      <c r="AIL193" s="335"/>
      <c r="AIM193" s="335"/>
      <c r="AIN193" s="335"/>
      <c r="AIO193" s="335"/>
      <c r="AIP193" s="335"/>
      <c r="AIQ193" s="335"/>
      <c r="AIR193" s="335"/>
      <c r="AIS193" s="335"/>
      <c r="AIT193" s="335"/>
      <c r="AIU193" s="335"/>
      <c r="AIV193" s="335"/>
      <c r="AIW193" s="335"/>
      <c r="AIX193" s="335"/>
      <c r="AIY193" s="335"/>
      <c r="AIZ193" s="335"/>
      <c r="AJA193" s="335"/>
      <c r="AJB193" s="335"/>
      <c r="AJC193" s="335"/>
      <c r="AJD193" s="335"/>
      <c r="AJE193" s="335"/>
      <c r="AJF193" s="335"/>
      <c r="AJG193" s="335"/>
      <c r="AJH193" s="335"/>
      <c r="AJI193" s="335"/>
      <c r="AJJ193" s="335"/>
      <c r="AJK193" s="335"/>
      <c r="AJL193" s="335"/>
      <c r="AJM193" s="335"/>
      <c r="AJN193" s="335"/>
      <c r="AJO193" s="335"/>
      <c r="AJP193" s="335"/>
      <c r="AJQ193" s="335"/>
      <c r="AJR193" s="335"/>
      <c r="AJS193" s="335"/>
      <c r="AJT193" s="335"/>
      <c r="AJU193" s="335"/>
      <c r="AJV193" s="335"/>
      <c r="AJW193" s="335"/>
      <c r="AJX193" s="335"/>
      <c r="AJY193" s="335"/>
      <c r="AJZ193" s="335"/>
      <c r="AKA193" s="335"/>
      <c r="AKB193" s="335"/>
      <c r="AKC193" s="335"/>
      <c r="AKD193" s="335"/>
      <c r="AKE193" s="335"/>
      <c r="AKF193" s="335"/>
      <c r="AKG193" s="335"/>
      <c r="AKH193" s="335"/>
      <c r="AKI193" s="335"/>
      <c r="AKJ193" s="335"/>
      <c r="AKK193" s="335"/>
      <c r="AKL193" s="335"/>
      <c r="AKM193" s="335"/>
      <c r="AKN193" s="335"/>
      <c r="AKO193" s="335"/>
      <c r="AKP193" s="335"/>
      <c r="AKQ193" s="335"/>
      <c r="AKR193" s="335"/>
      <c r="AKS193" s="335"/>
      <c r="AKT193" s="335"/>
      <c r="AKU193" s="335"/>
      <c r="AKV193" s="335"/>
      <c r="AKW193" s="335"/>
      <c r="AKX193" s="335"/>
      <c r="AKY193" s="335"/>
      <c r="AKZ193" s="335"/>
      <c r="ALA193" s="335"/>
      <c r="ALB193" s="335"/>
      <c r="ALC193" s="335"/>
      <c r="ALD193" s="335"/>
      <c r="ALE193" s="335"/>
      <c r="ALF193" s="335"/>
      <c r="ALG193" s="335"/>
      <c r="ALH193" s="335"/>
      <c r="ALI193" s="335"/>
      <c r="ALJ193" s="335"/>
      <c r="ALK193" s="335"/>
      <c r="ALL193" s="335"/>
      <c r="ALM193" s="335"/>
      <c r="ALN193" s="335"/>
      <c r="ALO193" s="335"/>
      <c r="ALP193" s="335"/>
      <c r="ALQ193" s="335"/>
      <c r="ALR193" s="335"/>
      <c r="ALS193" s="335"/>
      <c r="ALT193" s="335"/>
      <c r="ALU193" s="335"/>
      <c r="ALV193" s="335"/>
      <c r="ALW193" s="335"/>
      <c r="ALX193" s="335"/>
      <c r="ALY193" s="335"/>
      <c r="ALZ193" s="335"/>
      <c r="AMA193" s="335"/>
      <c r="AMB193" s="335"/>
      <c r="AMC193" s="335"/>
      <c r="AMD193" s="335"/>
      <c r="AME193" s="335"/>
      <c r="AMF193" s="335"/>
      <c r="AMG193" s="335"/>
    </row>
    <row r="194" spans="1:1021" s="338" customFormat="1" ht="22.5" hidden="1" x14ac:dyDescent="0.2">
      <c r="A194" s="348" t="s">
        <v>511</v>
      </c>
      <c r="B194" s="349" t="s">
        <v>280</v>
      </c>
      <c r="C194" s="361">
        <v>44945</v>
      </c>
      <c r="D194" s="149" t="s">
        <v>778</v>
      </c>
      <c r="E194" s="350" t="s">
        <v>582</v>
      </c>
      <c r="F194" s="137">
        <v>1</v>
      </c>
      <c r="G194" s="357">
        <v>8.8913999999999991</v>
      </c>
      <c r="H194" s="472"/>
      <c r="I194" s="334">
        <f t="shared" si="3"/>
        <v>0</v>
      </c>
      <c r="N194" s="335"/>
      <c r="O194" s="335"/>
      <c r="P194" s="335"/>
      <c r="Q194" s="335"/>
      <c r="R194" s="335"/>
      <c r="S194" s="351"/>
      <c r="T194" s="335"/>
      <c r="U194" s="335"/>
      <c r="V194" s="335"/>
      <c r="W194" s="335"/>
      <c r="X194" s="335"/>
      <c r="Y194" s="335"/>
      <c r="Z194" s="335"/>
      <c r="AA194" s="335"/>
      <c r="AB194" s="335"/>
      <c r="AC194" s="335"/>
      <c r="AD194" s="335"/>
      <c r="AE194" s="335"/>
      <c r="AF194" s="335"/>
      <c r="AG194" s="335"/>
      <c r="AH194" s="335"/>
      <c r="AI194" s="335"/>
      <c r="AJ194" s="335"/>
      <c r="AK194" s="335"/>
      <c r="AL194" s="335"/>
      <c r="AM194" s="335"/>
      <c r="AN194" s="335"/>
      <c r="AO194" s="335"/>
      <c r="AP194" s="335"/>
      <c r="AQ194" s="335"/>
      <c r="AR194" s="335"/>
      <c r="AS194" s="335"/>
      <c r="AT194" s="335"/>
      <c r="AU194" s="335"/>
      <c r="AV194" s="335"/>
      <c r="AW194" s="335"/>
      <c r="AX194" s="335"/>
      <c r="AY194" s="335"/>
      <c r="AZ194" s="335"/>
      <c r="BA194" s="335"/>
      <c r="BB194" s="335"/>
      <c r="BC194" s="335"/>
      <c r="BD194" s="335"/>
      <c r="BE194" s="335"/>
      <c r="BF194" s="335"/>
      <c r="BG194" s="335"/>
      <c r="BH194" s="335"/>
      <c r="BI194" s="335"/>
      <c r="BJ194" s="335"/>
      <c r="BK194" s="335"/>
      <c r="BL194" s="335"/>
      <c r="BM194" s="335"/>
      <c r="BN194" s="335"/>
      <c r="BO194" s="335"/>
      <c r="BP194" s="335"/>
      <c r="BQ194" s="335"/>
      <c r="BR194" s="335"/>
      <c r="BS194" s="335"/>
      <c r="BT194" s="335"/>
      <c r="BU194" s="335"/>
      <c r="BV194" s="335"/>
      <c r="BW194" s="335"/>
      <c r="BX194" s="335"/>
      <c r="BY194" s="335"/>
      <c r="BZ194" s="335"/>
      <c r="CA194" s="335"/>
      <c r="CB194" s="335"/>
      <c r="CC194" s="335"/>
      <c r="CD194" s="335"/>
      <c r="CE194" s="335"/>
      <c r="CF194" s="335"/>
      <c r="CG194" s="335"/>
      <c r="CH194" s="335"/>
      <c r="CI194" s="335"/>
      <c r="CJ194" s="335"/>
      <c r="CK194" s="335"/>
      <c r="CL194" s="335"/>
      <c r="CM194" s="335"/>
      <c r="CN194" s="335"/>
      <c r="CO194" s="335"/>
      <c r="CP194" s="335"/>
      <c r="CQ194" s="335"/>
      <c r="CR194" s="335"/>
      <c r="CS194" s="335"/>
      <c r="CT194" s="335"/>
      <c r="CU194" s="335"/>
      <c r="CV194" s="335"/>
      <c r="CW194" s="335"/>
      <c r="CX194" s="335"/>
      <c r="CY194" s="335"/>
      <c r="CZ194" s="335"/>
      <c r="DA194" s="335"/>
      <c r="DB194" s="335"/>
      <c r="DC194" s="335"/>
      <c r="DD194" s="335"/>
      <c r="DE194" s="335"/>
      <c r="DF194" s="335"/>
      <c r="DG194" s="335"/>
      <c r="DH194" s="335"/>
      <c r="DI194" s="335"/>
      <c r="DJ194" s="335"/>
      <c r="DK194" s="335"/>
      <c r="DL194" s="335"/>
      <c r="DM194" s="335"/>
      <c r="DN194" s="335"/>
      <c r="DO194" s="335"/>
      <c r="DP194" s="335"/>
      <c r="DQ194" s="335"/>
      <c r="DR194" s="335"/>
      <c r="DS194" s="335"/>
      <c r="DT194" s="335"/>
      <c r="DU194" s="335"/>
      <c r="DV194" s="335"/>
      <c r="DW194" s="335"/>
      <c r="DX194" s="335"/>
      <c r="DY194" s="335"/>
      <c r="DZ194" s="335"/>
      <c r="EA194" s="335"/>
      <c r="EB194" s="335"/>
      <c r="EC194" s="335"/>
      <c r="ED194" s="335"/>
      <c r="EE194" s="335"/>
      <c r="EF194" s="335"/>
      <c r="EG194" s="335"/>
      <c r="EH194" s="335"/>
      <c r="EI194" s="335"/>
      <c r="EJ194" s="335"/>
      <c r="EK194" s="335"/>
      <c r="EL194" s="335"/>
      <c r="EM194" s="335"/>
      <c r="EN194" s="335"/>
      <c r="EO194" s="335"/>
      <c r="EP194" s="335"/>
      <c r="EQ194" s="335"/>
      <c r="ER194" s="335"/>
      <c r="ES194" s="335"/>
      <c r="ET194" s="335"/>
      <c r="EU194" s="335"/>
      <c r="EV194" s="335"/>
      <c r="EW194" s="335"/>
      <c r="EX194" s="335"/>
      <c r="EY194" s="335"/>
      <c r="EZ194" s="335"/>
      <c r="FA194" s="335"/>
      <c r="FB194" s="335"/>
      <c r="FC194" s="335"/>
      <c r="FD194" s="335"/>
      <c r="FE194" s="335"/>
      <c r="FF194" s="335"/>
      <c r="FG194" s="335"/>
      <c r="FH194" s="335"/>
      <c r="FI194" s="335"/>
      <c r="FJ194" s="335"/>
      <c r="FK194" s="335"/>
      <c r="FL194" s="335"/>
      <c r="FM194" s="335"/>
      <c r="FN194" s="335"/>
      <c r="FO194" s="335"/>
      <c r="FP194" s="335"/>
      <c r="FQ194" s="335"/>
      <c r="FR194" s="335"/>
      <c r="FS194" s="335"/>
      <c r="FT194" s="335"/>
      <c r="FU194" s="335"/>
      <c r="FV194" s="335"/>
      <c r="FW194" s="335"/>
      <c r="FX194" s="335"/>
      <c r="FY194" s="335"/>
      <c r="FZ194" s="335"/>
      <c r="GA194" s="335"/>
      <c r="GB194" s="335"/>
      <c r="GC194" s="335"/>
      <c r="GD194" s="335"/>
      <c r="GE194" s="335"/>
      <c r="GF194" s="335"/>
      <c r="GG194" s="335"/>
      <c r="GH194" s="335"/>
      <c r="GI194" s="335"/>
      <c r="GJ194" s="335"/>
      <c r="GK194" s="335"/>
      <c r="GL194" s="335"/>
      <c r="GM194" s="335"/>
      <c r="GN194" s="335"/>
      <c r="GO194" s="335"/>
      <c r="GP194" s="335"/>
      <c r="GQ194" s="335"/>
      <c r="GR194" s="335"/>
      <c r="GS194" s="335"/>
      <c r="GT194" s="335"/>
      <c r="GU194" s="335"/>
      <c r="GV194" s="335"/>
      <c r="GW194" s="335"/>
      <c r="GX194" s="335"/>
      <c r="GY194" s="335"/>
      <c r="GZ194" s="335"/>
      <c r="HA194" s="335"/>
      <c r="HB194" s="335"/>
      <c r="HC194" s="335"/>
      <c r="HD194" s="335"/>
      <c r="HE194" s="335"/>
      <c r="HF194" s="335"/>
      <c r="HG194" s="335"/>
      <c r="HH194" s="335"/>
      <c r="HI194" s="335"/>
      <c r="HJ194" s="335"/>
      <c r="HK194" s="335"/>
      <c r="HL194" s="335"/>
      <c r="HM194" s="335"/>
      <c r="HN194" s="335"/>
      <c r="HO194" s="335"/>
      <c r="HP194" s="335"/>
      <c r="HQ194" s="335"/>
      <c r="HR194" s="335"/>
      <c r="HS194" s="335"/>
      <c r="HT194" s="335"/>
      <c r="HU194" s="335"/>
      <c r="HV194" s="335"/>
      <c r="HW194" s="335"/>
      <c r="HX194" s="335"/>
      <c r="HY194" s="335"/>
      <c r="HZ194" s="335"/>
      <c r="IA194" s="335"/>
      <c r="IB194" s="335"/>
      <c r="IC194" s="335"/>
      <c r="ID194" s="335"/>
      <c r="IE194" s="335"/>
      <c r="IF194" s="335"/>
      <c r="IG194" s="335"/>
      <c r="IH194" s="335"/>
      <c r="II194" s="335"/>
      <c r="IJ194" s="335"/>
      <c r="IK194" s="335"/>
      <c r="IL194" s="335"/>
      <c r="IM194" s="335"/>
      <c r="IN194" s="335"/>
      <c r="IO194" s="335"/>
      <c r="IP194" s="335"/>
      <c r="IQ194" s="335"/>
      <c r="IR194" s="335"/>
      <c r="IS194" s="335"/>
      <c r="IT194" s="335"/>
      <c r="IU194" s="335"/>
      <c r="IV194" s="335"/>
      <c r="IW194" s="335"/>
      <c r="IX194" s="335"/>
      <c r="IY194" s="335"/>
      <c r="IZ194" s="335"/>
      <c r="JA194" s="335"/>
      <c r="JB194" s="335"/>
      <c r="JC194" s="335"/>
      <c r="JD194" s="335"/>
      <c r="JE194" s="335"/>
      <c r="JF194" s="335"/>
      <c r="JG194" s="335"/>
      <c r="JH194" s="335"/>
      <c r="JI194" s="335"/>
      <c r="JJ194" s="335"/>
      <c r="JK194" s="335"/>
      <c r="JL194" s="335"/>
      <c r="JM194" s="335"/>
      <c r="JN194" s="335"/>
      <c r="JO194" s="335"/>
      <c r="JP194" s="335"/>
      <c r="JQ194" s="335"/>
      <c r="JR194" s="335"/>
      <c r="JS194" s="335"/>
      <c r="JT194" s="335"/>
      <c r="JU194" s="335"/>
      <c r="JV194" s="335"/>
      <c r="JW194" s="335"/>
      <c r="JX194" s="335"/>
      <c r="JY194" s="335"/>
      <c r="JZ194" s="335"/>
      <c r="KA194" s="335"/>
      <c r="KB194" s="335"/>
      <c r="KC194" s="335"/>
      <c r="KD194" s="335"/>
      <c r="KE194" s="335"/>
      <c r="KF194" s="335"/>
      <c r="KG194" s="335"/>
      <c r="KH194" s="335"/>
      <c r="KI194" s="335"/>
      <c r="KJ194" s="335"/>
      <c r="KK194" s="335"/>
      <c r="KL194" s="335"/>
      <c r="KM194" s="335"/>
      <c r="KN194" s="335"/>
      <c r="KO194" s="335"/>
      <c r="KP194" s="335"/>
      <c r="KQ194" s="335"/>
      <c r="KR194" s="335"/>
      <c r="KS194" s="335"/>
      <c r="KT194" s="335"/>
      <c r="KU194" s="335"/>
      <c r="KV194" s="335"/>
      <c r="KW194" s="335"/>
      <c r="KX194" s="335"/>
      <c r="KY194" s="335"/>
      <c r="KZ194" s="335"/>
      <c r="LA194" s="335"/>
      <c r="LB194" s="335"/>
      <c r="LC194" s="335"/>
      <c r="LD194" s="335"/>
      <c r="LE194" s="335"/>
      <c r="LF194" s="335"/>
      <c r="LG194" s="335"/>
      <c r="LH194" s="335"/>
      <c r="LI194" s="335"/>
      <c r="LJ194" s="335"/>
      <c r="LK194" s="335"/>
      <c r="LL194" s="335"/>
      <c r="LM194" s="335"/>
      <c r="LN194" s="335"/>
      <c r="LO194" s="335"/>
      <c r="LP194" s="335"/>
      <c r="LQ194" s="335"/>
      <c r="LR194" s="335"/>
      <c r="LS194" s="335"/>
      <c r="LT194" s="335"/>
      <c r="LU194" s="335"/>
      <c r="LV194" s="335"/>
      <c r="LW194" s="335"/>
      <c r="LX194" s="335"/>
      <c r="LY194" s="335"/>
      <c r="LZ194" s="335"/>
      <c r="MA194" s="335"/>
      <c r="MB194" s="335"/>
      <c r="MC194" s="335"/>
      <c r="MD194" s="335"/>
      <c r="ME194" s="335"/>
      <c r="MF194" s="335"/>
      <c r="MG194" s="335"/>
      <c r="MH194" s="335"/>
      <c r="MI194" s="335"/>
      <c r="MJ194" s="335"/>
      <c r="MK194" s="335"/>
      <c r="ML194" s="335"/>
      <c r="MM194" s="335"/>
      <c r="MN194" s="335"/>
      <c r="MO194" s="335"/>
      <c r="MP194" s="335"/>
      <c r="MQ194" s="335"/>
      <c r="MR194" s="335"/>
      <c r="MS194" s="335"/>
      <c r="MT194" s="335"/>
      <c r="MU194" s="335"/>
      <c r="MV194" s="335"/>
      <c r="MW194" s="335"/>
      <c r="MX194" s="335"/>
      <c r="MY194" s="335"/>
      <c r="MZ194" s="335"/>
      <c r="NA194" s="335"/>
      <c r="NB194" s="335"/>
      <c r="NC194" s="335"/>
      <c r="ND194" s="335"/>
      <c r="NE194" s="335"/>
      <c r="NF194" s="335"/>
      <c r="NG194" s="335"/>
      <c r="NH194" s="335"/>
      <c r="NI194" s="335"/>
      <c r="NJ194" s="335"/>
      <c r="NK194" s="335"/>
      <c r="NL194" s="335"/>
      <c r="NM194" s="335"/>
      <c r="NN194" s="335"/>
      <c r="NO194" s="335"/>
      <c r="NP194" s="335"/>
      <c r="NQ194" s="335"/>
      <c r="NR194" s="335"/>
      <c r="NS194" s="335"/>
      <c r="NT194" s="335"/>
      <c r="NU194" s="335"/>
      <c r="NV194" s="335"/>
      <c r="NW194" s="335"/>
      <c r="NX194" s="335"/>
      <c r="NY194" s="335"/>
      <c r="NZ194" s="335"/>
      <c r="OA194" s="335"/>
      <c r="OB194" s="335"/>
      <c r="OC194" s="335"/>
      <c r="OD194" s="335"/>
      <c r="OE194" s="335"/>
      <c r="OF194" s="335"/>
      <c r="OG194" s="335"/>
      <c r="OH194" s="335"/>
      <c r="OI194" s="335"/>
      <c r="OJ194" s="335"/>
      <c r="OK194" s="335"/>
      <c r="OL194" s="335"/>
      <c r="OM194" s="335"/>
      <c r="ON194" s="335"/>
      <c r="OO194" s="335"/>
      <c r="OP194" s="335"/>
      <c r="OQ194" s="335"/>
      <c r="OR194" s="335"/>
      <c r="OS194" s="335"/>
      <c r="OT194" s="335"/>
      <c r="OU194" s="335"/>
      <c r="OV194" s="335"/>
      <c r="OW194" s="335"/>
      <c r="OX194" s="335"/>
      <c r="OY194" s="335"/>
      <c r="OZ194" s="335"/>
      <c r="PA194" s="335"/>
      <c r="PB194" s="335"/>
      <c r="PC194" s="335"/>
      <c r="PD194" s="335"/>
      <c r="PE194" s="335"/>
      <c r="PF194" s="335"/>
      <c r="PG194" s="335"/>
      <c r="PH194" s="335"/>
      <c r="PI194" s="335"/>
      <c r="PJ194" s="335"/>
      <c r="PK194" s="335"/>
      <c r="PL194" s="335"/>
      <c r="PM194" s="335"/>
      <c r="PN194" s="335"/>
      <c r="PO194" s="335"/>
      <c r="PP194" s="335"/>
      <c r="PQ194" s="335"/>
      <c r="PR194" s="335"/>
      <c r="PS194" s="335"/>
      <c r="PT194" s="335"/>
      <c r="PU194" s="335"/>
      <c r="PV194" s="335"/>
      <c r="PW194" s="335"/>
      <c r="PX194" s="335"/>
      <c r="PY194" s="335"/>
      <c r="PZ194" s="335"/>
      <c r="QA194" s="335"/>
      <c r="QB194" s="335"/>
      <c r="QC194" s="335"/>
      <c r="QD194" s="335"/>
      <c r="QE194" s="335"/>
      <c r="QF194" s="335"/>
      <c r="QG194" s="335"/>
      <c r="QH194" s="335"/>
      <c r="QI194" s="335"/>
      <c r="QJ194" s="335"/>
      <c r="QK194" s="335"/>
      <c r="QL194" s="335"/>
      <c r="QM194" s="335"/>
      <c r="QN194" s="335"/>
      <c r="QO194" s="335"/>
      <c r="QP194" s="335"/>
      <c r="QQ194" s="335"/>
      <c r="QR194" s="335"/>
      <c r="QS194" s="335"/>
      <c r="QT194" s="335"/>
      <c r="QU194" s="335"/>
      <c r="QV194" s="335"/>
      <c r="QW194" s="335"/>
      <c r="QX194" s="335"/>
      <c r="QY194" s="335"/>
      <c r="QZ194" s="335"/>
      <c r="RA194" s="335"/>
      <c r="RB194" s="335"/>
      <c r="RC194" s="335"/>
      <c r="RD194" s="335"/>
      <c r="RE194" s="335"/>
      <c r="RF194" s="335"/>
      <c r="RG194" s="335"/>
      <c r="RH194" s="335"/>
      <c r="RI194" s="335"/>
      <c r="RJ194" s="335"/>
      <c r="RK194" s="335"/>
      <c r="RL194" s="335"/>
      <c r="RM194" s="335"/>
      <c r="RN194" s="335"/>
      <c r="RO194" s="335"/>
      <c r="RP194" s="335"/>
      <c r="RQ194" s="335"/>
      <c r="RR194" s="335"/>
      <c r="RS194" s="335"/>
      <c r="RT194" s="335"/>
      <c r="RU194" s="335"/>
      <c r="RV194" s="335"/>
      <c r="RW194" s="335"/>
      <c r="RX194" s="335"/>
      <c r="RY194" s="335"/>
      <c r="RZ194" s="335"/>
      <c r="SA194" s="335"/>
      <c r="SB194" s="335"/>
      <c r="SC194" s="335"/>
      <c r="SD194" s="335"/>
      <c r="SE194" s="335"/>
      <c r="SF194" s="335"/>
      <c r="SG194" s="335"/>
      <c r="SH194" s="335"/>
      <c r="SI194" s="335"/>
      <c r="SJ194" s="335"/>
      <c r="SK194" s="335"/>
      <c r="SL194" s="335"/>
      <c r="SM194" s="335"/>
      <c r="SN194" s="335"/>
      <c r="SO194" s="335"/>
      <c r="SP194" s="335"/>
      <c r="SQ194" s="335"/>
      <c r="SR194" s="335"/>
      <c r="SS194" s="335"/>
      <c r="ST194" s="335"/>
      <c r="SU194" s="335"/>
      <c r="SV194" s="335"/>
      <c r="SW194" s="335"/>
      <c r="SX194" s="335"/>
      <c r="SY194" s="335"/>
      <c r="SZ194" s="335"/>
      <c r="TA194" s="335"/>
      <c r="TB194" s="335"/>
      <c r="TC194" s="335"/>
      <c r="TD194" s="335"/>
      <c r="TE194" s="335"/>
      <c r="TF194" s="335"/>
      <c r="TG194" s="335"/>
      <c r="TH194" s="335"/>
      <c r="TI194" s="335"/>
      <c r="TJ194" s="335"/>
      <c r="TK194" s="335"/>
      <c r="TL194" s="335"/>
      <c r="TM194" s="335"/>
      <c r="TN194" s="335"/>
      <c r="TO194" s="335"/>
      <c r="TP194" s="335"/>
      <c r="TQ194" s="335"/>
      <c r="TR194" s="335"/>
      <c r="TS194" s="335"/>
      <c r="TT194" s="335"/>
      <c r="TU194" s="335"/>
      <c r="TV194" s="335"/>
      <c r="TW194" s="335"/>
      <c r="TX194" s="335"/>
      <c r="TY194" s="335"/>
      <c r="TZ194" s="335"/>
      <c r="UA194" s="335"/>
      <c r="UB194" s="335"/>
      <c r="UC194" s="335"/>
      <c r="UD194" s="335"/>
      <c r="UE194" s="335"/>
      <c r="UF194" s="335"/>
      <c r="UG194" s="335"/>
      <c r="UH194" s="335"/>
      <c r="UI194" s="335"/>
      <c r="UJ194" s="335"/>
      <c r="UK194" s="335"/>
      <c r="UL194" s="335"/>
      <c r="UM194" s="335"/>
      <c r="UN194" s="335"/>
      <c r="UO194" s="335"/>
      <c r="UP194" s="335"/>
      <c r="UQ194" s="335"/>
      <c r="UR194" s="335"/>
      <c r="US194" s="335"/>
      <c r="UT194" s="335"/>
      <c r="UU194" s="335"/>
      <c r="UV194" s="335"/>
      <c r="UW194" s="335"/>
      <c r="UX194" s="335"/>
      <c r="UY194" s="335"/>
      <c r="UZ194" s="335"/>
      <c r="VA194" s="335"/>
      <c r="VB194" s="335"/>
      <c r="VC194" s="335"/>
      <c r="VD194" s="335"/>
      <c r="VE194" s="335"/>
      <c r="VF194" s="335"/>
      <c r="VG194" s="335"/>
      <c r="VH194" s="335"/>
      <c r="VI194" s="335"/>
      <c r="VJ194" s="335"/>
      <c r="VK194" s="335"/>
      <c r="VL194" s="335"/>
      <c r="VM194" s="335"/>
      <c r="VN194" s="335"/>
      <c r="VO194" s="335"/>
      <c r="VP194" s="335"/>
      <c r="VQ194" s="335"/>
      <c r="VR194" s="335"/>
      <c r="VS194" s="335"/>
      <c r="VT194" s="335"/>
      <c r="VU194" s="335"/>
      <c r="VV194" s="335"/>
      <c r="VW194" s="335"/>
      <c r="VX194" s="335"/>
      <c r="VY194" s="335"/>
      <c r="VZ194" s="335"/>
      <c r="WA194" s="335"/>
      <c r="WB194" s="335"/>
      <c r="WC194" s="335"/>
      <c r="WD194" s="335"/>
      <c r="WE194" s="335"/>
      <c r="WF194" s="335"/>
      <c r="WG194" s="335"/>
      <c r="WH194" s="335"/>
      <c r="WI194" s="335"/>
      <c r="WJ194" s="335"/>
      <c r="WK194" s="335"/>
      <c r="WL194" s="335"/>
      <c r="WM194" s="335"/>
      <c r="WN194" s="335"/>
      <c r="WO194" s="335"/>
      <c r="WP194" s="335"/>
      <c r="WQ194" s="335"/>
      <c r="WR194" s="335"/>
      <c r="WS194" s="335"/>
      <c r="WT194" s="335"/>
      <c r="WU194" s="335"/>
      <c r="WV194" s="335"/>
      <c r="WW194" s="335"/>
      <c r="WX194" s="335"/>
      <c r="WY194" s="335"/>
      <c r="WZ194" s="335"/>
      <c r="XA194" s="335"/>
      <c r="XB194" s="335"/>
      <c r="XC194" s="335"/>
      <c r="XD194" s="335"/>
      <c r="XE194" s="335"/>
      <c r="XF194" s="335"/>
      <c r="XG194" s="335"/>
      <c r="XH194" s="335"/>
      <c r="XI194" s="335"/>
      <c r="XJ194" s="335"/>
      <c r="XK194" s="335"/>
      <c r="XL194" s="335"/>
      <c r="XM194" s="335"/>
      <c r="XN194" s="335"/>
      <c r="XO194" s="335"/>
      <c r="XP194" s="335"/>
      <c r="XQ194" s="335"/>
      <c r="XR194" s="335"/>
      <c r="XS194" s="335"/>
      <c r="XT194" s="335"/>
      <c r="XU194" s="335"/>
      <c r="XV194" s="335"/>
      <c r="XW194" s="335"/>
      <c r="XX194" s="335"/>
      <c r="XY194" s="335"/>
      <c r="XZ194" s="335"/>
      <c r="YA194" s="335"/>
      <c r="YB194" s="335"/>
      <c r="YC194" s="335"/>
      <c r="YD194" s="335"/>
      <c r="YE194" s="335"/>
      <c r="YF194" s="335"/>
      <c r="YG194" s="335"/>
      <c r="YH194" s="335"/>
      <c r="YI194" s="335"/>
      <c r="YJ194" s="335"/>
      <c r="YK194" s="335"/>
      <c r="YL194" s="335"/>
      <c r="YM194" s="335"/>
      <c r="YN194" s="335"/>
      <c r="YO194" s="335"/>
      <c r="YP194" s="335"/>
      <c r="YQ194" s="335"/>
      <c r="YR194" s="335"/>
      <c r="YS194" s="335"/>
      <c r="YT194" s="335"/>
      <c r="YU194" s="335"/>
      <c r="YV194" s="335"/>
      <c r="YW194" s="335"/>
      <c r="YX194" s="335"/>
      <c r="YY194" s="335"/>
      <c r="YZ194" s="335"/>
      <c r="ZA194" s="335"/>
      <c r="ZB194" s="335"/>
      <c r="ZC194" s="335"/>
      <c r="ZD194" s="335"/>
      <c r="ZE194" s="335"/>
      <c r="ZF194" s="335"/>
      <c r="ZG194" s="335"/>
      <c r="ZH194" s="335"/>
      <c r="ZI194" s="335"/>
      <c r="ZJ194" s="335"/>
      <c r="ZK194" s="335"/>
      <c r="ZL194" s="335"/>
      <c r="ZM194" s="335"/>
      <c r="ZN194" s="335"/>
      <c r="ZO194" s="335"/>
      <c r="ZP194" s="335"/>
      <c r="ZQ194" s="335"/>
      <c r="ZR194" s="335"/>
      <c r="ZS194" s="335"/>
      <c r="ZT194" s="335"/>
      <c r="ZU194" s="335"/>
      <c r="ZV194" s="335"/>
      <c r="ZW194" s="335"/>
      <c r="ZX194" s="335"/>
      <c r="ZY194" s="335"/>
      <c r="ZZ194" s="335"/>
      <c r="AAA194" s="335"/>
      <c r="AAB194" s="335"/>
      <c r="AAC194" s="335"/>
      <c r="AAD194" s="335"/>
      <c r="AAE194" s="335"/>
      <c r="AAF194" s="335"/>
      <c r="AAG194" s="335"/>
      <c r="AAH194" s="335"/>
      <c r="AAI194" s="335"/>
      <c r="AAJ194" s="335"/>
      <c r="AAK194" s="335"/>
      <c r="AAL194" s="335"/>
      <c r="AAM194" s="335"/>
      <c r="AAN194" s="335"/>
      <c r="AAO194" s="335"/>
      <c r="AAP194" s="335"/>
      <c r="AAQ194" s="335"/>
      <c r="AAR194" s="335"/>
      <c r="AAS194" s="335"/>
      <c r="AAT194" s="335"/>
      <c r="AAU194" s="335"/>
      <c r="AAV194" s="335"/>
      <c r="AAW194" s="335"/>
      <c r="AAX194" s="335"/>
      <c r="AAY194" s="335"/>
      <c r="AAZ194" s="335"/>
      <c r="ABA194" s="335"/>
      <c r="ABB194" s="335"/>
      <c r="ABC194" s="335"/>
      <c r="ABD194" s="335"/>
      <c r="ABE194" s="335"/>
      <c r="ABF194" s="335"/>
      <c r="ABG194" s="335"/>
      <c r="ABH194" s="335"/>
      <c r="ABI194" s="335"/>
      <c r="ABJ194" s="335"/>
      <c r="ABK194" s="335"/>
      <c r="ABL194" s="335"/>
      <c r="ABM194" s="335"/>
      <c r="ABN194" s="335"/>
      <c r="ABO194" s="335"/>
      <c r="ABP194" s="335"/>
      <c r="ABQ194" s="335"/>
      <c r="ABR194" s="335"/>
      <c r="ABS194" s="335"/>
      <c r="ABT194" s="335"/>
      <c r="ABU194" s="335"/>
      <c r="ABV194" s="335"/>
      <c r="ABW194" s="335"/>
      <c r="ABX194" s="335"/>
      <c r="ABY194" s="335"/>
      <c r="ABZ194" s="335"/>
      <c r="ACA194" s="335"/>
      <c r="ACB194" s="335"/>
      <c r="ACC194" s="335"/>
      <c r="ACD194" s="335"/>
      <c r="ACE194" s="335"/>
      <c r="ACF194" s="335"/>
      <c r="ACG194" s="335"/>
      <c r="ACH194" s="335"/>
      <c r="ACI194" s="335"/>
      <c r="ACJ194" s="335"/>
      <c r="ACK194" s="335"/>
      <c r="ACL194" s="335"/>
      <c r="ACM194" s="335"/>
      <c r="ACN194" s="335"/>
      <c r="ACO194" s="335"/>
      <c r="ACP194" s="335"/>
      <c r="ACQ194" s="335"/>
      <c r="ACR194" s="335"/>
      <c r="ACS194" s="335"/>
      <c r="ACT194" s="335"/>
      <c r="ACU194" s="335"/>
      <c r="ACV194" s="335"/>
      <c r="ACW194" s="335"/>
      <c r="ACX194" s="335"/>
      <c r="ACY194" s="335"/>
      <c r="ACZ194" s="335"/>
      <c r="ADA194" s="335"/>
      <c r="ADB194" s="335"/>
      <c r="ADC194" s="335"/>
      <c r="ADD194" s="335"/>
      <c r="ADE194" s="335"/>
      <c r="ADF194" s="335"/>
      <c r="ADG194" s="335"/>
      <c r="ADH194" s="335"/>
      <c r="ADI194" s="335"/>
      <c r="ADJ194" s="335"/>
      <c r="ADK194" s="335"/>
      <c r="ADL194" s="335"/>
      <c r="ADM194" s="335"/>
      <c r="ADN194" s="335"/>
      <c r="ADO194" s="335"/>
      <c r="ADP194" s="335"/>
      <c r="ADQ194" s="335"/>
      <c r="ADR194" s="335"/>
      <c r="ADS194" s="335"/>
      <c r="ADT194" s="335"/>
      <c r="ADU194" s="335"/>
      <c r="ADV194" s="335"/>
      <c r="ADW194" s="335"/>
      <c r="ADX194" s="335"/>
      <c r="ADY194" s="335"/>
      <c r="ADZ194" s="335"/>
      <c r="AEA194" s="335"/>
      <c r="AEB194" s="335"/>
      <c r="AEC194" s="335"/>
      <c r="AED194" s="335"/>
      <c r="AEE194" s="335"/>
      <c r="AEF194" s="335"/>
      <c r="AEG194" s="335"/>
      <c r="AEH194" s="335"/>
      <c r="AEI194" s="335"/>
      <c r="AEJ194" s="335"/>
      <c r="AEK194" s="335"/>
      <c r="AEL194" s="335"/>
      <c r="AEM194" s="335"/>
      <c r="AEN194" s="335"/>
      <c r="AEO194" s="335"/>
      <c r="AEP194" s="335"/>
      <c r="AEQ194" s="335"/>
      <c r="AER194" s="335"/>
      <c r="AES194" s="335"/>
      <c r="AET194" s="335"/>
      <c r="AEU194" s="335"/>
      <c r="AEV194" s="335"/>
      <c r="AEW194" s="335"/>
      <c r="AEX194" s="335"/>
      <c r="AEY194" s="335"/>
      <c r="AEZ194" s="335"/>
      <c r="AFA194" s="335"/>
      <c r="AFB194" s="335"/>
      <c r="AFC194" s="335"/>
      <c r="AFD194" s="335"/>
      <c r="AFE194" s="335"/>
      <c r="AFF194" s="335"/>
      <c r="AFG194" s="335"/>
      <c r="AFH194" s="335"/>
      <c r="AFI194" s="335"/>
      <c r="AFJ194" s="335"/>
      <c r="AFK194" s="335"/>
      <c r="AFL194" s="335"/>
      <c r="AFM194" s="335"/>
      <c r="AFN194" s="335"/>
      <c r="AFO194" s="335"/>
      <c r="AFP194" s="335"/>
      <c r="AFQ194" s="335"/>
      <c r="AFR194" s="335"/>
      <c r="AFS194" s="335"/>
      <c r="AFT194" s="335"/>
      <c r="AFU194" s="335"/>
      <c r="AFV194" s="335"/>
      <c r="AFW194" s="335"/>
      <c r="AFX194" s="335"/>
      <c r="AFY194" s="335"/>
      <c r="AFZ194" s="335"/>
      <c r="AGA194" s="335"/>
      <c r="AGB194" s="335"/>
      <c r="AGC194" s="335"/>
      <c r="AGD194" s="335"/>
      <c r="AGE194" s="335"/>
      <c r="AGF194" s="335"/>
      <c r="AGG194" s="335"/>
      <c r="AGH194" s="335"/>
      <c r="AGI194" s="335"/>
      <c r="AGJ194" s="335"/>
      <c r="AGK194" s="335"/>
      <c r="AGL194" s="335"/>
      <c r="AGM194" s="335"/>
      <c r="AGN194" s="335"/>
      <c r="AGO194" s="335"/>
      <c r="AGP194" s="335"/>
      <c r="AGQ194" s="335"/>
      <c r="AGR194" s="335"/>
      <c r="AGS194" s="335"/>
      <c r="AGT194" s="335"/>
      <c r="AGU194" s="335"/>
      <c r="AGV194" s="335"/>
      <c r="AGW194" s="335"/>
      <c r="AGX194" s="335"/>
      <c r="AGY194" s="335"/>
      <c r="AGZ194" s="335"/>
      <c r="AHA194" s="335"/>
      <c r="AHB194" s="335"/>
      <c r="AHC194" s="335"/>
      <c r="AHD194" s="335"/>
      <c r="AHE194" s="335"/>
      <c r="AHF194" s="335"/>
      <c r="AHG194" s="335"/>
      <c r="AHH194" s="335"/>
      <c r="AHI194" s="335"/>
      <c r="AHJ194" s="335"/>
      <c r="AHK194" s="335"/>
      <c r="AHL194" s="335"/>
      <c r="AHM194" s="335"/>
      <c r="AHN194" s="335"/>
      <c r="AHO194" s="335"/>
      <c r="AHP194" s="335"/>
      <c r="AHQ194" s="335"/>
      <c r="AHR194" s="335"/>
      <c r="AHS194" s="335"/>
      <c r="AHT194" s="335"/>
      <c r="AHU194" s="335"/>
      <c r="AHV194" s="335"/>
      <c r="AHW194" s="335"/>
      <c r="AHX194" s="335"/>
      <c r="AHY194" s="335"/>
      <c r="AHZ194" s="335"/>
      <c r="AIA194" s="335"/>
      <c r="AIB194" s="335"/>
      <c r="AIC194" s="335"/>
      <c r="AID194" s="335"/>
      <c r="AIE194" s="335"/>
      <c r="AIF194" s="335"/>
      <c r="AIG194" s="335"/>
      <c r="AIH194" s="335"/>
      <c r="AII194" s="335"/>
      <c r="AIJ194" s="335"/>
      <c r="AIK194" s="335"/>
      <c r="AIL194" s="335"/>
      <c r="AIM194" s="335"/>
      <c r="AIN194" s="335"/>
      <c r="AIO194" s="335"/>
      <c r="AIP194" s="335"/>
      <c r="AIQ194" s="335"/>
      <c r="AIR194" s="335"/>
      <c r="AIS194" s="335"/>
      <c r="AIT194" s="335"/>
      <c r="AIU194" s="335"/>
      <c r="AIV194" s="335"/>
      <c r="AIW194" s="335"/>
      <c r="AIX194" s="335"/>
      <c r="AIY194" s="335"/>
      <c r="AIZ194" s="335"/>
      <c r="AJA194" s="335"/>
      <c r="AJB194" s="335"/>
      <c r="AJC194" s="335"/>
      <c r="AJD194" s="335"/>
      <c r="AJE194" s="335"/>
      <c r="AJF194" s="335"/>
      <c r="AJG194" s="335"/>
      <c r="AJH194" s="335"/>
      <c r="AJI194" s="335"/>
      <c r="AJJ194" s="335"/>
      <c r="AJK194" s="335"/>
      <c r="AJL194" s="335"/>
      <c r="AJM194" s="335"/>
      <c r="AJN194" s="335"/>
      <c r="AJO194" s="335"/>
      <c r="AJP194" s="335"/>
      <c r="AJQ194" s="335"/>
      <c r="AJR194" s="335"/>
      <c r="AJS194" s="335"/>
      <c r="AJT194" s="335"/>
      <c r="AJU194" s="335"/>
      <c r="AJV194" s="335"/>
      <c r="AJW194" s="335"/>
      <c r="AJX194" s="335"/>
      <c r="AJY194" s="335"/>
      <c r="AJZ194" s="335"/>
      <c r="AKA194" s="335"/>
      <c r="AKB194" s="335"/>
      <c r="AKC194" s="335"/>
      <c r="AKD194" s="335"/>
      <c r="AKE194" s="335"/>
      <c r="AKF194" s="335"/>
      <c r="AKG194" s="335"/>
      <c r="AKH194" s="335"/>
      <c r="AKI194" s="335"/>
      <c r="AKJ194" s="335"/>
      <c r="AKK194" s="335"/>
      <c r="AKL194" s="335"/>
      <c r="AKM194" s="335"/>
      <c r="AKN194" s="335"/>
      <c r="AKO194" s="335"/>
      <c r="AKP194" s="335"/>
      <c r="AKQ194" s="335"/>
      <c r="AKR194" s="335"/>
      <c r="AKS194" s="335"/>
      <c r="AKT194" s="335"/>
      <c r="AKU194" s="335"/>
      <c r="AKV194" s="335"/>
      <c r="AKW194" s="335"/>
      <c r="AKX194" s="335"/>
      <c r="AKY194" s="335"/>
      <c r="AKZ194" s="335"/>
      <c r="ALA194" s="335"/>
      <c r="ALB194" s="335"/>
      <c r="ALC194" s="335"/>
      <c r="ALD194" s="335"/>
      <c r="ALE194" s="335"/>
      <c r="ALF194" s="335"/>
      <c r="ALG194" s="335"/>
      <c r="ALH194" s="335"/>
      <c r="ALI194" s="335"/>
      <c r="ALJ194" s="335"/>
      <c r="ALK194" s="335"/>
      <c r="ALL194" s="335"/>
      <c r="ALM194" s="335"/>
      <c r="ALN194" s="335"/>
      <c r="ALO194" s="335"/>
      <c r="ALP194" s="335"/>
      <c r="ALQ194" s="335"/>
      <c r="ALR194" s="335"/>
      <c r="ALS194" s="335"/>
      <c r="ALT194" s="335"/>
      <c r="ALU194" s="335"/>
      <c r="ALV194" s="335"/>
      <c r="ALW194" s="335"/>
      <c r="ALX194" s="335"/>
      <c r="ALY194" s="335"/>
      <c r="ALZ194" s="335"/>
      <c r="AMA194" s="335"/>
      <c r="AMB194" s="335"/>
      <c r="AMC194" s="335"/>
      <c r="AMD194" s="335"/>
      <c r="AME194" s="335"/>
      <c r="AMF194" s="335"/>
      <c r="AMG194" s="335"/>
    </row>
    <row r="195" spans="1:1021" x14ac:dyDescent="0.2">
      <c r="A195" s="136" t="s">
        <v>512</v>
      </c>
      <c r="B195" s="132" t="s">
        <v>280</v>
      </c>
      <c r="C195" s="359">
        <v>3146</v>
      </c>
      <c r="D195" s="133" t="s">
        <v>732</v>
      </c>
      <c r="E195" s="134" t="s">
        <v>582</v>
      </c>
      <c r="F195" s="118">
        <v>3.32E-2</v>
      </c>
      <c r="G195" s="355">
        <v>0.14759723999999999</v>
      </c>
      <c r="H195" s="145"/>
      <c r="I195" s="135">
        <f t="shared" ref="I195:I258" si="4">IFERROR(H195*G195,"")</f>
        <v>0</v>
      </c>
      <c r="J195"/>
      <c r="K195"/>
      <c r="L195"/>
      <c r="M195"/>
      <c r="S195" s="332"/>
    </row>
    <row r="196" spans="1:1021" s="121" customFormat="1" ht="11.25" x14ac:dyDescent="0.2">
      <c r="A196" s="136" t="s">
        <v>512</v>
      </c>
      <c r="B196" s="132" t="s">
        <v>280</v>
      </c>
      <c r="C196" s="359">
        <v>6136</v>
      </c>
      <c r="D196" s="133" t="s">
        <v>779</v>
      </c>
      <c r="E196" s="134" t="s">
        <v>582</v>
      </c>
      <c r="F196" s="118">
        <v>1</v>
      </c>
      <c r="G196" s="355">
        <v>4.4456999999999995</v>
      </c>
      <c r="H196" s="145"/>
      <c r="I196" s="135">
        <f t="shared" si="4"/>
        <v>0</v>
      </c>
      <c r="S196" s="332"/>
    </row>
    <row r="197" spans="1:1021" x14ac:dyDescent="0.2">
      <c r="A197" s="131" t="s">
        <v>513</v>
      </c>
      <c r="B197" s="132" t="s">
        <v>280</v>
      </c>
      <c r="C197" s="359">
        <v>34653</v>
      </c>
      <c r="D197" s="133" t="s">
        <v>719</v>
      </c>
      <c r="E197" s="134" t="s">
        <v>582</v>
      </c>
      <c r="F197" s="118">
        <v>1</v>
      </c>
      <c r="G197" s="355">
        <v>3.5287200000000003</v>
      </c>
      <c r="H197" s="145"/>
      <c r="I197" s="135">
        <f t="shared" si="4"/>
        <v>0</v>
      </c>
      <c r="J197"/>
      <c r="K197"/>
      <c r="L197"/>
      <c r="M197"/>
      <c r="S197" s="332"/>
    </row>
    <row r="198" spans="1:1021" ht="22.5" x14ac:dyDescent="0.2">
      <c r="A198" s="131" t="s">
        <v>513</v>
      </c>
      <c r="B198" s="132" t="s">
        <v>280</v>
      </c>
      <c r="C198" s="359">
        <v>1570</v>
      </c>
      <c r="D198" s="133" t="s">
        <v>798</v>
      </c>
      <c r="E198" s="134" t="s">
        <v>582</v>
      </c>
      <c r="F198" s="118">
        <v>1</v>
      </c>
      <c r="G198" s="355">
        <v>3.5287200000000003</v>
      </c>
      <c r="H198" s="145"/>
      <c r="I198" s="135">
        <f t="shared" si="4"/>
        <v>0</v>
      </c>
      <c r="J198"/>
      <c r="K198"/>
      <c r="L198"/>
      <c r="M198"/>
      <c r="S198" s="332"/>
    </row>
    <row r="199" spans="1:1021" x14ac:dyDescent="0.2">
      <c r="A199" s="131" t="s">
        <v>514</v>
      </c>
      <c r="B199" s="132" t="s">
        <v>280</v>
      </c>
      <c r="C199" s="359">
        <v>34653</v>
      </c>
      <c r="D199" s="133" t="s">
        <v>719</v>
      </c>
      <c r="E199" s="134" t="s">
        <v>582</v>
      </c>
      <c r="F199" s="118">
        <v>1</v>
      </c>
      <c r="G199" s="355">
        <v>0</v>
      </c>
      <c r="H199" s="145"/>
      <c r="I199" s="135">
        <f t="shared" si="4"/>
        <v>0</v>
      </c>
      <c r="J199"/>
      <c r="K199"/>
      <c r="L199"/>
      <c r="M199"/>
      <c r="S199" s="332"/>
    </row>
    <row r="200" spans="1:1021" ht="22.5" x14ac:dyDescent="0.2">
      <c r="A200" s="131" t="s">
        <v>514</v>
      </c>
      <c r="B200" s="132" t="s">
        <v>280</v>
      </c>
      <c r="C200" s="359">
        <v>1571</v>
      </c>
      <c r="D200" s="133" t="s">
        <v>800</v>
      </c>
      <c r="E200" s="134" t="s">
        <v>582</v>
      </c>
      <c r="F200" s="118">
        <v>1</v>
      </c>
      <c r="G200" s="355">
        <v>0</v>
      </c>
      <c r="H200" s="145"/>
      <c r="I200" s="135">
        <f t="shared" si="4"/>
        <v>0</v>
      </c>
      <c r="J200"/>
      <c r="K200"/>
      <c r="L200"/>
      <c r="M200"/>
      <c r="S200" s="332"/>
    </row>
    <row r="201" spans="1:1021" x14ac:dyDescent="0.2">
      <c r="A201" s="131" t="s">
        <v>515</v>
      </c>
      <c r="B201" s="132" t="s">
        <v>280</v>
      </c>
      <c r="C201" s="359">
        <v>34653</v>
      </c>
      <c r="D201" s="133" t="s">
        <v>719</v>
      </c>
      <c r="E201" s="134" t="s">
        <v>582</v>
      </c>
      <c r="F201" s="118">
        <v>1</v>
      </c>
      <c r="G201" s="355">
        <v>0</v>
      </c>
      <c r="H201" s="145"/>
      <c r="I201" s="135">
        <f t="shared" si="4"/>
        <v>0</v>
      </c>
      <c r="J201"/>
      <c r="K201"/>
      <c r="L201"/>
      <c r="M201"/>
      <c r="S201" s="332"/>
    </row>
    <row r="202" spans="1:1021" ht="22.5" x14ac:dyDescent="0.2">
      <c r="A202" s="131" t="s">
        <v>515</v>
      </c>
      <c r="B202" s="132" t="s">
        <v>280</v>
      </c>
      <c r="C202" s="359">
        <v>1573</v>
      </c>
      <c r="D202" s="133" t="s">
        <v>801</v>
      </c>
      <c r="E202" s="134" t="s">
        <v>582</v>
      </c>
      <c r="F202" s="118">
        <v>1</v>
      </c>
      <c r="G202" s="355">
        <v>0</v>
      </c>
      <c r="H202" s="145"/>
      <c r="I202" s="135">
        <f t="shared" si="4"/>
        <v>0</v>
      </c>
      <c r="J202"/>
      <c r="K202"/>
      <c r="L202"/>
      <c r="M202"/>
      <c r="S202" s="332"/>
    </row>
    <row r="203" spans="1:1021" ht="22.5" x14ac:dyDescent="0.2">
      <c r="A203" s="131" t="s">
        <v>516</v>
      </c>
      <c r="B203" s="132" t="s">
        <v>280</v>
      </c>
      <c r="C203" s="359">
        <v>34686</v>
      </c>
      <c r="D203" s="133" t="s">
        <v>718</v>
      </c>
      <c r="E203" s="134" t="s">
        <v>582</v>
      </c>
      <c r="F203" s="118">
        <v>1</v>
      </c>
      <c r="G203" s="355">
        <v>0</v>
      </c>
      <c r="H203" s="145"/>
      <c r="I203" s="135">
        <f t="shared" si="4"/>
        <v>0</v>
      </c>
      <c r="J203"/>
      <c r="K203"/>
      <c r="L203"/>
      <c r="M203"/>
      <c r="S203" s="332"/>
    </row>
    <row r="204" spans="1:1021" ht="22.5" x14ac:dyDescent="0.2">
      <c r="A204" s="131" t="s">
        <v>516</v>
      </c>
      <c r="B204" s="132" t="s">
        <v>280</v>
      </c>
      <c r="C204" s="359">
        <v>1574</v>
      </c>
      <c r="D204" s="133" t="s">
        <v>796</v>
      </c>
      <c r="E204" s="134" t="s">
        <v>582</v>
      </c>
      <c r="F204" s="118">
        <v>1</v>
      </c>
      <c r="G204" s="355">
        <v>0</v>
      </c>
      <c r="H204" s="145"/>
      <c r="I204" s="135">
        <f t="shared" si="4"/>
        <v>0</v>
      </c>
      <c r="J204"/>
      <c r="K204"/>
      <c r="L204"/>
      <c r="M204"/>
      <c r="S204" s="332"/>
    </row>
    <row r="205" spans="1:1021" x14ac:dyDescent="0.2">
      <c r="A205" s="131" t="s">
        <v>517</v>
      </c>
      <c r="B205" s="132" t="s">
        <v>280</v>
      </c>
      <c r="C205" s="359">
        <v>2388</v>
      </c>
      <c r="D205" s="133" t="s">
        <v>721</v>
      </c>
      <c r="E205" s="134" t="s">
        <v>582</v>
      </c>
      <c r="F205" s="118">
        <v>1</v>
      </c>
      <c r="G205" s="355">
        <v>3.1366400000000003</v>
      </c>
      <c r="H205" s="145"/>
      <c r="I205" s="135">
        <f t="shared" si="4"/>
        <v>0</v>
      </c>
      <c r="J205"/>
      <c r="K205"/>
      <c r="L205"/>
      <c r="M205"/>
      <c r="S205" s="332"/>
    </row>
    <row r="206" spans="1:1021" ht="22.5" x14ac:dyDescent="0.2">
      <c r="A206" s="131" t="s">
        <v>517</v>
      </c>
      <c r="B206" s="132" t="s">
        <v>280</v>
      </c>
      <c r="C206" s="359">
        <v>1571</v>
      </c>
      <c r="D206" s="133" t="s">
        <v>800</v>
      </c>
      <c r="E206" s="134" t="s">
        <v>582</v>
      </c>
      <c r="F206" s="118">
        <v>2</v>
      </c>
      <c r="G206" s="355">
        <v>6.2732800000000006</v>
      </c>
      <c r="H206" s="145"/>
      <c r="I206" s="135">
        <f t="shared" si="4"/>
        <v>0</v>
      </c>
      <c r="J206"/>
      <c r="K206"/>
      <c r="L206"/>
      <c r="M206"/>
      <c r="S206" s="332"/>
    </row>
    <row r="207" spans="1:1021" x14ac:dyDescent="0.2">
      <c r="A207" s="131" t="s">
        <v>518</v>
      </c>
      <c r="B207" s="132" t="s">
        <v>280</v>
      </c>
      <c r="C207" s="359">
        <v>2373</v>
      </c>
      <c r="D207" s="133" t="s">
        <v>722</v>
      </c>
      <c r="E207" s="134" t="s">
        <v>582</v>
      </c>
      <c r="F207" s="118">
        <v>1</v>
      </c>
      <c r="G207" s="355">
        <v>0.94099200000000005</v>
      </c>
      <c r="H207" s="145"/>
      <c r="I207" s="135">
        <f t="shared" si="4"/>
        <v>0</v>
      </c>
      <c r="J207"/>
      <c r="K207"/>
      <c r="L207"/>
      <c r="M207"/>
      <c r="S207" s="332"/>
    </row>
    <row r="208" spans="1:1021" ht="22.5" x14ac:dyDescent="0.2">
      <c r="A208" s="131" t="s">
        <v>518</v>
      </c>
      <c r="B208" s="132" t="s">
        <v>280</v>
      </c>
      <c r="C208" s="359">
        <v>1576</v>
      </c>
      <c r="D208" s="133" t="s">
        <v>799</v>
      </c>
      <c r="E208" s="134" t="s">
        <v>582</v>
      </c>
      <c r="F208" s="118">
        <v>3</v>
      </c>
      <c r="G208" s="355">
        <v>2.8229760000000002</v>
      </c>
      <c r="H208" s="145"/>
      <c r="I208" s="135">
        <f t="shared" si="4"/>
        <v>0</v>
      </c>
      <c r="J208"/>
      <c r="K208"/>
      <c r="L208"/>
      <c r="M208"/>
      <c r="S208" s="332"/>
    </row>
    <row r="209" spans="1:1021" ht="22.5" x14ac:dyDescent="0.2">
      <c r="A209" s="131" t="s">
        <v>519</v>
      </c>
      <c r="B209" s="132" t="s">
        <v>280</v>
      </c>
      <c r="C209" s="359">
        <v>2377</v>
      </c>
      <c r="D209" s="133" t="s">
        <v>720</v>
      </c>
      <c r="E209" s="134" t="s">
        <v>582</v>
      </c>
      <c r="F209" s="118">
        <v>1</v>
      </c>
      <c r="G209" s="355">
        <v>0.23524800000000001</v>
      </c>
      <c r="H209" s="145"/>
      <c r="I209" s="135">
        <f t="shared" si="4"/>
        <v>0</v>
      </c>
      <c r="J209"/>
      <c r="K209"/>
      <c r="L209"/>
      <c r="M209"/>
      <c r="S209" s="332"/>
    </row>
    <row r="210" spans="1:1021" ht="22.5" x14ac:dyDescent="0.2">
      <c r="A210" s="131" t="s">
        <v>519</v>
      </c>
      <c r="B210" s="132" t="s">
        <v>280</v>
      </c>
      <c r="C210" s="359">
        <v>1580</v>
      </c>
      <c r="D210" s="133" t="s">
        <v>802</v>
      </c>
      <c r="E210" s="134" t="s">
        <v>582</v>
      </c>
      <c r="F210" s="118">
        <v>3</v>
      </c>
      <c r="G210" s="355">
        <v>0.70574400000000004</v>
      </c>
      <c r="H210" s="145"/>
      <c r="I210" s="135">
        <f t="shared" si="4"/>
        <v>0</v>
      </c>
      <c r="J210"/>
      <c r="K210"/>
      <c r="L210"/>
      <c r="M210"/>
      <c r="S210" s="332"/>
    </row>
    <row r="211" spans="1:1021" s="345" customFormat="1" ht="22.5" hidden="1" x14ac:dyDescent="0.2">
      <c r="A211" s="339" t="s">
        <v>520</v>
      </c>
      <c r="B211" s="340" t="s">
        <v>280</v>
      </c>
      <c r="C211" s="360">
        <v>38780</v>
      </c>
      <c r="D211" s="341" t="s">
        <v>822</v>
      </c>
      <c r="E211" s="342" t="s">
        <v>582</v>
      </c>
      <c r="F211" s="343">
        <v>1</v>
      </c>
      <c r="G211" s="356">
        <v>0</v>
      </c>
      <c r="H211" s="145"/>
      <c r="I211" s="344">
        <f t="shared" si="4"/>
        <v>0</v>
      </c>
      <c r="J211" s="346" t="s">
        <v>521</v>
      </c>
      <c r="K211" s="346" t="s">
        <v>522</v>
      </c>
      <c r="N211" s="346"/>
      <c r="O211" s="346"/>
      <c r="P211" s="346"/>
      <c r="Q211" s="346"/>
      <c r="R211" s="346"/>
      <c r="S211" s="347"/>
      <c r="T211" s="346"/>
      <c r="U211" s="346"/>
      <c r="V211" s="346"/>
      <c r="W211" s="346"/>
      <c r="X211" s="346"/>
      <c r="Y211" s="346"/>
      <c r="Z211" s="346"/>
      <c r="AA211" s="346"/>
      <c r="AB211" s="346"/>
      <c r="AC211" s="346"/>
      <c r="AD211" s="346"/>
      <c r="AE211" s="346"/>
      <c r="AF211" s="346"/>
      <c r="AG211" s="346"/>
      <c r="AH211" s="346"/>
      <c r="AI211" s="346"/>
      <c r="AJ211" s="346"/>
      <c r="AK211" s="346"/>
      <c r="AL211" s="346"/>
      <c r="AM211" s="346"/>
      <c r="AN211" s="346"/>
      <c r="AO211" s="346"/>
      <c r="AP211" s="346"/>
      <c r="AQ211" s="346"/>
      <c r="AR211" s="346"/>
      <c r="AS211" s="346"/>
      <c r="AT211" s="346"/>
      <c r="AU211" s="346"/>
      <c r="AV211" s="346"/>
      <c r="AW211" s="346"/>
      <c r="AX211" s="346"/>
      <c r="AY211" s="346"/>
      <c r="AZ211" s="346"/>
      <c r="BA211" s="346"/>
      <c r="BB211" s="346"/>
      <c r="BC211" s="346"/>
      <c r="BD211" s="346"/>
      <c r="BE211" s="346"/>
      <c r="BF211" s="346"/>
      <c r="BG211" s="346"/>
      <c r="BH211" s="346"/>
      <c r="BI211" s="346"/>
      <c r="BJ211" s="346"/>
      <c r="BK211" s="346"/>
      <c r="BL211" s="346"/>
      <c r="BM211" s="346"/>
      <c r="BN211" s="346"/>
      <c r="BO211" s="346"/>
      <c r="BP211" s="346"/>
      <c r="BQ211" s="346"/>
      <c r="BR211" s="346"/>
      <c r="BS211" s="346"/>
      <c r="BT211" s="346"/>
      <c r="BU211" s="346"/>
      <c r="BV211" s="346"/>
      <c r="BW211" s="346"/>
      <c r="BX211" s="346"/>
      <c r="BY211" s="346"/>
      <c r="BZ211" s="346"/>
      <c r="CA211" s="346"/>
      <c r="CB211" s="346"/>
      <c r="CC211" s="346"/>
      <c r="CD211" s="346"/>
      <c r="CE211" s="346"/>
      <c r="CF211" s="346"/>
      <c r="CG211" s="346"/>
      <c r="CH211" s="346"/>
      <c r="CI211" s="346"/>
      <c r="CJ211" s="346"/>
      <c r="CK211" s="346"/>
      <c r="CL211" s="346"/>
      <c r="CM211" s="346"/>
      <c r="CN211" s="346"/>
      <c r="CO211" s="346"/>
      <c r="CP211" s="346"/>
      <c r="CQ211" s="346"/>
      <c r="CR211" s="346"/>
      <c r="CS211" s="346"/>
      <c r="CT211" s="346"/>
      <c r="CU211" s="346"/>
      <c r="CV211" s="346"/>
      <c r="CW211" s="346"/>
      <c r="CX211" s="346"/>
      <c r="CY211" s="346"/>
      <c r="CZ211" s="346"/>
      <c r="DA211" s="346"/>
      <c r="DB211" s="346"/>
      <c r="DC211" s="346"/>
      <c r="DD211" s="346"/>
      <c r="DE211" s="346"/>
      <c r="DF211" s="346"/>
      <c r="DG211" s="346"/>
      <c r="DH211" s="346"/>
      <c r="DI211" s="346"/>
      <c r="DJ211" s="346"/>
      <c r="DK211" s="346"/>
      <c r="DL211" s="346"/>
      <c r="DM211" s="346"/>
      <c r="DN211" s="346"/>
      <c r="DO211" s="346"/>
      <c r="DP211" s="346"/>
      <c r="DQ211" s="346"/>
      <c r="DR211" s="346"/>
      <c r="DS211" s="346"/>
      <c r="DT211" s="346"/>
      <c r="DU211" s="346"/>
      <c r="DV211" s="346"/>
      <c r="DW211" s="346"/>
      <c r="DX211" s="346"/>
      <c r="DY211" s="346"/>
      <c r="DZ211" s="346"/>
      <c r="EA211" s="346"/>
      <c r="EB211" s="346"/>
      <c r="EC211" s="346"/>
      <c r="ED211" s="346"/>
      <c r="EE211" s="346"/>
      <c r="EF211" s="346"/>
      <c r="EG211" s="346"/>
      <c r="EH211" s="346"/>
      <c r="EI211" s="346"/>
      <c r="EJ211" s="346"/>
      <c r="EK211" s="346"/>
      <c r="EL211" s="346"/>
      <c r="EM211" s="346"/>
      <c r="EN211" s="346"/>
      <c r="EO211" s="346"/>
      <c r="EP211" s="346"/>
      <c r="EQ211" s="346"/>
      <c r="ER211" s="346"/>
      <c r="ES211" s="346"/>
      <c r="ET211" s="346"/>
      <c r="EU211" s="346"/>
      <c r="EV211" s="346"/>
      <c r="EW211" s="346"/>
      <c r="EX211" s="346"/>
      <c r="EY211" s="346"/>
      <c r="EZ211" s="346"/>
      <c r="FA211" s="346"/>
      <c r="FB211" s="346"/>
      <c r="FC211" s="346"/>
      <c r="FD211" s="346"/>
      <c r="FE211" s="346"/>
      <c r="FF211" s="346"/>
      <c r="FG211" s="346"/>
      <c r="FH211" s="346"/>
      <c r="FI211" s="346"/>
      <c r="FJ211" s="346"/>
      <c r="FK211" s="346"/>
      <c r="FL211" s="346"/>
      <c r="FM211" s="346"/>
      <c r="FN211" s="346"/>
      <c r="FO211" s="346"/>
      <c r="FP211" s="346"/>
      <c r="FQ211" s="346"/>
      <c r="FR211" s="346"/>
      <c r="FS211" s="346"/>
      <c r="FT211" s="346"/>
      <c r="FU211" s="346"/>
      <c r="FV211" s="346"/>
      <c r="FW211" s="346"/>
      <c r="FX211" s="346"/>
      <c r="FY211" s="346"/>
      <c r="FZ211" s="346"/>
      <c r="GA211" s="346"/>
      <c r="GB211" s="346"/>
      <c r="GC211" s="346"/>
      <c r="GD211" s="346"/>
      <c r="GE211" s="346"/>
      <c r="GF211" s="346"/>
      <c r="GG211" s="346"/>
      <c r="GH211" s="346"/>
      <c r="GI211" s="346"/>
      <c r="GJ211" s="346"/>
      <c r="GK211" s="346"/>
      <c r="GL211" s="346"/>
      <c r="GM211" s="346"/>
      <c r="GN211" s="346"/>
      <c r="GO211" s="346"/>
      <c r="GP211" s="346"/>
      <c r="GQ211" s="346"/>
      <c r="GR211" s="346"/>
      <c r="GS211" s="346"/>
      <c r="GT211" s="346"/>
      <c r="GU211" s="346"/>
      <c r="GV211" s="346"/>
      <c r="GW211" s="346"/>
      <c r="GX211" s="346"/>
      <c r="GY211" s="346"/>
      <c r="GZ211" s="346"/>
      <c r="HA211" s="346"/>
      <c r="HB211" s="346"/>
      <c r="HC211" s="346"/>
      <c r="HD211" s="346"/>
      <c r="HE211" s="346"/>
      <c r="HF211" s="346"/>
      <c r="HG211" s="346"/>
      <c r="HH211" s="346"/>
      <c r="HI211" s="346"/>
      <c r="HJ211" s="346"/>
      <c r="HK211" s="346"/>
      <c r="HL211" s="346"/>
      <c r="HM211" s="346"/>
      <c r="HN211" s="346"/>
      <c r="HO211" s="346"/>
      <c r="HP211" s="346"/>
      <c r="HQ211" s="346"/>
      <c r="HR211" s="346"/>
      <c r="HS211" s="346"/>
      <c r="HT211" s="346"/>
      <c r="HU211" s="346"/>
      <c r="HV211" s="346"/>
      <c r="HW211" s="346"/>
      <c r="HX211" s="346"/>
      <c r="HY211" s="346"/>
      <c r="HZ211" s="346"/>
      <c r="IA211" s="346"/>
      <c r="IB211" s="346"/>
      <c r="IC211" s="346"/>
      <c r="ID211" s="346"/>
      <c r="IE211" s="346"/>
      <c r="IF211" s="346"/>
      <c r="IG211" s="346"/>
      <c r="IH211" s="346"/>
      <c r="II211" s="346"/>
      <c r="IJ211" s="346"/>
      <c r="IK211" s="346"/>
      <c r="IL211" s="346"/>
      <c r="IM211" s="346"/>
      <c r="IN211" s="346"/>
      <c r="IO211" s="346"/>
      <c r="IP211" s="346"/>
      <c r="IQ211" s="346"/>
      <c r="IR211" s="346"/>
      <c r="IS211" s="346"/>
      <c r="IT211" s="346"/>
      <c r="IU211" s="346"/>
      <c r="IV211" s="346"/>
      <c r="IW211" s="346"/>
      <c r="IX211" s="346"/>
      <c r="IY211" s="346"/>
      <c r="IZ211" s="346"/>
      <c r="JA211" s="346"/>
      <c r="JB211" s="346"/>
      <c r="JC211" s="346"/>
      <c r="JD211" s="346"/>
      <c r="JE211" s="346"/>
      <c r="JF211" s="346"/>
      <c r="JG211" s="346"/>
      <c r="JH211" s="346"/>
      <c r="JI211" s="346"/>
      <c r="JJ211" s="346"/>
      <c r="JK211" s="346"/>
      <c r="JL211" s="346"/>
      <c r="JM211" s="346"/>
      <c r="JN211" s="346"/>
      <c r="JO211" s="346"/>
      <c r="JP211" s="346"/>
      <c r="JQ211" s="346"/>
      <c r="JR211" s="346"/>
      <c r="JS211" s="346"/>
      <c r="JT211" s="346"/>
      <c r="JU211" s="346"/>
      <c r="JV211" s="346"/>
      <c r="JW211" s="346"/>
      <c r="JX211" s="346"/>
      <c r="JY211" s="346"/>
      <c r="JZ211" s="346"/>
      <c r="KA211" s="346"/>
      <c r="KB211" s="346"/>
      <c r="KC211" s="346"/>
      <c r="KD211" s="346"/>
      <c r="KE211" s="346"/>
      <c r="KF211" s="346"/>
      <c r="KG211" s="346"/>
      <c r="KH211" s="346"/>
      <c r="KI211" s="346"/>
      <c r="KJ211" s="346"/>
      <c r="KK211" s="346"/>
      <c r="KL211" s="346"/>
      <c r="KM211" s="346"/>
      <c r="KN211" s="346"/>
      <c r="KO211" s="346"/>
      <c r="KP211" s="346"/>
      <c r="KQ211" s="346"/>
      <c r="KR211" s="346"/>
      <c r="KS211" s="346"/>
      <c r="KT211" s="346"/>
      <c r="KU211" s="346"/>
      <c r="KV211" s="346"/>
      <c r="KW211" s="346"/>
      <c r="KX211" s="346"/>
      <c r="KY211" s="346"/>
      <c r="KZ211" s="346"/>
      <c r="LA211" s="346"/>
      <c r="LB211" s="346"/>
      <c r="LC211" s="346"/>
      <c r="LD211" s="346"/>
      <c r="LE211" s="346"/>
      <c r="LF211" s="346"/>
      <c r="LG211" s="346"/>
      <c r="LH211" s="346"/>
      <c r="LI211" s="346"/>
      <c r="LJ211" s="346"/>
      <c r="LK211" s="346"/>
      <c r="LL211" s="346"/>
      <c r="LM211" s="346"/>
      <c r="LN211" s="346"/>
      <c r="LO211" s="346"/>
      <c r="LP211" s="346"/>
      <c r="LQ211" s="346"/>
      <c r="LR211" s="346"/>
      <c r="LS211" s="346"/>
      <c r="LT211" s="346"/>
      <c r="LU211" s="346"/>
      <c r="LV211" s="346"/>
      <c r="LW211" s="346"/>
      <c r="LX211" s="346"/>
      <c r="LY211" s="346"/>
      <c r="LZ211" s="346"/>
      <c r="MA211" s="346"/>
      <c r="MB211" s="346"/>
      <c r="MC211" s="346"/>
      <c r="MD211" s="346"/>
      <c r="ME211" s="346"/>
      <c r="MF211" s="346"/>
      <c r="MG211" s="346"/>
      <c r="MH211" s="346"/>
      <c r="MI211" s="346"/>
      <c r="MJ211" s="346"/>
      <c r="MK211" s="346"/>
      <c r="ML211" s="346"/>
      <c r="MM211" s="346"/>
      <c r="MN211" s="346"/>
      <c r="MO211" s="346"/>
      <c r="MP211" s="346"/>
      <c r="MQ211" s="346"/>
      <c r="MR211" s="346"/>
      <c r="MS211" s="346"/>
      <c r="MT211" s="346"/>
      <c r="MU211" s="346"/>
      <c r="MV211" s="346"/>
      <c r="MW211" s="346"/>
      <c r="MX211" s="346"/>
      <c r="MY211" s="346"/>
      <c r="MZ211" s="346"/>
      <c r="NA211" s="346"/>
      <c r="NB211" s="346"/>
      <c r="NC211" s="346"/>
      <c r="ND211" s="346"/>
      <c r="NE211" s="346"/>
      <c r="NF211" s="346"/>
      <c r="NG211" s="346"/>
      <c r="NH211" s="346"/>
      <c r="NI211" s="346"/>
      <c r="NJ211" s="346"/>
      <c r="NK211" s="346"/>
      <c r="NL211" s="346"/>
      <c r="NM211" s="346"/>
      <c r="NN211" s="346"/>
      <c r="NO211" s="346"/>
      <c r="NP211" s="346"/>
      <c r="NQ211" s="346"/>
      <c r="NR211" s="346"/>
      <c r="NS211" s="346"/>
      <c r="NT211" s="346"/>
      <c r="NU211" s="346"/>
      <c r="NV211" s="346"/>
      <c r="NW211" s="346"/>
      <c r="NX211" s="346"/>
      <c r="NY211" s="346"/>
      <c r="NZ211" s="346"/>
      <c r="OA211" s="346"/>
      <c r="OB211" s="346"/>
      <c r="OC211" s="346"/>
      <c r="OD211" s="346"/>
      <c r="OE211" s="346"/>
      <c r="OF211" s="346"/>
      <c r="OG211" s="346"/>
      <c r="OH211" s="346"/>
      <c r="OI211" s="346"/>
      <c r="OJ211" s="346"/>
      <c r="OK211" s="346"/>
      <c r="OL211" s="346"/>
      <c r="OM211" s="346"/>
      <c r="ON211" s="346"/>
      <c r="OO211" s="346"/>
      <c r="OP211" s="346"/>
      <c r="OQ211" s="346"/>
      <c r="OR211" s="346"/>
      <c r="OS211" s="346"/>
      <c r="OT211" s="346"/>
      <c r="OU211" s="346"/>
      <c r="OV211" s="346"/>
      <c r="OW211" s="346"/>
      <c r="OX211" s="346"/>
      <c r="OY211" s="346"/>
      <c r="OZ211" s="346"/>
      <c r="PA211" s="346"/>
      <c r="PB211" s="346"/>
      <c r="PC211" s="346"/>
      <c r="PD211" s="346"/>
      <c r="PE211" s="346"/>
      <c r="PF211" s="346"/>
      <c r="PG211" s="346"/>
      <c r="PH211" s="346"/>
      <c r="PI211" s="346"/>
      <c r="PJ211" s="346"/>
      <c r="PK211" s="346"/>
      <c r="PL211" s="346"/>
      <c r="PM211" s="346"/>
      <c r="PN211" s="346"/>
      <c r="PO211" s="346"/>
      <c r="PP211" s="346"/>
      <c r="PQ211" s="346"/>
      <c r="PR211" s="346"/>
      <c r="PS211" s="346"/>
      <c r="PT211" s="346"/>
      <c r="PU211" s="346"/>
      <c r="PV211" s="346"/>
      <c r="PW211" s="346"/>
      <c r="PX211" s="346"/>
      <c r="PY211" s="346"/>
      <c r="PZ211" s="346"/>
      <c r="QA211" s="346"/>
      <c r="QB211" s="346"/>
      <c r="QC211" s="346"/>
      <c r="QD211" s="346"/>
      <c r="QE211" s="346"/>
      <c r="QF211" s="346"/>
      <c r="QG211" s="346"/>
      <c r="QH211" s="346"/>
      <c r="QI211" s="346"/>
      <c r="QJ211" s="346"/>
      <c r="QK211" s="346"/>
      <c r="QL211" s="346"/>
      <c r="QM211" s="346"/>
      <c r="QN211" s="346"/>
      <c r="QO211" s="346"/>
      <c r="QP211" s="346"/>
      <c r="QQ211" s="346"/>
      <c r="QR211" s="346"/>
      <c r="QS211" s="346"/>
      <c r="QT211" s="346"/>
      <c r="QU211" s="346"/>
      <c r="QV211" s="346"/>
      <c r="QW211" s="346"/>
      <c r="QX211" s="346"/>
      <c r="QY211" s="346"/>
      <c r="QZ211" s="346"/>
      <c r="RA211" s="346"/>
      <c r="RB211" s="346"/>
      <c r="RC211" s="346"/>
      <c r="RD211" s="346"/>
      <c r="RE211" s="346"/>
      <c r="RF211" s="346"/>
      <c r="RG211" s="346"/>
      <c r="RH211" s="346"/>
      <c r="RI211" s="346"/>
      <c r="RJ211" s="346"/>
      <c r="RK211" s="346"/>
      <c r="RL211" s="346"/>
      <c r="RM211" s="346"/>
      <c r="RN211" s="346"/>
      <c r="RO211" s="346"/>
      <c r="RP211" s="346"/>
      <c r="RQ211" s="346"/>
      <c r="RR211" s="346"/>
      <c r="RS211" s="346"/>
      <c r="RT211" s="346"/>
      <c r="RU211" s="346"/>
      <c r="RV211" s="346"/>
      <c r="RW211" s="346"/>
      <c r="RX211" s="346"/>
      <c r="RY211" s="346"/>
      <c r="RZ211" s="346"/>
      <c r="SA211" s="346"/>
      <c r="SB211" s="346"/>
      <c r="SC211" s="346"/>
      <c r="SD211" s="346"/>
      <c r="SE211" s="346"/>
      <c r="SF211" s="346"/>
      <c r="SG211" s="346"/>
      <c r="SH211" s="346"/>
      <c r="SI211" s="346"/>
      <c r="SJ211" s="346"/>
      <c r="SK211" s="346"/>
      <c r="SL211" s="346"/>
      <c r="SM211" s="346"/>
      <c r="SN211" s="346"/>
      <c r="SO211" s="346"/>
      <c r="SP211" s="346"/>
      <c r="SQ211" s="346"/>
      <c r="SR211" s="346"/>
      <c r="SS211" s="346"/>
      <c r="ST211" s="346"/>
      <c r="SU211" s="346"/>
      <c r="SV211" s="346"/>
      <c r="SW211" s="346"/>
      <c r="SX211" s="346"/>
      <c r="SY211" s="346"/>
      <c r="SZ211" s="346"/>
      <c r="TA211" s="346"/>
      <c r="TB211" s="346"/>
      <c r="TC211" s="346"/>
      <c r="TD211" s="346"/>
      <c r="TE211" s="346"/>
      <c r="TF211" s="346"/>
      <c r="TG211" s="346"/>
      <c r="TH211" s="346"/>
      <c r="TI211" s="346"/>
      <c r="TJ211" s="346"/>
      <c r="TK211" s="346"/>
      <c r="TL211" s="346"/>
      <c r="TM211" s="346"/>
      <c r="TN211" s="346"/>
      <c r="TO211" s="346"/>
      <c r="TP211" s="346"/>
      <c r="TQ211" s="346"/>
      <c r="TR211" s="346"/>
      <c r="TS211" s="346"/>
      <c r="TT211" s="346"/>
      <c r="TU211" s="346"/>
      <c r="TV211" s="346"/>
      <c r="TW211" s="346"/>
      <c r="TX211" s="346"/>
      <c r="TY211" s="346"/>
      <c r="TZ211" s="346"/>
      <c r="UA211" s="346"/>
      <c r="UB211" s="346"/>
      <c r="UC211" s="346"/>
      <c r="UD211" s="346"/>
      <c r="UE211" s="346"/>
      <c r="UF211" s="346"/>
      <c r="UG211" s="346"/>
      <c r="UH211" s="346"/>
      <c r="UI211" s="346"/>
      <c r="UJ211" s="346"/>
      <c r="UK211" s="346"/>
      <c r="UL211" s="346"/>
      <c r="UM211" s="346"/>
      <c r="UN211" s="346"/>
      <c r="UO211" s="346"/>
      <c r="UP211" s="346"/>
      <c r="UQ211" s="346"/>
      <c r="UR211" s="346"/>
      <c r="US211" s="346"/>
      <c r="UT211" s="346"/>
      <c r="UU211" s="346"/>
      <c r="UV211" s="346"/>
      <c r="UW211" s="346"/>
      <c r="UX211" s="346"/>
      <c r="UY211" s="346"/>
      <c r="UZ211" s="346"/>
      <c r="VA211" s="346"/>
      <c r="VB211" s="346"/>
      <c r="VC211" s="346"/>
      <c r="VD211" s="346"/>
      <c r="VE211" s="346"/>
      <c r="VF211" s="346"/>
      <c r="VG211" s="346"/>
      <c r="VH211" s="346"/>
      <c r="VI211" s="346"/>
      <c r="VJ211" s="346"/>
      <c r="VK211" s="346"/>
      <c r="VL211" s="346"/>
      <c r="VM211" s="346"/>
      <c r="VN211" s="346"/>
      <c r="VO211" s="346"/>
      <c r="VP211" s="346"/>
      <c r="VQ211" s="346"/>
      <c r="VR211" s="346"/>
      <c r="VS211" s="346"/>
      <c r="VT211" s="346"/>
      <c r="VU211" s="346"/>
      <c r="VV211" s="346"/>
      <c r="VW211" s="346"/>
      <c r="VX211" s="346"/>
      <c r="VY211" s="346"/>
      <c r="VZ211" s="346"/>
      <c r="WA211" s="346"/>
      <c r="WB211" s="346"/>
      <c r="WC211" s="346"/>
      <c r="WD211" s="346"/>
      <c r="WE211" s="346"/>
      <c r="WF211" s="346"/>
      <c r="WG211" s="346"/>
      <c r="WH211" s="346"/>
      <c r="WI211" s="346"/>
      <c r="WJ211" s="346"/>
      <c r="WK211" s="346"/>
      <c r="WL211" s="346"/>
      <c r="WM211" s="346"/>
      <c r="WN211" s="346"/>
      <c r="WO211" s="346"/>
      <c r="WP211" s="346"/>
      <c r="WQ211" s="346"/>
      <c r="WR211" s="346"/>
      <c r="WS211" s="346"/>
      <c r="WT211" s="346"/>
      <c r="WU211" s="346"/>
      <c r="WV211" s="346"/>
      <c r="WW211" s="346"/>
      <c r="WX211" s="346"/>
      <c r="WY211" s="346"/>
      <c r="WZ211" s="346"/>
      <c r="XA211" s="346"/>
      <c r="XB211" s="346"/>
      <c r="XC211" s="346"/>
      <c r="XD211" s="346"/>
      <c r="XE211" s="346"/>
      <c r="XF211" s="346"/>
      <c r="XG211" s="346"/>
      <c r="XH211" s="346"/>
      <c r="XI211" s="346"/>
      <c r="XJ211" s="346"/>
      <c r="XK211" s="346"/>
      <c r="XL211" s="346"/>
      <c r="XM211" s="346"/>
      <c r="XN211" s="346"/>
      <c r="XO211" s="346"/>
      <c r="XP211" s="346"/>
      <c r="XQ211" s="346"/>
      <c r="XR211" s="346"/>
      <c r="XS211" s="346"/>
      <c r="XT211" s="346"/>
      <c r="XU211" s="346"/>
      <c r="XV211" s="346"/>
      <c r="XW211" s="346"/>
      <c r="XX211" s="346"/>
      <c r="XY211" s="346"/>
      <c r="XZ211" s="346"/>
      <c r="YA211" s="346"/>
      <c r="YB211" s="346"/>
      <c r="YC211" s="346"/>
      <c r="YD211" s="346"/>
      <c r="YE211" s="346"/>
      <c r="YF211" s="346"/>
      <c r="YG211" s="346"/>
      <c r="YH211" s="346"/>
      <c r="YI211" s="346"/>
      <c r="YJ211" s="346"/>
      <c r="YK211" s="346"/>
      <c r="YL211" s="346"/>
      <c r="YM211" s="346"/>
      <c r="YN211" s="346"/>
      <c r="YO211" s="346"/>
      <c r="YP211" s="346"/>
      <c r="YQ211" s="346"/>
      <c r="YR211" s="346"/>
      <c r="YS211" s="346"/>
      <c r="YT211" s="346"/>
      <c r="YU211" s="346"/>
      <c r="YV211" s="346"/>
      <c r="YW211" s="346"/>
      <c r="YX211" s="346"/>
      <c r="YY211" s="346"/>
      <c r="YZ211" s="346"/>
      <c r="ZA211" s="346"/>
      <c r="ZB211" s="346"/>
      <c r="ZC211" s="346"/>
      <c r="ZD211" s="346"/>
      <c r="ZE211" s="346"/>
      <c r="ZF211" s="346"/>
      <c r="ZG211" s="346"/>
      <c r="ZH211" s="346"/>
      <c r="ZI211" s="346"/>
      <c r="ZJ211" s="346"/>
      <c r="ZK211" s="346"/>
      <c r="ZL211" s="346"/>
      <c r="ZM211" s="346"/>
      <c r="ZN211" s="346"/>
      <c r="ZO211" s="346"/>
      <c r="ZP211" s="346"/>
      <c r="ZQ211" s="346"/>
      <c r="ZR211" s="346"/>
      <c r="ZS211" s="346"/>
      <c r="ZT211" s="346"/>
      <c r="ZU211" s="346"/>
      <c r="ZV211" s="346"/>
      <c r="ZW211" s="346"/>
      <c r="ZX211" s="346"/>
      <c r="ZY211" s="346"/>
      <c r="ZZ211" s="346"/>
      <c r="AAA211" s="346"/>
      <c r="AAB211" s="346"/>
      <c r="AAC211" s="346"/>
      <c r="AAD211" s="346"/>
      <c r="AAE211" s="346"/>
      <c r="AAF211" s="346"/>
      <c r="AAG211" s="346"/>
      <c r="AAH211" s="346"/>
      <c r="AAI211" s="346"/>
      <c r="AAJ211" s="346"/>
      <c r="AAK211" s="346"/>
      <c r="AAL211" s="346"/>
      <c r="AAM211" s="346"/>
      <c r="AAN211" s="346"/>
      <c r="AAO211" s="346"/>
      <c r="AAP211" s="346"/>
      <c r="AAQ211" s="346"/>
      <c r="AAR211" s="346"/>
      <c r="AAS211" s="346"/>
      <c r="AAT211" s="346"/>
      <c r="AAU211" s="346"/>
      <c r="AAV211" s="346"/>
      <c r="AAW211" s="346"/>
      <c r="AAX211" s="346"/>
      <c r="AAY211" s="346"/>
      <c r="AAZ211" s="346"/>
      <c r="ABA211" s="346"/>
      <c r="ABB211" s="346"/>
      <c r="ABC211" s="346"/>
      <c r="ABD211" s="346"/>
      <c r="ABE211" s="346"/>
      <c r="ABF211" s="346"/>
      <c r="ABG211" s="346"/>
      <c r="ABH211" s="346"/>
      <c r="ABI211" s="346"/>
      <c r="ABJ211" s="346"/>
      <c r="ABK211" s="346"/>
      <c r="ABL211" s="346"/>
      <c r="ABM211" s="346"/>
      <c r="ABN211" s="346"/>
      <c r="ABO211" s="346"/>
      <c r="ABP211" s="346"/>
      <c r="ABQ211" s="346"/>
      <c r="ABR211" s="346"/>
      <c r="ABS211" s="346"/>
      <c r="ABT211" s="346"/>
      <c r="ABU211" s="346"/>
      <c r="ABV211" s="346"/>
      <c r="ABW211" s="346"/>
      <c r="ABX211" s="346"/>
      <c r="ABY211" s="346"/>
      <c r="ABZ211" s="346"/>
      <c r="ACA211" s="346"/>
      <c r="ACB211" s="346"/>
      <c r="ACC211" s="346"/>
      <c r="ACD211" s="346"/>
      <c r="ACE211" s="346"/>
      <c r="ACF211" s="346"/>
      <c r="ACG211" s="346"/>
      <c r="ACH211" s="346"/>
      <c r="ACI211" s="346"/>
      <c r="ACJ211" s="346"/>
      <c r="ACK211" s="346"/>
      <c r="ACL211" s="346"/>
      <c r="ACM211" s="346"/>
      <c r="ACN211" s="346"/>
      <c r="ACO211" s="346"/>
      <c r="ACP211" s="346"/>
      <c r="ACQ211" s="346"/>
      <c r="ACR211" s="346"/>
      <c r="ACS211" s="346"/>
      <c r="ACT211" s="346"/>
      <c r="ACU211" s="346"/>
      <c r="ACV211" s="346"/>
      <c r="ACW211" s="346"/>
      <c r="ACX211" s="346"/>
      <c r="ACY211" s="346"/>
      <c r="ACZ211" s="346"/>
      <c r="ADA211" s="346"/>
      <c r="ADB211" s="346"/>
      <c r="ADC211" s="346"/>
      <c r="ADD211" s="346"/>
      <c r="ADE211" s="346"/>
      <c r="ADF211" s="346"/>
      <c r="ADG211" s="346"/>
      <c r="ADH211" s="346"/>
      <c r="ADI211" s="346"/>
      <c r="ADJ211" s="346"/>
      <c r="ADK211" s="346"/>
      <c r="ADL211" s="346"/>
      <c r="ADM211" s="346"/>
      <c r="ADN211" s="346"/>
      <c r="ADO211" s="346"/>
      <c r="ADP211" s="346"/>
      <c r="ADQ211" s="346"/>
      <c r="ADR211" s="346"/>
      <c r="ADS211" s="346"/>
      <c r="ADT211" s="346"/>
      <c r="ADU211" s="346"/>
      <c r="ADV211" s="346"/>
      <c r="ADW211" s="346"/>
      <c r="ADX211" s="346"/>
      <c r="ADY211" s="346"/>
      <c r="ADZ211" s="346"/>
      <c r="AEA211" s="346"/>
      <c r="AEB211" s="346"/>
      <c r="AEC211" s="346"/>
      <c r="AED211" s="346"/>
      <c r="AEE211" s="346"/>
      <c r="AEF211" s="346"/>
      <c r="AEG211" s="346"/>
      <c r="AEH211" s="346"/>
      <c r="AEI211" s="346"/>
      <c r="AEJ211" s="346"/>
      <c r="AEK211" s="346"/>
      <c r="AEL211" s="346"/>
      <c r="AEM211" s="346"/>
      <c r="AEN211" s="346"/>
      <c r="AEO211" s="346"/>
      <c r="AEP211" s="346"/>
      <c r="AEQ211" s="346"/>
      <c r="AER211" s="346"/>
      <c r="AES211" s="346"/>
      <c r="AET211" s="346"/>
      <c r="AEU211" s="346"/>
      <c r="AEV211" s="346"/>
      <c r="AEW211" s="346"/>
      <c r="AEX211" s="346"/>
      <c r="AEY211" s="346"/>
      <c r="AEZ211" s="346"/>
      <c r="AFA211" s="346"/>
      <c r="AFB211" s="346"/>
      <c r="AFC211" s="346"/>
      <c r="AFD211" s="346"/>
      <c r="AFE211" s="346"/>
      <c r="AFF211" s="346"/>
      <c r="AFG211" s="346"/>
      <c r="AFH211" s="346"/>
      <c r="AFI211" s="346"/>
      <c r="AFJ211" s="346"/>
      <c r="AFK211" s="346"/>
      <c r="AFL211" s="346"/>
      <c r="AFM211" s="346"/>
      <c r="AFN211" s="346"/>
      <c r="AFO211" s="346"/>
      <c r="AFP211" s="346"/>
      <c r="AFQ211" s="346"/>
      <c r="AFR211" s="346"/>
      <c r="AFS211" s="346"/>
      <c r="AFT211" s="346"/>
      <c r="AFU211" s="346"/>
      <c r="AFV211" s="346"/>
      <c r="AFW211" s="346"/>
      <c r="AFX211" s="346"/>
      <c r="AFY211" s="346"/>
      <c r="AFZ211" s="346"/>
      <c r="AGA211" s="346"/>
      <c r="AGB211" s="346"/>
      <c r="AGC211" s="346"/>
      <c r="AGD211" s="346"/>
      <c r="AGE211" s="346"/>
      <c r="AGF211" s="346"/>
      <c r="AGG211" s="346"/>
      <c r="AGH211" s="346"/>
      <c r="AGI211" s="346"/>
      <c r="AGJ211" s="346"/>
      <c r="AGK211" s="346"/>
      <c r="AGL211" s="346"/>
      <c r="AGM211" s="346"/>
      <c r="AGN211" s="346"/>
      <c r="AGO211" s="346"/>
      <c r="AGP211" s="346"/>
      <c r="AGQ211" s="346"/>
      <c r="AGR211" s="346"/>
      <c r="AGS211" s="346"/>
      <c r="AGT211" s="346"/>
      <c r="AGU211" s="346"/>
      <c r="AGV211" s="346"/>
      <c r="AGW211" s="346"/>
      <c r="AGX211" s="346"/>
      <c r="AGY211" s="346"/>
      <c r="AGZ211" s="346"/>
      <c r="AHA211" s="346"/>
      <c r="AHB211" s="346"/>
      <c r="AHC211" s="346"/>
      <c r="AHD211" s="346"/>
      <c r="AHE211" s="346"/>
      <c r="AHF211" s="346"/>
      <c r="AHG211" s="346"/>
      <c r="AHH211" s="346"/>
      <c r="AHI211" s="346"/>
      <c r="AHJ211" s="346"/>
      <c r="AHK211" s="346"/>
      <c r="AHL211" s="346"/>
      <c r="AHM211" s="346"/>
      <c r="AHN211" s="346"/>
      <c r="AHO211" s="346"/>
      <c r="AHP211" s="346"/>
      <c r="AHQ211" s="346"/>
      <c r="AHR211" s="346"/>
      <c r="AHS211" s="346"/>
      <c r="AHT211" s="346"/>
      <c r="AHU211" s="346"/>
      <c r="AHV211" s="346"/>
      <c r="AHW211" s="346"/>
      <c r="AHX211" s="346"/>
      <c r="AHY211" s="346"/>
      <c r="AHZ211" s="346"/>
      <c r="AIA211" s="346"/>
      <c r="AIB211" s="346"/>
      <c r="AIC211" s="346"/>
      <c r="AID211" s="346"/>
      <c r="AIE211" s="346"/>
      <c r="AIF211" s="346"/>
      <c r="AIG211" s="346"/>
      <c r="AIH211" s="346"/>
      <c r="AII211" s="346"/>
      <c r="AIJ211" s="346"/>
      <c r="AIK211" s="346"/>
      <c r="AIL211" s="346"/>
      <c r="AIM211" s="346"/>
      <c r="AIN211" s="346"/>
      <c r="AIO211" s="346"/>
      <c r="AIP211" s="346"/>
      <c r="AIQ211" s="346"/>
      <c r="AIR211" s="346"/>
      <c r="AIS211" s="346"/>
      <c r="AIT211" s="346"/>
      <c r="AIU211" s="346"/>
      <c r="AIV211" s="346"/>
      <c r="AIW211" s="346"/>
      <c r="AIX211" s="346"/>
      <c r="AIY211" s="346"/>
      <c r="AIZ211" s="346"/>
      <c r="AJA211" s="346"/>
      <c r="AJB211" s="346"/>
      <c r="AJC211" s="346"/>
      <c r="AJD211" s="346"/>
      <c r="AJE211" s="346"/>
      <c r="AJF211" s="346"/>
      <c r="AJG211" s="346"/>
      <c r="AJH211" s="346"/>
      <c r="AJI211" s="346"/>
      <c r="AJJ211" s="346"/>
      <c r="AJK211" s="346"/>
      <c r="AJL211" s="346"/>
      <c r="AJM211" s="346"/>
      <c r="AJN211" s="346"/>
      <c r="AJO211" s="346"/>
      <c r="AJP211" s="346"/>
      <c r="AJQ211" s="346"/>
      <c r="AJR211" s="346"/>
      <c r="AJS211" s="346"/>
      <c r="AJT211" s="346"/>
      <c r="AJU211" s="346"/>
      <c r="AJV211" s="346"/>
      <c r="AJW211" s="346"/>
      <c r="AJX211" s="346"/>
      <c r="AJY211" s="346"/>
      <c r="AJZ211" s="346"/>
      <c r="AKA211" s="346"/>
      <c r="AKB211" s="346"/>
      <c r="AKC211" s="346"/>
      <c r="AKD211" s="346"/>
      <c r="AKE211" s="346"/>
      <c r="AKF211" s="346"/>
      <c r="AKG211" s="346"/>
      <c r="AKH211" s="346"/>
      <c r="AKI211" s="346"/>
      <c r="AKJ211" s="346"/>
      <c r="AKK211" s="346"/>
      <c r="AKL211" s="346"/>
      <c r="AKM211" s="346"/>
      <c r="AKN211" s="346"/>
      <c r="AKO211" s="346"/>
      <c r="AKP211" s="346"/>
      <c r="AKQ211" s="346"/>
      <c r="AKR211" s="346"/>
      <c r="AKS211" s="346"/>
      <c r="AKT211" s="346"/>
      <c r="AKU211" s="346"/>
      <c r="AKV211" s="346"/>
      <c r="AKW211" s="346"/>
      <c r="AKX211" s="346"/>
      <c r="AKY211" s="346"/>
      <c r="AKZ211" s="346"/>
      <c r="ALA211" s="346"/>
      <c r="ALB211" s="346"/>
      <c r="ALC211" s="346"/>
      <c r="ALD211" s="346"/>
      <c r="ALE211" s="346"/>
      <c r="ALF211" s="346"/>
      <c r="ALG211" s="346"/>
      <c r="ALH211" s="346"/>
      <c r="ALI211" s="346"/>
      <c r="ALJ211" s="346"/>
      <c r="ALK211" s="346"/>
      <c r="ALL211" s="346"/>
      <c r="ALM211" s="346"/>
      <c r="ALN211" s="346"/>
      <c r="ALO211" s="346"/>
      <c r="ALP211" s="346"/>
      <c r="ALQ211" s="346"/>
      <c r="ALR211" s="346"/>
      <c r="ALS211" s="346"/>
      <c r="ALT211" s="346"/>
      <c r="ALU211" s="346"/>
      <c r="ALV211" s="346"/>
      <c r="ALW211" s="346"/>
      <c r="ALX211" s="346"/>
      <c r="ALY211" s="346"/>
      <c r="ALZ211" s="346"/>
      <c r="AMA211" s="346"/>
      <c r="AMB211" s="346"/>
      <c r="AMC211" s="346"/>
      <c r="AMD211" s="346"/>
      <c r="AME211" s="346"/>
      <c r="AMF211" s="346"/>
      <c r="AMG211" s="346"/>
    </row>
    <row r="212" spans="1:1021" x14ac:dyDescent="0.2">
      <c r="A212" s="131" t="s">
        <v>520</v>
      </c>
      <c r="B212" s="132" t="s">
        <v>280</v>
      </c>
      <c r="C212" s="359">
        <v>12295</v>
      </c>
      <c r="D212" s="133" t="s">
        <v>781</v>
      </c>
      <c r="E212" s="134" t="s">
        <v>582</v>
      </c>
      <c r="F212" s="118">
        <v>0.1</v>
      </c>
      <c r="G212" s="355">
        <v>0</v>
      </c>
      <c r="H212" s="145"/>
      <c r="I212" s="135">
        <f t="shared" si="4"/>
        <v>0</v>
      </c>
      <c r="J212" s="25">
        <v>1</v>
      </c>
      <c r="K212" s="25">
        <v>0.1</v>
      </c>
      <c r="L212"/>
      <c r="M212"/>
      <c r="S212" s="332"/>
    </row>
    <row r="213" spans="1:1021" s="345" customFormat="1" ht="22.5" hidden="1" x14ac:dyDescent="0.2">
      <c r="A213" s="339" t="s">
        <v>523</v>
      </c>
      <c r="B213" s="340" t="s">
        <v>280</v>
      </c>
      <c r="C213" s="360">
        <v>3753</v>
      </c>
      <c r="D213" s="341" t="s">
        <v>825</v>
      </c>
      <c r="E213" s="342" t="s">
        <v>582</v>
      </c>
      <c r="F213" s="343">
        <v>1</v>
      </c>
      <c r="G213" s="356">
        <v>0</v>
      </c>
      <c r="H213" s="145"/>
      <c r="I213" s="344">
        <f t="shared" si="4"/>
        <v>0</v>
      </c>
      <c r="J213" s="352">
        <v>1</v>
      </c>
      <c r="N213" s="346"/>
      <c r="O213" s="346"/>
      <c r="P213" s="346"/>
      <c r="Q213" s="346"/>
      <c r="R213" s="346"/>
      <c r="S213" s="347"/>
      <c r="T213" s="346"/>
      <c r="U213" s="346"/>
      <c r="V213" s="346"/>
      <c r="W213" s="346"/>
      <c r="X213" s="346"/>
      <c r="Y213" s="346"/>
      <c r="Z213" s="346"/>
      <c r="AA213" s="346"/>
      <c r="AB213" s="346"/>
      <c r="AC213" s="346"/>
      <c r="AD213" s="346"/>
      <c r="AE213" s="346"/>
      <c r="AF213" s="346"/>
      <c r="AG213" s="346"/>
      <c r="AH213" s="346"/>
      <c r="AI213" s="346"/>
      <c r="AJ213" s="346"/>
      <c r="AK213" s="346"/>
      <c r="AL213" s="346"/>
      <c r="AM213" s="346"/>
      <c r="AN213" s="346"/>
      <c r="AO213" s="346"/>
      <c r="AP213" s="346"/>
      <c r="AQ213" s="346"/>
      <c r="AR213" s="346"/>
      <c r="AS213" s="346"/>
      <c r="AT213" s="346"/>
      <c r="AU213" s="346"/>
      <c r="AV213" s="346"/>
      <c r="AW213" s="346"/>
      <c r="AX213" s="346"/>
      <c r="AY213" s="346"/>
      <c r="AZ213" s="346"/>
      <c r="BA213" s="346"/>
      <c r="BB213" s="346"/>
      <c r="BC213" s="346"/>
      <c r="BD213" s="346"/>
      <c r="BE213" s="346"/>
      <c r="BF213" s="346"/>
      <c r="BG213" s="346"/>
      <c r="BH213" s="346"/>
      <c r="BI213" s="346"/>
      <c r="BJ213" s="346"/>
      <c r="BK213" s="346"/>
      <c r="BL213" s="346"/>
      <c r="BM213" s="346"/>
      <c r="BN213" s="346"/>
      <c r="BO213" s="346"/>
      <c r="BP213" s="346"/>
      <c r="BQ213" s="346"/>
      <c r="BR213" s="346"/>
      <c r="BS213" s="346"/>
      <c r="BT213" s="346"/>
      <c r="BU213" s="346"/>
      <c r="BV213" s="346"/>
      <c r="BW213" s="346"/>
      <c r="BX213" s="346"/>
      <c r="BY213" s="346"/>
      <c r="BZ213" s="346"/>
      <c r="CA213" s="346"/>
      <c r="CB213" s="346"/>
      <c r="CC213" s="346"/>
      <c r="CD213" s="346"/>
      <c r="CE213" s="346"/>
      <c r="CF213" s="346"/>
      <c r="CG213" s="346"/>
      <c r="CH213" s="346"/>
      <c r="CI213" s="346"/>
      <c r="CJ213" s="346"/>
      <c r="CK213" s="346"/>
      <c r="CL213" s="346"/>
      <c r="CM213" s="346"/>
      <c r="CN213" s="346"/>
      <c r="CO213" s="346"/>
      <c r="CP213" s="346"/>
      <c r="CQ213" s="346"/>
      <c r="CR213" s="346"/>
      <c r="CS213" s="346"/>
      <c r="CT213" s="346"/>
      <c r="CU213" s="346"/>
      <c r="CV213" s="346"/>
      <c r="CW213" s="346"/>
      <c r="CX213" s="346"/>
      <c r="CY213" s="346"/>
      <c r="CZ213" s="346"/>
      <c r="DA213" s="346"/>
      <c r="DB213" s="346"/>
      <c r="DC213" s="346"/>
      <c r="DD213" s="346"/>
      <c r="DE213" s="346"/>
      <c r="DF213" s="346"/>
      <c r="DG213" s="346"/>
      <c r="DH213" s="346"/>
      <c r="DI213" s="346"/>
      <c r="DJ213" s="346"/>
      <c r="DK213" s="346"/>
      <c r="DL213" s="346"/>
      <c r="DM213" s="346"/>
      <c r="DN213" s="346"/>
      <c r="DO213" s="346"/>
      <c r="DP213" s="346"/>
      <c r="DQ213" s="346"/>
      <c r="DR213" s="346"/>
      <c r="DS213" s="346"/>
      <c r="DT213" s="346"/>
      <c r="DU213" s="346"/>
      <c r="DV213" s="346"/>
      <c r="DW213" s="346"/>
      <c r="DX213" s="346"/>
      <c r="DY213" s="346"/>
      <c r="DZ213" s="346"/>
      <c r="EA213" s="346"/>
      <c r="EB213" s="346"/>
      <c r="EC213" s="346"/>
      <c r="ED213" s="346"/>
      <c r="EE213" s="346"/>
      <c r="EF213" s="346"/>
      <c r="EG213" s="346"/>
      <c r="EH213" s="346"/>
      <c r="EI213" s="346"/>
      <c r="EJ213" s="346"/>
      <c r="EK213" s="346"/>
      <c r="EL213" s="346"/>
      <c r="EM213" s="346"/>
      <c r="EN213" s="346"/>
      <c r="EO213" s="346"/>
      <c r="EP213" s="346"/>
      <c r="EQ213" s="346"/>
      <c r="ER213" s="346"/>
      <c r="ES213" s="346"/>
      <c r="ET213" s="346"/>
      <c r="EU213" s="346"/>
      <c r="EV213" s="346"/>
      <c r="EW213" s="346"/>
      <c r="EX213" s="346"/>
      <c r="EY213" s="346"/>
      <c r="EZ213" s="346"/>
      <c r="FA213" s="346"/>
      <c r="FB213" s="346"/>
      <c r="FC213" s="346"/>
      <c r="FD213" s="346"/>
      <c r="FE213" s="346"/>
      <c r="FF213" s="346"/>
      <c r="FG213" s="346"/>
      <c r="FH213" s="346"/>
      <c r="FI213" s="346"/>
      <c r="FJ213" s="346"/>
      <c r="FK213" s="346"/>
      <c r="FL213" s="346"/>
      <c r="FM213" s="346"/>
      <c r="FN213" s="346"/>
      <c r="FO213" s="346"/>
      <c r="FP213" s="346"/>
      <c r="FQ213" s="346"/>
      <c r="FR213" s="346"/>
      <c r="FS213" s="346"/>
      <c r="FT213" s="346"/>
      <c r="FU213" s="346"/>
      <c r="FV213" s="346"/>
      <c r="FW213" s="346"/>
      <c r="FX213" s="346"/>
      <c r="FY213" s="346"/>
      <c r="FZ213" s="346"/>
      <c r="GA213" s="346"/>
      <c r="GB213" s="346"/>
      <c r="GC213" s="346"/>
      <c r="GD213" s="346"/>
      <c r="GE213" s="346"/>
      <c r="GF213" s="346"/>
      <c r="GG213" s="346"/>
      <c r="GH213" s="346"/>
      <c r="GI213" s="346"/>
      <c r="GJ213" s="346"/>
      <c r="GK213" s="346"/>
      <c r="GL213" s="346"/>
      <c r="GM213" s="346"/>
      <c r="GN213" s="346"/>
      <c r="GO213" s="346"/>
      <c r="GP213" s="346"/>
      <c r="GQ213" s="346"/>
      <c r="GR213" s="346"/>
      <c r="GS213" s="346"/>
      <c r="GT213" s="346"/>
      <c r="GU213" s="346"/>
      <c r="GV213" s="346"/>
      <c r="GW213" s="346"/>
      <c r="GX213" s="346"/>
      <c r="GY213" s="346"/>
      <c r="GZ213" s="346"/>
      <c r="HA213" s="346"/>
      <c r="HB213" s="346"/>
      <c r="HC213" s="346"/>
      <c r="HD213" s="346"/>
      <c r="HE213" s="346"/>
      <c r="HF213" s="346"/>
      <c r="HG213" s="346"/>
      <c r="HH213" s="346"/>
      <c r="HI213" s="346"/>
      <c r="HJ213" s="346"/>
      <c r="HK213" s="346"/>
      <c r="HL213" s="346"/>
      <c r="HM213" s="346"/>
      <c r="HN213" s="346"/>
      <c r="HO213" s="346"/>
      <c r="HP213" s="346"/>
      <c r="HQ213" s="346"/>
      <c r="HR213" s="346"/>
      <c r="HS213" s="346"/>
      <c r="HT213" s="346"/>
      <c r="HU213" s="346"/>
      <c r="HV213" s="346"/>
      <c r="HW213" s="346"/>
      <c r="HX213" s="346"/>
      <c r="HY213" s="346"/>
      <c r="HZ213" s="346"/>
      <c r="IA213" s="346"/>
      <c r="IB213" s="346"/>
      <c r="IC213" s="346"/>
      <c r="ID213" s="346"/>
      <c r="IE213" s="346"/>
      <c r="IF213" s="346"/>
      <c r="IG213" s="346"/>
      <c r="IH213" s="346"/>
      <c r="II213" s="346"/>
      <c r="IJ213" s="346"/>
      <c r="IK213" s="346"/>
      <c r="IL213" s="346"/>
      <c r="IM213" s="346"/>
      <c r="IN213" s="346"/>
      <c r="IO213" s="346"/>
      <c r="IP213" s="346"/>
      <c r="IQ213" s="346"/>
      <c r="IR213" s="346"/>
      <c r="IS213" s="346"/>
      <c r="IT213" s="346"/>
      <c r="IU213" s="346"/>
      <c r="IV213" s="346"/>
      <c r="IW213" s="346"/>
      <c r="IX213" s="346"/>
      <c r="IY213" s="346"/>
      <c r="IZ213" s="346"/>
      <c r="JA213" s="346"/>
      <c r="JB213" s="346"/>
      <c r="JC213" s="346"/>
      <c r="JD213" s="346"/>
      <c r="JE213" s="346"/>
      <c r="JF213" s="346"/>
      <c r="JG213" s="346"/>
      <c r="JH213" s="346"/>
      <c r="JI213" s="346"/>
      <c r="JJ213" s="346"/>
      <c r="JK213" s="346"/>
      <c r="JL213" s="346"/>
      <c r="JM213" s="346"/>
      <c r="JN213" s="346"/>
      <c r="JO213" s="346"/>
      <c r="JP213" s="346"/>
      <c r="JQ213" s="346"/>
      <c r="JR213" s="346"/>
      <c r="JS213" s="346"/>
      <c r="JT213" s="346"/>
      <c r="JU213" s="346"/>
      <c r="JV213" s="346"/>
      <c r="JW213" s="346"/>
      <c r="JX213" s="346"/>
      <c r="JY213" s="346"/>
      <c r="JZ213" s="346"/>
      <c r="KA213" s="346"/>
      <c r="KB213" s="346"/>
      <c r="KC213" s="346"/>
      <c r="KD213" s="346"/>
      <c r="KE213" s="346"/>
      <c r="KF213" s="346"/>
      <c r="KG213" s="346"/>
      <c r="KH213" s="346"/>
      <c r="KI213" s="346"/>
      <c r="KJ213" s="346"/>
      <c r="KK213" s="346"/>
      <c r="KL213" s="346"/>
      <c r="KM213" s="346"/>
      <c r="KN213" s="346"/>
      <c r="KO213" s="346"/>
      <c r="KP213" s="346"/>
      <c r="KQ213" s="346"/>
      <c r="KR213" s="346"/>
      <c r="KS213" s="346"/>
      <c r="KT213" s="346"/>
      <c r="KU213" s="346"/>
      <c r="KV213" s="346"/>
      <c r="KW213" s="346"/>
      <c r="KX213" s="346"/>
      <c r="KY213" s="346"/>
      <c r="KZ213" s="346"/>
      <c r="LA213" s="346"/>
      <c r="LB213" s="346"/>
      <c r="LC213" s="346"/>
      <c r="LD213" s="346"/>
      <c r="LE213" s="346"/>
      <c r="LF213" s="346"/>
      <c r="LG213" s="346"/>
      <c r="LH213" s="346"/>
      <c r="LI213" s="346"/>
      <c r="LJ213" s="346"/>
      <c r="LK213" s="346"/>
      <c r="LL213" s="346"/>
      <c r="LM213" s="346"/>
      <c r="LN213" s="346"/>
      <c r="LO213" s="346"/>
      <c r="LP213" s="346"/>
      <c r="LQ213" s="346"/>
      <c r="LR213" s="346"/>
      <c r="LS213" s="346"/>
      <c r="LT213" s="346"/>
      <c r="LU213" s="346"/>
      <c r="LV213" s="346"/>
      <c r="LW213" s="346"/>
      <c r="LX213" s="346"/>
      <c r="LY213" s="346"/>
      <c r="LZ213" s="346"/>
      <c r="MA213" s="346"/>
      <c r="MB213" s="346"/>
      <c r="MC213" s="346"/>
      <c r="MD213" s="346"/>
      <c r="ME213" s="346"/>
      <c r="MF213" s="346"/>
      <c r="MG213" s="346"/>
      <c r="MH213" s="346"/>
      <c r="MI213" s="346"/>
      <c r="MJ213" s="346"/>
      <c r="MK213" s="346"/>
      <c r="ML213" s="346"/>
      <c r="MM213" s="346"/>
      <c r="MN213" s="346"/>
      <c r="MO213" s="346"/>
      <c r="MP213" s="346"/>
      <c r="MQ213" s="346"/>
      <c r="MR213" s="346"/>
      <c r="MS213" s="346"/>
      <c r="MT213" s="346"/>
      <c r="MU213" s="346"/>
      <c r="MV213" s="346"/>
      <c r="MW213" s="346"/>
      <c r="MX213" s="346"/>
      <c r="MY213" s="346"/>
      <c r="MZ213" s="346"/>
      <c r="NA213" s="346"/>
      <c r="NB213" s="346"/>
      <c r="NC213" s="346"/>
      <c r="ND213" s="346"/>
      <c r="NE213" s="346"/>
      <c r="NF213" s="346"/>
      <c r="NG213" s="346"/>
      <c r="NH213" s="346"/>
      <c r="NI213" s="346"/>
      <c r="NJ213" s="346"/>
      <c r="NK213" s="346"/>
      <c r="NL213" s="346"/>
      <c r="NM213" s="346"/>
      <c r="NN213" s="346"/>
      <c r="NO213" s="346"/>
      <c r="NP213" s="346"/>
      <c r="NQ213" s="346"/>
      <c r="NR213" s="346"/>
      <c r="NS213" s="346"/>
      <c r="NT213" s="346"/>
      <c r="NU213" s="346"/>
      <c r="NV213" s="346"/>
      <c r="NW213" s="346"/>
      <c r="NX213" s="346"/>
      <c r="NY213" s="346"/>
      <c r="NZ213" s="346"/>
      <c r="OA213" s="346"/>
      <c r="OB213" s="346"/>
      <c r="OC213" s="346"/>
      <c r="OD213" s="346"/>
      <c r="OE213" s="346"/>
      <c r="OF213" s="346"/>
      <c r="OG213" s="346"/>
      <c r="OH213" s="346"/>
      <c r="OI213" s="346"/>
      <c r="OJ213" s="346"/>
      <c r="OK213" s="346"/>
      <c r="OL213" s="346"/>
      <c r="OM213" s="346"/>
      <c r="ON213" s="346"/>
      <c r="OO213" s="346"/>
      <c r="OP213" s="346"/>
      <c r="OQ213" s="346"/>
      <c r="OR213" s="346"/>
      <c r="OS213" s="346"/>
      <c r="OT213" s="346"/>
      <c r="OU213" s="346"/>
      <c r="OV213" s="346"/>
      <c r="OW213" s="346"/>
      <c r="OX213" s="346"/>
      <c r="OY213" s="346"/>
      <c r="OZ213" s="346"/>
      <c r="PA213" s="346"/>
      <c r="PB213" s="346"/>
      <c r="PC213" s="346"/>
      <c r="PD213" s="346"/>
      <c r="PE213" s="346"/>
      <c r="PF213" s="346"/>
      <c r="PG213" s="346"/>
      <c r="PH213" s="346"/>
      <c r="PI213" s="346"/>
      <c r="PJ213" s="346"/>
      <c r="PK213" s="346"/>
      <c r="PL213" s="346"/>
      <c r="PM213" s="346"/>
      <c r="PN213" s="346"/>
      <c r="PO213" s="346"/>
      <c r="PP213" s="346"/>
      <c r="PQ213" s="346"/>
      <c r="PR213" s="346"/>
      <c r="PS213" s="346"/>
      <c r="PT213" s="346"/>
      <c r="PU213" s="346"/>
      <c r="PV213" s="346"/>
      <c r="PW213" s="346"/>
      <c r="PX213" s="346"/>
      <c r="PY213" s="346"/>
      <c r="PZ213" s="346"/>
      <c r="QA213" s="346"/>
      <c r="QB213" s="346"/>
      <c r="QC213" s="346"/>
      <c r="QD213" s="346"/>
      <c r="QE213" s="346"/>
      <c r="QF213" s="346"/>
      <c r="QG213" s="346"/>
      <c r="QH213" s="346"/>
      <c r="QI213" s="346"/>
      <c r="QJ213" s="346"/>
      <c r="QK213" s="346"/>
      <c r="QL213" s="346"/>
      <c r="QM213" s="346"/>
      <c r="QN213" s="346"/>
      <c r="QO213" s="346"/>
      <c r="QP213" s="346"/>
      <c r="QQ213" s="346"/>
      <c r="QR213" s="346"/>
      <c r="QS213" s="346"/>
      <c r="QT213" s="346"/>
      <c r="QU213" s="346"/>
      <c r="QV213" s="346"/>
      <c r="QW213" s="346"/>
      <c r="QX213" s="346"/>
      <c r="QY213" s="346"/>
      <c r="QZ213" s="346"/>
      <c r="RA213" s="346"/>
      <c r="RB213" s="346"/>
      <c r="RC213" s="346"/>
      <c r="RD213" s="346"/>
      <c r="RE213" s="346"/>
      <c r="RF213" s="346"/>
      <c r="RG213" s="346"/>
      <c r="RH213" s="346"/>
      <c r="RI213" s="346"/>
      <c r="RJ213" s="346"/>
      <c r="RK213" s="346"/>
      <c r="RL213" s="346"/>
      <c r="RM213" s="346"/>
      <c r="RN213" s="346"/>
      <c r="RO213" s="346"/>
      <c r="RP213" s="346"/>
      <c r="RQ213" s="346"/>
      <c r="RR213" s="346"/>
      <c r="RS213" s="346"/>
      <c r="RT213" s="346"/>
      <c r="RU213" s="346"/>
      <c r="RV213" s="346"/>
      <c r="RW213" s="346"/>
      <c r="RX213" s="346"/>
      <c r="RY213" s="346"/>
      <c r="RZ213" s="346"/>
      <c r="SA213" s="346"/>
      <c r="SB213" s="346"/>
      <c r="SC213" s="346"/>
      <c r="SD213" s="346"/>
      <c r="SE213" s="346"/>
      <c r="SF213" s="346"/>
      <c r="SG213" s="346"/>
      <c r="SH213" s="346"/>
      <c r="SI213" s="346"/>
      <c r="SJ213" s="346"/>
      <c r="SK213" s="346"/>
      <c r="SL213" s="346"/>
      <c r="SM213" s="346"/>
      <c r="SN213" s="346"/>
      <c r="SO213" s="346"/>
      <c r="SP213" s="346"/>
      <c r="SQ213" s="346"/>
      <c r="SR213" s="346"/>
      <c r="SS213" s="346"/>
      <c r="ST213" s="346"/>
      <c r="SU213" s="346"/>
      <c r="SV213" s="346"/>
      <c r="SW213" s="346"/>
      <c r="SX213" s="346"/>
      <c r="SY213" s="346"/>
      <c r="SZ213" s="346"/>
      <c r="TA213" s="346"/>
      <c r="TB213" s="346"/>
      <c r="TC213" s="346"/>
      <c r="TD213" s="346"/>
      <c r="TE213" s="346"/>
      <c r="TF213" s="346"/>
      <c r="TG213" s="346"/>
      <c r="TH213" s="346"/>
      <c r="TI213" s="346"/>
      <c r="TJ213" s="346"/>
      <c r="TK213" s="346"/>
      <c r="TL213" s="346"/>
      <c r="TM213" s="346"/>
      <c r="TN213" s="346"/>
      <c r="TO213" s="346"/>
      <c r="TP213" s="346"/>
      <c r="TQ213" s="346"/>
      <c r="TR213" s="346"/>
      <c r="TS213" s="346"/>
      <c r="TT213" s="346"/>
      <c r="TU213" s="346"/>
      <c r="TV213" s="346"/>
      <c r="TW213" s="346"/>
      <c r="TX213" s="346"/>
      <c r="TY213" s="346"/>
      <c r="TZ213" s="346"/>
      <c r="UA213" s="346"/>
      <c r="UB213" s="346"/>
      <c r="UC213" s="346"/>
      <c r="UD213" s="346"/>
      <c r="UE213" s="346"/>
      <c r="UF213" s="346"/>
      <c r="UG213" s="346"/>
      <c r="UH213" s="346"/>
      <c r="UI213" s="346"/>
      <c r="UJ213" s="346"/>
      <c r="UK213" s="346"/>
      <c r="UL213" s="346"/>
      <c r="UM213" s="346"/>
      <c r="UN213" s="346"/>
      <c r="UO213" s="346"/>
      <c r="UP213" s="346"/>
      <c r="UQ213" s="346"/>
      <c r="UR213" s="346"/>
      <c r="US213" s="346"/>
      <c r="UT213" s="346"/>
      <c r="UU213" s="346"/>
      <c r="UV213" s="346"/>
      <c r="UW213" s="346"/>
      <c r="UX213" s="346"/>
      <c r="UY213" s="346"/>
      <c r="UZ213" s="346"/>
      <c r="VA213" s="346"/>
      <c r="VB213" s="346"/>
      <c r="VC213" s="346"/>
      <c r="VD213" s="346"/>
      <c r="VE213" s="346"/>
      <c r="VF213" s="346"/>
      <c r="VG213" s="346"/>
      <c r="VH213" s="346"/>
      <c r="VI213" s="346"/>
      <c r="VJ213" s="346"/>
      <c r="VK213" s="346"/>
      <c r="VL213" s="346"/>
      <c r="VM213" s="346"/>
      <c r="VN213" s="346"/>
      <c r="VO213" s="346"/>
      <c r="VP213" s="346"/>
      <c r="VQ213" s="346"/>
      <c r="VR213" s="346"/>
      <c r="VS213" s="346"/>
      <c r="VT213" s="346"/>
      <c r="VU213" s="346"/>
      <c r="VV213" s="346"/>
      <c r="VW213" s="346"/>
      <c r="VX213" s="346"/>
      <c r="VY213" s="346"/>
      <c r="VZ213" s="346"/>
      <c r="WA213" s="346"/>
      <c r="WB213" s="346"/>
      <c r="WC213" s="346"/>
      <c r="WD213" s="346"/>
      <c r="WE213" s="346"/>
      <c r="WF213" s="346"/>
      <c r="WG213" s="346"/>
      <c r="WH213" s="346"/>
      <c r="WI213" s="346"/>
      <c r="WJ213" s="346"/>
      <c r="WK213" s="346"/>
      <c r="WL213" s="346"/>
      <c r="WM213" s="346"/>
      <c r="WN213" s="346"/>
      <c r="WO213" s="346"/>
      <c r="WP213" s="346"/>
      <c r="WQ213" s="346"/>
      <c r="WR213" s="346"/>
      <c r="WS213" s="346"/>
      <c r="WT213" s="346"/>
      <c r="WU213" s="346"/>
      <c r="WV213" s="346"/>
      <c r="WW213" s="346"/>
      <c r="WX213" s="346"/>
      <c r="WY213" s="346"/>
      <c r="WZ213" s="346"/>
      <c r="XA213" s="346"/>
      <c r="XB213" s="346"/>
      <c r="XC213" s="346"/>
      <c r="XD213" s="346"/>
      <c r="XE213" s="346"/>
      <c r="XF213" s="346"/>
      <c r="XG213" s="346"/>
      <c r="XH213" s="346"/>
      <c r="XI213" s="346"/>
      <c r="XJ213" s="346"/>
      <c r="XK213" s="346"/>
      <c r="XL213" s="346"/>
      <c r="XM213" s="346"/>
      <c r="XN213" s="346"/>
      <c r="XO213" s="346"/>
      <c r="XP213" s="346"/>
      <c r="XQ213" s="346"/>
      <c r="XR213" s="346"/>
      <c r="XS213" s="346"/>
      <c r="XT213" s="346"/>
      <c r="XU213" s="346"/>
      <c r="XV213" s="346"/>
      <c r="XW213" s="346"/>
      <c r="XX213" s="346"/>
      <c r="XY213" s="346"/>
      <c r="XZ213" s="346"/>
      <c r="YA213" s="346"/>
      <c r="YB213" s="346"/>
      <c r="YC213" s="346"/>
      <c r="YD213" s="346"/>
      <c r="YE213" s="346"/>
      <c r="YF213" s="346"/>
      <c r="YG213" s="346"/>
      <c r="YH213" s="346"/>
      <c r="YI213" s="346"/>
      <c r="YJ213" s="346"/>
      <c r="YK213" s="346"/>
      <c r="YL213" s="346"/>
      <c r="YM213" s="346"/>
      <c r="YN213" s="346"/>
      <c r="YO213" s="346"/>
      <c r="YP213" s="346"/>
      <c r="YQ213" s="346"/>
      <c r="YR213" s="346"/>
      <c r="YS213" s="346"/>
      <c r="YT213" s="346"/>
      <c r="YU213" s="346"/>
      <c r="YV213" s="346"/>
      <c r="YW213" s="346"/>
      <c r="YX213" s="346"/>
      <c r="YY213" s="346"/>
      <c r="YZ213" s="346"/>
      <c r="ZA213" s="346"/>
      <c r="ZB213" s="346"/>
      <c r="ZC213" s="346"/>
      <c r="ZD213" s="346"/>
      <c r="ZE213" s="346"/>
      <c r="ZF213" s="346"/>
      <c r="ZG213" s="346"/>
      <c r="ZH213" s="346"/>
      <c r="ZI213" s="346"/>
      <c r="ZJ213" s="346"/>
      <c r="ZK213" s="346"/>
      <c r="ZL213" s="346"/>
      <c r="ZM213" s="346"/>
      <c r="ZN213" s="346"/>
      <c r="ZO213" s="346"/>
      <c r="ZP213" s="346"/>
      <c r="ZQ213" s="346"/>
      <c r="ZR213" s="346"/>
      <c r="ZS213" s="346"/>
      <c r="ZT213" s="346"/>
      <c r="ZU213" s="346"/>
      <c r="ZV213" s="346"/>
      <c r="ZW213" s="346"/>
      <c r="ZX213" s="346"/>
      <c r="ZY213" s="346"/>
      <c r="ZZ213" s="346"/>
      <c r="AAA213" s="346"/>
      <c r="AAB213" s="346"/>
      <c r="AAC213" s="346"/>
      <c r="AAD213" s="346"/>
      <c r="AAE213" s="346"/>
      <c r="AAF213" s="346"/>
      <c r="AAG213" s="346"/>
      <c r="AAH213" s="346"/>
      <c r="AAI213" s="346"/>
      <c r="AAJ213" s="346"/>
      <c r="AAK213" s="346"/>
      <c r="AAL213" s="346"/>
      <c r="AAM213" s="346"/>
      <c r="AAN213" s="346"/>
      <c r="AAO213" s="346"/>
      <c r="AAP213" s="346"/>
      <c r="AAQ213" s="346"/>
      <c r="AAR213" s="346"/>
      <c r="AAS213" s="346"/>
      <c r="AAT213" s="346"/>
      <c r="AAU213" s="346"/>
      <c r="AAV213" s="346"/>
      <c r="AAW213" s="346"/>
      <c r="AAX213" s="346"/>
      <c r="AAY213" s="346"/>
      <c r="AAZ213" s="346"/>
      <c r="ABA213" s="346"/>
      <c r="ABB213" s="346"/>
      <c r="ABC213" s="346"/>
      <c r="ABD213" s="346"/>
      <c r="ABE213" s="346"/>
      <c r="ABF213" s="346"/>
      <c r="ABG213" s="346"/>
      <c r="ABH213" s="346"/>
      <c r="ABI213" s="346"/>
      <c r="ABJ213" s="346"/>
      <c r="ABK213" s="346"/>
      <c r="ABL213" s="346"/>
      <c r="ABM213" s="346"/>
      <c r="ABN213" s="346"/>
      <c r="ABO213" s="346"/>
      <c r="ABP213" s="346"/>
      <c r="ABQ213" s="346"/>
      <c r="ABR213" s="346"/>
      <c r="ABS213" s="346"/>
      <c r="ABT213" s="346"/>
      <c r="ABU213" s="346"/>
      <c r="ABV213" s="346"/>
      <c r="ABW213" s="346"/>
      <c r="ABX213" s="346"/>
      <c r="ABY213" s="346"/>
      <c r="ABZ213" s="346"/>
      <c r="ACA213" s="346"/>
      <c r="ACB213" s="346"/>
      <c r="ACC213" s="346"/>
      <c r="ACD213" s="346"/>
      <c r="ACE213" s="346"/>
      <c r="ACF213" s="346"/>
      <c r="ACG213" s="346"/>
      <c r="ACH213" s="346"/>
      <c r="ACI213" s="346"/>
      <c r="ACJ213" s="346"/>
      <c r="ACK213" s="346"/>
      <c r="ACL213" s="346"/>
      <c r="ACM213" s="346"/>
      <c r="ACN213" s="346"/>
      <c r="ACO213" s="346"/>
      <c r="ACP213" s="346"/>
      <c r="ACQ213" s="346"/>
      <c r="ACR213" s="346"/>
      <c r="ACS213" s="346"/>
      <c r="ACT213" s="346"/>
      <c r="ACU213" s="346"/>
      <c r="ACV213" s="346"/>
      <c r="ACW213" s="346"/>
      <c r="ACX213" s="346"/>
      <c r="ACY213" s="346"/>
      <c r="ACZ213" s="346"/>
      <c r="ADA213" s="346"/>
      <c r="ADB213" s="346"/>
      <c r="ADC213" s="346"/>
      <c r="ADD213" s="346"/>
      <c r="ADE213" s="346"/>
      <c r="ADF213" s="346"/>
      <c r="ADG213" s="346"/>
      <c r="ADH213" s="346"/>
      <c r="ADI213" s="346"/>
      <c r="ADJ213" s="346"/>
      <c r="ADK213" s="346"/>
      <c r="ADL213" s="346"/>
      <c r="ADM213" s="346"/>
      <c r="ADN213" s="346"/>
      <c r="ADO213" s="346"/>
      <c r="ADP213" s="346"/>
      <c r="ADQ213" s="346"/>
      <c r="ADR213" s="346"/>
      <c r="ADS213" s="346"/>
      <c r="ADT213" s="346"/>
      <c r="ADU213" s="346"/>
      <c r="ADV213" s="346"/>
      <c r="ADW213" s="346"/>
      <c r="ADX213" s="346"/>
      <c r="ADY213" s="346"/>
      <c r="ADZ213" s="346"/>
      <c r="AEA213" s="346"/>
      <c r="AEB213" s="346"/>
      <c r="AEC213" s="346"/>
      <c r="AED213" s="346"/>
      <c r="AEE213" s="346"/>
      <c r="AEF213" s="346"/>
      <c r="AEG213" s="346"/>
      <c r="AEH213" s="346"/>
      <c r="AEI213" s="346"/>
      <c r="AEJ213" s="346"/>
      <c r="AEK213" s="346"/>
      <c r="AEL213" s="346"/>
      <c r="AEM213" s="346"/>
      <c r="AEN213" s="346"/>
      <c r="AEO213" s="346"/>
      <c r="AEP213" s="346"/>
      <c r="AEQ213" s="346"/>
      <c r="AER213" s="346"/>
      <c r="AES213" s="346"/>
      <c r="AET213" s="346"/>
      <c r="AEU213" s="346"/>
      <c r="AEV213" s="346"/>
      <c r="AEW213" s="346"/>
      <c r="AEX213" s="346"/>
      <c r="AEY213" s="346"/>
      <c r="AEZ213" s="346"/>
      <c r="AFA213" s="346"/>
      <c r="AFB213" s="346"/>
      <c r="AFC213" s="346"/>
      <c r="AFD213" s="346"/>
      <c r="AFE213" s="346"/>
      <c r="AFF213" s="346"/>
      <c r="AFG213" s="346"/>
      <c r="AFH213" s="346"/>
      <c r="AFI213" s="346"/>
      <c r="AFJ213" s="346"/>
      <c r="AFK213" s="346"/>
      <c r="AFL213" s="346"/>
      <c r="AFM213" s="346"/>
      <c r="AFN213" s="346"/>
      <c r="AFO213" s="346"/>
      <c r="AFP213" s="346"/>
      <c r="AFQ213" s="346"/>
      <c r="AFR213" s="346"/>
      <c r="AFS213" s="346"/>
      <c r="AFT213" s="346"/>
      <c r="AFU213" s="346"/>
      <c r="AFV213" s="346"/>
      <c r="AFW213" s="346"/>
      <c r="AFX213" s="346"/>
      <c r="AFY213" s="346"/>
      <c r="AFZ213" s="346"/>
      <c r="AGA213" s="346"/>
      <c r="AGB213" s="346"/>
      <c r="AGC213" s="346"/>
      <c r="AGD213" s="346"/>
      <c r="AGE213" s="346"/>
      <c r="AGF213" s="346"/>
      <c r="AGG213" s="346"/>
      <c r="AGH213" s="346"/>
      <c r="AGI213" s="346"/>
      <c r="AGJ213" s="346"/>
      <c r="AGK213" s="346"/>
      <c r="AGL213" s="346"/>
      <c r="AGM213" s="346"/>
      <c r="AGN213" s="346"/>
      <c r="AGO213" s="346"/>
      <c r="AGP213" s="346"/>
      <c r="AGQ213" s="346"/>
      <c r="AGR213" s="346"/>
      <c r="AGS213" s="346"/>
      <c r="AGT213" s="346"/>
      <c r="AGU213" s="346"/>
      <c r="AGV213" s="346"/>
      <c r="AGW213" s="346"/>
      <c r="AGX213" s="346"/>
      <c r="AGY213" s="346"/>
      <c r="AGZ213" s="346"/>
      <c r="AHA213" s="346"/>
      <c r="AHB213" s="346"/>
      <c r="AHC213" s="346"/>
      <c r="AHD213" s="346"/>
      <c r="AHE213" s="346"/>
      <c r="AHF213" s="346"/>
      <c r="AHG213" s="346"/>
      <c r="AHH213" s="346"/>
      <c r="AHI213" s="346"/>
      <c r="AHJ213" s="346"/>
      <c r="AHK213" s="346"/>
      <c r="AHL213" s="346"/>
      <c r="AHM213" s="346"/>
      <c r="AHN213" s="346"/>
      <c r="AHO213" s="346"/>
      <c r="AHP213" s="346"/>
      <c r="AHQ213" s="346"/>
      <c r="AHR213" s="346"/>
      <c r="AHS213" s="346"/>
      <c r="AHT213" s="346"/>
      <c r="AHU213" s="346"/>
      <c r="AHV213" s="346"/>
      <c r="AHW213" s="346"/>
      <c r="AHX213" s="346"/>
      <c r="AHY213" s="346"/>
      <c r="AHZ213" s="346"/>
      <c r="AIA213" s="346"/>
      <c r="AIB213" s="346"/>
      <c r="AIC213" s="346"/>
      <c r="AID213" s="346"/>
      <c r="AIE213" s="346"/>
      <c r="AIF213" s="346"/>
      <c r="AIG213" s="346"/>
      <c r="AIH213" s="346"/>
      <c r="AII213" s="346"/>
      <c r="AIJ213" s="346"/>
      <c r="AIK213" s="346"/>
      <c r="AIL213" s="346"/>
      <c r="AIM213" s="346"/>
      <c r="AIN213" s="346"/>
      <c r="AIO213" s="346"/>
      <c r="AIP213" s="346"/>
      <c r="AIQ213" s="346"/>
      <c r="AIR213" s="346"/>
      <c r="AIS213" s="346"/>
      <c r="AIT213" s="346"/>
      <c r="AIU213" s="346"/>
      <c r="AIV213" s="346"/>
      <c r="AIW213" s="346"/>
      <c r="AIX213" s="346"/>
      <c r="AIY213" s="346"/>
      <c r="AIZ213" s="346"/>
      <c r="AJA213" s="346"/>
      <c r="AJB213" s="346"/>
      <c r="AJC213" s="346"/>
      <c r="AJD213" s="346"/>
      <c r="AJE213" s="346"/>
      <c r="AJF213" s="346"/>
      <c r="AJG213" s="346"/>
      <c r="AJH213" s="346"/>
      <c r="AJI213" s="346"/>
      <c r="AJJ213" s="346"/>
      <c r="AJK213" s="346"/>
      <c r="AJL213" s="346"/>
      <c r="AJM213" s="346"/>
      <c r="AJN213" s="346"/>
      <c r="AJO213" s="346"/>
      <c r="AJP213" s="346"/>
      <c r="AJQ213" s="346"/>
      <c r="AJR213" s="346"/>
      <c r="AJS213" s="346"/>
      <c r="AJT213" s="346"/>
      <c r="AJU213" s="346"/>
      <c r="AJV213" s="346"/>
      <c r="AJW213" s="346"/>
      <c r="AJX213" s="346"/>
      <c r="AJY213" s="346"/>
      <c r="AJZ213" s="346"/>
      <c r="AKA213" s="346"/>
      <c r="AKB213" s="346"/>
      <c r="AKC213" s="346"/>
      <c r="AKD213" s="346"/>
      <c r="AKE213" s="346"/>
      <c r="AKF213" s="346"/>
      <c r="AKG213" s="346"/>
      <c r="AKH213" s="346"/>
      <c r="AKI213" s="346"/>
      <c r="AKJ213" s="346"/>
      <c r="AKK213" s="346"/>
      <c r="AKL213" s="346"/>
      <c r="AKM213" s="346"/>
      <c r="AKN213" s="346"/>
      <c r="AKO213" s="346"/>
      <c r="AKP213" s="346"/>
      <c r="AKQ213" s="346"/>
      <c r="AKR213" s="346"/>
      <c r="AKS213" s="346"/>
      <c r="AKT213" s="346"/>
      <c r="AKU213" s="346"/>
      <c r="AKV213" s="346"/>
      <c r="AKW213" s="346"/>
      <c r="AKX213" s="346"/>
      <c r="AKY213" s="346"/>
      <c r="AKZ213" s="346"/>
      <c r="ALA213" s="346"/>
      <c r="ALB213" s="346"/>
      <c r="ALC213" s="346"/>
      <c r="ALD213" s="346"/>
      <c r="ALE213" s="346"/>
      <c r="ALF213" s="346"/>
      <c r="ALG213" s="346"/>
      <c r="ALH213" s="346"/>
      <c r="ALI213" s="346"/>
      <c r="ALJ213" s="346"/>
      <c r="ALK213" s="346"/>
      <c r="ALL213" s="346"/>
      <c r="ALM213" s="346"/>
      <c r="ALN213" s="346"/>
      <c r="ALO213" s="346"/>
      <c r="ALP213" s="346"/>
      <c r="ALQ213" s="346"/>
      <c r="ALR213" s="346"/>
      <c r="ALS213" s="346"/>
      <c r="ALT213" s="346"/>
      <c r="ALU213" s="346"/>
      <c r="ALV213" s="346"/>
      <c r="ALW213" s="346"/>
      <c r="ALX213" s="346"/>
      <c r="ALY213" s="346"/>
      <c r="ALZ213" s="346"/>
      <c r="AMA213" s="346"/>
      <c r="AMB213" s="346"/>
      <c r="AMC213" s="346"/>
      <c r="AMD213" s="346"/>
      <c r="AME213" s="346"/>
      <c r="AMF213" s="346"/>
      <c r="AMG213" s="346"/>
    </row>
    <row r="214" spans="1:1021" s="353" customFormat="1" ht="22.5" hidden="1" x14ac:dyDescent="0.2">
      <c r="A214" s="339" t="s">
        <v>523</v>
      </c>
      <c r="B214" s="340" t="s">
        <v>280</v>
      </c>
      <c r="C214" s="360">
        <v>1087</v>
      </c>
      <c r="D214" s="341" t="s">
        <v>827</v>
      </c>
      <c r="E214" s="342" t="s">
        <v>582</v>
      </c>
      <c r="F214" s="343">
        <v>0.2</v>
      </c>
      <c r="G214" s="356">
        <v>0</v>
      </c>
      <c r="H214" s="145"/>
      <c r="I214" s="344">
        <f t="shared" si="4"/>
        <v>0</v>
      </c>
      <c r="J214" s="343">
        <v>1</v>
      </c>
      <c r="K214" s="353">
        <v>0.2</v>
      </c>
      <c r="S214" s="347"/>
    </row>
    <row r="215" spans="1:1021" s="121" customFormat="1" ht="11.25" x14ac:dyDescent="0.2">
      <c r="A215" s="131" t="s">
        <v>523</v>
      </c>
      <c r="B215" s="132" t="s">
        <v>280</v>
      </c>
      <c r="C215" s="359">
        <v>12295</v>
      </c>
      <c r="D215" s="133" t="s">
        <v>781</v>
      </c>
      <c r="E215" s="134" t="s">
        <v>582</v>
      </c>
      <c r="F215" s="118">
        <v>0.2</v>
      </c>
      <c r="G215" s="355">
        <v>0</v>
      </c>
      <c r="H215" s="145"/>
      <c r="I215" s="135">
        <f t="shared" si="4"/>
        <v>0</v>
      </c>
      <c r="J215" s="118">
        <v>2</v>
      </c>
      <c r="K215" s="121">
        <v>0.1</v>
      </c>
      <c r="S215" s="332"/>
    </row>
    <row r="216" spans="1:1021" s="353" customFormat="1" ht="22.5" hidden="1" x14ac:dyDescent="0.2">
      <c r="A216" s="339" t="s">
        <v>524</v>
      </c>
      <c r="B216" s="340" t="s">
        <v>280</v>
      </c>
      <c r="C216" s="360">
        <v>38779</v>
      </c>
      <c r="D216" s="341" t="s">
        <v>823</v>
      </c>
      <c r="E216" s="342" t="s">
        <v>582</v>
      </c>
      <c r="F216" s="343">
        <v>1</v>
      </c>
      <c r="G216" s="356">
        <v>0</v>
      </c>
      <c r="H216" s="145"/>
      <c r="I216" s="344">
        <f t="shared" si="4"/>
        <v>0</v>
      </c>
      <c r="J216" s="343">
        <v>1</v>
      </c>
      <c r="S216" s="347"/>
    </row>
    <row r="217" spans="1:1021" s="353" customFormat="1" ht="22.5" hidden="1" x14ac:dyDescent="0.2">
      <c r="A217" s="339" t="s">
        <v>524</v>
      </c>
      <c r="B217" s="340" t="s">
        <v>280</v>
      </c>
      <c r="C217" s="360">
        <v>1087</v>
      </c>
      <c r="D217" s="341" t="s">
        <v>827</v>
      </c>
      <c r="E217" s="342" t="s">
        <v>582</v>
      </c>
      <c r="F217" s="343">
        <v>0.2</v>
      </c>
      <c r="G217" s="356">
        <v>0</v>
      </c>
      <c r="H217" s="145"/>
      <c r="I217" s="344">
        <f t="shared" si="4"/>
        <v>0</v>
      </c>
      <c r="J217" s="354">
        <v>1</v>
      </c>
      <c r="K217" s="353">
        <v>0.2</v>
      </c>
      <c r="L217" s="353">
        <v>1088</v>
      </c>
      <c r="M217" s="353" t="s">
        <v>525</v>
      </c>
      <c r="S217" s="347"/>
    </row>
    <row r="218" spans="1:1021" s="121" customFormat="1" ht="11.25" x14ac:dyDescent="0.2">
      <c r="A218" s="131" t="s">
        <v>524</v>
      </c>
      <c r="B218" s="132" t="s">
        <v>280</v>
      </c>
      <c r="C218" s="359">
        <v>12295</v>
      </c>
      <c r="D218" s="133" t="s">
        <v>781</v>
      </c>
      <c r="E218" s="134" t="s">
        <v>582</v>
      </c>
      <c r="F218" s="118">
        <v>0.2</v>
      </c>
      <c r="G218" s="355">
        <v>0</v>
      </c>
      <c r="H218" s="145"/>
      <c r="I218" s="135">
        <f t="shared" si="4"/>
        <v>0</v>
      </c>
      <c r="J218" s="137">
        <v>2</v>
      </c>
      <c r="K218" s="121">
        <v>0.1</v>
      </c>
      <c r="L218" s="121">
        <v>1079</v>
      </c>
      <c r="M218" s="121" t="s">
        <v>526</v>
      </c>
      <c r="S218" s="332"/>
    </row>
    <row r="219" spans="1:1021" s="353" customFormat="1" ht="22.5" hidden="1" x14ac:dyDescent="0.2">
      <c r="A219" s="339" t="s">
        <v>527</v>
      </c>
      <c r="B219" s="340" t="s">
        <v>280</v>
      </c>
      <c r="C219" s="360">
        <v>38778</v>
      </c>
      <c r="D219" s="341" t="s">
        <v>824</v>
      </c>
      <c r="E219" s="342" t="s">
        <v>582</v>
      </c>
      <c r="F219" s="343">
        <v>1</v>
      </c>
      <c r="G219" s="356">
        <v>0</v>
      </c>
      <c r="H219" s="145"/>
      <c r="I219" s="344">
        <f t="shared" si="4"/>
        <v>0</v>
      </c>
      <c r="J219" s="343">
        <v>1</v>
      </c>
      <c r="L219" s="353">
        <v>1086</v>
      </c>
      <c r="M219" s="353" t="s">
        <v>528</v>
      </c>
      <c r="S219" s="347"/>
    </row>
    <row r="220" spans="1:1021" s="353" customFormat="1" ht="22.5" hidden="1" x14ac:dyDescent="0.2">
      <c r="A220" s="339" t="s">
        <v>527</v>
      </c>
      <c r="B220" s="340" t="s">
        <v>280</v>
      </c>
      <c r="C220" s="360">
        <v>1088</v>
      </c>
      <c r="D220" s="341" t="s">
        <v>826</v>
      </c>
      <c r="E220" s="342" t="s">
        <v>582</v>
      </c>
      <c r="F220" s="343">
        <v>0.2</v>
      </c>
      <c r="G220" s="356">
        <v>0</v>
      </c>
      <c r="H220" s="145"/>
      <c r="I220" s="344">
        <f t="shared" si="4"/>
        <v>0</v>
      </c>
      <c r="J220" s="343">
        <v>1</v>
      </c>
      <c r="K220" s="353">
        <v>0.2</v>
      </c>
      <c r="S220" s="347"/>
    </row>
    <row r="221" spans="1:1021" s="121" customFormat="1" ht="11.25" x14ac:dyDescent="0.2">
      <c r="A221" s="131" t="s">
        <v>527</v>
      </c>
      <c r="B221" s="132" t="s">
        <v>280</v>
      </c>
      <c r="C221" s="359">
        <v>12295</v>
      </c>
      <c r="D221" s="133" t="s">
        <v>781</v>
      </c>
      <c r="E221" s="134" t="s">
        <v>582</v>
      </c>
      <c r="F221" s="118">
        <v>0.2</v>
      </c>
      <c r="G221" s="355">
        <v>0</v>
      </c>
      <c r="H221" s="145"/>
      <c r="I221" s="135">
        <f t="shared" si="4"/>
        <v>0</v>
      </c>
      <c r="J221" s="118">
        <v>2</v>
      </c>
      <c r="K221" s="121">
        <v>0.1</v>
      </c>
      <c r="S221" s="332"/>
    </row>
    <row r="222" spans="1:1021" s="121" customFormat="1" ht="11.25" x14ac:dyDescent="0.2">
      <c r="A222" s="131" t="s">
        <v>529</v>
      </c>
      <c r="B222" s="132" t="s">
        <v>280</v>
      </c>
      <c r="C222" s="359">
        <v>39386</v>
      </c>
      <c r="D222" s="133" t="s">
        <v>758</v>
      </c>
      <c r="E222" s="134" t="s">
        <v>582</v>
      </c>
      <c r="F222" s="118">
        <v>1</v>
      </c>
      <c r="G222" s="355">
        <v>222</v>
      </c>
      <c r="H222" s="145"/>
      <c r="I222" s="135">
        <f t="shared" si="4"/>
        <v>0</v>
      </c>
      <c r="J222" s="118">
        <v>1</v>
      </c>
      <c r="S222" s="332"/>
    </row>
    <row r="223" spans="1:1021" s="121" customFormat="1" ht="11.25" x14ac:dyDescent="0.2">
      <c r="A223" s="131" t="s">
        <v>529</v>
      </c>
      <c r="B223" s="132" t="s">
        <v>280</v>
      </c>
      <c r="C223" s="359">
        <v>12295</v>
      </c>
      <c r="D223" s="133" t="s">
        <v>781</v>
      </c>
      <c r="E223" s="134" t="s">
        <v>582</v>
      </c>
      <c r="F223" s="118">
        <v>0.2</v>
      </c>
      <c r="G223" s="355">
        <v>44.400000000000006</v>
      </c>
      <c r="H223" s="145"/>
      <c r="I223" s="135">
        <f t="shared" si="4"/>
        <v>0</v>
      </c>
      <c r="J223" s="118">
        <v>2</v>
      </c>
      <c r="K223" s="121">
        <v>0.1</v>
      </c>
      <c r="S223" s="332"/>
    </row>
    <row r="224" spans="1:1021" s="121" customFormat="1" ht="11.25" x14ac:dyDescent="0.2">
      <c r="A224" s="131" t="s">
        <v>530</v>
      </c>
      <c r="B224" s="132" t="s">
        <v>280</v>
      </c>
      <c r="C224" s="359">
        <v>39387</v>
      </c>
      <c r="D224" s="133" t="s">
        <v>757</v>
      </c>
      <c r="E224" s="134" t="s">
        <v>582</v>
      </c>
      <c r="F224" s="118">
        <v>1</v>
      </c>
      <c r="G224" s="355">
        <v>222</v>
      </c>
      <c r="H224" s="145"/>
      <c r="I224" s="135">
        <f t="shared" si="4"/>
        <v>0</v>
      </c>
      <c r="J224" s="118">
        <v>1</v>
      </c>
      <c r="S224" s="332"/>
    </row>
    <row r="225" spans="1:1021" s="121" customFormat="1" ht="11.25" x14ac:dyDescent="0.2">
      <c r="A225" s="131" t="s">
        <v>530</v>
      </c>
      <c r="B225" s="132" t="s">
        <v>280</v>
      </c>
      <c r="C225" s="359">
        <v>12295</v>
      </c>
      <c r="D225" s="133" t="s">
        <v>781</v>
      </c>
      <c r="E225" s="134" t="s">
        <v>582</v>
      </c>
      <c r="F225" s="118">
        <v>0.2</v>
      </c>
      <c r="G225" s="355">
        <v>44.400000000000006</v>
      </c>
      <c r="H225" s="145"/>
      <c r="I225" s="135">
        <f t="shared" si="4"/>
        <v>0</v>
      </c>
      <c r="J225" s="118">
        <v>2</v>
      </c>
      <c r="K225" s="121">
        <v>0.1</v>
      </c>
      <c r="S225" s="332"/>
    </row>
    <row r="226" spans="1:1021" s="121" customFormat="1" ht="23.25" customHeight="1" x14ac:dyDescent="0.2">
      <c r="A226" s="131" t="s">
        <v>531</v>
      </c>
      <c r="B226" s="132" t="s">
        <v>280</v>
      </c>
      <c r="C226" s="359">
        <v>38193</v>
      </c>
      <c r="D226" s="133" t="s">
        <v>760</v>
      </c>
      <c r="E226" s="134" t="s">
        <v>582</v>
      </c>
      <c r="F226" s="118">
        <v>1</v>
      </c>
      <c r="G226" s="355">
        <v>55.5</v>
      </c>
      <c r="H226" s="145"/>
      <c r="I226" s="135">
        <f t="shared" si="4"/>
        <v>0</v>
      </c>
      <c r="J226" s="118">
        <v>1</v>
      </c>
      <c r="S226" s="332"/>
    </row>
    <row r="227" spans="1:1021" s="121" customFormat="1" ht="11.25" x14ac:dyDescent="0.2">
      <c r="A227" s="131" t="s">
        <v>531</v>
      </c>
      <c r="B227" s="132" t="s">
        <v>280</v>
      </c>
      <c r="C227" s="359">
        <v>12295</v>
      </c>
      <c r="D227" s="133" t="s">
        <v>781</v>
      </c>
      <c r="E227" s="134" t="s">
        <v>582</v>
      </c>
      <c r="F227" s="118">
        <v>0.1</v>
      </c>
      <c r="G227" s="355">
        <v>5.5500000000000007</v>
      </c>
      <c r="H227" s="145"/>
      <c r="I227" s="135">
        <f t="shared" si="4"/>
        <v>0</v>
      </c>
      <c r="J227" s="137">
        <v>1</v>
      </c>
      <c r="K227" s="121">
        <v>0.1</v>
      </c>
      <c r="S227" s="332"/>
    </row>
    <row r="228" spans="1:1021" s="121" customFormat="1" ht="29.25" customHeight="1" x14ac:dyDescent="0.2">
      <c r="A228" s="131" t="s">
        <v>532</v>
      </c>
      <c r="B228" s="132" t="s">
        <v>280</v>
      </c>
      <c r="C228" s="359">
        <v>38194</v>
      </c>
      <c r="D228" s="133" t="s">
        <v>759</v>
      </c>
      <c r="E228" s="134" t="s">
        <v>582</v>
      </c>
      <c r="F228" s="118">
        <v>1</v>
      </c>
      <c r="G228" s="355">
        <v>55.5</v>
      </c>
      <c r="H228" s="145"/>
      <c r="I228" s="135">
        <f t="shared" si="4"/>
        <v>0</v>
      </c>
      <c r="J228" s="118">
        <v>1</v>
      </c>
      <c r="S228" s="332"/>
    </row>
    <row r="229" spans="1:1021" s="121" customFormat="1" ht="11.25" x14ac:dyDescent="0.2">
      <c r="A229" s="131" t="s">
        <v>532</v>
      </c>
      <c r="B229" s="132" t="s">
        <v>280</v>
      </c>
      <c r="C229" s="359">
        <v>12295</v>
      </c>
      <c r="D229" s="133" t="s">
        <v>781</v>
      </c>
      <c r="E229" s="134" t="s">
        <v>582</v>
      </c>
      <c r="F229" s="118">
        <v>0.1</v>
      </c>
      <c r="G229" s="355">
        <v>5.5500000000000007</v>
      </c>
      <c r="H229" s="145"/>
      <c r="I229" s="135">
        <f t="shared" si="4"/>
        <v>0</v>
      </c>
      <c r="J229" s="137">
        <v>1</v>
      </c>
      <c r="K229" s="121">
        <v>0.1</v>
      </c>
      <c r="S229" s="332"/>
    </row>
    <row r="230" spans="1:1021" s="353" customFormat="1" ht="21" hidden="1" customHeight="1" x14ac:dyDescent="0.2">
      <c r="A230" s="339" t="s">
        <v>533</v>
      </c>
      <c r="B230" s="340" t="s">
        <v>280</v>
      </c>
      <c r="C230" s="360">
        <v>3749</v>
      </c>
      <c r="D230" s="341" t="s">
        <v>828</v>
      </c>
      <c r="E230" s="342" t="s">
        <v>582</v>
      </c>
      <c r="F230" s="343">
        <v>1</v>
      </c>
      <c r="G230" s="356">
        <v>0</v>
      </c>
      <c r="H230" s="145"/>
      <c r="I230" s="344">
        <f t="shared" si="4"/>
        <v>0</v>
      </c>
      <c r="J230" s="343">
        <v>1</v>
      </c>
      <c r="S230" s="347"/>
    </row>
    <row r="231" spans="1:1021" s="345" customFormat="1" ht="45" hidden="1" x14ac:dyDescent="0.2">
      <c r="A231" s="339" t="s">
        <v>533</v>
      </c>
      <c r="B231" s="340" t="s">
        <v>280</v>
      </c>
      <c r="C231" s="360">
        <v>13390</v>
      </c>
      <c r="D231" s="341" t="s">
        <v>829</v>
      </c>
      <c r="E231" s="342" t="s">
        <v>582</v>
      </c>
      <c r="F231" s="343">
        <v>1</v>
      </c>
      <c r="G231" s="356">
        <v>0</v>
      </c>
      <c r="H231" s="145"/>
      <c r="I231" s="344">
        <f t="shared" si="4"/>
        <v>0</v>
      </c>
      <c r="N231" s="346"/>
      <c r="O231" s="346"/>
      <c r="P231" s="346"/>
      <c r="Q231" s="346"/>
      <c r="R231" s="346"/>
      <c r="S231" s="347"/>
      <c r="T231" s="346"/>
      <c r="U231" s="346"/>
      <c r="V231" s="346"/>
      <c r="W231" s="346"/>
      <c r="X231" s="346"/>
      <c r="Y231" s="346"/>
      <c r="Z231" s="346"/>
      <c r="AA231" s="346"/>
      <c r="AB231" s="346"/>
      <c r="AC231" s="346"/>
      <c r="AD231" s="346"/>
      <c r="AE231" s="346"/>
      <c r="AF231" s="346"/>
      <c r="AG231" s="346"/>
      <c r="AH231" s="346"/>
      <c r="AI231" s="346"/>
      <c r="AJ231" s="346"/>
      <c r="AK231" s="346"/>
      <c r="AL231" s="346"/>
      <c r="AM231" s="346"/>
      <c r="AN231" s="346"/>
      <c r="AO231" s="346"/>
      <c r="AP231" s="346"/>
      <c r="AQ231" s="346"/>
      <c r="AR231" s="346"/>
      <c r="AS231" s="346"/>
      <c r="AT231" s="346"/>
      <c r="AU231" s="346"/>
      <c r="AV231" s="346"/>
      <c r="AW231" s="346"/>
      <c r="AX231" s="346"/>
      <c r="AY231" s="346"/>
      <c r="AZ231" s="346"/>
      <c r="BA231" s="346"/>
      <c r="BB231" s="346"/>
      <c r="BC231" s="346"/>
      <c r="BD231" s="346"/>
      <c r="BE231" s="346"/>
      <c r="BF231" s="346"/>
      <c r="BG231" s="346"/>
      <c r="BH231" s="346"/>
      <c r="BI231" s="346"/>
      <c r="BJ231" s="346"/>
      <c r="BK231" s="346"/>
      <c r="BL231" s="346"/>
      <c r="BM231" s="346"/>
      <c r="BN231" s="346"/>
      <c r="BO231" s="346"/>
      <c r="BP231" s="346"/>
      <c r="BQ231" s="346"/>
      <c r="BR231" s="346"/>
      <c r="BS231" s="346"/>
      <c r="BT231" s="346"/>
      <c r="BU231" s="346"/>
      <c r="BV231" s="346"/>
      <c r="BW231" s="346"/>
      <c r="BX231" s="346"/>
      <c r="BY231" s="346"/>
      <c r="BZ231" s="346"/>
      <c r="CA231" s="346"/>
      <c r="CB231" s="346"/>
      <c r="CC231" s="346"/>
      <c r="CD231" s="346"/>
      <c r="CE231" s="346"/>
      <c r="CF231" s="346"/>
      <c r="CG231" s="346"/>
      <c r="CH231" s="346"/>
      <c r="CI231" s="346"/>
      <c r="CJ231" s="346"/>
      <c r="CK231" s="346"/>
      <c r="CL231" s="346"/>
      <c r="CM231" s="346"/>
      <c r="CN231" s="346"/>
      <c r="CO231" s="346"/>
      <c r="CP231" s="346"/>
      <c r="CQ231" s="346"/>
      <c r="CR231" s="346"/>
      <c r="CS231" s="346"/>
      <c r="CT231" s="346"/>
      <c r="CU231" s="346"/>
      <c r="CV231" s="346"/>
      <c r="CW231" s="346"/>
      <c r="CX231" s="346"/>
      <c r="CY231" s="346"/>
      <c r="CZ231" s="346"/>
      <c r="DA231" s="346"/>
      <c r="DB231" s="346"/>
      <c r="DC231" s="346"/>
      <c r="DD231" s="346"/>
      <c r="DE231" s="346"/>
      <c r="DF231" s="346"/>
      <c r="DG231" s="346"/>
      <c r="DH231" s="346"/>
      <c r="DI231" s="346"/>
      <c r="DJ231" s="346"/>
      <c r="DK231" s="346"/>
      <c r="DL231" s="346"/>
      <c r="DM231" s="346"/>
      <c r="DN231" s="346"/>
      <c r="DO231" s="346"/>
      <c r="DP231" s="346"/>
      <c r="DQ231" s="346"/>
      <c r="DR231" s="346"/>
      <c r="DS231" s="346"/>
      <c r="DT231" s="346"/>
      <c r="DU231" s="346"/>
      <c r="DV231" s="346"/>
      <c r="DW231" s="346"/>
      <c r="DX231" s="346"/>
      <c r="DY231" s="346"/>
      <c r="DZ231" s="346"/>
      <c r="EA231" s="346"/>
      <c r="EB231" s="346"/>
      <c r="EC231" s="346"/>
      <c r="ED231" s="346"/>
      <c r="EE231" s="346"/>
      <c r="EF231" s="346"/>
      <c r="EG231" s="346"/>
      <c r="EH231" s="346"/>
      <c r="EI231" s="346"/>
      <c r="EJ231" s="346"/>
      <c r="EK231" s="346"/>
      <c r="EL231" s="346"/>
      <c r="EM231" s="346"/>
      <c r="EN231" s="346"/>
      <c r="EO231" s="346"/>
      <c r="EP231" s="346"/>
      <c r="EQ231" s="346"/>
      <c r="ER231" s="346"/>
      <c r="ES231" s="346"/>
      <c r="ET231" s="346"/>
      <c r="EU231" s="346"/>
      <c r="EV231" s="346"/>
      <c r="EW231" s="346"/>
      <c r="EX231" s="346"/>
      <c r="EY231" s="346"/>
      <c r="EZ231" s="346"/>
      <c r="FA231" s="346"/>
      <c r="FB231" s="346"/>
      <c r="FC231" s="346"/>
      <c r="FD231" s="346"/>
      <c r="FE231" s="346"/>
      <c r="FF231" s="346"/>
      <c r="FG231" s="346"/>
      <c r="FH231" s="346"/>
      <c r="FI231" s="346"/>
      <c r="FJ231" s="346"/>
      <c r="FK231" s="346"/>
      <c r="FL231" s="346"/>
      <c r="FM231" s="346"/>
      <c r="FN231" s="346"/>
      <c r="FO231" s="346"/>
      <c r="FP231" s="346"/>
      <c r="FQ231" s="346"/>
      <c r="FR231" s="346"/>
      <c r="FS231" s="346"/>
      <c r="FT231" s="346"/>
      <c r="FU231" s="346"/>
      <c r="FV231" s="346"/>
      <c r="FW231" s="346"/>
      <c r="FX231" s="346"/>
      <c r="FY231" s="346"/>
      <c r="FZ231" s="346"/>
      <c r="GA231" s="346"/>
      <c r="GB231" s="346"/>
      <c r="GC231" s="346"/>
      <c r="GD231" s="346"/>
      <c r="GE231" s="346"/>
      <c r="GF231" s="346"/>
      <c r="GG231" s="346"/>
      <c r="GH231" s="346"/>
      <c r="GI231" s="346"/>
      <c r="GJ231" s="346"/>
      <c r="GK231" s="346"/>
      <c r="GL231" s="346"/>
      <c r="GM231" s="346"/>
      <c r="GN231" s="346"/>
      <c r="GO231" s="346"/>
      <c r="GP231" s="346"/>
      <c r="GQ231" s="346"/>
      <c r="GR231" s="346"/>
      <c r="GS231" s="346"/>
      <c r="GT231" s="346"/>
      <c r="GU231" s="346"/>
      <c r="GV231" s="346"/>
      <c r="GW231" s="346"/>
      <c r="GX231" s="346"/>
      <c r="GY231" s="346"/>
      <c r="GZ231" s="346"/>
      <c r="HA231" s="346"/>
      <c r="HB231" s="346"/>
      <c r="HC231" s="346"/>
      <c r="HD231" s="346"/>
      <c r="HE231" s="346"/>
      <c r="HF231" s="346"/>
      <c r="HG231" s="346"/>
      <c r="HH231" s="346"/>
      <c r="HI231" s="346"/>
      <c r="HJ231" s="346"/>
      <c r="HK231" s="346"/>
      <c r="HL231" s="346"/>
      <c r="HM231" s="346"/>
      <c r="HN231" s="346"/>
      <c r="HO231" s="346"/>
      <c r="HP231" s="346"/>
      <c r="HQ231" s="346"/>
      <c r="HR231" s="346"/>
      <c r="HS231" s="346"/>
      <c r="HT231" s="346"/>
      <c r="HU231" s="346"/>
      <c r="HV231" s="346"/>
      <c r="HW231" s="346"/>
      <c r="HX231" s="346"/>
      <c r="HY231" s="346"/>
      <c r="HZ231" s="346"/>
      <c r="IA231" s="346"/>
      <c r="IB231" s="346"/>
      <c r="IC231" s="346"/>
      <c r="ID231" s="346"/>
      <c r="IE231" s="346"/>
      <c r="IF231" s="346"/>
      <c r="IG231" s="346"/>
      <c r="IH231" s="346"/>
      <c r="II231" s="346"/>
      <c r="IJ231" s="346"/>
      <c r="IK231" s="346"/>
      <c r="IL231" s="346"/>
      <c r="IM231" s="346"/>
      <c r="IN231" s="346"/>
      <c r="IO231" s="346"/>
      <c r="IP231" s="346"/>
      <c r="IQ231" s="346"/>
      <c r="IR231" s="346"/>
      <c r="IS231" s="346"/>
      <c r="IT231" s="346"/>
      <c r="IU231" s="346"/>
      <c r="IV231" s="346"/>
      <c r="IW231" s="346"/>
      <c r="IX231" s="346"/>
      <c r="IY231" s="346"/>
      <c r="IZ231" s="346"/>
      <c r="JA231" s="346"/>
      <c r="JB231" s="346"/>
      <c r="JC231" s="346"/>
      <c r="JD231" s="346"/>
      <c r="JE231" s="346"/>
      <c r="JF231" s="346"/>
      <c r="JG231" s="346"/>
      <c r="JH231" s="346"/>
      <c r="JI231" s="346"/>
      <c r="JJ231" s="346"/>
      <c r="JK231" s="346"/>
      <c r="JL231" s="346"/>
      <c r="JM231" s="346"/>
      <c r="JN231" s="346"/>
      <c r="JO231" s="346"/>
      <c r="JP231" s="346"/>
      <c r="JQ231" s="346"/>
      <c r="JR231" s="346"/>
      <c r="JS231" s="346"/>
      <c r="JT231" s="346"/>
      <c r="JU231" s="346"/>
      <c r="JV231" s="346"/>
      <c r="JW231" s="346"/>
      <c r="JX231" s="346"/>
      <c r="JY231" s="346"/>
      <c r="JZ231" s="346"/>
      <c r="KA231" s="346"/>
      <c r="KB231" s="346"/>
      <c r="KC231" s="346"/>
      <c r="KD231" s="346"/>
      <c r="KE231" s="346"/>
      <c r="KF231" s="346"/>
      <c r="KG231" s="346"/>
      <c r="KH231" s="346"/>
      <c r="KI231" s="346"/>
      <c r="KJ231" s="346"/>
      <c r="KK231" s="346"/>
      <c r="KL231" s="346"/>
      <c r="KM231" s="346"/>
      <c r="KN231" s="346"/>
      <c r="KO231" s="346"/>
      <c r="KP231" s="346"/>
      <c r="KQ231" s="346"/>
      <c r="KR231" s="346"/>
      <c r="KS231" s="346"/>
      <c r="KT231" s="346"/>
      <c r="KU231" s="346"/>
      <c r="KV231" s="346"/>
      <c r="KW231" s="346"/>
      <c r="KX231" s="346"/>
      <c r="KY231" s="346"/>
      <c r="KZ231" s="346"/>
      <c r="LA231" s="346"/>
      <c r="LB231" s="346"/>
      <c r="LC231" s="346"/>
      <c r="LD231" s="346"/>
      <c r="LE231" s="346"/>
      <c r="LF231" s="346"/>
      <c r="LG231" s="346"/>
      <c r="LH231" s="346"/>
      <c r="LI231" s="346"/>
      <c r="LJ231" s="346"/>
      <c r="LK231" s="346"/>
      <c r="LL231" s="346"/>
      <c r="LM231" s="346"/>
      <c r="LN231" s="346"/>
      <c r="LO231" s="346"/>
      <c r="LP231" s="346"/>
      <c r="LQ231" s="346"/>
      <c r="LR231" s="346"/>
      <c r="LS231" s="346"/>
      <c r="LT231" s="346"/>
      <c r="LU231" s="346"/>
      <c r="LV231" s="346"/>
      <c r="LW231" s="346"/>
      <c r="LX231" s="346"/>
      <c r="LY231" s="346"/>
      <c r="LZ231" s="346"/>
      <c r="MA231" s="346"/>
      <c r="MB231" s="346"/>
      <c r="MC231" s="346"/>
      <c r="MD231" s="346"/>
      <c r="ME231" s="346"/>
      <c r="MF231" s="346"/>
      <c r="MG231" s="346"/>
      <c r="MH231" s="346"/>
      <c r="MI231" s="346"/>
      <c r="MJ231" s="346"/>
      <c r="MK231" s="346"/>
      <c r="ML231" s="346"/>
      <c r="MM231" s="346"/>
      <c r="MN231" s="346"/>
      <c r="MO231" s="346"/>
      <c r="MP231" s="346"/>
      <c r="MQ231" s="346"/>
      <c r="MR231" s="346"/>
      <c r="MS231" s="346"/>
      <c r="MT231" s="346"/>
      <c r="MU231" s="346"/>
      <c r="MV231" s="346"/>
      <c r="MW231" s="346"/>
      <c r="MX231" s="346"/>
      <c r="MY231" s="346"/>
      <c r="MZ231" s="346"/>
      <c r="NA231" s="346"/>
      <c r="NB231" s="346"/>
      <c r="NC231" s="346"/>
      <c r="ND231" s="346"/>
      <c r="NE231" s="346"/>
      <c r="NF231" s="346"/>
      <c r="NG231" s="346"/>
      <c r="NH231" s="346"/>
      <c r="NI231" s="346"/>
      <c r="NJ231" s="346"/>
      <c r="NK231" s="346"/>
      <c r="NL231" s="346"/>
      <c r="NM231" s="346"/>
      <c r="NN231" s="346"/>
      <c r="NO231" s="346"/>
      <c r="NP231" s="346"/>
      <c r="NQ231" s="346"/>
      <c r="NR231" s="346"/>
      <c r="NS231" s="346"/>
      <c r="NT231" s="346"/>
      <c r="NU231" s="346"/>
      <c r="NV231" s="346"/>
      <c r="NW231" s="346"/>
      <c r="NX231" s="346"/>
      <c r="NY231" s="346"/>
      <c r="NZ231" s="346"/>
      <c r="OA231" s="346"/>
      <c r="OB231" s="346"/>
      <c r="OC231" s="346"/>
      <c r="OD231" s="346"/>
      <c r="OE231" s="346"/>
      <c r="OF231" s="346"/>
      <c r="OG231" s="346"/>
      <c r="OH231" s="346"/>
      <c r="OI231" s="346"/>
      <c r="OJ231" s="346"/>
      <c r="OK231" s="346"/>
      <c r="OL231" s="346"/>
      <c r="OM231" s="346"/>
      <c r="ON231" s="346"/>
      <c r="OO231" s="346"/>
      <c r="OP231" s="346"/>
      <c r="OQ231" s="346"/>
      <c r="OR231" s="346"/>
      <c r="OS231" s="346"/>
      <c r="OT231" s="346"/>
      <c r="OU231" s="346"/>
      <c r="OV231" s="346"/>
      <c r="OW231" s="346"/>
      <c r="OX231" s="346"/>
      <c r="OY231" s="346"/>
      <c r="OZ231" s="346"/>
      <c r="PA231" s="346"/>
      <c r="PB231" s="346"/>
      <c r="PC231" s="346"/>
      <c r="PD231" s="346"/>
      <c r="PE231" s="346"/>
      <c r="PF231" s="346"/>
      <c r="PG231" s="346"/>
      <c r="PH231" s="346"/>
      <c r="PI231" s="346"/>
      <c r="PJ231" s="346"/>
      <c r="PK231" s="346"/>
      <c r="PL231" s="346"/>
      <c r="PM231" s="346"/>
      <c r="PN231" s="346"/>
      <c r="PO231" s="346"/>
      <c r="PP231" s="346"/>
      <c r="PQ231" s="346"/>
      <c r="PR231" s="346"/>
      <c r="PS231" s="346"/>
      <c r="PT231" s="346"/>
      <c r="PU231" s="346"/>
      <c r="PV231" s="346"/>
      <c r="PW231" s="346"/>
      <c r="PX231" s="346"/>
      <c r="PY231" s="346"/>
      <c r="PZ231" s="346"/>
      <c r="QA231" s="346"/>
      <c r="QB231" s="346"/>
      <c r="QC231" s="346"/>
      <c r="QD231" s="346"/>
      <c r="QE231" s="346"/>
      <c r="QF231" s="346"/>
      <c r="QG231" s="346"/>
      <c r="QH231" s="346"/>
      <c r="QI231" s="346"/>
      <c r="QJ231" s="346"/>
      <c r="QK231" s="346"/>
      <c r="QL231" s="346"/>
      <c r="QM231" s="346"/>
      <c r="QN231" s="346"/>
      <c r="QO231" s="346"/>
      <c r="QP231" s="346"/>
      <c r="QQ231" s="346"/>
      <c r="QR231" s="346"/>
      <c r="QS231" s="346"/>
      <c r="QT231" s="346"/>
      <c r="QU231" s="346"/>
      <c r="QV231" s="346"/>
      <c r="QW231" s="346"/>
      <c r="QX231" s="346"/>
      <c r="QY231" s="346"/>
      <c r="QZ231" s="346"/>
      <c r="RA231" s="346"/>
      <c r="RB231" s="346"/>
      <c r="RC231" s="346"/>
      <c r="RD231" s="346"/>
      <c r="RE231" s="346"/>
      <c r="RF231" s="346"/>
      <c r="RG231" s="346"/>
      <c r="RH231" s="346"/>
      <c r="RI231" s="346"/>
      <c r="RJ231" s="346"/>
      <c r="RK231" s="346"/>
      <c r="RL231" s="346"/>
      <c r="RM231" s="346"/>
      <c r="RN231" s="346"/>
      <c r="RO231" s="346"/>
      <c r="RP231" s="346"/>
      <c r="RQ231" s="346"/>
      <c r="RR231" s="346"/>
      <c r="RS231" s="346"/>
      <c r="RT231" s="346"/>
      <c r="RU231" s="346"/>
      <c r="RV231" s="346"/>
      <c r="RW231" s="346"/>
      <c r="RX231" s="346"/>
      <c r="RY231" s="346"/>
      <c r="RZ231" s="346"/>
      <c r="SA231" s="346"/>
      <c r="SB231" s="346"/>
      <c r="SC231" s="346"/>
      <c r="SD231" s="346"/>
      <c r="SE231" s="346"/>
      <c r="SF231" s="346"/>
      <c r="SG231" s="346"/>
      <c r="SH231" s="346"/>
      <c r="SI231" s="346"/>
      <c r="SJ231" s="346"/>
      <c r="SK231" s="346"/>
      <c r="SL231" s="346"/>
      <c r="SM231" s="346"/>
      <c r="SN231" s="346"/>
      <c r="SO231" s="346"/>
      <c r="SP231" s="346"/>
      <c r="SQ231" s="346"/>
      <c r="SR231" s="346"/>
      <c r="SS231" s="346"/>
      <c r="ST231" s="346"/>
      <c r="SU231" s="346"/>
      <c r="SV231" s="346"/>
      <c r="SW231" s="346"/>
      <c r="SX231" s="346"/>
      <c r="SY231" s="346"/>
      <c r="SZ231" s="346"/>
      <c r="TA231" s="346"/>
      <c r="TB231" s="346"/>
      <c r="TC231" s="346"/>
      <c r="TD231" s="346"/>
      <c r="TE231" s="346"/>
      <c r="TF231" s="346"/>
      <c r="TG231" s="346"/>
      <c r="TH231" s="346"/>
      <c r="TI231" s="346"/>
      <c r="TJ231" s="346"/>
      <c r="TK231" s="346"/>
      <c r="TL231" s="346"/>
      <c r="TM231" s="346"/>
      <c r="TN231" s="346"/>
      <c r="TO231" s="346"/>
      <c r="TP231" s="346"/>
      <c r="TQ231" s="346"/>
      <c r="TR231" s="346"/>
      <c r="TS231" s="346"/>
      <c r="TT231" s="346"/>
      <c r="TU231" s="346"/>
      <c r="TV231" s="346"/>
      <c r="TW231" s="346"/>
      <c r="TX231" s="346"/>
      <c r="TY231" s="346"/>
      <c r="TZ231" s="346"/>
      <c r="UA231" s="346"/>
      <c r="UB231" s="346"/>
      <c r="UC231" s="346"/>
      <c r="UD231" s="346"/>
      <c r="UE231" s="346"/>
      <c r="UF231" s="346"/>
      <c r="UG231" s="346"/>
      <c r="UH231" s="346"/>
      <c r="UI231" s="346"/>
      <c r="UJ231" s="346"/>
      <c r="UK231" s="346"/>
      <c r="UL231" s="346"/>
      <c r="UM231" s="346"/>
      <c r="UN231" s="346"/>
      <c r="UO231" s="346"/>
      <c r="UP231" s="346"/>
      <c r="UQ231" s="346"/>
      <c r="UR231" s="346"/>
      <c r="US231" s="346"/>
      <c r="UT231" s="346"/>
      <c r="UU231" s="346"/>
      <c r="UV231" s="346"/>
      <c r="UW231" s="346"/>
      <c r="UX231" s="346"/>
      <c r="UY231" s="346"/>
      <c r="UZ231" s="346"/>
      <c r="VA231" s="346"/>
      <c r="VB231" s="346"/>
      <c r="VC231" s="346"/>
      <c r="VD231" s="346"/>
      <c r="VE231" s="346"/>
      <c r="VF231" s="346"/>
      <c r="VG231" s="346"/>
      <c r="VH231" s="346"/>
      <c r="VI231" s="346"/>
      <c r="VJ231" s="346"/>
      <c r="VK231" s="346"/>
      <c r="VL231" s="346"/>
      <c r="VM231" s="346"/>
      <c r="VN231" s="346"/>
      <c r="VO231" s="346"/>
      <c r="VP231" s="346"/>
      <c r="VQ231" s="346"/>
      <c r="VR231" s="346"/>
      <c r="VS231" s="346"/>
      <c r="VT231" s="346"/>
      <c r="VU231" s="346"/>
      <c r="VV231" s="346"/>
      <c r="VW231" s="346"/>
      <c r="VX231" s="346"/>
      <c r="VY231" s="346"/>
      <c r="VZ231" s="346"/>
      <c r="WA231" s="346"/>
      <c r="WB231" s="346"/>
      <c r="WC231" s="346"/>
      <c r="WD231" s="346"/>
      <c r="WE231" s="346"/>
      <c r="WF231" s="346"/>
      <c r="WG231" s="346"/>
      <c r="WH231" s="346"/>
      <c r="WI231" s="346"/>
      <c r="WJ231" s="346"/>
      <c r="WK231" s="346"/>
      <c r="WL231" s="346"/>
      <c r="WM231" s="346"/>
      <c r="WN231" s="346"/>
      <c r="WO231" s="346"/>
      <c r="WP231" s="346"/>
      <c r="WQ231" s="346"/>
      <c r="WR231" s="346"/>
      <c r="WS231" s="346"/>
      <c r="WT231" s="346"/>
      <c r="WU231" s="346"/>
      <c r="WV231" s="346"/>
      <c r="WW231" s="346"/>
      <c r="WX231" s="346"/>
      <c r="WY231" s="346"/>
      <c r="WZ231" s="346"/>
      <c r="XA231" s="346"/>
      <c r="XB231" s="346"/>
      <c r="XC231" s="346"/>
      <c r="XD231" s="346"/>
      <c r="XE231" s="346"/>
      <c r="XF231" s="346"/>
      <c r="XG231" s="346"/>
      <c r="XH231" s="346"/>
      <c r="XI231" s="346"/>
      <c r="XJ231" s="346"/>
      <c r="XK231" s="346"/>
      <c r="XL231" s="346"/>
      <c r="XM231" s="346"/>
      <c r="XN231" s="346"/>
      <c r="XO231" s="346"/>
      <c r="XP231" s="346"/>
      <c r="XQ231" s="346"/>
      <c r="XR231" s="346"/>
      <c r="XS231" s="346"/>
      <c r="XT231" s="346"/>
      <c r="XU231" s="346"/>
      <c r="XV231" s="346"/>
      <c r="XW231" s="346"/>
      <c r="XX231" s="346"/>
      <c r="XY231" s="346"/>
      <c r="XZ231" s="346"/>
      <c r="YA231" s="346"/>
      <c r="YB231" s="346"/>
      <c r="YC231" s="346"/>
      <c r="YD231" s="346"/>
      <c r="YE231" s="346"/>
      <c r="YF231" s="346"/>
      <c r="YG231" s="346"/>
      <c r="YH231" s="346"/>
      <c r="YI231" s="346"/>
      <c r="YJ231" s="346"/>
      <c r="YK231" s="346"/>
      <c r="YL231" s="346"/>
      <c r="YM231" s="346"/>
      <c r="YN231" s="346"/>
      <c r="YO231" s="346"/>
      <c r="YP231" s="346"/>
      <c r="YQ231" s="346"/>
      <c r="YR231" s="346"/>
      <c r="YS231" s="346"/>
      <c r="YT231" s="346"/>
      <c r="YU231" s="346"/>
      <c r="YV231" s="346"/>
      <c r="YW231" s="346"/>
      <c r="YX231" s="346"/>
      <c r="YY231" s="346"/>
      <c r="YZ231" s="346"/>
      <c r="ZA231" s="346"/>
      <c r="ZB231" s="346"/>
      <c r="ZC231" s="346"/>
      <c r="ZD231" s="346"/>
      <c r="ZE231" s="346"/>
      <c r="ZF231" s="346"/>
      <c r="ZG231" s="346"/>
      <c r="ZH231" s="346"/>
      <c r="ZI231" s="346"/>
      <c r="ZJ231" s="346"/>
      <c r="ZK231" s="346"/>
      <c r="ZL231" s="346"/>
      <c r="ZM231" s="346"/>
      <c r="ZN231" s="346"/>
      <c r="ZO231" s="346"/>
      <c r="ZP231" s="346"/>
      <c r="ZQ231" s="346"/>
      <c r="ZR231" s="346"/>
      <c r="ZS231" s="346"/>
      <c r="ZT231" s="346"/>
      <c r="ZU231" s="346"/>
      <c r="ZV231" s="346"/>
      <c r="ZW231" s="346"/>
      <c r="ZX231" s="346"/>
      <c r="ZY231" s="346"/>
      <c r="ZZ231" s="346"/>
      <c r="AAA231" s="346"/>
      <c r="AAB231" s="346"/>
      <c r="AAC231" s="346"/>
      <c r="AAD231" s="346"/>
      <c r="AAE231" s="346"/>
      <c r="AAF231" s="346"/>
      <c r="AAG231" s="346"/>
      <c r="AAH231" s="346"/>
      <c r="AAI231" s="346"/>
      <c r="AAJ231" s="346"/>
      <c r="AAK231" s="346"/>
      <c r="AAL231" s="346"/>
      <c r="AAM231" s="346"/>
      <c r="AAN231" s="346"/>
      <c r="AAO231" s="346"/>
      <c r="AAP231" s="346"/>
      <c r="AAQ231" s="346"/>
      <c r="AAR231" s="346"/>
      <c r="AAS231" s="346"/>
      <c r="AAT231" s="346"/>
      <c r="AAU231" s="346"/>
      <c r="AAV231" s="346"/>
      <c r="AAW231" s="346"/>
      <c r="AAX231" s="346"/>
      <c r="AAY231" s="346"/>
      <c r="AAZ231" s="346"/>
      <c r="ABA231" s="346"/>
      <c r="ABB231" s="346"/>
      <c r="ABC231" s="346"/>
      <c r="ABD231" s="346"/>
      <c r="ABE231" s="346"/>
      <c r="ABF231" s="346"/>
      <c r="ABG231" s="346"/>
      <c r="ABH231" s="346"/>
      <c r="ABI231" s="346"/>
      <c r="ABJ231" s="346"/>
      <c r="ABK231" s="346"/>
      <c r="ABL231" s="346"/>
      <c r="ABM231" s="346"/>
      <c r="ABN231" s="346"/>
      <c r="ABO231" s="346"/>
      <c r="ABP231" s="346"/>
      <c r="ABQ231" s="346"/>
      <c r="ABR231" s="346"/>
      <c r="ABS231" s="346"/>
      <c r="ABT231" s="346"/>
      <c r="ABU231" s="346"/>
      <c r="ABV231" s="346"/>
      <c r="ABW231" s="346"/>
      <c r="ABX231" s="346"/>
      <c r="ABY231" s="346"/>
      <c r="ABZ231" s="346"/>
      <c r="ACA231" s="346"/>
      <c r="ACB231" s="346"/>
      <c r="ACC231" s="346"/>
      <c r="ACD231" s="346"/>
      <c r="ACE231" s="346"/>
      <c r="ACF231" s="346"/>
      <c r="ACG231" s="346"/>
      <c r="ACH231" s="346"/>
      <c r="ACI231" s="346"/>
      <c r="ACJ231" s="346"/>
      <c r="ACK231" s="346"/>
      <c r="ACL231" s="346"/>
      <c r="ACM231" s="346"/>
      <c r="ACN231" s="346"/>
      <c r="ACO231" s="346"/>
      <c r="ACP231" s="346"/>
      <c r="ACQ231" s="346"/>
      <c r="ACR231" s="346"/>
      <c r="ACS231" s="346"/>
      <c r="ACT231" s="346"/>
      <c r="ACU231" s="346"/>
      <c r="ACV231" s="346"/>
      <c r="ACW231" s="346"/>
      <c r="ACX231" s="346"/>
      <c r="ACY231" s="346"/>
      <c r="ACZ231" s="346"/>
      <c r="ADA231" s="346"/>
      <c r="ADB231" s="346"/>
      <c r="ADC231" s="346"/>
      <c r="ADD231" s="346"/>
      <c r="ADE231" s="346"/>
      <c r="ADF231" s="346"/>
      <c r="ADG231" s="346"/>
      <c r="ADH231" s="346"/>
      <c r="ADI231" s="346"/>
      <c r="ADJ231" s="346"/>
      <c r="ADK231" s="346"/>
      <c r="ADL231" s="346"/>
      <c r="ADM231" s="346"/>
      <c r="ADN231" s="346"/>
      <c r="ADO231" s="346"/>
      <c r="ADP231" s="346"/>
      <c r="ADQ231" s="346"/>
      <c r="ADR231" s="346"/>
      <c r="ADS231" s="346"/>
      <c r="ADT231" s="346"/>
      <c r="ADU231" s="346"/>
      <c r="ADV231" s="346"/>
      <c r="ADW231" s="346"/>
      <c r="ADX231" s="346"/>
      <c r="ADY231" s="346"/>
      <c r="ADZ231" s="346"/>
      <c r="AEA231" s="346"/>
      <c r="AEB231" s="346"/>
      <c r="AEC231" s="346"/>
      <c r="AED231" s="346"/>
      <c r="AEE231" s="346"/>
      <c r="AEF231" s="346"/>
      <c r="AEG231" s="346"/>
      <c r="AEH231" s="346"/>
      <c r="AEI231" s="346"/>
      <c r="AEJ231" s="346"/>
      <c r="AEK231" s="346"/>
      <c r="AEL231" s="346"/>
      <c r="AEM231" s="346"/>
      <c r="AEN231" s="346"/>
      <c r="AEO231" s="346"/>
      <c r="AEP231" s="346"/>
      <c r="AEQ231" s="346"/>
      <c r="AER231" s="346"/>
      <c r="AES231" s="346"/>
      <c r="AET231" s="346"/>
      <c r="AEU231" s="346"/>
      <c r="AEV231" s="346"/>
      <c r="AEW231" s="346"/>
      <c r="AEX231" s="346"/>
      <c r="AEY231" s="346"/>
      <c r="AEZ231" s="346"/>
      <c r="AFA231" s="346"/>
      <c r="AFB231" s="346"/>
      <c r="AFC231" s="346"/>
      <c r="AFD231" s="346"/>
      <c r="AFE231" s="346"/>
      <c r="AFF231" s="346"/>
      <c r="AFG231" s="346"/>
      <c r="AFH231" s="346"/>
      <c r="AFI231" s="346"/>
      <c r="AFJ231" s="346"/>
      <c r="AFK231" s="346"/>
      <c r="AFL231" s="346"/>
      <c r="AFM231" s="346"/>
      <c r="AFN231" s="346"/>
      <c r="AFO231" s="346"/>
      <c r="AFP231" s="346"/>
      <c r="AFQ231" s="346"/>
      <c r="AFR231" s="346"/>
      <c r="AFS231" s="346"/>
      <c r="AFT231" s="346"/>
      <c r="AFU231" s="346"/>
      <c r="AFV231" s="346"/>
      <c r="AFW231" s="346"/>
      <c r="AFX231" s="346"/>
      <c r="AFY231" s="346"/>
      <c r="AFZ231" s="346"/>
      <c r="AGA231" s="346"/>
      <c r="AGB231" s="346"/>
      <c r="AGC231" s="346"/>
      <c r="AGD231" s="346"/>
      <c r="AGE231" s="346"/>
      <c r="AGF231" s="346"/>
      <c r="AGG231" s="346"/>
      <c r="AGH231" s="346"/>
      <c r="AGI231" s="346"/>
      <c r="AGJ231" s="346"/>
      <c r="AGK231" s="346"/>
      <c r="AGL231" s="346"/>
      <c r="AGM231" s="346"/>
      <c r="AGN231" s="346"/>
      <c r="AGO231" s="346"/>
      <c r="AGP231" s="346"/>
      <c r="AGQ231" s="346"/>
      <c r="AGR231" s="346"/>
      <c r="AGS231" s="346"/>
      <c r="AGT231" s="346"/>
      <c r="AGU231" s="346"/>
      <c r="AGV231" s="346"/>
      <c r="AGW231" s="346"/>
      <c r="AGX231" s="346"/>
      <c r="AGY231" s="346"/>
      <c r="AGZ231" s="346"/>
      <c r="AHA231" s="346"/>
      <c r="AHB231" s="346"/>
      <c r="AHC231" s="346"/>
      <c r="AHD231" s="346"/>
      <c r="AHE231" s="346"/>
      <c r="AHF231" s="346"/>
      <c r="AHG231" s="346"/>
      <c r="AHH231" s="346"/>
      <c r="AHI231" s="346"/>
      <c r="AHJ231" s="346"/>
      <c r="AHK231" s="346"/>
      <c r="AHL231" s="346"/>
      <c r="AHM231" s="346"/>
      <c r="AHN231" s="346"/>
      <c r="AHO231" s="346"/>
      <c r="AHP231" s="346"/>
      <c r="AHQ231" s="346"/>
      <c r="AHR231" s="346"/>
      <c r="AHS231" s="346"/>
      <c r="AHT231" s="346"/>
      <c r="AHU231" s="346"/>
      <c r="AHV231" s="346"/>
      <c r="AHW231" s="346"/>
      <c r="AHX231" s="346"/>
      <c r="AHY231" s="346"/>
      <c r="AHZ231" s="346"/>
      <c r="AIA231" s="346"/>
      <c r="AIB231" s="346"/>
      <c r="AIC231" s="346"/>
      <c r="AID231" s="346"/>
      <c r="AIE231" s="346"/>
      <c r="AIF231" s="346"/>
      <c r="AIG231" s="346"/>
      <c r="AIH231" s="346"/>
      <c r="AII231" s="346"/>
      <c r="AIJ231" s="346"/>
      <c r="AIK231" s="346"/>
      <c r="AIL231" s="346"/>
      <c r="AIM231" s="346"/>
      <c r="AIN231" s="346"/>
      <c r="AIO231" s="346"/>
      <c r="AIP231" s="346"/>
      <c r="AIQ231" s="346"/>
      <c r="AIR231" s="346"/>
      <c r="AIS231" s="346"/>
      <c r="AIT231" s="346"/>
      <c r="AIU231" s="346"/>
      <c r="AIV231" s="346"/>
      <c r="AIW231" s="346"/>
      <c r="AIX231" s="346"/>
      <c r="AIY231" s="346"/>
      <c r="AIZ231" s="346"/>
      <c r="AJA231" s="346"/>
      <c r="AJB231" s="346"/>
      <c r="AJC231" s="346"/>
      <c r="AJD231" s="346"/>
      <c r="AJE231" s="346"/>
      <c r="AJF231" s="346"/>
      <c r="AJG231" s="346"/>
      <c r="AJH231" s="346"/>
      <c r="AJI231" s="346"/>
      <c r="AJJ231" s="346"/>
      <c r="AJK231" s="346"/>
      <c r="AJL231" s="346"/>
      <c r="AJM231" s="346"/>
      <c r="AJN231" s="346"/>
      <c r="AJO231" s="346"/>
      <c r="AJP231" s="346"/>
      <c r="AJQ231" s="346"/>
      <c r="AJR231" s="346"/>
      <c r="AJS231" s="346"/>
      <c r="AJT231" s="346"/>
      <c r="AJU231" s="346"/>
      <c r="AJV231" s="346"/>
      <c r="AJW231" s="346"/>
      <c r="AJX231" s="346"/>
      <c r="AJY231" s="346"/>
      <c r="AJZ231" s="346"/>
      <c r="AKA231" s="346"/>
      <c r="AKB231" s="346"/>
      <c r="AKC231" s="346"/>
      <c r="AKD231" s="346"/>
      <c r="AKE231" s="346"/>
      <c r="AKF231" s="346"/>
      <c r="AKG231" s="346"/>
      <c r="AKH231" s="346"/>
      <c r="AKI231" s="346"/>
      <c r="AKJ231" s="346"/>
      <c r="AKK231" s="346"/>
      <c r="AKL231" s="346"/>
      <c r="AKM231" s="346"/>
      <c r="AKN231" s="346"/>
      <c r="AKO231" s="346"/>
      <c r="AKP231" s="346"/>
      <c r="AKQ231" s="346"/>
      <c r="AKR231" s="346"/>
      <c r="AKS231" s="346"/>
      <c r="AKT231" s="346"/>
      <c r="AKU231" s="346"/>
      <c r="AKV231" s="346"/>
      <c r="AKW231" s="346"/>
      <c r="AKX231" s="346"/>
      <c r="AKY231" s="346"/>
      <c r="AKZ231" s="346"/>
      <c r="ALA231" s="346"/>
      <c r="ALB231" s="346"/>
      <c r="ALC231" s="346"/>
      <c r="ALD231" s="346"/>
      <c r="ALE231" s="346"/>
      <c r="ALF231" s="346"/>
      <c r="ALG231" s="346"/>
      <c r="ALH231" s="346"/>
      <c r="ALI231" s="346"/>
      <c r="ALJ231" s="346"/>
      <c r="ALK231" s="346"/>
      <c r="ALL231" s="346"/>
      <c r="ALM231" s="346"/>
      <c r="ALN231" s="346"/>
      <c r="ALO231" s="346"/>
      <c r="ALP231" s="346"/>
      <c r="ALQ231" s="346"/>
      <c r="ALR231" s="346"/>
      <c r="ALS231" s="346"/>
      <c r="ALT231" s="346"/>
      <c r="ALU231" s="346"/>
      <c r="ALV231" s="346"/>
      <c r="ALW231" s="346"/>
      <c r="ALX231" s="346"/>
      <c r="ALY231" s="346"/>
      <c r="ALZ231" s="346"/>
      <c r="AMA231" s="346"/>
      <c r="AMB231" s="346"/>
      <c r="AMC231" s="346"/>
      <c r="AMD231" s="346"/>
      <c r="AME231" s="346"/>
      <c r="AMF231" s="346"/>
      <c r="AMG231" s="346"/>
    </row>
    <row r="232" spans="1:1021" s="345" customFormat="1" ht="22.5" hidden="1" x14ac:dyDescent="0.2">
      <c r="A232" s="339" t="s">
        <v>533</v>
      </c>
      <c r="B232" s="340" t="s">
        <v>280</v>
      </c>
      <c r="C232" s="360">
        <v>39374</v>
      </c>
      <c r="D232" s="341" t="s">
        <v>830</v>
      </c>
      <c r="E232" s="342" t="s">
        <v>582</v>
      </c>
      <c r="F232" s="343">
        <v>1</v>
      </c>
      <c r="G232" s="356">
        <v>0</v>
      </c>
      <c r="H232" s="145"/>
      <c r="I232" s="344">
        <f t="shared" si="4"/>
        <v>0</v>
      </c>
      <c r="N232" s="346"/>
      <c r="O232" s="346"/>
      <c r="P232" s="346"/>
      <c r="Q232" s="346"/>
      <c r="R232" s="346"/>
      <c r="S232" s="347"/>
      <c r="T232" s="346"/>
      <c r="U232" s="346"/>
      <c r="V232" s="346"/>
      <c r="W232" s="346"/>
      <c r="X232" s="346"/>
      <c r="Y232" s="346"/>
      <c r="Z232" s="346"/>
      <c r="AA232" s="346"/>
      <c r="AB232" s="346"/>
      <c r="AC232" s="346"/>
      <c r="AD232" s="346"/>
      <c r="AE232" s="346"/>
      <c r="AF232" s="346"/>
      <c r="AG232" s="346"/>
      <c r="AH232" s="346"/>
      <c r="AI232" s="346"/>
      <c r="AJ232" s="346"/>
      <c r="AK232" s="346"/>
      <c r="AL232" s="346"/>
      <c r="AM232" s="346"/>
      <c r="AN232" s="346"/>
      <c r="AO232" s="346"/>
      <c r="AP232" s="346"/>
      <c r="AQ232" s="346"/>
      <c r="AR232" s="346"/>
      <c r="AS232" s="346"/>
      <c r="AT232" s="346"/>
      <c r="AU232" s="346"/>
      <c r="AV232" s="346"/>
      <c r="AW232" s="346"/>
      <c r="AX232" s="346"/>
      <c r="AY232" s="346"/>
      <c r="AZ232" s="346"/>
      <c r="BA232" s="346"/>
      <c r="BB232" s="346"/>
      <c r="BC232" s="346"/>
      <c r="BD232" s="346"/>
      <c r="BE232" s="346"/>
      <c r="BF232" s="346"/>
      <c r="BG232" s="346"/>
      <c r="BH232" s="346"/>
      <c r="BI232" s="346"/>
      <c r="BJ232" s="346"/>
      <c r="BK232" s="346"/>
      <c r="BL232" s="346"/>
      <c r="BM232" s="346"/>
      <c r="BN232" s="346"/>
      <c r="BO232" s="346"/>
      <c r="BP232" s="346"/>
      <c r="BQ232" s="346"/>
      <c r="BR232" s="346"/>
      <c r="BS232" s="346"/>
      <c r="BT232" s="346"/>
      <c r="BU232" s="346"/>
      <c r="BV232" s="346"/>
      <c r="BW232" s="346"/>
      <c r="BX232" s="346"/>
      <c r="BY232" s="346"/>
      <c r="BZ232" s="346"/>
      <c r="CA232" s="346"/>
      <c r="CB232" s="346"/>
      <c r="CC232" s="346"/>
      <c r="CD232" s="346"/>
      <c r="CE232" s="346"/>
      <c r="CF232" s="346"/>
      <c r="CG232" s="346"/>
      <c r="CH232" s="346"/>
      <c r="CI232" s="346"/>
      <c r="CJ232" s="346"/>
      <c r="CK232" s="346"/>
      <c r="CL232" s="346"/>
      <c r="CM232" s="346"/>
      <c r="CN232" s="346"/>
      <c r="CO232" s="346"/>
      <c r="CP232" s="346"/>
      <c r="CQ232" s="346"/>
      <c r="CR232" s="346"/>
      <c r="CS232" s="346"/>
      <c r="CT232" s="346"/>
      <c r="CU232" s="346"/>
      <c r="CV232" s="346"/>
      <c r="CW232" s="346"/>
      <c r="CX232" s="346"/>
      <c r="CY232" s="346"/>
      <c r="CZ232" s="346"/>
      <c r="DA232" s="346"/>
      <c r="DB232" s="346"/>
      <c r="DC232" s="346"/>
      <c r="DD232" s="346"/>
      <c r="DE232" s="346"/>
      <c r="DF232" s="346"/>
      <c r="DG232" s="346"/>
      <c r="DH232" s="346"/>
      <c r="DI232" s="346"/>
      <c r="DJ232" s="346"/>
      <c r="DK232" s="346"/>
      <c r="DL232" s="346"/>
      <c r="DM232" s="346"/>
      <c r="DN232" s="346"/>
      <c r="DO232" s="346"/>
      <c r="DP232" s="346"/>
      <c r="DQ232" s="346"/>
      <c r="DR232" s="346"/>
      <c r="DS232" s="346"/>
      <c r="DT232" s="346"/>
      <c r="DU232" s="346"/>
      <c r="DV232" s="346"/>
      <c r="DW232" s="346"/>
      <c r="DX232" s="346"/>
      <c r="DY232" s="346"/>
      <c r="DZ232" s="346"/>
      <c r="EA232" s="346"/>
      <c r="EB232" s="346"/>
      <c r="EC232" s="346"/>
      <c r="ED232" s="346"/>
      <c r="EE232" s="346"/>
      <c r="EF232" s="346"/>
      <c r="EG232" s="346"/>
      <c r="EH232" s="346"/>
      <c r="EI232" s="346"/>
      <c r="EJ232" s="346"/>
      <c r="EK232" s="346"/>
      <c r="EL232" s="346"/>
      <c r="EM232" s="346"/>
      <c r="EN232" s="346"/>
      <c r="EO232" s="346"/>
      <c r="EP232" s="346"/>
      <c r="EQ232" s="346"/>
      <c r="ER232" s="346"/>
      <c r="ES232" s="346"/>
      <c r="ET232" s="346"/>
      <c r="EU232" s="346"/>
      <c r="EV232" s="346"/>
      <c r="EW232" s="346"/>
      <c r="EX232" s="346"/>
      <c r="EY232" s="346"/>
      <c r="EZ232" s="346"/>
      <c r="FA232" s="346"/>
      <c r="FB232" s="346"/>
      <c r="FC232" s="346"/>
      <c r="FD232" s="346"/>
      <c r="FE232" s="346"/>
      <c r="FF232" s="346"/>
      <c r="FG232" s="346"/>
      <c r="FH232" s="346"/>
      <c r="FI232" s="346"/>
      <c r="FJ232" s="346"/>
      <c r="FK232" s="346"/>
      <c r="FL232" s="346"/>
      <c r="FM232" s="346"/>
      <c r="FN232" s="346"/>
      <c r="FO232" s="346"/>
      <c r="FP232" s="346"/>
      <c r="FQ232" s="346"/>
      <c r="FR232" s="346"/>
      <c r="FS232" s="346"/>
      <c r="FT232" s="346"/>
      <c r="FU232" s="346"/>
      <c r="FV232" s="346"/>
      <c r="FW232" s="346"/>
      <c r="FX232" s="346"/>
      <c r="FY232" s="346"/>
      <c r="FZ232" s="346"/>
      <c r="GA232" s="346"/>
      <c r="GB232" s="346"/>
      <c r="GC232" s="346"/>
      <c r="GD232" s="346"/>
      <c r="GE232" s="346"/>
      <c r="GF232" s="346"/>
      <c r="GG232" s="346"/>
      <c r="GH232" s="346"/>
      <c r="GI232" s="346"/>
      <c r="GJ232" s="346"/>
      <c r="GK232" s="346"/>
      <c r="GL232" s="346"/>
      <c r="GM232" s="346"/>
      <c r="GN232" s="346"/>
      <c r="GO232" s="346"/>
      <c r="GP232" s="346"/>
      <c r="GQ232" s="346"/>
      <c r="GR232" s="346"/>
      <c r="GS232" s="346"/>
      <c r="GT232" s="346"/>
      <c r="GU232" s="346"/>
      <c r="GV232" s="346"/>
      <c r="GW232" s="346"/>
      <c r="GX232" s="346"/>
      <c r="GY232" s="346"/>
      <c r="GZ232" s="346"/>
      <c r="HA232" s="346"/>
      <c r="HB232" s="346"/>
      <c r="HC232" s="346"/>
      <c r="HD232" s="346"/>
      <c r="HE232" s="346"/>
      <c r="HF232" s="346"/>
      <c r="HG232" s="346"/>
      <c r="HH232" s="346"/>
      <c r="HI232" s="346"/>
      <c r="HJ232" s="346"/>
      <c r="HK232" s="346"/>
      <c r="HL232" s="346"/>
      <c r="HM232" s="346"/>
      <c r="HN232" s="346"/>
      <c r="HO232" s="346"/>
      <c r="HP232" s="346"/>
      <c r="HQ232" s="346"/>
      <c r="HR232" s="346"/>
      <c r="HS232" s="346"/>
      <c r="HT232" s="346"/>
      <c r="HU232" s="346"/>
      <c r="HV232" s="346"/>
      <c r="HW232" s="346"/>
      <c r="HX232" s="346"/>
      <c r="HY232" s="346"/>
      <c r="HZ232" s="346"/>
      <c r="IA232" s="346"/>
      <c r="IB232" s="346"/>
      <c r="IC232" s="346"/>
      <c r="ID232" s="346"/>
      <c r="IE232" s="346"/>
      <c r="IF232" s="346"/>
      <c r="IG232" s="346"/>
      <c r="IH232" s="346"/>
      <c r="II232" s="346"/>
      <c r="IJ232" s="346"/>
      <c r="IK232" s="346"/>
      <c r="IL232" s="346"/>
      <c r="IM232" s="346"/>
      <c r="IN232" s="346"/>
      <c r="IO232" s="346"/>
      <c r="IP232" s="346"/>
      <c r="IQ232" s="346"/>
      <c r="IR232" s="346"/>
      <c r="IS232" s="346"/>
      <c r="IT232" s="346"/>
      <c r="IU232" s="346"/>
      <c r="IV232" s="346"/>
      <c r="IW232" s="346"/>
      <c r="IX232" s="346"/>
      <c r="IY232" s="346"/>
      <c r="IZ232" s="346"/>
      <c r="JA232" s="346"/>
      <c r="JB232" s="346"/>
      <c r="JC232" s="346"/>
      <c r="JD232" s="346"/>
      <c r="JE232" s="346"/>
      <c r="JF232" s="346"/>
      <c r="JG232" s="346"/>
      <c r="JH232" s="346"/>
      <c r="JI232" s="346"/>
      <c r="JJ232" s="346"/>
      <c r="JK232" s="346"/>
      <c r="JL232" s="346"/>
      <c r="JM232" s="346"/>
      <c r="JN232" s="346"/>
      <c r="JO232" s="346"/>
      <c r="JP232" s="346"/>
      <c r="JQ232" s="346"/>
      <c r="JR232" s="346"/>
      <c r="JS232" s="346"/>
      <c r="JT232" s="346"/>
      <c r="JU232" s="346"/>
      <c r="JV232" s="346"/>
      <c r="JW232" s="346"/>
      <c r="JX232" s="346"/>
      <c r="JY232" s="346"/>
      <c r="JZ232" s="346"/>
      <c r="KA232" s="346"/>
      <c r="KB232" s="346"/>
      <c r="KC232" s="346"/>
      <c r="KD232" s="346"/>
      <c r="KE232" s="346"/>
      <c r="KF232" s="346"/>
      <c r="KG232" s="346"/>
      <c r="KH232" s="346"/>
      <c r="KI232" s="346"/>
      <c r="KJ232" s="346"/>
      <c r="KK232" s="346"/>
      <c r="KL232" s="346"/>
      <c r="KM232" s="346"/>
      <c r="KN232" s="346"/>
      <c r="KO232" s="346"/>
      <c r="KP232" s="346"/>
      <c r="KQ232" s="346"/>
      <c r="KR232" s="346"/>
      <c r="KS232" s="346"/>
      <c r="KT232" s="346"/>
      <c r="KU232" s="346"/>
      <c r="KV232" s="346"/>
      <c r="KW232" s="346"/>
      <c r="KX232" s="346"/>
      <c r="KY232" s="346"/>
      <c r="KZ232" s="346"/>
      <c r="LA232" s="346"/>
      <c r="LB232" s="346"/>
      <c r="LC232" s="346"/>
      <c r="LD232" s="346"/>
      <c r="LE232" s="346"/>
      <c r="LF232" s="346"/>
      <c r="LG232" s="346"/>
      <c r="LH232" s="346"/>
      <c r="LI232" s="346"/>
      <c r="LJ232" s="346"/>
      <c r="LK232" s="346"/>
      <c r="LL232" s="346"/>
      <c r="LM232" s="346"/>
      <c r="LN232" s="346"/>
      <c r="LO232" s="346"/>
      <c r="LP232" s="346"/>
      <c r="LQ232" s="346"/>
      <c r="LR232" s="346"/>
      <c r="LS232" s="346"/>
      <c r="LT232" s="346"/>
      <c r="LU232" s="346"/>
      <c r="LV232" s="346"/>
      <c r="LW232" s="346"/>
      <c r="LX232" s="346"/>
      <c r="LY232" s="346"/>
      <c r="LZ232" s="346"/>
      <c r="MA232" s="346"/>
      <c r="MB232" s="346"/>
      <c r="MC232" s="346"/>
      <c r="MD232" s="346"/>
      <c r="ME232" s="346"/>
      <c r="MF232" s="346"/>
      <c r="MG232" s="346"/>
      <c r="MH232" s="346"/>
      <c r="MI232" s="346"/>
      <c r="MJ232" s="346"/>
      <c r="MK232" s="346"/>
      <c r="ML232" s="346"/>
      <c r="MM232" s="346"/>
      <c r="MN232" s="346"/>
      <c r="MO232" s="346"/>
      <c r="MP232" s="346"/>
      <c r="MQ232" s="346"/>
      <c r="MR232" s="346"/>
      <c r="MS232" s="346"/>
      <c r="MT232" s="346"/>
      <c r="MU232" s="346"/>
      <c r="MV232" s="346"/>
      <c r="MW232" s="346"/>
      <c r="MX232" s="346"/>
      <c r="MY232" s="346"/>
      <c r="MZ232" s="346"/>
      <c r="NA232" s="346"/>
      <c r="NB232" s="346"/>
      <c r="NC232" s="346"/>
      <c r="ND232" s="346"/>
      <c r="NE232" s="346"/>
      <c r="NF232" s="346"/>
      <c r="NG232" s="346"/>
      <c r="NH232" s="346"/>
      <c r="NI232" s="346"/>
      <c r="NJ232" s="346"/>
      <c r="NK232" s="346"/>
      <c r="NL232" s="346"/>
      <c r="NM232" s="346"/>
      <c r="NN232" s="346"/>
      <c r="NO232" s="346"/>
      <c r="NP232" s="346"/>
      <c r="NQ232" s="346"/>
      <c r="NR232" s="346"/>
      <c r="NS232" s="346"/>
      <c r="NT232" s="346"/>
      <c r="NU232" s="346"/>
      <c r="NV232" s="346"/>
      <c r="NW232" s="346"/>
      <c r="NX232" s="346"/>
      <c r="NY232" s="346"/>
      <c r="NZ232" s="346"/>
      <c r="OA232" s="346"/>
      <c r="OB232" s="346"/>
      <c r="OC232" s="346"/>
      <c r="OD232" s="346"/>
      <c r="OE232" s="346"/>
      <c r="OF232" s="346"/>
      <c r="OG232" s="346"/>
      <c r="OH232" s="346"/>
      <c r="OI232" s="346"/>
      <c r="OJ232" s="346"/>
      <c r="OK232" s="346"/>
      <c r="OL232" s="346"/>
      <c r="OM232" s="346"/>
      <c r="ON232" s="346"/>
      <c r="OO232" s="346"/>
      <c r="OP232" s="346"/>
      <c r="OQ232" s="346"/>
      <c r="OR232" s="346"/>
      <c r="OS232" s="346"/>
      <c r="OT232" s="346"/>
      <c r="OU232" s="346"/>
      <c r="OV232" s="346"/>
      <c r="OW232" s="346"/>
      <c r="OX232" s="346"/>
      <c r="OY232" s="346"/>
      <c r="OZ232" s="346"/>
      <c r="PA232" s="346"/>
      <c r="PB232" s="346"/>
      <c r="PC232" s="346"/>
      <c r="PD232" s="346"/>
      <c r="PE232" s="346"/>
      <c r="PF232" s="346"/>
      <c r="PG232" s="346"/>
      <c r="PH232" s="346"/>
      <c r="PI232" s="346"/>
      <c r="PJ232" s="346"/>
      <c r="PK232" s="346"/>
      <c r="PL232" s="346"/>
      <c r="PM232" s="346"/>
      <c r="PN232" s="346"/>
      <c r="PO232" s="346"/>
      <c r="PP232" s="346"/>
      <c r="PQ232" s="346"/>
      <c r="PR232" s="346"/>
      <c r="PS232" s="346"/>
      <c r="PT232" s="346"/>
      <c r="PU232" s="346"/>
      <c r="PV232" s="346"/>
      <c r="PW232" s="346"/>
      <c r="PX232" s="346"/>
      <c r="PY232" s="346"/>
      <c r="PZ232" s="346"/>
      <c r="QA232" s="346"/>
      <c r="QB232" s="346"/>
      <c r="QC232" s="346"/>
      <c r="QD232" s="346"/>
      <c r="QE232" s="346"/>
      <c r="QF232" s="346"/>
      <c r="QG232" s="346"/>
      <c r="QH232" s="346"/>
      <c r="QI232" s="346"/>
      <c r="QJ232" s="346"/>
      <c r="QK232" s="346"/>
      <c r="QL232" s="346"/>
      <c r="QM232" s="346"/>
      <c r="QN232" s="346"/>
      <c r="QO232" s="346"/>
      <c r="QP232" s="346"/>
      <c r="QQ232" s="346"/>
      <c r="QR232" s="346"/>
      <c r="QS232" s="346"/>
      <c r="QT232" s="346"/>
      <c r="QU232" s="346"/>
      <c r="QV232" s="346"/>
      <c r="QW232" s="346"/>
      <c r="QX232" s="346"/>
      <c r="QY232" s="346"/>
      <c r="QZ232" s="346"/>
      <c r="RA232" s="346"/>
      <c r="RB232" s="346"/>
      <c r="RC232" s="346"/>
      <c r="RD232" s="346"/>
      <c r="RE232" s="346"/>
      <c r="RF232" s="346"/>
      <c r="RG232" s="346"/>
      <c r="RH232" s="346"/>
      <c r="RI232" s="346"/>
      <c r="RJ232" s="346"/>
      <c r="RK232" s="346"/>
      <c r="RL232" s="346"/>
      <c r="RM232" s="346"/>
      <c r="RN232" s="346"/>
      <c r="RO232" s="346"/>
      <c r="RP232" s="346"/>
      <c r="RQ232" s="346"/>
      <c r="RR232" s="346"/>
      <c r="RS232" s="346"/>
      <c r="RT232" s="346"/>
      <c r="RU232" s="346"/>
      <c r="RV232" s="346"/>
      <c r="RW232" s="346"/>
      <c r="RX232" s="346"/>
      <c r="RY232" s="346"/>
      <c r="RZ232" s="346"/>
      <c r="SA232" s="346"/>
      <c r="SB232" s="346"/>
      <c r="SC232" s="346"/>
      <c r="SD232" s="346"/>
      <c r="SE232" s="346"/>
      <c r="SF232" s="346"/>
      <c r="SG232" s="346"/>
      <c r="SH232" s="346"/>
      <c r="SI232" s="346"/>
      <c r="SJ232" s="346"/>
      <c r="SK232" s="346"/>
      <c r="SL232" s="346"/>
      <c r="SM232" s="346"/>
      <c r="SN232" s="346"/>
      <c r="SO232" s="346"/>
      <c r="SP232" s="346"/>
      <c r="SQ232" s="346"/>
      <c r="SR232" s="346"/>
      <c r="SS232" s="346"/>
      <c r="ST232" s="346"/>
      <c r="SU232" s="346"/>
      <c r="SV232" s="346"/>
      <c r="SW232" s="346"/>
      <c r="SX232" s="346"/>
      <c r="SY232" s="346"/>
      <c r="SZ232" s="346"/>
      <c r="TA232" s="346"/>
      <c r="TB232" s="346"/>
      <c r="TC232" s="346"/>
      <c r="TD232" s="346"/>
      <c r="TE232" s="346"/>
      <c r="TF232" s="346"/>
      <c r="TG232" s="346"/>
      <c r="TH232" s="346"/>
      <c r="TI232" s="346"/>
      <c r="TJ232" s="346"/>
      <c r="TK232" s="346"/>
      <c r="TL232" s="346"/>
      <c r="TM232" s="346"/>
      <c r="TN232" s="346"/>
      <c r="TO232" s="346"/>
      <c r="TP232" s="346"/>
      <c r="TQ232" s="346"/>
      <c r="TR232" s="346"/>
      <c r="TS232" s="346"/>
      <c r="TT232" s="346"/>
      <c r="TU232" s="346"/>
      <c r="TV232" s="346"/>
      <c r="TW232" s="346"/>
      <c r="TX232" s="346"/>
      <c r="TY232" s="346"/>
      <c r="TZ232" s="346"/>
      <c r="UA232" s="346"/>
      <c r="UB232" s="346"/>
      <c r="UC232" s="346"/>
      <c r="UD232" s="346"/>
      <c r="UE232" s="346"/>
      <c r="UF232" s="346"/>
      <c r="UG232" s="346"/>
      <c r="UH232" s="346"/>
      <c r="UI232" s="346"/>
      <c r="UJ232" s="346"/>
      <c r="UK232" s="346"/>
      <c r="UL232" s="346"/>
      <c r="UM232" s="346"/>
      <c r="UN232" s="346"/>
      <c r="UO232" s="346"/>
      <c r="UP232" s="346"/>
      <c r="UQ232" s="346"/>
      <c r="UR232" s="346"/>
      <c r="US232" s="346"/>
      <c r="UT232" s="346"/>
      <c r="UU232" s="346"/>
      <c r="UV232" s="346"/>
      <c r="UW232" s="346"/>
      <c r="UX232" s="346"/>
      <c r="UY232" s="346"/>
      <c r="UZ232" s="346"/>
      <c r="VA232" s="346"/>
      <c r="VB232" s="346"/>
      <c r="VC232" s="346"/>
      <c r="VD232" s="346"/>
      <c r="VE232" s="346"/>
      <c r="VF232" s="346"/>
      <c r="VG232" s="346"/>
      <c r="VH232" s="346"/>
      <c r="VI232" s="346"/>
      <c r="VJ232" s="346"/>
      <c r="VK232" s="346"/>
      <c r="VL232" s="346"/>
      <c r="VM232" s="346"/>
      <c r="VN232" s="346"/>
      <c r="VO232" s="346"/>
      <c r="VP232" s="346"/>
      <c r="VQ232" s="346"/>
      <c r="VR232" s="346"/>
      <c r="VS232" s="346"/>
      <c r="VT232" s="346"/>
      <c r="VU232" s="346"/>
      <c r="VV232" s="346"/>
      <c r="VW232" s="346"/>
      <c r="VX232" s="346"/>
      <c r="VY232" s="346"/>
      <c r="VZ232" s="346"/>
      <c r="WA232" s="346"/>
      <c r="WB232" s="346"/>
      <c r="WC232" s="346"/>
      <c r="WD232" s="346"/>
      <c r="WE232" s="346"/>
      <c r="WF232" s="346"/>
      <c r="WG232" s="346"/>
      <c r="WH232" s="346"/>
      <c r="WI232" s="346"/>
      <c r="WJ232" s="346"/>
      <c r="WK232" s="346"/>
      <c r="WL232" s="346"/>
      <c r="WM232" s="346"/>
      <c r="WN232" s="346"/>
      <c r="WO232" s="346"/>
      <c r="WP232" s="346"/>
      <c r="WQ232" s="346"/>
      <c r="WR232" s="346"/>
      <c r="WS232" s="346"/>
      <c r="WT232" s="346"/>
      <c r="WU232" s="346"/>
      <c r="WV232" s="346"/>
      <c r="WW232" s="346"/>
      <c r="WX232" s="346"/>
      <c r="WY232" s="346"/>
      <c r="WZ232" s="346"/>
      <c r="XA232" s="346"/>
      <c r="XB232" s="346"/>
      <c r="XC232" s="346"/>
      <c r="XD232" s="346"/>
      <c r="XE232" s="346"/>
      <c r="XF232" s="346"/>
      <c r="XG232" s="346"/>
      <c r="XH232" s="346"/>
      <c r="XI232" s="346"/>
      <c r="XJ232" s="346"/>
      <c r="XK232" s="346"/>
      <c r="XL232" s="346"/>
      <c r="XM232" s="346"/>
      <c r="XN232" s="346"/>
      <c r="XO232" s="346"/>
      <c r="XP232" s="346"/>
      <c r="XQ232" s="346"/>
      <c r="XR232" s="346"/>
      <c r="XS232" s="346"/>
      <c r="XT232" s="346"/>
      <c r="XU232" s="346"/>
      <c r="XV232" s="346"/>
      <c r="XW232" s="346"/>
      <c r="XX232" s="346"/>
      <c r="XY232" s="346"/>
      <c r="XZ232" s="346"/>
      <c r="YA232" s="346"/>
      <c r="YB232" s="346"/>
      <c r="YC232" s="346"/>
      <c r="YD232" s="346"/>
      <c r="YE232" s="346"/>
      <c r="YF232" s="346"/>
      <c r="YG232" s="346"/>
      <c r="YH232" s="346"/>
      <c r="YI232" s="346"/>
      <c r="YJ232" s="346"/>
      <c r="YK232" s="346"/>
      <c r="YL232" s="346"/>
      <c r="YM232" s="346"/>
      <c r="YN232" s="346"/>
      <c r="YO232" s="346"/>
      <c r="YP232" s="346"/>
      <c r="YQ232" s="346"/>
      <c r="YR232" s="346"/>
      <c r="YS232" s="346"/>
      <c r="YT232" s="346"/>
      <c r="YU232" s="346"/>
      <c r="YV232" s="346"/>
      <c r="YW232" s="346"/>
      <c r="YX232" s="346"/>
      <c r="YY232" s="346"/>
      <c r="YZ232" s="346"/>
      <c r="ZA232" s="346"/>
      <c r="ZB232" s="346"/>
      <c r="ZC232" s="346"/>
      <c r="ZD232" s="346"/>
      <c r="ZE232" s="346"/>
      <c r="ZF232" s="346"/>
      <c r="ZG232" s="346"/>
      <c r="ZH232" s="346"/>
      <c r="ZI232" s="346"/>
      <c r="ZJ232" s="346"/>
      <c r="ZK232" s="346"/>
      <c r="ZL232" s="346"/>
      <c r="ZM232" s="346"/>
      <c r="ZN232" s="346"/>
      <c r="ZO232" s="346"/>
      <c r="ZP232" s="346"/>
      <c r="ZQ232" s="346"/>
      <c r="ZR232" s="346"/>
      <c r="ZS232" s="346"/>
      <c r="ZT232" s="346"/>
      <c r="ZU232" s="346"/>
      <c r="ZV232" s="346"/>
      <c r="ZW232" s="346"/>
      <c r="ZX232" s="346"/>
      <c r="ZY232" s="346"/>
      <c r="ZZ232" s="346"/>
      <c r="AAA232" s="346"/>
      <c r="AAB232" s="346"/>
      <c r="AAC232" s="346"/>
      <c r="AAD232" s="346"/>
      <c r="AAE232" s="346"/>
      <c r="AAF232" s="346"/>
      <c r="AAG232" s="346"/>
      <c r="AAH232" s="346"/>
      <c r="AAI232" s="346"/>
      <c r="AAJ232" s="346"/>
      <c r="AAK232" s="346"/>
      <c r="AAL232" s="346"/>
      <c r="AAM232" s="346"/>
      <c r="AAN232" s="346"/>
      <c r="AAO232" s="346"/>
      <c r="AAP232" s="346"/>
      <c r="AAQ232" s="346"/>
      <c r="AAR232" s="346"/>
      <c r="AAS232" s="346"/>
      <c r="AAT232" s="346"/>
      <c r="AAU232" s="346"/>
      <c r="AAV232" s="346"/>
      <c r="AAW232" s="346"/>
      <c r="AAX232" s="346"/>
      <c r="AAY232" s="346"/>
      <c r="AAZ232" s="346"/>
      <c r="ABA232" s="346"/>
      <c r="ABB232" s="346"/>
      <c r="ABC232" s="346"/>
      <c r="ABD232" s="346"/>
      <c r="ABE232" s="346"/>
      <c r="ABF232" s="346"/>
      <c r="ABG232" s="346"/>
      <c r="ABH232" s="346"/>
      <c r="ABI232" s="346"/>
      <c r="ABJ232" s="346"/>
      <c r="ABK232" s="346"/>
      <c r="ABL232" s="346"/>
      <c r="ABM232" s="346"/>
      <c r="ABN232" s="346"/>
      <c r="ABO232" s="346"/>
      <c r="ABP232" s="346"/>
      <c r="ABQ232" s="346"/>
      <c r="ABR232" s="346"/>
      <c r="ABS232" s="346"/>
      <c r="ABT232" s="346"/>
      <c r="ABU232" s="346"/>
      <c r="ABV232" s="346"/>
      <c r="ABW232" s="346"/>
      <c r="ABX232" s="346"/>
      <c r="ABY232" s="346"/>
      <c r="ABZ232" s="346"/>
      <c r="ACA232" s="346"/>
      <c r="ACB232" s="346"/>
      <c r="ACC232" s="346"/>
      <c r="ACD232" s="346"/>
      <c r="ACE232" s="346"/>
      <c r="ACF232" s="346"/>
      <c r="ACG232" s="346"/>
      <c r="ACH232" s="346"/>
      <c r="ACI232" s="346"/>
      <c r="ACJ232" s="346"/>
      <c r="ACK232" s="346"/>
      <c r="ACL232" s="346"/>
      <c r="ACM232" s="346"/>
      <c r="ACN232" s="346"/>
      <c r="ACO232" s="346"/>
      <c r="ACP232" s="346"/>
      <c r="ACQ232" s="346"/>
      <c r="ACR232" s="346"/>
      <c r="ACS232" s="346"/>
      <c r="ACT232" s="346"/>
      <c r="ACU232" s="346"/>
      <c r="ACV232" s="346"/>
      <c r="ACW232" s="346"/>
      <c r="ACX232" s="346"/>
      <c r="ACY232" s="346"/>
      <c r="ACZ232" s="346"/>
      <c r="ADA232" s="346"/>
      <c r="ADB232" s="346"/>
      <c r="ADC232" s="346"/>
      <c r="ADD232" s="346"/>
      <c r="ADE232" s="346"/>
      <c r="ADF232" s="346"/>
      <c r="ADG232" s="346"/>
      <c r="ADH232" s="346"/>
      <c r="ADI232" s="346"/>
      <c r="ADJ232" s="346"/>
      <c r="ADK232" s="346"/>
      <c r="ADL232" s="346"/>
      <c r="ADM232" s="346"/>
      <c r="ADN232" s="346"/>
      <c r="ADO232" s="346"/>
      <c r="ADP232" s="346"/>
      <c r="ADQ232" s="346"/>
      <c r="ADR232" s="346"/>
      <c r="ADS232" s="346"/>
      <c r="ADT232" s="346"/>
      <c r="ADU232" s="346"/>
      <c r="ADV232" s="346"/>
      <c r="ADW232" s="346"/>
      <c r="ADX232" s="346"/>
      <c r="ADY232" s="346"/>
      <c r="ADZ232" s="346"/>
      <c r="AEA232" s="346"/>
      <c r="AEB232" s="346"/>
      <c r="AEC232" s="346"/>
      <c r="AED232" s="346"/>
      <c r="AEE232" s="346"/>
      <c r="AEF232" s="346"/>
      <c r="AEG232" s="346"/>
      <c r="AEH232" s="346"/>
      <c r="AEI232" s="346"/>
      <c r="AEJ232" s="346"/>
      <c r="AEK232" s="346"/>
      <c r="AEL232" s="346"/>
      <c r="AEM232" s="346"/>
      <c r="AEN232" s="346"/>
      <c r="AEO232" s="346"/>
      <c r="AEP232" s="346"/>
      <c r="AEQ232" s="346"/>
      <c r="AER232" s="346"/>
      <c r="AES232" s="346"/>
      <c r="AET232" s="346"/>
      <c r="AEU232" s="346"/>
      <c r="AEV232" s="346"/>
      <c r="AEW232" s="346"/>
      <c r="AEX232" s="346"/>
      <c r="AEY232" s="346"/>
      <c r="AEZ232" s="346"/>
      <c r="AFA232" s="346"/>
      <c r="AFB232" s="346"/>
      <c r="AFC232" s="346"/>
      <c r="AFD232" s="346"/>
      <c r="AFE232" s="346"/>
      <c r="AFF232" s="346"/>
      <c r="AFG232" s="346"/>
      <c r="AFH232" s="346"/>
      <c r="AFI232" s="346"/>
      <c r="AFJ232" s="346"/>
      <c r="AFK232" s="346"/>
      <c r="AFL232" s="346"/>
      <c r="AFM232" s="346"/>
      <c r="AFN232" s="346"/>
      <c r="AFO232" s="346"/>
      <c r="AFP232" s="346"/>
      <c r="AFQ232" s="346"/>
      <c r="AFR232" s="346"/>
      <c r="AFS232" s="346"/>
      <c r="AFT232" s="346"/>
      <c r="AFU232" s="346"/>
      <c r="AFV232" s="346"/>
      <c r="AFW232" s="346"/>
      <c r="AFX232" s="346"/>
      <c r="AFY232" s="346"/>
      <c r="AFZ232" s="346"/>
      <c r="AGA232" s="346"/>
      <c r="AGB232" s="346"/>
      <c r="AGC232" s="346"/>
      <c r="AGD232" s="346"/>
      <c r="AGE232" s="346"/>
      <c r="AGF232" s="346"/>
      <c r="AGG232" s="346"/>
      <c r="AGH232" s="346"/>
      <c r="AGI232" s="346"/>
      <c r="AGJ232" s="346"/>
      <c r="AGK232" s="346"/>
      <c r="AGL232" s="346"/>
      <c r="AGM232" s="346"/>
      <c r="AGN232" s="346"/>
      <c r="AGO232" s="346"/>
      <c r="AGP232" s="346"/>
      <c r="AGQ232" s="346"/>
      <c r="AGR232" s="346"/>
      <c r="AGS232" s="346"/>
      <c r="AGT232" s="346"/>
      <c r="AGU232" s="346"/>
      <c r="AGV232" s="346"/>
      <c r="AGW232" s="346"/>
      <c r="AGX232" s="346"/>
      <c r="AGY232" s="346"/>
      <c r="AGZ232" s="346"/>
      <c r="AHA232" s="346"/>
      <c r="AHB232" s="346"/>
      <c r="AHC232" s="346"/>
      <c r="AHD232" s="346"/>
      <c r="AHE232" s="346"/>
      <c r="AHF232" s="346"/>
      <c r="AHG232" s="346"/>
      <c r="AHH232" s="346"/>
      <c r="AHI232" s="346"/>
      <c r="AHJ232" s="346"/>
      <c r="AHK232" s="346"/>
      <c r="AHL232" s="346"/>
      <c r="AHM232" s="346"/>
      <c r="AHN232" s="346"/>
      <c r="AHO232" s="346"/>
      <c r="AHP232" s="346"/>
      <c r="AHQ232" s="346"/>
      <c r="AHR232" s="346"/>
      <c r="AHS232" s="346"/>
      <c r="AHT232" s="346"/>
      <c r="AHU232" s="346"/>
      <c r="AHV232" s="346"/>
      <c r="AHW232" s="346"/>
      <c r="AHX232" s="346"/>
      <c r="AHY232" s="346"/>
      <c r="AHZ232" s="346"/>
      <c r="AIA232" s="346"/>
      <c r="AIB232" s="346"/>
      <c r="AIC232" s="346"/>
      <c r="AID232" s="346"/>
      <c r="AIE232" s="346"/>
      <c r="AIF232" s="346"/>
      <c r="AIG232" s="346"/>
      <c r="AIH232" s="346"/>
      <c r="AII232" s="346"/>
      <c r="AIJ232" s="346"/>
      <c r="AIK232" s="346"/>
      <c r="AIL232" s="346"/>
      <c r="AIM232" s="346"/>
      <c r="AIN232" s="346"/>
      <c r="AIO232" s="346"/>
      <c r="AIP232" s="346"/>
      <c r="AIQ232" s="346"/>
      <c r="AIR232" s="346"/>
      <c r="AIS232" s="346"/>
      <c r="AIT232" s="346"/>
      <c r="AIU232" s="346"/>
      <c r="AIV232" s="346"/>
      <c r="AIW232" s="346"/>
      <c r="AIX232" s="346"/>
      <c r="AIY232" s="346"/>
      <c r="AIZ232" s="346"/>
      <c r="AJA232" s="346"/>
      <c r="AJB232" s="346"/>
      <c r="AJC232" s="346"/>
      <c r="AJD232" s="346"/>
      <c r="AJE232" s="346"/>
      <c r="AJF232" s="346"/>
      <c r="AJG232" s="346"/>
      <c r="AJH232" s="346"/>
      <c r="AJI232" s="346"/>
      <c r="AJJ232" s="346"/>
      <c r="AJK232" s="346"/>
      <c r="AJL232" s="346"/>
      <c r="AJM232" s="346"/>
      <c r="AJN232" s="346"/>
      <c r="AJO232" s="346"/>
      <c r="AJP232" s="346"/>
      <c r="AJQ232" s="346"/>
      <c r="AJR232" s="346"/>
      <c r="AJS232" s="346"/>
      <c r="AJT232" s="346"/>
      <c r="AJU232" s="346"/>
      <c r="AJV232" s="346"/>
      <c r="AJW232" s="346"/>
      <c r="AJX232" s="346"/>
      <c r="AJY232" s="346"/>
      <c r="AJZ232" s="346"/>
      <c r="AKA232" s="346"/>
      <c r="AKB232" s="346"/>
      <c r="AKC232" s="346"/>
      <c r="AKD232" s="346"/>
      <c r="AKE232" s="346"/>
      <c r="AKF232" s="346"/>
      <c r="AKG232" s="346"/>
      <c r="AKH232" s="346"/>
      <c r="AKI232" s="346"/>
      <c r="AKJ232" s="346"/>
      <c r="AKK232" s="346"/>
      <c r="AKL232" s="346"/>
      <c r="AKM232" s="346"/>
      <c r="AKN232" s="346"/>
      <c r="AKO232" s="346"/>
      <c r="AKP232" s="346"/>
      <c r="AKQ232" s="346"/>
      <c r="AKR232" s="346"/>
      <c r="AKS232" s="346"/>
      <c r="AKT232" s="346"/>
      <c r="AKU232" s="346"/>
      <c r="AKV232" s="346"/>
      <c r="AKW232" s="346"/>
      <c r="AKX232" s="346"/>
      <c r="AKY232" s="346"/>
      <c r="AKZ232" s="346"/>
      <c r="ALA232" s="346"/>
      <c r="ALB232" s="346"/>
      <c r="ALC232" s="346"/>
      <c r="ALD232" s="346"/>
      <c r="ALE232" s="346"/>
      <c r="ALF232" s="346"/>
      <c r="ALG232" s="346"/>
      <c r="ALH232" s="346"/>
      <c r="ALI232" s="346"/>
      <c r="ALJ232" s="346"/>
      <c r="ALK232" s="346"/>
      <c r="ALL232" s="346"/>
      <c r="ALM232" s="346"/>
      <c r="ALN232" s="346"/>
      <c r="ALO232" s="346"/>
      <c r="ALP232" s="346"/>
      <c r="ALQ232" s="346"/>
      <c r="ALR232" s="346"/>
      <c r="ALS232" s="346"/>
      <c r="ALT232" s="346"/>
      <c r="ALU232" s="346"/>
      <c r="ALV232" s="346"/>
      <c r="ALW232" s="346"/>
      <c r="ALX232" s="346"/>
      <c r="ALY232" s="346"/>
      <c r="ALZ232" s="346"/>
      <c r="AMA232" s="346"/>
      <c r="AMB232" s="346"/>
      <c r="AMC232" s="346"/>
      <c r="AMD232" s="346"/>
      <c r="AME232" s="346"/>
      <c r="AMF232" s="346"/>
      <c r="AMG232" s="346"/>
    </row>
    <row r="233" spans="1:1021" ht="33.75" x14ac:dyDescent="0.2">
      <c r="A233" s="131" t="s">
        <v>534</v>
      </c>
      <c r="B233" s="132" t="s">
        <v>280</v>
      </c>
      <c r="C233" s="359">
        <v>38775</v>
      </c>
      <c r="D233" s="133" t="s">
        <v>767</v>
      </c>
      <c r="E233" s="134" t="s">
        <v>582</v>
      </c>
      <c r="F233" s="118">
        <v>1</v>
      </c>
      <c r="G233" s="355">
        <v>4.71</v>
      </c>
      <c r="H233" s="145"/>
      <c r="I233" s="135">
        <f t="shared" si="4"/>
        <v>0</v>
      </c>
      <c r="J233"/>
      <c r="K233"/>
      <c r="L233"/>
      <c r="M233"/>
      <c r="S233" s="332"/>
    </row>
    <row r="234" spans="1:1021" ht="24" customHeight="1" x14ac:dyDescent="0.2">
      <c r="A234" s="131" t="s">
        <v>534</v>
      </c>
      <c r="B234" s="132" t="s">
        <v>280</v>
      </c>
      <c r="C234" s="359">
        <v>38193</v>
      </c>
      <c r="D234" s="133" t="s">
        <v>760</v>
      </c>
      <c r="E234" s="134" t="s">
        <v>582</v>
      </c>
      <c r="F234" s="118">
        <v>1</v>
      </c>
      <c r="G234" s="355">
        <v>4.71</v>
      </c>
      <c r="H234" s="145"/>
      <c r="I234" s="135">
        <f t="shared" si="4"/>
        <v>0</v>
      </c>
      <c r="J234"/>
      <c r="K234"/>
      <c r="L234"/>
      <c r="M234"/>
      <c r="S234" s="332"/>
    </row>
    <row r="235" spans="1:1021" ht="22.5" x14ac:dyDescent="0.2">
      <c r="A235" s="131" t="s">
        <v>535</v>
      </c>
      <c r="B235" s="132" t="s">
        <v>280</v>
      </c>
      <c r="C235" s="359">
        <v>21127</v>
      </c>
      <c r="D235" s="133" t="s">
        <v>731</v>
      </c>
      <c r="E235" s="134" t="s">
        <v>582</v>
      </c>
      <c r="F235" s="118">
        <v>2.8000000000000001E-2</v>
      </c>
      <c r="G235" s="355">
        <v>0</v>
      </c>
      <c r="H235" s="145"/>
      <c r="I235" s="135">
        <f t="shared" si="4"/>
        <v>0</v>
      </c>
      <c r="J235"/>
      <c r="K235"/>
      <c r="L235"/>
      <c r="M235"/>
      <c r="S235" s="332"/>
    </row>
    <row r="236" spans="1:1021" s="345" customFormat="1" ht="22.5" hidden="1" x14ac:dyDescent="0.2">
      <c r="A236" s="339" t="s">
        <v>535</v>
      </c>
      <c r="B236" s="340" t="s">
        <v>280</v>
      </c>
      <c r="C236" s="360">
        <v>12317</v>
      </c>
      <c r="D236" s="341" t="s">
        <v>831</v>
      </c>
      <c r="E236" s="342" t="s">
        <v>582</v>
      </c>
      <c r="F236" s="343">
        <v>1</v>
      </c>
      <c r="G236" s="356">
        <v>0</v>
      </c>
      <c r="H236" s="145"/>
      <c r="I236" s="344">
        <f t="shared" si="4"/>
        <v>0</v>
      </c>
      <c r="N236" s="346"/>
      <c r="O236" s="346"/>
      <c r="P236" s="346"/>
      <c r="Q236" s="346"/>
      <c r="R236" s="346"/>
      <c r="S236" s="347"/>
      <c r="T236" s="346"/>
      <c r="U236" s="346"/>
      <c r="V236" s="346"/>
      <c r="W236" s="346"/>
      <c r="X236" s="346"/>
      <c r="Y236" s="346"/>
      <c r="Z236" s="346"/>
      <c r="AA236" s="346"/>
      <c r="AB236" s="346"/>
      <c r="AC236" s="346"/>
      <c r="AD236" s="346"/>
      <c r="AE236" s="346"/>
      <c r="AF236" s="346"/>
      <c r="AG236" s="346"/>
      <c r="AH236" s="346"/>
      <c r="AI236" s="346"/>
      <c r="AJ236" s="346"/>
      <c r="AK236" s="346"/>
      <c r="AL236" s="346"/>
      <c r="AM236" s="346"/>
      <c r="AN236" s="346"/>
      <c r="AO236" s="346"/>
      <c r="AP236" s="346"/>
      <c r="AQ236" s="346"/>
      <c r="AR236" s="346"/>
      <c r="AS236" s="346"/>
      <c r="AT236" s="346"/>
      <c r="AU236" s="346"/>
      <c r="AV236" s="346"/>
      <c r="AW236" s="346"/>
      <c r="AX236" s="346"/>
      <c r="AY236" s="346"/>
      <c r="AZ236" s="346"/>
      <c r="BA236" s="346"/>
      <c r="BB236" s="346"/>
      <c r="BC236" s="346"/>
      <c r="BD236" s="346"/>
      <c r="BE236" s="346"/>
      <c r="BF236" s="346"/>
      <c r="BG236" s="346"/>
      <c r="BH236" s="346"/>
      <c r="BI236" s="346"/>
      <c r="BJ236" s="346"/>
      <c r="BK236" s="346"/>
      <c r="BL236" s="346"/>
      <c r="BM236" s="346"/>
      <c r="BN236" s="346"/>
      <c r="BO236" s="346"/>
      <c r="BP236" s="346"/>
      <c r="BQ236" s="346"/>
      <c r="BR236" s="346"/>
      <c r="BS236" s="346"/>
      <c r="BT236" s="346"/>
      <c r="BU236" s="346"/>
      <c r="BV236" s="346"/>
      <c r="BW236" s="346"/>
      <c r="BX236" s="346"/>
      <c r="BY236" s="346"/>
      <c r="BZ236" s="346"/>
      <c r="CA236" s="346"/>
      <c r="CB236" s="346"/>
      <c r="CC236" s="346"/>
      <c r="CD236" s="346"/>
      <c r="CE236" s="346"/>
      <c r="CF236" s="346"/>
      <c r="CG236" s="346"/>
      <c r="CH236" s="346"/>
      <c r="CI236" s="346"/>
      <c r="CJ236" s="346"/>
      <c r="CK236" s="346"/>
      <c r="CL236" s="346"/>
      <c r="CM236" s="346"/>
      <c r="CN236" s="346"/>
      <c r="CO236" s="346"/>
      <c r="CP236" s="346"/>
      <c r="CQ236" s="346"/>
      <c r="CR236" s="346"/>
      <c r="CS236" s="346"/>
      <c r="CT236" s="346"/>
      <c r="CU236" s="346"/>
      <c r="CV236" s="346"/>
      <c r="CW236" s="346"/>
      <c r="CX236" s="346"/>
      <c r="CY236" s="346"/>
      <c r="CZ236" s="346"/>
      <c r="DA236" s="346"/>
      <c r="DB236" s="346"/>
      <c r="DC236" s="346"/>
      <c r="DD236" s="346"/>
      <c r="DE236" s="346"/>
      <c r="DF236" s="346"/>
      <c r="DG236" s="346"/>
      <c r="DH236" s="346"/>
      <c r="DI236" s="346"/>
      <c r="DJ236" s="346"/>
      <c r="DK236" s="346"/>
      <c r="DL236" s="346"/>
      <c r="DM236" s="346"/>
      <c r="DN236" s="346"/>
      <c r="DO236" s="346"/>
      <c r="DP236" s="346"/>
      <c r="DQ236" s="346"/>
      <c r="DR236" s="346"/>
      <c r="DS236" s="346"/>
      <c r="DT236" s="346"/>
      <c r="DU236" s="346"/>
      <c r="DV236" s="346"/>
      <c r="DW236" s="346"/>
      <c r="DX236" s="346"/>
      <c r="DY236" s="346"/>
      <c r="DZ236" s="346"/>
      <c r="EA236" s="346"/>
      <c r="EB236" s="346"/>
      <c r="EC236" s="346"/>
      <c r="ED236" s="346"/>
      <c r="EE236" s="346"/>
      <c r="EF236" s="346"/>
      <c r="EG236" s="346"/>
      <c r="EH236" s="346"/>
      <c r="EI236" s="346"/>
      <c r="EJ236" s="346"/>
      <c r="EK236" s="346"/>
      <c r="EL236" s="346"/>
      <c r="EM236" s="346"/>
      <c r="EN236" s="346"/>
      <c r="EO236" s="346"/>
      <c r="EP236" s="346"/>
      <c r="EQ236" s="346"/>
      <c r="ER236" s="346"/>
      <c r="ES236" s="346"/>
      <c r="ET236" s="346"/>
      <c r="EU236" s="346"/>
      <c r="EV236" s="346"/>
      <c r="EW236" s="346"/>
      <c r="EX236" s="346"/>
      <c r="EY236" s="346"/>
      <c r="EZ236" s="346"/>
      <c r="FA236" s="346"/>
      <c r="FB236" s="346"/>
      <c r="FC236" s="346"/>
      <c r="FD236" s="346"/>
      <c r="FE236" s="346"/>
      <c r="FF236" s="346"/>
      <c r="FG236" s="346"/>
      <c r="FH236" s="346"/>
      <c r="FI236" s="346"/>
      <c r="FJ236" s="346"/>
      <c r="FK236" s="346"/>
      <c r="FL236" s="346"/>
      <c r="FM236" s="346"/>
      <c r="FN236" s="346"/>
      <c r="FO236" s="346"/>
      <c r="FP236" s="346"/>
      <c r="FQ236" s="346"/>
      <c r="FR236" s="346"/>
      <c r="FS236" s="346"/>
      <c r="FT236" s="346"/>
      <c r="FU236" s="346"/>
      <c r="FV236" s="346"/>
      <c r="FW236" s="346"/>
      <c r="FX236" s="346"/>
      <c r="FY236" s="346"/>
      <c r="FZ236" s="346"/>
      <c r="GA236" s="346"/>
      <c r="GB236" s="346"/>
      <c r="GC236" s="346"/>
      <c r="GD236" s="346"/>
      <c r="GE236" s="346"/>
      <c r="GF236" s="346"/>
      <c r="GG236" s="346"/>
      <c r="GH236" s="346"/>
      <c r="GI236" s="346"/>
      <c r="GJ236" s="346"/>
      <c r="GK236" s="346"/>
      <c r="GL236" s="346"/>
      <c r="GM236" s="346"/>
      <c r="GN236" s="346"/>
      <c r="GO236" s="346"/>
      <c r="GP236" s="346"/>
      <c r="GQ236" s="346"/>
      <c r="GR236" s="346"/>
      <c r="GS236" s="346"/>
      <c r="GT236" s="346"/>
      <c r="GU236" s="346"/>
      <c r="GV236" s="346"/>
      <c r="GW236" s="346"/>
      <c r="GX236" s="346"/>
      <c r="GY236" s="346"/>
      <c r="GZ236" s="346"/>
      <c r="HA236" s="346"/>
      <c r="HB236" s="346"/>
      <c r="HC236" s="346"/>
      <c r="HD236" s="346"/>
      <c r="HE236" s="346"/>
      <c r="HF236" s="346"/>
      <c r="HG236" s="346"/>
      <c r="HH236" s="346"/>
      <c r="HI236" s="346"/>
      <c r="HJ236" s="346"/>
      <c r="HK236" s="346"/>
      <c r="HL236" s="346"/>
      <c r="HM236" s="346"/>
      <c r="HN236" s="346"/>
      <c r="HO236" s="346"/>
      <c r="HP236" s="346"/>
      <c r="HQ236" s="346"/>
      <c r="HR236" s="346"/>
      <c r="HS236" s="346"/>
      <c r="HT236" s="346"/>
      <c r="HU236" s="346"/>
      <c r="HV236" s="346"/>
      <c r="HW236" s="346"/>
      <c r="HX236" s="346"/>
      <c r="HY236" s="346"/>
      <c r="HZ236" s="346"/>
      <c r="IA236" s="346"/>
      <c r="IB236" s="346"/>
      <c r="IC236" s="346"/>
      <c r="ID236" s="346"/>
      <c r="IE236" s="346"/>
      <c r="IF236" s="346"/>
      <c r="IG236" s="346"/>
      <c r="IH236" s="346"/>
      <c r="II236" s="346"/>
      <c r="IJ236" s="346"/>
      <c r="IK236" s="346"/>
      <c r="IL236" s="346"/>
      <c r="IM236" s="346"/>
      <c r="IN236" s="346"/>
      <c r="IO236" s="346"/>
      <c r="IP236" s="346"/>
      <c r="IQ236" s="346"/>
      <c r="IR236" s="346"/>
      <c r="IS236" s="346"/>
      <c r="IT236" s="346"/>
      <c r="IU236" s="346"/>
      <c r="IV236" s="346"/>
      <c r="IW236" s="346"/>
      <c r="IX236" s="346"/>
      <c r="IY236" s="346"/>
      <c r="IZ236" s="346"/>
      <c r="JA236" s="346"/>
      <c r="JB236" s="346"/>
      <c r="JC236" s="346"/>
      <c r="JD236" s="346"/>
      <c r="JE236" s="346"/>
      <c r="JF236" s="346"/>
      <c r="JG236" s="346"/>
      <c r="JH236" s="346"/>
      <c r="JI236" s="346"/>
      <c r="JJ236" s="346"/>
      <c r="JK236" s="346"/>
      <c r="JL236" s="346"/>
      <c r="JM236" s="346"/>
      <c r="JN236" s="346"/>
      <c r="JO236" s="346"/>
      <c r="JP236" s="346"/>
      <c r="JQ236" s="346"/>
      <c r="JR236" s="346"/>
      <c r="JS236" s="346"/>
      <c r="JT236" s="346"/>
      <c r="JU236" s="346"/>
      <c r="JV236" s="346"/>
      <c r="JW236" s="346"/>
      <c r="JX236" s="346"/>
      <c r="JY236" s="346"/>
      <c r="JZ236" s="346"/>
      <c r="KA236" s="346"/>
      <c r="KB236" s="346"/>
      <c r="KC236" s="346"/>
      <c r="KD236" s="346"/>
      <c r="KE236" s="346"/>
      <c r="KF236" s="346"/>
      <c r="KG236" s="346"/>
      <c r="KH236" s="346"/>
      <c r="KI236" s="346"/>
      <c r="KJ236" s="346"/>
      <c r="KK236" s="346"/>
      <c r="KL236" s="346"/>
      <c r="KM236" s="346"/>
      <c r="KN236" s="346"/>
      <c r="KO236" s="346"/>
      <c r="KP236" s="346"/>
      <c r="KQ236" s="346"/>
      <c r="KR236" s="346"/>
      <c r="KS236" s="346"/>
      <c r="KT236" s="346"/>
      <c r="KU236" s="346"/>
      <c r="KV236" s="346"/>
      <c r="KW236" s="346"/>
      <c r="KX236" s="346"/>
      <c r="KY236" s="346"/>
      <c r="KZ236" s="346"/>
      <c r="LA236" s="346"/>
      <c r="LB236" s="346"/>
      <c r="LC236" s="346"/>
      <c r="LD236" s="346"/>
      <c r="LE236" s="346"/>
      <c r="LF236" s="346"/>
      <c r="LG236" s="346"/>
      <c r="LH236" s="346"/>
      <c r="LI236" s="346"/>
      <c r="LJ236" s="346"/>
      <c r="LK236" s="346"/>
      <c r="LL236" s="346"/>
      <c r="LM236" s="346"/>
      <c r="LN236" s="346"/>
      <c r="LO236" s="346"/>
      <c r="LP236" s="346"/>
      <c r="LQ236" s="346"/>
      <c r="LR236" s="346"/>
      <c r="LS236" s="346"/>
      <c r="LT236" s="346"/>
      <c r="LU236" s="346"/>
      <c r="LV236" s="346"/>
      <c r="LW236" s="346"/>
      <c r="LX236" s="346"/>
      <c r="LY236" s="346"/>
      <c r="LZ236" s="346"/>
      <c r="MA236" s="346"/>
      <c r="MB236" s="346"/>
      <c r="MC236" s="346"/>
      <c r="MD236" s="346"/>
      <c r="ME236" s="346"/>
      <c r="MF236" s="346"/>
      <c r="MG236" s="346"/>
      <c r="MH236" s="346"/>
      <c r="MI236" s="346"/>
      <c r="MJ236" s="346"/>
      <c r="MK236" s="346"/>
      <c r="ML236" s="346"/>
      <c r="MM236" s="346"/>
      <c r="MN236" s="346"/>
      <c r="MO236" s="346"/>
      <c r="MP236" s="346"/>
      <c r="MQ236" s="346"/>
      <c r="MR236" s="346"/>
      <c r="MS236" s="346"/>
      <c r="MT236" s="346"/>
      <c r="MU236" s="346"/>
      <c r="MV236" s="346"/>
      <c r="MW236" s="346"/>
      <c r="MX236" s="346"/>
      <c r="MY236" s="346"/>
      <c r="MZ236" s="346"/>
      <c r="NA236" s="346"/>
      <c r="NB236" s="346"/>
      <c r="NC236" s="346"/>
      <c r="ND236" s="346"/>
      <c r="NE236" s="346"/>
      <c r="NF236" s="346"/>
      <c r="NG236" s="346"/>
      <c r="NH236" s="346"/>
      <c r="NI236" s="346"/>
      <c r="NJ236" s="346"/>
      <c r="NK236" s="346"/>
      <c r="NL236" s="346"/>
      <c r="NM236" s="346"/>
      <c r="NN236" s="346"/>
      <c r="NO236" s="346"/>
      <c r="NP236" s="346"/>
      <c r="NQ236" s="346"/>
      <c r="NR236" s="346"/>
      <c r="NS236" s="346"/>
      <c r="NT236" s="346"/>
      <c r="NU236" s="346"/>
      <c r="NV236" s="346"/>
      <c r="NW236" s="346"/>
      <c r="NX236" s="346"/>
      <c r="NY236" s="346"/>
      <c r="NZ236" s="346"/>
      <c r="OA236" s="346"/>
      <c r="OB236" s="346"/>
      <c r="OC236" s="346"/>
      <c r="OD236" s="346"/>
      <c r="OE236" s="346"/>
      <c r="OF236" s="346"/>
      <c r="OG236" s="346"/>
      <c r="OH236" s="346"/>
      <c r="OI236" s="346"/>
      <c r="OJ236" s="346"/>
      <c r="OK236" s="346"/>
      <c r="OL236" s="346"/>
      <c r="OM236" s="346"/>
      <c r="ON236" s="346"/>
      <c r="OO236" s="346"/>
      <c r="OP236" s="346"/>
      <c r="OQ236" s="346"/>
      <c r="OR236" s="346"/>
      <c r="OS236" s="346"/>
      <c r="OT236" s="346"/>
      <c r="OU236" s="346"/>
      <c r="OV236" s="346"/>
      <c r="OW236" s="346"/>
      <c r="OX236" s="346"/>
      <c r="OY236" s="346"/>
      <c r="OZ236" s="346"/>
      <c r="PA236" s="346"/>
      <c r="PB236" s="346"/>
      <c r="PC236" s="346"/>
      <c r="PD236" s="346"/>
      <c r="PE236" s="346"/>
      <c r="PF236" s="346"/>
      <c r="PG236" s="346"/>
      <c r="PH236" s="346"/>
      <c r="PI236" s="346"/>
      <c r="PJ236" s="346"/>
      <c r="PK236" s="346"/>
      <c r="PL236" s="346"/>
      <c r="PM236" s="346"/>
      <c r="PN236" s="346"/>
      <c r="PO236" s="346"/>
      <c r="PP236" s="346"/>
      <c r="PQ236" s="346"/>
      <c r="PR236" s="346"/>
      <c r="PS236" s="346"/>
      <c r="PT236" s="346"/>
      <c r="PU236" s="346"/>
      <c r="PV236" s="346"/>
      <c r="PW236" s="346"/>
      <c r="PX236" s="346"/>
      <c r="PY236" s="346"/>
      <c r="PZ236" s="346"/>
      <c r="QA236" s="346"/>
      <c r="QB236" s="346"/>
      <c r="QC236" s="346"/>
      <c r="QD236" s="346"/>
      <c r="QE236" s="346"/>
      <c r="QF236" s="346"/>
      <c r="QG236" s="346"/>
      <c r="QH236" s="346"/>
      <c r="QI236" s="346"/>
      <c r="QJ236" s="346"/>
      <c r="QK236" s="346"/>
      <c r="QL236" s="346"/>
      <c r="QM236" s="346"/>
      <c r="QN236" s="346"/>
      <c r="QO236" s="346"/>
      <c r="QP236" s="346"/>
      <c r="QQ236" s="346"/>
      <c r="QR236" s="346"/>
      <c r="QS236" s="346"/>
      <c r="QT236" s="346"/>
      <c r="QU236" s="346"/>
      <c r="QV236" s="346"/>
      <c r="QW236" s="346"/>
      <c r="QX236" s="346"/>
      <c r="QY236" s="346"/>
      <c r="QZ236" s="346"/>
      <c r="RA236" s="346"/>
      <c r="RB236" s="346"/>
      <c r="RC236" s="346"/>
      <c r="RD236" s="346"/>
      <c r="RE236" s="346"/>
      <c r="RF236" s="346"/>
      <c r="RG236" s="346"/>
      <c r="RH236" s="346"/>
      <c r="RI236" s="346"/>
      <c r="RJ236" s="346"/>
      <c r="RK236" s="346"/>
      <c r="RL236" s="346"/>
      <c r="RM236" s="346"/>
      <c r="RN236" s="346"/>
      <c r="RO236" s="346"/>
      <c r="RP236" s="346"/>
      <c r="RQ236" s="346"/>
      <c r="RR236" s="346"/>
      <c r="RS236" s="346"/>
      <c r="RT236" s="346"/>
      <c r="RU236" s="346"/>
      <c r="RV236" s="346"/>
      <c r="RW236" s="346"/>
      <c r="RX236" s="346"/>
      <c r="RY236" s="346"/>
      <c r="RZ236" s="346"/>
      <c r="SA236" s="346"/>
      <c r="SB236" s="346"/>
      <c r="SC236" s="346"/>
      <c r="SD236" s="346"/>
      <c r="SE236" s="346"/>
      <c r="SF236" s="346"/>
      <c r="SG236" s="346"/>
      <c r="SH236" s="346"/>
      <c r="SI236" s="346"/>
      <c r="SJ236" s="346"/>
      <c r="SK236" s="346"/>
      <c r="SL236" s="346"/>
      <c r="SM236" s="346"/>
      <c r="SN236" s="346"/>
      <c r="SO236" s="346"/>
      <c r="SP236" s="346"/>
      <c r="SQ236" s="346"/>
      <c r="SR236" s="346"/>
      <c r="SS236" s="346"/>
      <c r="ST236" s="346"/>
      <c r="SU236" s="346"/>
      <c r="SV236" s="346"/>
      <c r="SW236" s="346"/>
      <c r="SX236" s="346"/>
      <c r="SY236" s="346"/>
      <c r="SZ236" s="346"/>
      <c r="TA236" s="346"/>
      <c r="TB236" s="346"/>
      <c r="TC236" s="346"/>
      <c r="TD236" s="346"/>
      <c r="TE236" s="346"/>
      <c r="TF236" s="346"/>
      <c r="TG236" s="346"/>
      <c r="TH236" s="346"/>
      <c r="TI236" s="346"/>
      <c r="TJ236" s="346"/>
      <c r="TK236" s="346"/>
      <c r="TL236" s="346"/>
      <c r="TM236" s="346"/>
      <c r="TN236" s="346"/>
      <c r="TO236" s="346"/>
      <c r="TP236" s="346"/>
      <c r="TQ236" s="346"/>
      <c r="TR236" s="346"/>
      <c r="TS236" s="346"/>
      <c r="TT236" s="346"/>
      <c r="TU236" s="346"/>
      <c r="TV236" s="346"/>
      <c r="TW236" s="346"/>
      <c r="TX236" s="346"/>
      <c r="TY236" s="346"/>
      <c r="TZ236" s="346"/>
      <c r="UA236" s="346"/>
      <c r="UB236" s="346"/>
      <c r="UC236" s="346"/>
      <c r="UD236" s="346"/>
      <c r="UE236" s="346"/>
      <c r="UF236" s="346"/>
      <c r="UG236" s="346"/>
      <c r="UH236" s="346"/>
      <c r="UI236" s="346"/>
      <c r="UJ236" s="346"/>
      <c r="UK236" s="346"/>
      <c r="UL236" s="346"/>
      <c r="UM236" s="346"/>
      <c r="UN236" s="346"/>
      <c r="UO236" s="346"/>
      <c r="UP236" s="346"/>
      <c r="UQ236" s="346"/>
      <c r="UR236" s="346"/>
      <c r="US236" s="346"/>
      <c r="UT236" s="346"/>
      <c r="UU236" s="346"/>
      <c r="UV236" s="346"/>
      <c r="UW236" s="346"/>
      <c r="UX236" s="346"/>
      <c r="UY236" s="346"/>
      <c r="UZ236" s="346"/>
      <c r="VA236" s="346"/>
      <c r="VB236" s="346"/>
      <c r="VC236" s="346"/>
      <c r="VD236" s="346"/>
      <c r="VE236" s="346"/>
      <c r="VF236" s="346"/>
      <c r="VG236" s="346"/>
      <c r="VH236" s="346"/>
      <c r="VI236" s="346"/>
      <c r="VJ236" s="346"/>
      <c r="VK236" s="346"/>
      <c r="VL236" s="346"/>
      <c r="VM236" s="346"/>
      <c r="VN236" s="346"/>
      <c r="VO236" s="346"/>
      <c r="VP236" s="346"/>
      <c r="VQ236" s="346"/>
      <c r="VR236" s="346"/>
      <c r="VS236" s="346"/>
      <c r="VT236" s="346"/>
      <c r="VU236" s="346"/>
      <c r="VV236" s="346"/>
      <c r="VW236" s="346"/>
      <c r="VX236" s="346"/>
      <c r="VY236" s="346"/>
      <c r="VZ236" s="346"/>
      <c r="WA236" s="346"/>
      <c r="WB236" s="346"/>
      <c r="WC236" s="346"/>
      <c r="WD236" s="346"/>
      <c r="WE236" s="346"/>
      <c r="WF236" s="346"/>
      <c r="WG236" s="346"/>
      <c r="WH236" s="346"/>
      <c r="WI236" s="346"/>
      <c r="WJ236" s="346"/>
      <c r="WK236" s="346"/>
      <c r="WL236" s="346"/>
      <c r="WM236" s="346"/>
      <c r="WN236" s="346"/>
      <c r="WO236" s="346"/>
      <c r="WP236" s="346"/>
      <c r="WQ236" s="346"/>
      <c r="WR236" s="346"/>
      <c r="WS236" s="346"/>
      <c r="WT236" s="346"/>
      <c r="WU236" s="346"/>
      <c r="WV236" s="346"/>
      <c r="WW236" s="346"/>
      <c r="WX236" s="346"/>
      <c r="WY236" s="346"/>
      <c r="WZ236" s="346"/>
      <c r="XA236" s="346"/>
      <c r="XB236" s="346"/>
      <c r="XC236" s="346"/>
      <c r="XD236" s="346"/>
      <c r="XE236" s="346"/>
      <c r="XF236" s="346"/>
      <c r="XG236" s="346"/>
      <c r="XH236" s="346"/>
      <c r="XI236" s="346"/>
      <c r="XJ236" s="346"/>
      <c r="XK236" s="346"/>
      <c r="XL236" s="346"/>
      <c r="XM236" s="346"/>
      <c r="XN236" s="346"/>
      <c r="XO236" s="346"/>
      <c r="XP236" s="346"/>
      <c r="XQ236" s="346"/>
      <c r="XR236" s="346"/>
      <c r="XS236" s="346"/>
      <c r="XT236" s="346"/>
      <c r="XU236" s="346"/>
      <c r="XV236" s="346"/>
      <c r="XW236" s="346"/>
      <c r="XX236" s="346"/>
      <c r="XY236" s="346"/>
      <c r="XZ236" s="346"/>
      <c r="YA236" s="346"/>
      <c r="YB236" s="346"/>
      <c r="YC236" s="346"/>
      <c r="YD236" s="346"/>
      <c r="YE236" s="346"/>
      <c r="YF236" s="346"/>
      <c r="YG236" s="346"/>
      <c r="YH236" s="346"/>
      <c r="YI236" s="346"/>
      <c r="YJ236" s="346"/>
      <c r="YK236" s="346"/>
      <c r="YL236" s="346"/>
      <c r="YM236" s="346"/>
      <c r="YN236" s="346"/>
      <c r="YO236" s="346"/>
      <c r="YP236" s="346"/>
      <c r="YQ236" s="346"/>
      <c r="YR236" s="346"/>
      <c r="YS236" s="346"/>
      <c r="YT236" s="346"/>
      <c r="YU236" s="346"/>
      <c r="YV236" s="346"/>
      <c r="YW236" s="346"/>
      <c r="YX236" s="346"/>
      <c r="YY236" s="346"/>
      <c r="YZ236" s="346"/>
      <c r="ZA236" s="346"/>
      <c r="ZB236" s="346"/>
      <c r="ZC236" s="346"/>
      <c r="ZD236" s="346"/>
      <c r="ZE236" s="346"/>
      <c r="ZF236" s="346"/>
      <c r="ZG236" s="346"/>
      <c r="ZH236" s="346"/>
      <c r="ZI236" s="346"/>
      <c r="ZJ236" s="346"/>
      <c r="ZK236" s="346"/>
      <c r="ZL236" s="346"/>
      <c r="ZM236" s="346"/>
      <c r="ZN236" s="346"/>
      <c r="ZO236" s="346"/>
      <c r="ZP236" s="346"/>
      <c r="ZQ236" s="346"/>
      <c r="ZR236" s="346"/>
      <c r="ZS236" s="346"/>
      <c r="ZT236" s="346"/>
      <c r="ZU236" s="346"/>
      <c r="ZV236" s="346"/>
      <c r="ZW236" s="346"/>
      <c r="ZX236" s="346"/>
      <c r="ZY236" s="346"/>
      <c r="ZZ236" s="346"/>
      <c r="AAA236" s="346"/>
      <c r="AAB236" s="346"/>
      <c r="AAC236" s="346"/>
      <c r="AAD236" s="346"/>
      <c r="AAE236" s="346"/>
      <c r="AAF236" s="346"/>
      <c r="AAG236" s="346"/>
      <c r="AAH236" s="346"/>
      <c r="AAI236" s="346"/>
      <c r="AAJ236" s="346"/>
      <c r="AAK236" s="346"/>
      <c r="AAL236" s="346"/>
      <c r="AAM236" s="346"/>
      <c r="AAN236" s="346"/>
      <c r="AAO236" s="346"/>
      <c r="AAP236" s="346"/>
      <c r="AAQ236" s="346"/>
      <c r="AAR236" s="346"/>
      <c r="AAS236" s="346"/>
      <c r="AAT236" s="346"/>
      <c r="AAU236" s="346"/>
      <c r="AAV236" s="346"/>
      <c r="AAW236" s="346"/>
      <c r="AAX236" s="346"/>
      <c r="AAY236" s="346"/>
      <c r="AAZ236" s="346"/>
      <c r="ABA236" s="346"/>
      <c r="ABB236" s="346"/>
      <c r="ABC236" s="346"/>
      <c r="ABD236" s="346"/>
      <c r="ABE236" s="346"/>
      <c r="ABF236" s="346"/>
      <c r="ABG236" s="346"/>
      <c r="ABH236" s="346"/>
      <c r="ABI236" s="346"/>
      <c r="ABJ236" s="346"/>
      <c r="ABK236" s="346"/>
      <c r="ABL236" s="346"/>
      <c r="ABM236" s="346"/>
      <c r="ABN236" s="346"/>
      <c r="ABO236" s="346"/>
      <c r="ABP236" s="346"/>
      <c r="ABQ236" s="346"/>
      <c r="ABR236" s="346"/>
      <c r="ABS236" s="346"/>
      <c r="ABT236" s="346"/>
      <c r="ABU236" s="346"/>
      <c r="ABV236" s="346"/>
      <c r="ABW236" s="346"/>
      <c r="ABX236" s="346"/>
      <c r="ABY236" s="346"/>
      <c r="ABZ236" s="346"/>
      <c r="ACA236" s="346"/>
      <c r="ACB236" s="346"/>
      <c r="ACC236" s="346"/>
      <c r="ACD236" s="346"/>
      <c r="ACE236" s="346"/>
      <c r="ACF236" s="346"/>
      <c r="ACG236" s="346"/>
      <c r="ACH236" s="346"/>
      <c r="ACI236" s="346"/>
      <c r="ACJ236" s="346"/>
      <c r="ACK236" s="346"/>
      <c r="ACL236" s="346"/>
      <c r="ACM236" s="346"/>
      <c r="ACN236" s="346"/>
      <c r="ACO236" s="346"/>
      <c r="ACP236" s="346"/>
      <c r="ACQ236" s="346"/>
      <c r="ACR236" s="346"/>
      <c r="ACS236" s="346"/>
      <c r="ACT236" s="346"/>
      <c r="ACU236" s="346"/>
      <c r="ACV236" s="346"/>
      <c r="ACW236" s="346"/>
      <c r="ACX236" s="346"/>
      <c r="ACY236" s="346"/>
      <c r="ACZ236" s="346"/>
      <c r="ADA236" s="346"/>
      <c r="ADB236" s="346"/>
      <c r="ADC236" s="346"/>
      <c r="ADD236" s="346"/>
      <c r="ADE236" s="346"/>
      <c r="ADF236" s="346"/>
      <c r="ADG236" s="346"/>
      <c r="ADH236" s="346"/>
      <c r="ADI236" s="346"/>
      <c r="ADJ236" s="346"/>
      <c r="ADK236" s="346"/>
      <c r="ADL236" s="346"/>
      <c r="ADM236" s="346"/>
      <c r="ADN236" s="346"/>
      <c r="ADO236" s="346"/>
      <c r="ADP236" s="346"/>
      <c r="ADQ236" s="346"/>
      <c r="ADR236" s="346"/>
      <c r="ADS236" s="346"/>
      <c r="ADT236" s="346"/>
      <c r="ADU236" s="346"/>
      <c r="ADV236" s="346"/>
      <c r="ADW236" s="346"/>
      <c r="ADX236" s="346"/>
      <c r="ADY236" s="346"/>
      <c r="ADZ236" s="346"/>
      <c r="AEA236" s="346"/>
      <c r="AEB236" s="346"/>
      <c r="AEC236" s="346"/>
      <c r="AED236" s="346"/>
      <c r="AEE236" s="346"/>
      <c r="AEF236" s="346"/>
      <c r="AEG236" s="346"/>
      <c r="AEH236" s="346"/>
      <c r="AEI236" s="346"/>
      <c r="AEJ236" s="346"/>
      <c r="AEK236" s="346"/>
      <c r="AEL236" s="346"/>
      <c r="AEM236" s="346"/>
      <c r="AEN236" s="346"/>
      <c r="AEO236" s="346"/>
      <c r="AEP236" s="346"/>
      <c r="AEQ236" s="346"/>
      <c r="AER236" s="346"/>
      <c r="AES236" s="346"/>
      <c r="AET236" s="346"/>
      <c r="AEU236" s="346"/>
      <c r="AEV236" s="346"/>
      <c r="AEW236" s="346"/>
      <c r="AEX236" s="346"/>
      <c r="AEY236" s="346"/>
      <c r="AEZ236" s="346"/>
      <c r="AFA236" s="346"/>
      <c r="AFB236" s="346"/>
      <c r="AFC236" s="346"/>
      <c r="AFD236" s="346"/>
      <c r="AFE236" s="346"/>
      <c r="AFF236" s="346"/>
      <c r="AFG236" s="346"/>
      <c r="AFH236" s="346"/>
      <c r="AFI236" s="346"/>
      <c r="AFJ236" s="346"/>
      <c r="AFK236" s="346"/>
      <c r="AFL236" s="346"/>
      <c r="AFM236" s="346"/>
      <c r="AFN236" s="346"/>
      <c r="AFO236" s="346"/>
      <c r="AFP236" s="346"/>
      <c r="AFQ236" s="346"/>
      <c r="AFR236" s="346"/>
      <c r="AFS236" s="346"/>
      <c r="AFT236" s="346"/>
      <c r="AFU236" s="346"/>
      <c r="AFV236" s="346"/>
      <c r="AFW236" s="346"/>
      <c r="AFX236" s="346"/>
      <c r="AFY236" s="346"/>
      <c r="AFZ236" s="346"/>
      <c r="AGA236" s="346"/>
      <c r="AGB236" s="346"/>
      <c r="AGC236" s="346"/>
      <c r="AGD236" s="346"/>
      <c r="AGE236" s="346"/>
      <c r="AGF236" s="346"/>
      <c r="AGG236" s="346"/>
      <c r="AGH236" s="346"/>
      <c r="AGI236" s="346"/>
      <c r="AGJ236" s="346"/>
      <c r="AGK236" s="346"/>
      <c r="AGL236" s="346"/>
      <c r="AGM236" s="346"/>
      <c r="AGN236" s="346"/>
      <c r="AGO236" s="346"/>
      <c r="AGP236" s="346"/>
      <c r="AGQ236" s="346"/>
      <c r="AGR236" s="346"/>
      <c r="AGS236" s="346"/>
      <c r="AGT236" s="346"/>
      <c r="AGU236" s="346"/>
      <c r="AGV236" s="346"/>
      <c r="AGW236" s="346"/>
      <c r="AGX236" s="346"/>
      <c r="AGY236" s="346"/>
      <c r="AGZ236" s="346"/>
      <c r="AHA236" s="346"/>
      <c r="AHB236" s="346"/>
      <c r="AHC236" s="346"/>
      <c r="AHD236" s="346"/>
      <c r="AHE236" s="346"/>
      <c r="AHF236" s="346"/>
      <c r="AHG236" s="346"/>
      <c r="AHH236" s="346"/>
      <c r="AHI236" s="346"/>
      <c r="AHJ236" s="346"/>
      <c r="AHK236" s="346"/>
      <c r="AHL236" s="346"/>
      <c r="AHM236" s="346"/>
      <c r="AHN236" s="346"/>
      <c r="AHO236" s="346"/>
      <c r="AHP236" s="346"/>
      <c r="AHQ236" s="346"/>
      <c r="AHR236" s="346"/>
      <c r="AHS236" s="346"/>
      <c r="AHT236" s="346"/>
      <c r="AHU236" s="346"/>
      <c r="AHV236" s="346"/>
      <c r="AHW236" s="346"/>
      <c r="AHX236" s="346"/>
      <c r="AHY236" s="346"/>
      <c r="AHZ236" s="346"/>
      <c r="AIA236" s="346"/>
      <c r="AIB236" s="346"/>
      <c r="AIC236" s="346"/>
      <c r="AID236" s="346"/>
      <c r="AIE236" s="346"/>
      <c r="AIF236" s="346"/>
      <c r="AIG236" s="346"/>
      <c r="AIH236" s="346"/>
      <c r="AII236" s="346"/>
      <c r="AIJ236" s="346"/>
      <c r="AIK236" s="346"/>
      <c r="AIL236" s="346"/>
      <c r="AIM236" s="346"/>
      <c r="AIN236" s="346"/>
      <c r="AIO236" s="346"/>
      <c r="AIP236" s="346"/>
      <c r="AIQ236" s="346"/>
      <c r="AIR236" s="346"/>
      <c r="AIS236" s="346"/>
      <c r="AIT236" s="346"/>
      <c r="AIU236" s="346"/>
      <c r="AIV236" s="346"/>
      <c r="AIW236" s="346"/>
      <c r="AIX236" s="346"/>
      <c r="AIY236" s="346"/>
      <c r="AIZ236" s="346"/>
      <c r="AJA236" s="346"/>
      <c r="AJB236" s="346"/>
      <c r="AJC236" s="346"/>
      <c r="AJD236" s="346"/>
      <c r="AJE236" s="346"/>
      <c r="AJF236" s="346"/>
      <c r="AJG236" s="346"/>
      <c r="AJH236" s="346"/>
      <c r="AJI236" s="346"/>
      <c r="AJJ236" s="346"/>
      <c r="AJK236" s="346"/>
      <c r="AJL236" s="346"/>
      <c r="AJM236" s="346"/>
      <c r="AJN236" s="346"/>
      <c r="AJO236" s="346"/>
      <c r="AJP236" s="346"/>
      <c r="AJQ236" s="346"/>
      <c r="AJR236" s="346"/>
      <c r="AJS236" s="346"/>
      <c r="AJT236" s="346"/>
      <c r="AJU236" s="346"/>
      <c r="AJV236" s="346"/>
      <c r="AJW236" s="346"/>
      <c r="AJX236" s="346"/>
      <c r="AJY236" s="346"/>
      <c r="AJZ236" s="346"/>
      <c r="AKA236" s="346"/>
      <c r="AKB236" s="346"/>
      <c r="AKC236" s="346"/>
      <c r="AKD236" s="346"/>
      <c r="AKE236" s="346"/>
      <c r="AKF236" s="346"/>
      <c r="AKG236" s="346"/>
      <c r="AKH236" s="346"/>
      <c r="AKI236" s="346"/>
      <c r="AKJ236" s="346"/>
      <c r="AKK236" s="346"/>
      <c r="AKL236" s="346"/>
      <c r="AKM236" s="346"/>
      <c r="AKN236" s="346"/>
      <c r="AKO236" s="346"/>
      <c r="AKP236" s="346"/>
      <c r="AKQ236" s="346"/>
      <c r="AKR236" s="346"/>
      <c r="AKS236" s="346"/>
      <c r="AKT236" s="346"/>
      <c r="AKU236" s="346"/>
      <c r="AKV236" s="346"/>
      <c r="AKW236" s="346"/>
      <c r="AKX236" s="346"/>
      <c r="AKY236" s="346"/>
      <c r="AKZ236" s="346"/>
      <c r="ALA236" s="346"/>
      <c r="ALB236" s="346"/>
      <c r="ALC236" s="346"/>
      <c r="ALD236" s="346"/>
      <c r="ALE236" s="346"/>
      <c r="ALF236" s="346"/>
      <c r="ALG236" s="346"/>
      <c r="ALH236" s="346"/>
      <c r="ALI236" s="346"/>
      <c r="ALJ236" s="346"/>
      <c r="ALK236" s="346"/>
      <c r="ALL236" s="346"/>
      <c r="ALM236" s="346"/>
      <c r="ALN236" s="346"/>
      <c r="ALO236" s="346"/>
      <c r="ALP236" s="346"/>
      <c r="ALQ236" s="346"/>
      <c r="ALR236" s="346"/>
      <c r="ALS236" s="346"/>
      <c r="ALT236" s="346"/>
      <c r="ALU236" s="346"/>
      <c r="ALV236" s="346"/>
      <c r="ALW236" s="346"/>
      <c r="ALX236" s="346"/>
      <c r="ALY236" s="346"/>
      <c r="ALZ236" s="346"/>
      <c r="AMA236" s="346"/>
      <c r="AMB236" s="346"/>
      <c r="AMC236" s="346"/>
      <c r="AMD236" s="346"/>
      <c r="AME236" s="346"/>
      <c r="AMF236" s="346"/>
      <c r="AMG236" s="346"/>
    </row>
    <row r="237" spans="1:1021" ht="22.5" x14ac:dyDescent="0.2">
      <c r="A237" s="131" t="s">
        <v>536</v>
      </c>
      <c r="B237" s="132" t="s">
        <v>280</v>
      </c>
      <c r="C237" s="359">
        <v>38094</v>
      </c>
      <c r="D237" s="133" t="s">
        <v>729</v>
      </c>
      <c r="E237" s="134" t="s">
        <v>582</v>
      </c>
      <c r="F237" s="118">
        <v>1</v>
      </c>
      <c r="G237" s="355">
        <v>2.0083199999999999</v>
      </c>
      <c r="H237" s="145"/>
      <c r="I237" s="135">
        <f t="shared" si="4"/>
        <v>0</v>
      </c>
      <c r="J237"/>
      <c r="K237"/>
      <c r="L237"/>
      <c r="M237"/>
      <c r="S237" s="332"/>
    </row>
    <row r="238" spans="1:1021" ht="22.5" x14ac:dyDescent="0.2">
      <c r="A238" s="131" t="s">
        <v>536</v>
      </c>
      <c r="B238" s="132" t="s">
        <v>280</v>
      </c>
      <c r="C238" s="359">
        <v>38099</v>
      </c>
      <c r="D238" s="133" t="s">
        <v>782</v>
      </c>
      <c r="E238" s="134" t="s">
        <v>582</v>
      </c>
      <c r="F238" s="118">
        <v>1</v>
      </c>
      <c r="G238" s="355">
        <v>2.0083199999999999</v>
      </c>
      <c r="H238" s="145"/>
      <c r="I238" s="135">
        <f t="shared" si="4"/>
        <v>0</v>
      </c>
      <c r="J238"/>
      <c r="K238"/>
      <c r="L238"/>
      <c r="M238"/>
      <c r="S238" s="332"/>
    </row>
    <row r="239" spans="1:1021" x14ac:dyDescent="0.2">
      <c r="A239" s="131" t="s">
        <v>536</v>
      </c>
      <c r="B239" s="132" t="s">
        <v>280</v>
      </c>
      <c r="C239" s="359">
        <v>38112</v>
      </c>
      <c r="D239" s="133" t="s">
        <v>735</v>
      </c>
      <c r="E239" s="134" t="s">
        <v>582</v>
      </c>
      <c r="F239" s="118">
        <v>1</v>
      </c>
      <c r="G239" s="355">
        <v>2.0083199999999999</v>
      </c>
      <c r="H239" s="145"/>
      <c r="I239" s="135">
        <f t="shared" si="4"/>
        <v>0</v>
      </c>
      <c r="J239"/>
      <c r="K239"/>
      <c r="L239"/>
      <c r="M239"/>
      <c r="S239" s="332"/>
    </row>
    <row r="240" spans="1:1021" ht="22.5" x14ac:dyDescent="0.2">
      <c r="A240" s="131" t="s">
        <v>537</v>
      </c>
      <c r="B240" s="132" t="s">
        <v>280</v>
      </c>
      <c r="C240" s="359">
        <v>38094</v>
      </c>
      <c r="D240" s="133" t="s">
        <v>729</v>
      </c>
      <c r="E240" s="134" t="s">
        <v>582</v>
      </c>
      <c r="F240" s="118">
        <v>1</v>
      </c>
      <c r="G240" s="355">
        <v>1.3388800000000001</v>
      </c>
      <c r="H240" s="145"/>
      <c r="I240" s="135">
        <f t="shared" si="4"/>
        <v>0</v>
      </c>
      <c r="J240"/>
      <c r="K240"/>
      <c r="L240"/>
      <c r="M240"/>
      <c r="S240" s="332"/>
    </row>
    <row r="241" spans="1:19" ht="22.5" x14ac:dyDescent="0.2">
      <c r="A241" s="131" t="s">
        <v>537</v>
      </c>
      <c r="B241" s="132" t="s">
        <v>280</v>
      </c>
      <c r="C241" s="359">
        <v>38099</v>
      </c>
      <c r="D241" s="133" t="s">
        <v>782</v>
      </c>
      <c r="E241" s="134" t="s">
        <v>582</v>
      </c>
      <c r="F241" s="118">
        <v>1</v>
      </c>
      <c r="G241" s="355">
        <v>1.3388800000000001</v>
      </c>
      <c r="H241" s="145"/>
      <c r="I241" s="135">
        <f t="shared" si="4"/>
        <v>0</v>
      </c>
      <c r="J241"/>
      <c r="K241"/>
      <c r="L241"/>
      <c r="M241"/>
      <c r="S241" s="332"/>
    </row>
    <row r="242" spans="1:19" x14ac:dyDescent="0.2">
      <c r="A242" s="131" t="s">
        <v>537</v>
      </c>
      <c r="B242" s="132" t="s">
        <v>280</v>
      </c>
      <c r="C242" s="359">
        <v>38112</v>
      </c>
      <c r="D242" s="133" t="s">
        <v>735</v>
      </c>
      <c r="E242" s="134" t="s">
        <v>582</v>
      </c>
      <c r="F242" s="118">
        <v>1</v>
      </c>
      <c r="G242" s="355">
        <v>1.3388800000000001</v>
      </c>
      <c r="H242" s="145"/>
      <c r="I242" s="135">
        <f t="shared" si="4"/>
        <v>0</v>
      </c>
      <c r="J242"/>
      <c r="K242"/>
      <c r="L242"/>
      <c r="M242"/>
      <c r="S242" s="332"/>
    </row>
    <row r="243" spans="1:19" x14ac:dyDescent="0.2">
      <c r="A243" s="131" t="s">
        <v>537</v>
      </c>
      <c r="B243" s="132" t="s">
        <v>280</v>
      </c>
      <c r="C243" s="359">
        <v>38101</v>
      </c>
      <c r="D243" s="133" t="s">
        <v>806</v>
      </c>
      <c r="E243" s="134" t="s">
        <v>582</v>
      </c>
      <c r="F243" s="118">
        <v>1</v>
      </c>
      <c r="G243" s="355">
        <v>1.3388800000000001</v>
      </c>
      <c r="H243" s="145"/>
      <c r="I243" s="135">
        <f t="shared" si="4"/>
        <v>0</v>
      </c>
      <c r="J243"/>
      <c r="K243"/>
      <c r="L243"/>
      <c r="M243"/>
      <c r="S243" s="332"/>
    </row>
    <row r="244" spans="1:19" ht="22.5" x14ac:dyDescent="0.2">
      <c r="A244" s="131" t="s">
        <v>538</v>
      </c>
      <c r="B244" s="132" t="s">
        <v>280</v>
      </c>
      <c r="C244" s="359">
        <v>38094</v>
      </c>
      <c r="D244" s="133" t="s">
        <v>729</v>
      </c>
      <c r="E244" s="134" t="s">
        <v>582</v>
      </c>
      <c r="F244" s="118">
        <v>1</v>
      </c>
      <c r="G244" s="355">
        <v>4.1308800000000003</v>
      </c>
      <c r="H244" s="145"/>
      <c r="I244" s="135">
        <f t="shared" si="4"/>
        <v>0</v>
      </c>
      <c r="J244"/>
      <c r="K244"/>
      <c r="L244"/>
      <c r="M244"/>
      <c r="S244" s="332"/>
    </row>
    <row r="245" spans="1:19" ht="22.5" x14ac:dyDescent="0.2">
      <c r="A245" s="131" t="s">
        <v>538</v>
      </c>
      <c r="B245" s="132" t="s">
        <v>280</v>
      </c>
      <c r="C245" s="359">
        <v>38099</v>
      </c>
      <c r="D245" s="133" t="s">
        <v>782</v>
      </c>
      <c r="E245" s="134" t="s">
        <v>582</v>
      </c>
      <c r="F245" s="118">
        <v>1</v>
      </c>
      <c r="G245" s="355">
        <v>4.1308800000000003</v>
      </c>
      <c r="H245" s="145"/>
      <c r="I245" s="135">
        <f t="shared" si="4"/>
        <v>0</v>
      </c>
      <c r="J245"/>
      <c r="K245"/>
      <c r="L245"/>
      <c r="M245"/>
      <c r="S245" s="332"/>
    </row>
    <row r="246" spans="1:19" x14ac:dyDescent="0.2">
      <c r="A246" s="131" t="s">
        <v>538</v>
      </c>
      <c r="B246" s="132" t="s">
        <v>280</v>
      </c>
      <c r="C246" s="359">
        <v>38101</v>
      </c>
      <c r="D246" s="133" t="s">
        <v>806</v>
      </c>
      <c r="E246" s="134" t="s">
        <v>582</v>
      </c>
      <c r="F246" s="118">
        <v>1</v>
      </c>
      <c r="G246" s="355">
        <v>4.1308800000000003</v>
      </c>
      <c r="H246" s="145"/>
      <c r="I246" s="135">
        <f t="shared" si="4"/>
        <v>0</v>
      </c>
      <c r="J246"/>
      <c r="K246"/>
      <c r="L246"/>
      <c r="M246"/>
      <c r="S246" s="332"/>
    </row>
    <row r="247" spans="1:19" ht="22.5" x14ac:dyDescent="0.2">
      <c r="A247" s="131" t="s">
        <v>539</v>
      </c>
      <c r="B247" s="132" t="s">
        <v>280</v>
      </c>
      <c r="C247" s="359">
        <v>38094</v>
      </c>
      <c r="D247" s="133" t="s">
        <v>729</v>
      </c>
      <c r="E247" s="134" t="s">
        <v>582</v>
      </c>
      <c r="F247" s="118">
        <v>1</v>
      </c>
      <c r="G247" s="355">
        <v>0.51636000000000004</v>
      </c>
      <c r="H247" s="145"/>
      <c r="I247" s="135">
        <f t="shared" si="4"/>
        <v>0</v>
      </c>
      <c r="J247"/>
      <c r="K247"/>
      <c r="L247"/>
      <c r="M247"/>
      <c r="S247" s="332"/>
    </row>
    <row r="248" spans="1:19" ht="22.5" x14ac:dyDescent="0.2">
      <c r="A248" s="131" t="s">
        <v>539</v>
      </c>
      <c r="B248" s="132" t="s">
        <v>280</v>
      </c>
      <c r="C248" s="359">
        <v>38099</v>
      </c>
      <c r="D248" s="133" t="s">
        <v>782</v>
      </c>
      <c r="E248" s="134" t="s">
        <v>582</v>
      </c>
      <c r="F248" s="118">
        <v>1</v>
      </c>
      <c r="G248" s="355">
        <v>0.51636000000000004</v>
      </c>
      <c r="H248" s="145"/>
      <c r="I248" s="135">
        <f t="shared" si="4"/>
        <v>0</v>
      </c>
      <c r="J248"/>
      <c r="K248"/>
      <c r="L248"/>
      <c r="M248"/>
      <c r="S248" s="332"/>
    </row>
    <row r="249" spans="1:19" x14ac:dyDescent="0.2">
      <c r="A249" s="131" t="s">
        <v>539</v>
      </c>
      <c r="B249" s="132" t="s">
        <v>280</v>
      </c>
      <c r="C249" s="359">
        <v>38102</v>
      </c>
      <c r="D249" s="133" t="s">
        <v>809</v>
      </c>
      <c r="E249" s="134" t="s">
        <v>582</v>
      </c>
      <c r="F249" s="118">
        <v>1</v>
      </c>
      <c r="G249" s="355">
        <v>0.51636000000000004</v>
      </c>
      <c r="H249" s="145"/>
      <c r="I249" s="135">
        <f t="shared" si="4"/>
        <v>0</v>
      </c>
      <c r="J249"/>
      <c r="K249"/>
      <c r="L249"/>
      <c r="M249"/>
      <c r="S249" s="332"/>
    </row>
    <row r="250" spans="1:19" ht="22.5" x14ac:dyDescent="0.2">
      <c r="A250" s="131" t="s">
        <v>540</v>
      </c>
      <c r="B250" s="132" t="s">
        <v>280</v>
      </c>
      <c r="C250" s="359">
        <v>38062</v>
      </c>
      <c r="D250" s="133" t="s">
        <v>736</v>
      </c>
      <c r="E250" s="134" t="s">
        <v>582</v>
      </c>
      <c r="F250" s="118">
        <v>1</v>
      </c>
      <c r="G250" s="355">
        <v>1.3388800000000001</v>
      </c>
      <c r="H250" s="145"/>
      <c r="I250" s="135">
        <f t="shared" si="4"/>
        <v>0</v>
      </c>
      <c r="J250"/>
      <c r="K250"/>
      <c r="L250"/>
      <c r="M250"/>
      <c r="S250" s="332"/>
    </row>
    <row r="251" spans="1:19" ht="22.5" x14ac:dyDescent="0.2">
      <c r="A251" s="131" t="s">
        <v>541</v>
      </c>
      <c r="B251" s="132" t="s">
        <v>280</v>
      </c>
      <c r="C251" s="359">
        <v>38077</v>
      </c>
      <c r="D251" s="133" t="s">
        <v>734</v>
      </c>
      <c r="E251" s="134" t="s">
        <v>582</v>
      </c>
      <c r="F251" s="118">
        <v>1</v>
      </c>
      <c r="G251" s="355">
        <v>1.3388800000000001</v>
      </c>
      <c r="H251" s="145"/>
      <c r="I251" s="135">
        <f t="shared" si="4"/>
        <v>0</v>
      </c>
      <c r="J251"/>
      <c r="K251"/>
      <c r="L251"/>
      <c r="M251"/>
      <c r="S251" s="332"/>
    </row>
    <row r="252" spans="1:19" ht="22.5" x14ac:dyDescent="0.2">
      <c r="A252" s="131" t="s">
        <v>542</v>
      </c>
      <c r="B252" s="132" t="s">
        <v>280</v>
      </c>
      <c r="C252" s="359">
        <v>12128</v>
      </c>
      <c r="D252" s="133" t="s">
        <v>737</v>
      </c>
      <c r="E252" s="134" t="s">
        <v>582</v>
      </c>
      <c r="F252" s="118">
        <v>1</v>
      </c>
      <c r="G252" s="355">
        <v>0.66944000000000004</v>
      </c>
      <c r="H252" s="145"/>
      <c r="I252" s="135">
        <f t="shared" si="4"/>
        <v>0</v>
      </c>
      <c r="J252"/>
      <c r="K252"/>
      <c r="L252"/>
      <c r="M252"/>
      <c r="S252" s="332"/>
    </row>
    <row r="253" spans="1:19" ht="22.5" x14ac:dyDescent="0.2">
      <c r="A253" s="131" t="s">
        <v>543</v>
      </c>
      <c r="B253" s="132" t="s">
        <v>280</v>
      </c>
      <c r="C253" s="359">
        <v>38095</v>
      </c>
      <c r="D253" s="133" t="s">
        <v>728</v>
      </c>
      <c r="E253" s="134" t="s">
        <v>582</v>
      </c>
      <c r="F253" s="118">
        <v>1</v>
      </c>
      <c r="G253" s="355">
        <v>4.8003200000000001</v>
      </c>
      <c r="H253" s="145"/>
      <c r="I253" s="135">
        <f t="shared" si="4"/>
        <v>0</v>
      </c>
      <c r="J253"/>
      <c r="K253"/>
      <c r="L253"/>
      <c r="M253"/>
      <c r="S253" s="332"/>
    </row>
    <row r="254" spans="1:19" ht="22.5" x14ac:dyDescent="0.2">
      <c r="A254" s="131" t="s">
        <v>544</v>
      </c>
      <c r="B254" s="132" t="s">
        <v>280</v>
      </c>
      <c r="C254" s="359">
        <v>38091</v>
      </c>
      <c r="D254" s="133" t="s">
        <v>727</v>
      </c>
      <c r="E254" s="134" t="s">
        <v>582</v>
      </c>
      <c r="F254" s="118">
        <v>1</v>
      </c>
      <c r="G254" s="355">
        <v>4.8003200000000001</v>
      </c>
      <c r="H254" s="145"/>
      <c r="I254" s="135">
        <f t="shared" si="4"/>
        <v>0</v>
      </c>
      <c r="J254"/>
      <c r="K254"/>
      <c r="L254"/>
      <c r="M254"/>
      <c r="S254" s="332"/>
    </row>
    <row r="255" spans="1:19" ht="22.5" x14ac:dyDescent="0.2">
      <c r="A255" s="131" t="s">
        <v>545</v>
      </c>
      <c r="B255" s="132" t="s">
        <v>280</v>
      </c>
      <c r="C255" s="359">
        <v>12147</v>
      </c>
      <c r="D255" s="133" t="s">
        <v>808</v>
      </c>
      <c r="E255" s="134" t="s">
        <v>582</v>
      </c>
      <c r="F255" s="118">
        <v>1</v>
      </c>
      <c r="G255" s="355">
        <v>1.5490799999999998</v>
      </c>
      <c r="H255" s="145"/>
      <c r="I255" s="135">
        <f t="shared" si="4"/>
        <v>0</v>
      </c>
      <c r="J255"/>
      <c r="K255"/>
      <c r="L255"/>
      <c r="M255"/>
      <c r="S255" s="332"/>
    </row>
    <row r="256" spans="1:19" ht="22.5" x14ac:dyDescent="0.2">
      <c r="A256" s="131" t="s">
        <v>546</v>
      </c>
      <c r="B256" s="132" t="s">
        <v>280</v>
      </c>
      <c r="C256" s="359">
        <v>7528</v>
      </c>
      <c r="D256" s="133" t="s">
        <v>807</v>
      </c>
      <c r="E256" s="134" t="s">
        <v>582</v>
      </c>
      <c r="F256" s="118">
        <v>1</v>
      </c>
      <c r="G256" s="355">
        <v>4.1308800000000003</v>
      </c>
      <c r="H256" s="145"/>
      <c r="I256" s="135">
        <f t="shared" si="4"/>
        <v>0</v>
      </c>
      <c r="J256"/>
      <c r="K256"/>
      <c r="L256"/>
      <c r="M256"/>
      <c r="S256" s="332"/>
    </row>
    <row r="257" spans="1:1021" ht="22.5" x14ac:dyDescent="0.2">
      <c r="A257" s="131" t="s">
        <v>547</v>
      </c>
      <c r="B257" s="132" t="s">
        <v>280</v>
      </c>
      <c r="C257" s="359">
        <v>38774</v>
      </c>
      <c r="D257" s="133" t="s">
        <v>762</v>
      </c>
      <c r="E257" s="134" t="s">
        <v>582</v>
      </c>
      <c r="F257" s="118">
        <v>1</v>
      </c>
      <c r="G257" s="355">
        <v>42</v>
      </c>
      <c r="H257" s="145"/>
      <c r="I257" s="135">
        <f t="shared" si="4"/>
        <v>0</v>
      </c>
      <c r="J257"/>
      <c r="K257"/>
      <c r="L257"/>
      <c r="M257"/>
      <c r="S257" s="332"/>
    </row>
    <row r="258" spans="1:1021" s="345" customFormat="1" ht="33.75" hidden="1" x14ac:dyDescent="0.2">
      <c r="A258" s="339" t="s">
        <v>548</v>
      </c>
      <c r="B258" s="340" t="s">
        <v>280</v>
      </c>
      <c r="C258" s="360">
        <v>3788</v>
      </c>
      <c r="D258" s="341" t="s">
        <v>832</v>
      </c>
      <c r="E258" s="342" t="s">
        <v>582</v>
      </c>
      <c r="F258" s="343">
        <v>1</v>
      </c>
      <c r="G258" s="356">
        <v>0</v>
      </c>
      <c r="H258" s="145"/>
      <c r="I258" s="344">
        <f t="shared" si="4"/>
        <v>0</v>
      </c>
      <c r="N258" s="346"/>
      <c r="O258" s="346"/>
      <c r="P258" s="346"/>
      <c r="Q258" s="346"/>
      <c r="R258" s="346"/>
      <c r="S258" s="347"/>
      <c r="T258" s="346"/>
      <c r="U258" s="346"/>
      <c r="V258" s="346"/>
      <c r="W258" s="346"/>
      <c r="X258" s="346"/>
      <c r="Y258" s="346"/>
      <c r="Z258" s="346"/>
      <c r="AA258" s="346"/>
      <c r="AB258" s="346"/>
      <c r="AC258" s="346"/>
      <c r="AD258" s="346"/>
      <c r="AE258" s="346"/>
      <c r="AF258" s="346"/>
      <c r="AG258" s="346"/>
      <c r="AH258" s="346"/>
      <c r="AI258" s="346"/>
      <c r="AJ258" s="346"/>
      <c r="AK258" s="346"/>
      <c r="AL258" s="346"/>
      <c r="AM258" s="346"/>
      <c r="AN258" s="346"/>
      <c r="AO258" s="346"/>
      <c r="AP258" s="346"/>
      <c r="AQ258" s="346"/>
      <c r="AR258" s="346"/>
      <c r="AS258" s="346"/>
      <c r="AT258" s="346"/>
      <c r="AU258" s="346"/>
      <c r="AV258" s="346"/>
      <c r="AW258" s="346"/>
      <c r="AX258" s="346"/>
      <c r="AY258" s="346"/>
      <c r="AZ258" s="346"/>
      <c r="BA258" s="346"/>
      <c r="BB258" s="346"/>
      <c r="BC258" s="346"/>
      <c r="BD258" s="346"/>
      <c r="BE258" s="346"/>
      <c r="BF258" s="346"/>
      <c r="BG258" s="346"/>
      <c r="BH258" s="346"/>
      <c r="BI258" s="346"/>
      <c r="BJ258" s="346"/>
      <c r="BK258" s="346"/>
      <c r="BL258" s="346"/>
      <c r="BM258" s="346"/>
      <c r="BN258" s="346"/>
      <c r="BO258" s="346"/>
      <c r="BP258" s="346"/>
      <c r="BQ258" s="346"/>
      <c r="BR258" s="346"/>
      <c r="BS258" s="346"/>
      <c r="BT258" s="346"/>
      <c r="BU258" s="346"/>
      <c r="BV258" s="346"/>
      <c r="BW258" s="346"/>
      <c r="BX258" s="346"/>
      <c r="BY258" s="346"/>
      <c r="BZ258" s="346"/>
      <c r="CA258" s="346"/>
      <c r="CB258" s="346"/>
      <c r="CC258" s="346"/>
      <c r="CD258" s="346"/>
      <c r="CE258" s="346"/>
      <c r="CF258" s="346"/>
      <c r="CG258" s="346"/>
      <c r="CH258" s="346"/>
      <c r="CI258" s="346"/>
      <c r="CJ258" s="346"/>
      <c r="CK258" s="346"/>
      <c r="CL258" s="346"/>
      <c r="CM258" s="346"/>
      <c r="CN258" s="346"/>
      <c r="CO258" s="346"/>
      <c r="CP258" s="346"/>
      <c r="CQ258" s="346"/>
      <c r="CR258" s="346"/>
      <c r="CS258" s="346"/>
      <c r="CT258" s="346"/>
      <c r="CU258" s="346"/>
      <c r="CV258" s="346"/>
      <c r="CW258" s="346"/>
      <c r="CX258" s="346"/>
      <c r="CY258" s="346"/>
      <c r="CZ258" s="346"/>
      <c r="DA258" s="346"/>
      <c r="DB258" s="346"/>
      <c r="DC258" s="346"/>
      <c r="DD258" s="346"/>
      <c r="DE258" s="346"/>
      <c r="DF258" s="346"/>
      <c r="DG258" s="346"/>
      <c r="DH258" s="346"/>
      <c r="DI258" s="346"/>
      <c r="DJ258" s="346"/>
      <c r="DK258" s="346"/>
      <c r="DL258" s="346"/>
      <c r="DM258" s="346"/>
      <c r="DN258" s="346"/>
      <c r="DO258" s="346"/>
      <c r="DP258" s="346"/>
      <c r="DQ258" s="346"/>
      <c r="DR258" s="346"/>
      <c r="DS258" s="346"/>
      <c r="DT258" s="346"/>
      <c r="DU258" s="346"/>
      <c r="DV258" s="346"/>
      <c r="DW258" s="346"/>
      <c r="DX258" s="346"/>
      <c r="DY258" s="346"/>
      <c r="DZ258" s="346"/>
      <c r="EA258" s="346"/>
      <c r="EB258" s="346"/>
      <c r="EC258" s="346"/>
      <c r="ED258" s="346"/>
      <c r="EE258" s="346"/>
      <c r="EF258" s="346"/>
      <c r="EG258" s="346"/>
      <c r="EH258" s="346"/>
      <c r="EI258" s="346"/>
      <c r="EJ258" s="346"/>
      <c r="EK258" s="346"/>
      <c r="EL258" s="346"/>
      <c r="EM258" s="346"/>
      <c r="EN258" s="346"/>
      <c r="EO258" s="346"/>
      <c r="EP258" s="346"/>
      <c r="EQ258" s="346"/>
      <c r="ER258" s="346"/>
      <c r="ES258" s="346"/>
      <c r="ET258" s="346"/>
      <c r="EU258" s="346"/>
      <c r="EV258" s="346"/>
      <c r="EW258" s="346"/>
      <c r="EX258" s="346"/>
      <c r="EY258" s="346"/>
      <c r="EZ258" s="346"/>
      <c r="FA258" s="346"/>
      <c r="FB258" s="346"/>
      <c r="FC258" s="346"/>
      <c r="FD258" s="346"/>
      <c r="FE258" s="346"/>
      <c r="FF258" s="346"/>
      <c r="FG258" s="346"/>
      <c r="FH258" s="346"/>
      <c r="FI258" s="346"/>
      <c r="FJ258" s="346"/>
      <c r="FK258" s="346"/>
      <c r="FL258" s="346"/>
      <c r="FM258" s="346"/>
      <c r="FN258" s="346"/>
      <c r="FO258" s="346"/>
      <c r="FP258" s="346"/>
      <c r="FQ258" s="346"/>
      <c r="FR258" s="346"/>
      <c r="FS258" s="346"/>
      <c r="FT258" s="346"/>
      <c r="FU258" s="346"/>
      <c r="FV258" s="346"/>
      <c r="FW258" s="346"/>
      <c r="FX258" s="346"/>
      <c r="FY258" s="346"/>
      <c r="FZ258" s="346"/>
      <c r="GA258" s="346"/>
      <c r="GB258" s="346"/>
      <c r="GC258" s="346"/>
      <c r="GD258" s="346"/>
      <c r="GE258" s="346"/>
      <c r="GF258" s="346"/>
      <c r="GG258" s="346"/>
      <c r="GH258" s="346"/>
      <c r="GI258" s="346"/>
      <c r="GJ258" s="346"/>
      <c r="GK258" s="346"/>
      <c r="GL258" s="346"/>
      <c r="GM258" s="346"/>
      <c r="GN258" s="346"/>
      <c r="GO258" s="346"/>
      <c r="GP258" s="346"/>
      <c r="GQ258" s="346"/>
      <c r="GR258" s="346"/>
      <c r="GS258" s="346"/>
      <c r="GT258" s="346"/>
      <c r="GU258" s="346"/>
      <c r="GV258" s="346"/>
      <c r="GW258" s="346"/>
      <c r="GX258" s="346"/>
      <c r="GY258" s="346"/>
      <c r="GZ258" s="346"/>
      <c r="HA258" s="346"/>
      <c r="HB258" s="346"/>
      <c r="HC258" s="346"/>
      <c r="HD258" s="346"/>
      <c r="HE258" s="346"/>
      <c r="HF258" s="346"/>
      <c r="HG258" s="346"/>
      <c r="HH258" s="346"/>
      <c r="HI258" s="346"/>
      <c r="HJ258" s="346"/>
      <c r="HK258" s="346"/>
      <c r="HL258" s="346"/>
      <c r="HM258" s="346"/>
      <c r="HN258" s="346"/>
      <c r="HO258" s="346"/>
      <c r="HP258" s="346"/>
      <c r="HQ258" s="346"/>
      <c r="HR258" s="346"/>
      <c r="HS258" s="346"/>
      <c r="HT258" s="346"/>
      <c r="HU258" s="346"/>
      <c r="HV258" s="346"/>
      <c r="HW258" s="346"/>
      <c r="HX258" s="346"/>
      <c r="HY258" s="346"/>
      <c r="HZ258" s="346"/>
      <c r="IA258" s="346"/>
      <c r="IB258" s="346"/>
      <c r="IC258" s="346"/>
      <c r="ID258" s="346"/>
      <c r="IE258" s="346"/>
      <c r="IF258" s="346"/>
      <c r="IG258" s="346"/>
      <c r="IH258" s="346"/>
      <c r="II258" s="346"/>
      <c r="IJ258" s="346"/>
      <c r="IK258" s="346"/>
      <c r="IL258" s="346"/>
      <c r="IM258" s="346"/>
      <c r="IN258" s="346"/>
      <c r="IO258" s="346"/>
      <c r="IP258" s="346"/>
      <c r="IQ258" s="346"/>
      <c r="IR258" s="346"/>
      <c r="IS258" s="346"/>
      <c r="IT258" s="346"/>
      <c r="IU258" s="346"/>
      <c r="IV258" s="346"/>
      <c r="IW258" s="346"/>
      <c r="IX258" s="346"/>
      <c r="IY258" s="346"/>
      <c r="IZ258" s="346"/>
      <c r="JA258" s="346"/>
      <c r="JB258" s="346"/>
      <c r="JC258" s="346"/>
      <c r="JD258" s="346"/>
      <c r="JE258" s="346"/>
      <c r="JF258" s="346"/>
      <c r="JG258" s="346"/>
      <c r="JH258" s="346"/>
      <c r="JI258" s="346"/>
      <c r="JJ258" s="346"/>
      <c r="JK258" s="346"/>
      <c r="JL258" s="346"/>
      <c r="JM258" s="346"/>
      <c r="JN258" s="346"/>
      <c r="JO258" s="346"/>
      <c r="JP258" s="346"/>
      <c r="JQ258" s="346"/>
      <c r="JR258" s="346"/>
      <c r="JS258" s="346"/>
      <c r="JT258" s="346"/>
      <c r="JU258" s="346"/>
      <c r="JV258" s="346"/>
      <c r="JW258" s="346"/>
      <c r="JX258" s="346"/>
      <c r="JY258" s="346"/>
      <c r="JZ258" s="346"/>
      <c r="KA258" s="346"/>
      <c r="KB258" s="346"/>
      <c r="KC258" s="346"/>
      <c r="KD258" s="346"/>
      <c r="KE258" s="346"/>
      <c r="KF258" s="346"/>
      <c r="KG258" s="346"/>
      <c r="KH258" s="346"/>
      <c r="KI258" s="346"/>
      <c r="KJ258" s="346"/>
      <c r="KK258" s="346"/>
      <c r="KL258" s="346"/>
      <c r="KM258" s="346"/>
      <c r="KN258" s="346"/>
      <c r="KO258" s="346"/>
      <c r="KP258" s="346"/>
      <c r="KQ258" s="346"/>
      <c r="KR258" s="346"/>
      <c r="KS258" s="346"/>
      <c r="KT258" s="346"/>
      <c r="KU258" s="346"/>
      <c r="KV258" s="346"/>
      <c r="KW258" s="346"/>
      <c r="KX258" s="346"/>
      <c r="KY258" s="346"/>
      <c r="KZ258" s="346"/>
      <c r="LA258" s="346"/>
      <c r="LB258" s="346"/>
      <c r="LC258" s="346"/>
      <c r="LD258" s="346"/>
      <c r="LE258" s="346"/>
      <c r="LF258" s="346"/>
      <c r="LG258" s="346"/>
      <c r="LH258" s="346"/>
      <c r="LI258" s="346"/>
      <c r="LJ258" s="346"/>
      <c r="LK258" s="346"/>
      <c r="LL258" s="346"/>
      <c r="LM258" s="346"/>
      <c r="LN258" s="346"/>
      <c r="LO258" s="346"/>
      <c r="LP258" s="346"/>
      <c r="LQ258" s="346"/>
      <c r="LR258" s="346"/>
      <c r="LS258" s="346"/>
      <c r="LT258" s="346"/>
      <c r="LU258" s="346"/>
      <c r="LV258" s="346"/>
      <c r="LW258" s="346"/>
      <c r="LX258" s="346"/>
      <c r="LY258" s="346"/>
      <c r="LZ258" s="346"/>
      <c r="MA258" s="346"/>
      <c r="MB258" s="346"/>
      <c r="MC258" s="346"/>
      <c r="MD258" s="346"/>
      <c r="ME258" s="346"/>
      <c r="MF258" s="346"/>
      <c r="MG258" s="346"/>
      <c r="MH258" s="346"/>
      <c r="MI258" s="346"/>
      <c r="MJ258" s="346"/>
      <c r="MK258" s="346"/>
      <c r="ML258" s="346"/>
      <c r="MM258" s="346"/>
      <c r="MN258" s="346"/>
      <c r="MO258" s="346"/>
      <c r="MP258" s="346"/>
      <c r="MQ258" s="346"/>
      <c r="MR258" s="346"/>
      <c r="MS258" s="346"/>
      <c r="MT258" s="346"/>
      <c r="MU258" s="346"/>
      <c r="MV258" s="346"/>
      <c r="MW258" s="346"/>
      <c r="MX258" s="346"/>
      <c r="MY258" s="346"/>
      <c r="MZ258" s="346"/>
      <c r="NA258" s="346"/>
      <c r="NB258" s="346"/>
      <c r="NC258" s="346"/>
      <c r="ND258" s="346"/>
      <c r="NE258" s="346"/>
      <c r="NF258" s="346"/>
      <c r="NG258" s="346"/>
      <c r="NH258" s="346"/>
      <c r="NI258" s="346"/>
      <c r="NJ258" s="346"/>
      <c r="NK258" s="346"/>
      <c r="NL258" s="346"/>
      <c r="NM258" s="346"/>
      <c r="NN258" s="346"/>
      <c r="NO258" s="346"/>
      <c r="NP258" s="346"/>
      <c r="NQ258" s="346"/>
      <c r="NR258" s="346"/>
      <c r="NS258" s="346"/>
      <c r="NT258" s="346"/>
      <c r="NU258" s="346"/>
      <c r="NV258" s="346"/>
      <c r="NW258" s="346"/>
      <c r="NX258" s="346"/>
      <c r="NY258" s="346"/>
      <c r="NZ258" s="346"/>
      <c r="OA258" s="346"/>
      <c r="OB258" s="346"/>
      <c r="OC258" s="346"/>
      <c r="OD258" s="346"/>
      <c r="OE258" s="346"/>
      <c r="OF258" s="346"/>
      <c r="OG258" s="346"/>
      <c r="OH258" s="346"/>
      <c r="OI258" s="346"/>
      <c r="OJ258" s="346"/>
      <c r="OK258" s="346"/>
      <c r="OL258" s="346"/>
      <c r="OM258" s="346"/>
      <c r="ON258" s="346"/>
      <c r="OO258" s="346"/>
      <c r="OP258" s="346"/>
      <c r="OQ258" s="346"/>
      <c r="OR258" s="346"/>
      <c r="OS258" s="346"/>
      <c r="OT258" s="346"/>
      <c r="OU258" s="346"/>
      <c r="OV258" s="346"/>
      <c r="OW258" s="346"/>
      <c r="OX258" s="346"/>
      <c r="OY258" s="346"/>
      <c r="OZ258" s="346"/>
      <c r="PA258" s="346"/>
      <c r="PB258" s="346"/>
      <c r="PC258" s="346"/>
      <c r="PD258" s="346"/>
      <c r="PE258" s="346"/>
      <c r="PF258" s="346"/>
      <c r="PG258" s="346"/>
      <c r="PH258" s="346"/>
      <c r="PI258" s="346"/>
      <c r="PJ258" s="346"/>
      <c r="PK258" s="346"/>
      <c r="PL258" s="346"/>
      <c r="PM258" s="346"/>
      <c r="PN258" s="346"/>
      <c r="PO258" s="346"/>
      <c r="PP258" s="346"/>
      <c r="PQ258" s="346"/>
      <c r="PR258" s="346"/>
      <c r="PS258" s="346"/>
      <c r="PT258" s="346"/>
      <c r="PU258" s="346"/>
      <c r="PV258" s="346"/>
      <c r="PW258" s="346"/>
      <c r="PX258" s="346"/>
      <c r="PY258" s="346"/>
      <c r="PZ258" s="346"/>
      <c r="QA258" s="346"/>
      <c r="QB258" s="346"/>
      <c r="QC258" s="346"/>
      <c r="QD258" s="346"/>
      <c r="QE258" s="346"/>
      <c r="QF258" s="346"/>
      <c r="QG258" s="346"/>
      <c r="QH258" s="346"/>
      <c r="QI258" s="346"/>
      <c r="QJ258" s="346"/>
      <c r="QK258" s="346"/>
      <c r="QL258" s="346"/>
      <c r="QM258" s="346"/>
      <c r="QN258" s="346"/>
      <c r="QO258" s="346"/>
      <c r="QP258" s="346"/>
      <c r="QQ258" s="346"/>
      <c r="QR258" s="346"/>
      <c r="QS258" s="346"/>
      <c r="QT258" s="346"/>
      <c r="QU258" s="346"/>
      <c r="QV258" s="346"/>
      <c r="QW258" s="346"/>
      <c r="QX258" s="346"/>
      <c r="QY258" s="346"/>
      <c r="QZ258" s="346"/>
      <c r="RA258" s="346"/>
      <c r="RB258" s="346"/>
      <c r="RC258" s="346"/>
      <c r="RD258" s="346"/>
      <c r="RE258" s="346"/>
      <c r="RF258" s="346"/>
      <c r="RG258" s="346"/>
      <c r="RH258" s="346"/>
      <c r="RI258" s="346"/>
      <c r="RJ258" s="346"/>
      <c r="RK258" s="346"/>
      <c r="RL258" s="346"/>
      <c r="RM258" s="346"/>
      <c r="RN258" s="346"/>
      <c r="RO258" s="346"/>
      <c r="RP258" s="346"/>
      <c r="RQ258" s="346"/>
      <c r="RR258" s="346"/>
      <c r="RS258" s="346"/>
      <c r="RT258" s="346"/>
      <c r="RU258" s="346"/>
      <c r="RV258" s="346"/>
      <c r="RW258" s="346"/>
      <c r="RX258" s="346"/>
      <c r="RY258" s="346"/>
      <c r="RZ258" s="346"/>
      <c r="SA258" s="346"/>
      <c r="SB258" s="346"/>
      <c r="SC258" s="346"/>
      <c r="SD258" s="346"/>
      <c r="SE258" s="346"/>
      <c r="SF258" s="346"/>
      <c r="SG258" s="346"/>
      <c r="SH258" s="346"/>
      <c r="SI258" s="346"/>
      <c r="SJ258" s="346"/>
      <c r="SK258" s="346"/>
      <c r="SL258" s="346"/>
      <c r="SM258" s="346"/>
      <c r="SN258" s="346"/>
      <c r="SO258" s="346"/>
      <c r="SP258" s="346"/>
      <c r="SQ258" s="346"/>
      <c r="SR258" s="346"/>
      <c r="SS258" s="346"/>
      <c r="ST258" s="346"/>
      <c r="SU258" s="346"/>
      <c r="SV258" s="346"/>
      <c r="SW258" s="346"/>
      <c r="SX258" s="346"/>
      <c r="SY258" s="346"/>
      <c r="SZ258" s="346"/>
      <c r="TA258" s="346"/>
      <c r="TB258" s="346"/>
      <c r="TC258" s="346"/>
      <c r="TD258" s="346"/>
      <c r="TE258" s="346"/>
      <c r="TF258" s="346"/>
      <c r="TG258" s="346"/>
      <c r="TH258" s="346"/>
      <c r="TI258" s="346"/>
      <c r="TJ258" s="346"/>
      <c r="TK258" s="346"/>
      <c r="TL258" s="346"/>
      <c r="TM258" s="346"/>
      <c r="TN258" s="346"/>
      <c r="TO258" s="346"/>
      <c r="TP258" s="346"/>
      <c r="TQ258" s="346"/>
      <c r="TR258" s="346"/>
      <c r="TS258" s="346"/>
      <c r="TT258" s="346"/>
      <c r="TU258" s="346"/>
      <c r="TV258" s="346"/>
      <c r="TW258" s="346"/>
      <c r="TX258" s="346"/>
      <c r="TY258" s="346"/>
      <c r="TZ258" s="346"/>
      <c r="UA258" s="346"/>
      <c r="UB258" s="346"/>
      <c r="UC258" s="346"/>
      <c r="UD258" s="346"/>
      <c r="UE258" s="346"/>
      <c r="UF258" s="346"/>
      <c r="UG258" s="346"/>
      <c r="UH258" s="346"/>
      <c r="UI258" s="346"/>
      <c r="UJ258" s="346"/>
      <c r="UK258" s="346"/>
      <c r="UL258" s="346"/>
      <c r="UM258" s="346"/>
      <c r="UN258" s="346"/>
      <c r="UO258" s="346"/>
      <c r="UP258" s="346"/>
      <c r="UQ258" s="346"/>
      <c r="UR258" s="346"/>
      <c r="US258" s="346"/>
      <c r="UT258" s="346"/>
      <c r="UU258" s="346"/>
      <c r="UV258" s="346"/>
      <c r="UW258" s="346"/>
      <c r="UX258" s="346"/>
      <c r="UY258" s="346"/>
      <c r="UZ258" s="346"/>
      <c r="VA258" s="346"/>
      <c r="VB258" s="346"/>
      <c r="VC258" s="346"/>
      <c r="VD258" s="346"/>
      <c r="VE258" s="346"/>
      <c r="VF258" s="346"/>
      <c r="VG258" s="346"/>
      <c r="VH258" s="346"/>
      <c r="VI258" s="346"/>
      <c r="VJ258" s="346"/>
      <c r="VK258" s="346"/>
      <c r="VL258" s="346"/>
      <c r="VM258" s="346"/>
      <c r="VN258" s="346"/>
      <c r="VO258" s="346"/>
      <c r="VP258" s="346"/>
      <c r="VQ258" s="346"/>
      <c r="VR258" s="346"/>
      <c r="VS258" s="346"/>
      <c r="VT258" s="346"/>
      <c r="VU258" s="346"/>
      <c r="VV258" s="346"/>
      <c r="VW258" s="346"/>
      <c r="VX258" s="346"/>
      <c r="VY258" s="346"/>
      <c r="VZ258" s="346"/>
      <c r="WA258" s="346"/>
      <c r="WB258" s="346"/>
      <c r="WC258" s="346"/>
      <c r="WD258" s="346"/>
      <c r="WE258" s="346"/>
      <c r="WF258" s="346"/>
      <c r="WG258" s="346"/>
      <c r="WH258" s="346"/>
      <c r="WI258" s="346"/>
      <c r="WJ258" s="346"/>
      <c r="WK258" s="346"/>
      <c r="WL258" s="346"/>
      <c r="WM258" s="346"/>
      <c r="WN258" s="346"/>
      <c r="WO258" s="346"/>
      <c r="WP258" s="346"/>
      <c r="WQ258" s="346"/>
      <c r="WR258" s="346"/>
      <c r="WS258" s="346"/>
      <c r="WT258" s="346"/>
      <c r="WU258" s="346"/>
      <c r="WV258" s="346"/>
      <c r="WW258" s="346"/>
      <c r="WX258" s="346"/>
      <c r="WY258" s="346"/>
      <c r="WZ258" s="346"/>
      <c r="XA258" s="346"/>
      <c r="XB258" s="346"/>
      <c r="XC258" s="346"/>
      <c r="XD258" s="346"/>
      <c r="XE258" s="346"/>
      <c r="XF258" s="346"/>
      <c r="XG258" s="346"/>
      <c r="XH258" s="346"/>
      <c r="XI258" s="346"/>
      <c r="XJ258" s="346"/>
      <c r="XK258" s="346"/>
      <c r="XL258" s="346"/>
      <c r="XM258" s="346"/>
      <c r="XN258" s="346"/>
      <c r="XO258" s="346"/>
      <c r="XP258" s="346"/>
      <c r="XQ258" s="346"/>
      <c r="XR258" s="346"/>
      <c r="XS258" s="346"/>
      <c r="XT258" s="346"/>
      <c r="XU258" s="346"/>
      <c r="XV258" s="346"/>
      <c r="XW258" s="346"/>
      <c r="XX258" s="346"/>
      <c r="XY258" s="346"/>
      <c r="XZ258" s="346"/>
      <c r="YA258" s="346"/>
      <c r="YB258" s="346"/>
      <c r="YC258" s="346"/>
      <c r="YD258" s="346"/>
      <c r="YE258" s="346"/>
      <c r="YF258" s="346"/>
      <c r="YG258" s="346"/>
      <c r="YH258" s="346"/>
      <c r="YI258" s="346"/>
      <c r="YJ258" s="346"/>
      <c r="YK258" s="346"/>
      <c r="YL258" s="346"/>
      <c r="YM258" s="346"/>
      <c r="YN258" s="346"/>
      <c r="YO258" s="346"/>
      <c r="YP258" s="346"/>
      <c r="YQ258" s="346"/>
      <c r="YR258" s="346"/>
      <c r="YS258" s="346"/>
      <c r="YT258" s="346"/>
      <c r="YU258" s="346"/>
      <c r="YV258" s="346"/>
      <c r="YW258" s="346"/>
      <c r="YX258" s="346"/>
      <c r="YY258" s="346"/>
      <c r="YZ258" s="346"/>
      <c r="ZA258" s="346"/>
      <c r="ZB258" s="346"/>
      <c r="ZC258" s="346"/>
      <c r="ZD258" s="346"/>
      <c r="ZE258" s="346"/>
      <c r="ZF258" s="346"/>
      <c r="ZG258" s="346"/>
      <c r="ZH258" s="346"/>
      <c r="ZI258" s="346"/>
      <c r="ZJ258" s="346"/>
      <c r="ZK258" s="346"/>
      <c r="ZL258" s="346"/>
      <c r="ZM258" s="346"/>
      <c r="ZN258" s="346"/>
      <c r="ZO258" s="346"/>
      <c r="ZP258" s="346"/>
      <c r="ZQ258" s="346"/>
      <c r="ZR258" s="346"/>
      <c r="ZS258" s="346"/>
      <c r="ZT258" s="346"/>
      <c r="ZU258" s="346"/>
      <c r="ZV258" s="346"/>
      <c r="ZW258" s="346"/>
      <c r="ZX258" s="346"/>
      <c r="ZY258" s="346"/>
      <c r="ZZ258" s="346"/>
      <c r="AAA258" s="346"/>
      <c r="AAB258" s="346"/>
      <c r="AAC258" s="346"/>
      <c r="AAD258" s="346"/>
      <c r="AAE258" s="346"/>
      <c r="AAF258" s="346"/>
      <c r="AAG258" s="346"/>
      <c r="AAH258" s="346"/>
      <c r="AAI258" s="346"/>
      <c r="AAJ258" s="346"/>
      <c r="AAK258" s="346"/>
      <c r="AAL258" s="346"/>
      <c r="AAM258" s="346"/>
      <c r="AAN258" s="346"/>
      <c r="AAO258" s="346"/>
      <c r="AAP258" s="346"/>
      <c r="AAQ258" s="346"/>
      <c r="AAR258" s="346"/>
      <c r="AAS258" s="346"/>
      <c r="AAT258" s="346"/>
      <c r="AAU258" s="346"/>
      <c r="AAV258" s="346"/>
      <c r="AAW258" s="346"/>
      <c r="AAX258" s="346"/>
      <c r="AAY258" s="346"/>
      <c r="AAZ258" s="346"/>
      <c r="ABA258" s="346"/>
      <c r="ABB258" s="346"/>
      <c r="ABC258" s="346"/>
      <c r="ABD258" s="346"/>
      <c r="ABE258" s="346"/>
      <c r="ABF258" s="346"/>
      <c r="ABG258" s="346"/>
      <c r="ABH258" s="346"/>
      <c r="ABI258" s="346"/>
      <c r="ABJ258" s="346"/>
      <c r="ABK258" s="346"/>
      <c r="ABL258" s="346"/>
      <c r="ABM258" s="346"/>
      <c r="ABN258" s="346"/>
      <c r="ABO258" s="346"/>
      <c r="ABP258" s="346"/>
      <c r="ABQ258" s="346"/>
      <c r="ABR258" s="346"/>
      <c r="ABS258" s="346"/>
      <c r="ABT258" s="346"/>
      <c r="ABU258" s="346"/>
      <c r="ABV258" s="346"/>
      <c r="ABW258" s="346"/>
      <c r="ABX258" s="346"/>
      <c r="ABY258" s="346"/>
      <c r="ABZ258" s="346"/>
      <c r="ACA258" s="346"/>
      <c r="ACB258" s="346"/>
      <c r="ACC258" s="346"/>
      <c r="ACD258" s="346"/>
      <c r="ACE258" s="346"/>
      <c r="ACF258" s="346"/>
      <c r="ACG258" s="346"/>
      <c r="ACH258" s="346"/>
      <c r="ACI258" s="346"/>
      <c r="ACJ258" s="346"/>
      <c r="ACK258" s="346"/>
      <c r="ACL258" s="346"/>
      <c r="ACM258" s="346"/>
      <c r="ACN258" s="346"/>
      <c r="ACO258" s="346"/>
      <c r="ACP258" s="346"/>
      <c r="ACQ258" s="346"/>
      <c r="ACR258" s="346"/>
      <c r="ACS258" s="346"/>
      <c r="ACT258" s="346"/>
      <c r="ACU258" s="346"/>
      <c r="ACV258" s="346"/>
      <c r="ACW258" s="346"/>
      <c r="ACX258" s="346"/>
      <c r="ACY258" s="346"/>
      <c r="ACZ258" s="346"/>
      <c r="ADA258" s="346"/>
      <c r="ADB258" s="346"/>
      <c r="ADC258" s="346"/>
      <c r="ADD258" s="346"/>
      <c r="ADE258" s="346"/>
      <c r="ADF258" s="346"/>
      <c r="ADG258" s="346"/>
      <c r="ADH258" s="346"/>
      <c r="ADI258" s="346"/>
      <c r="ADJ258" s="346"/>
      <c r="ADK258" s="346"/>
      <c r="ADL258" s="346"/>
      <c r="ADM258" s="346"/>
      <c r="ADN258" s="346"/>
      <c r="ADO258" s="346"/>
      <c r="ADP258" s="346"/>
      <c r="ADQ258" s="346"/>
      <c r="ADR258" s="346"/>
      <c r="ADS258" s="346"/>
      <c r="ADT258" s="346"/>
      <c r="ADU258" s="346"/>
      <c r="ADV258" s="346"/>
      <c r="ADW258" s="346"/>
      <c r="ADX258" s="346"/>
      <c r="ADY258" s="346"/>
      <c r="ADZ258" s="346"/>
      <c r="AEA258" s="346"/>
      <c r="AEB258" s="346"/>
      <c r="AEC258" s="346"/>
      <c r="AED258" s="346"/>
      <c r="AEE258" s="346"/>
      <c r="AEF258" s="346"/>
      <c r="AEG258" s="346"/>
      <c r="AEH258" s="346"/>
      <c r="AEI258" s="346"/>
      <c r="AEJ258" s="346"/>
      <c r="AEK258" s="346"/>
      <c r="AEL258" s="346"/>
      <c r="AEM258" s="346"/>
      <c r="AEN258" s="346"/>
      <c r="AEO258" s="346"/>
      <c r="AEP258" s="346"/>
      <c r="AEQ258" s="346"/>
      <c r="AER258" s="346"/>
      <c r="AES258" s="346"/>
      <c r="AET258" s="346"/>
      <c r="AEU258" s="346"/>
      <c r="AEV258" s="346"/>
      <c r="AEW258" s="346"/>
      <c r="AEX258" s="346"/>
      <c r="AEY258" s="346"/>
      <c r="AEZ258" s="346"/>
      <c r="AFA258" s="346"/>
      <c r="AFB258" s="346"/>
      <c r="AFC258" s="346"/>
      <c r="AFD258" s="346"/>
      <c r="AFE258" s="346"/>
      <c r="AFF258" s="346"/>
      <c r="AFG258" s="346"/>
      <c r="AFH258" s="346"/>
      <c r="AFI258" s="346"/>
      <c r="AFJ258" s="346"/>
      <c r="AFK258" s="346"/>
      <c r="AFL258" s="346"/>
      <c r="AFM258" s="346"/>
      <c r="AFN258" s="346"/>
      <c r="AFO258" s="346"/>
      <c r="AFP258" s="346"/>
      <c r="AFQ258" s="346"/>
      <c r="AFR258" s="346"/>
      <c r="AFS258" s="346"/>
      <c r="AFT258" s="346"/>
      <c r="AFU258" s="346"/>
      <c r="AFV258" s="346"/>
      <c r="AFW258" s="346"/>
      <c r="AFX258" s="346"/>
      <c r="AFY258" s="346"/>
      <c r="AFZ258" s="346"/>
      <c r="AGA258" s="346"/>
      <c r="AGB258" s="346"/>
      <c r="AGC258" s="346"/>
      <c r="AGD258" s="346"/>
      <c r="AGE258" s="346"/>
      <c r="AGF258" s="346"/>
      <c r="AGG258" s="346"/>
      <c r="AGH258" s="346"/>
      <c r="AGI258" s="346"/>
      <c r="AGJ258" s="346"/>
      <c r="AGK258" s="346"/>
      <c r="AGL258" s="346"/>
      <c r="AGM258" s="346"/>
      <c r="AGN258" s="346"/>
      <c r="AGO258" s="346"/>
      <c r="AGP258" s="346"/>
      <c r="AGQ258" s="346"/>
      <c r="AGR258" s="346"/>
      <c r="AGS258" s="346"/>
      <c r="AGT258" s="346"/>
      <c r="AGU258" s="346"/>
      <c r="AGV258" s="346"/>
      <c r="AGW258" s="346"/>
      <c r="AGX258" s="346"/>
      <c r="AGY258" s="346"/>
      <c r="AGZ258" s="346"/>
      <c r="AHA258" s="346"/>
      <c r="AHB258" s="346"/>
      <c r="AHC258" s="346"/>
      <c r="AHD258" s="346"/>
      <c r="AHE258" s="346"/>
      <c r="AHF258" s="346"/>
      <c r="AHG258" s="346"/>
      <c r="AHH258" s="346"/>
      <c r="AHI258" s="346"/>
      <c r="AHJ258" s="346"/>
      <c r="AHK258" s="346"/>
      <c r="AHL258" s="346"/>
      <c r="AHM258" s="346"/>
      <c r="AHN258" s="346"/>
      <c r="AHO258" s="346"/>
      <c r="AHP258" s="346"/>
      <c r="AHQ258" s="346"/>
      <c r="AHR258" s="346"/>
      <c r="AHS258" s="346"/>
      <c r="AHT258" s="346"/>
      <c r="AHU258" s="346"/>
      <c r="AHV258" s="346"/>
      <c r="AHW258" s="346"/>
      <c r="AHX258" s="346"/>
      <c r="AHY258" s="346"/>
      <c r="AHZ258" s="346"/>
      <c r="AIA258" s="346"/>
      <c r="AIB258" s="346"/>
      <c r="AIC258" s="346"/>
      <c r="AID258" s="346"/>
      <c r="AIE258" s="346"/>
      <c r="AIF258" s="346"/>
      <c r="AIG258" s="346"/>
      <c r="AIH258" s="346"/>
      <c r="AII258" s="346"/>
      <c r="AIJ258" s="346"/>
      <c r="AIK258" s="346"/>
      <c r="AIL258" s="346"/>
      <c r="AIM258" s="346"/>
      <c r="AIN258" s="346"/>
      <c r="AIO258" s="346"/>
      <c r="AIP258" s="346"/>
      <c r="AIQ258" s="346"/>
      <c r="AIR258" s="346"/>
      <c r="AIS258" s="346"/>
      <c r="AIT258" s="346"/>
      <c r="AIU258" s="346"/>
      <c r="AIV258" s="346"/>
      <c r="AIW258" s="346"/>
      <c r="AIX258" s="346"/>
      <c r="AIY258" s="346"/>
      <c r="AIZ258" s="346"/>
      <c r="AJA258" s="346"/>
      <c r="AJB258" s="346"/>
      <c r="AJC258" s="346"/>
      <c r="AJD258" s="346"/>
      <c r="AJE258" s="346"/>
      <c r="AJF258" s="346"/>
      <c r="AJG258" s="346"/>
      <c r="AJH258" s="346"/>
      <c r="AJI258" s="346"/>
      <c r="AJJ258" s="346"/>
      <c r="AJK258" s="346"/>
      <c r="AJL258" s="346"/>
      <c r="AJM258" s="346"/>
      <c r="AJN258" s="346"/>
      <c r="AJO258" s="346"/>
      <c r="AJP258" s="346"/>
      <c r="AJQ258" s="346"/>
      <c r="AJR258" s="346"/>
      <c r="AJS258" s="346"/>
      <c r="AJT258" s="346"/>
      <c r="AJU258" s="346"/>
      <c r="AJV258" s="346"/>
      <c r="AJW258" s="346"/>
      <c r="AJX258" s="346"/>
      <c r="AJY258" s="346"/>
      <c r="AJZ258" s="346"/>
      <c r="AKA258" s="346"/>
      <c r="AKB258" s="346"/>
      <c r="AKC258" s="346"/>
      <c r="AKD258" s="346"/>
      <c r="AKE258" s="346"/>
      <c r="AKF258" s="346"/>
      <c r="AKG258" s="346"/>
      <c r="AKH258" s="346"/>
      <c r="AKI258" s="346"/>
      <c r="AKJ258" s="346"/>
      <c r="AKK258" s="346"/>
      <c r="AKL258" s="346"/>
      <c r="AKM258" s="346"/>
      <c r="AKN258" s="346"/>
      <c r="AKO258" s="346"/>
      <c r="AKP258" s="346"/>
      <c r="AKQ258" s="346"/>
      <c r="AKR258" s="346"/>
      <c r="AKS258" s="346"/>
      <c r="AKT258" s="346"/>
      <c r="AKU258" s="346"/>
      <c r="AKV258" s="346"/>
      <c r="AKW258" s="346"/>
      <c r="AKX258" s="346"/>
      <c r="AKY258" s="346"/>
      <c r="AKZ258" s="346"/>
      <c r="ALA258" s="346"/>
      <c r="ALB258" s="346"/>
      <c r="ALC258" s="346"/>
      <c r="ALD258" s="346"/>
      <c r="ALE258" s="346"/>
      <c r="ALF258" s="346"/>
      <c r="ALG258" s="346"/>
      <c r="ALH258" s="346"/>
      <c r="ALI258" s="346"/>
      <c r="ALJ258" s="346"/>
      <c r="ALK258" s="346"/>
      <c r="ALL258" s="346"/>
      <c r="ALM258" s="346"/>
      <c r="ALN258" s="346"/>
      <c r="ALO258" s="346"/>
      <c r="ALP258" s="346"/>
      <c r="ALQ258" s="346"/>
      <c r="ALR258" s="346"/>
      <c r="ALS258" s="346"/>
      <c r="ALT258" s="346"/>
      <c r="ALU258" s="346"/>
      <c r="ALV258" s="346"/>
      <c r="ALW258" s="346"/>
      <c r="ALX258" s="346"/>
      <c r="ALY258" s="346"/>
      <c r="ALZ258" s="346"/>
      <c r="AMA258" s="346"/>
      <c r="AMB258" s="346"/>
      <c r="AMC258" s="346"/>
      <c r="AMD258" s="346"/>
      <c r="AME258" s="346"/>
      <c r="AMF258" s="346"/>
      <c r="AMG258" s="346"/>
    </row>
    <row r="259" spans="1:1021" ht="33.75" x14ac:dyDescent="0.2">
      <c r="A259" s="131" t="s">
        <v>549</v>
      </c>
      <c r="B259" s="132" t="s">
        <v>280</v>
      </c>
      <c r="C259" s="359">
        <v>3780</v>
      </c>
      <c r="D259" s="133" t="s">
        <v>763</v>
      </c>
      <c r="E259" s="134" t="s">
        <v>582</v>
      </c>
      <c r="F259" s="118">
        <v>1</v>
      </c>
      <c r="G259" s="355">
        <v>70.650000000000006</v>
      </c>
      <c r="H259" s="145"/>
      <c r="I259" s="135">
        <f t="shared" ref="I259:I306" si="5">IFERROR(H259*G259,"")</f>
        <v>0</v>
      </c>
      <c r="J259"/>
      <c r="K259"/>
      <c r="L259"/>
      <c r="M259"/>
      <c r="S259" s="332"/>
    </row>
    <row r="260" spans="1:1021" s="345" customFormat="1" ht="33.75" hidden="1" x14ac:dyDescent="0.2">
      <c r="A260" s="339" t="s">
        <v>550</v>
      </c>
      <c r="B260" s="340" t="s">
        <v>280</v>
      </c>
      <c r="C260" s="360">
        <v>3811</v>
      </c>
      <c r="D260" s="341" t="s">
        <v>833</v>
      </c>
      <c r="E260" s="342" t="s">
        <v>582</v>
      </c>
      <c r="F260" s="343">
        <v>1</v>
      </c>
      <c r="G260" s="356">
        <v>0</v>
      </c>
      <c r="H260" s="145"/>
      <c r="I260" s="344">
        <f t="shared" si="5"/>
        <v>0</v>
      </c>
      <c r="N260" s="346"/>
      <c r="O260" s="346"/>
      <c r="P260" s="346"/>
      <c r="Q260" s="346"/>
      <c r="R260" s="346"/>
      <c r="S260" s="347"/>
      <c r="T260" s="346"/>
      <c r="U260" s="346"/>
      <c r="V260" s="346"/>
      <c r="W260" s="346"/>
      <c r="X260" s="346"/>
      <c r="Y260" s="346"/>
      <c r="Z260" s="346"/>
      <c r="AA260" s="346"/>
      <c r="AB260" s="346"/>
      <c r="AC260" s="346"/>
      <c r="AD260" s="346"/>
      <c r="AE260" s="346"/>
      <c r="AF260" s="346"/>
      <c r="AG260" s="346"/>
      <c r="AH260" s="346"/>
      <c r="AI260" s="346"/>
      <c r="AJ260" s="346"/>
      <c r="AK260" s="346"/>
      <c r="AL260" s="346"/>
      <c r="AM260" s="346"/>
      <c r="AN260" s="346"/>
      <c r="AO260" s="346"/>
      <c r="AP260" s="346"/>
      <c r="AQ260" s="346"/>
      <c r="AR260" s="346"/>
      <c r="AS260" s="346"/>
      <c r="AT260" s="346"/>
      <c r="AU260" s="346"/>
      <c r="AV260" s="346"/>
      <c r="AW260" s="346"/>
      <c r="AX260" s="346"/>
      <c r="AY260" s="346"/>
      <c r="AZ260" s="346"/>
      <c r="BA260" s="346"/>
      <c r="BB260" s="346"/>
      <c r="BC260" s="346"/>
      <c r="BD260" s="346"/>
      <c r="BE260" s="346"/>
      <c r="BF260" s="346"/>
      <c r="BG260" s="346"/>
      <c r="BH260" s="346"/>
      <c r="BI260" s="346"/>
      <c r="BJ260" s="346"/>
      <c r="BK260" s="346"/>
      <c r="BL260" s="346"/>
      <c r="BM260" s="346"/>
      <c r="BN260" s="346"/>
      <c r="BO260" s="346"/>
      <c r="BP260" s="346"/>
      <c r="BQ260" s="346"/>
      <c r="BR260" s="346"/>
      <c r="BS260" s="346"/>
      <c r="BT260" s="346"/>
      <c r="BU260" s="346"/>
      <c r="BV260" s="346"/>
      <c r="BW260" s="346"/>
      <c r="BX260" s="346"/>
      <c r="BY260" s="346"/>
      <c r="BZ260" s="346"/>
      <c r="CA260" s="346"/>
      <c r="CB260" s="346"/>
      <c r="CC260" s="346"/>
      <c r="CD260" s="346"/>
      <c r="CE260" s="346"/>
      <c r="CF260" s="346"/>
      <c r="CG260" s="346"/>
      <c r="CH260" s="346"/>
      <c r="CI260" s="346"/>
      <c r="CJ260" s="346"/>
      <c r="CK260" s="346"/>
      <c r="CL260" s="346"/>
      <c r="CM260" s="346"/>
      <c r="CN260" s="346"/>
      <c r="CO260" s="346"/>
      <c r="CP260" s="346"/>
      <c r="CQ260" s="346"/>
      <c r="CR260" s="346"/>
      <c r="CS260" s="346"/>
      <c r="CT260" s="346"/>
      <c r="CU260" s="346"/>
      <c r="CV260" s="346"/>
      <c r="CW260" s="346"/>
      <c r="CX260" s="346"/>
      <c r="CY260" s="346"/>
      <c r="CZ260" s="346"/>
      <c r="DA260" s="346"/>
      <c r="DB260" s="346"/>
      <c r="DC260" s="346"/>
      <c r="DD260" s="346"/>
      <c r="DE260" s="346"/>
      <c r="DF260" s="346"/>
      <c r="DG260" s="346"/>
      <c r="DH260" s="346"/>
      <c r="DI260" s="346"/>
      <c r="DJ260" s="346"/>
      <c r="DK260" s="346"/>
      <c r="DL260" s="346"/>
      <c r="DM260" s="346"/>
      <c r="DN260" s="346"/>
      <c r="DO260" s="346"/>
      <c r="DP260" s="346"/>
      <c r="DQ260" s="346"/>
      <c r="DR260" s="346"/>
      <c r="DS260" s="346"/>
      <c r="DT260" s="346"/>
      <c r="DU260" s="346"/>
      <c r="DV260" s="346"/>
      <c r="DW260" s="346"/>
      <c r="DX260" s="346"/>
      <c r="DY260" s="346"/>
      <c r="DZ260" s="346"/>
      <c r="EA260" s="346"/>
      <c r="EB260" s="346"/>
      <c r="EC260" s="346"/>
      <c r="ED260" s="346"/>
      <c r="EE260" s="346"/>
      <c r="EF260" s="346"/>
      <c r="EG260" s="346"/>
      <c r="EH260" s="346"/>
      <c r="EI260" s="346"/>
      <c r="EJ260" s="346"/>
      <c r="EK260" s="346"/>
      <c r="EL260" s="346"/>
      <c r="EM260" s="346"/>
      <c r="EN260" s="346"/>
      <c r="EO260" s="346"/>
      <c r="EP260" s="346"/>
      <c r="EQ260" s="346"/>
      <c r="ER260" s="346"/>
      <c r="ES260" s="346"/>
      <c r="ET260" s="346"/>
      <c r="EU260" s="346"/>
      <c r="EV260" s="346"/>
      <c r="EW260" s="346"/>
      <c r="EX260" s="346"/>
      <c r="EY260" s="346"/>
      <c r="EZ260" s="346"/>
      <c r="FA260" s="346"/>
      <c r="FB260" s="346"/>
      <c r="FC260" s="346"/>
      <c r="FD260" s="346"/>
      <c r="FE260" s="346"/>
      <c r="FF260" s="346"/>
      <c r="FG260" s="346"/>
      <c r="FH260" s="346"/>
      <c r="FI260" s="346"/>
      <c r="FJ260" s="346"/>
      <c r="FK260" s="346"/>
      <c r="FL260" s="346"/>
      <c r="FM260" s="346"/>
      <c r="FN260" s="346"/>
      <c r="FO260" s="346"/>
      <c r="FP260" s="346"/>
      <c r="FQ260" s="346"/>
      <c r="FR260" s="346"/>
      <c r="FS260" s="346"/>
      <c r="FT260" s="346"/>
      <c r="FU260" s="346"/>
      <c r="FV260" s="346"/>
      <c r="FW260" s="346"/>
      <c r="FX260" s="346"/>
      <c r="FY260" s="346"/>
      <c r="FZ260" s="346"/>
      <c r="GA260" s="346"/>
      <c r="GB260" s="346"/>
      <c r="GC260" s="346"/>
      <c r="GD260" s="346"/>
      <c r="GE260" s="346"/>
      <c r="GF260" s="346"/>
      <c r="GG260" s="346"/>
      <c r="GH260" s="346"/>
      <c r="GI260" s="346"/>
      <c r="GJ260" s="346"/>
      <c r="GK260" s="346"/>
      <c r="GL260" s="346"/>
      <c r="GM260" s="346"/>
      <c r="GN260" s="346"/>
      <c r="GO260" s="346"/>
      <c r="GP260" s="346"/>
      <c r="GQ260" s="346"/>
      <c r="GR260" s="346"/>
      <c r="GS260" s="346"/>
      <c r="GT260" s="346"/>
      <c r="GU260" s="346"/>
      <c r="GV260" s="346"/>
      <c r="GW260" s="346"/>
      <c r="GX260" s="346"/>
      <c r="GY260" s="346"/>
      <c r="GZ260" s="346"/>
      <c r="HA260" s="346"/>
      <c r="HB260" s="346"/>
      <c r="HC260" s="346"/>
      <c r="HD260" s="346"/>
      <c r="HE260" s="346"/>
      <c r="HF260" s="346"/>
      <c r="HG260" s="346"/>
      <c r="HH260" s="346"/>
      <c r="HI260" s="346"/>
      <c r="HJ260" s="346"/>
      <c r="HK260" s="346"/>
      <c r="HL260" s="346"/>
      <c r="HM260" s="346"/>
      <c r="HN260" s="346"/>
      <c r="HO260" s="346"/>
      <c r="HP260" s="346"/>
      <c r="HQ260" s="346"/>
      <c r="HR260" s="346"/>
      <c r="HS260" s="346"/>
      <c r="HT260" s="346"/>
      <c r="HU260" s="346"/>
      <c r="HV260" s="346"/>
      <c r="HW260" s="346"/>
      <c r="HX260" s="346"/>
      <c r="HY260" s="346"/>
      <c r="HZ260" s="346"/>
      <c r="IA260" s="346"/>
      <c r="IB260" s="346"/>
      <c r="IC260" s="346"/>
      <c r="ID260" s="346"/>
      <c r="IE260" s="346"/>
      <c r="IF260" s="346"/>
      <c r="IG260" s="346"/>
      <c r="IH260" s="346"/>
      <c r="II260" s="346"/>
      <c r="IJ260" s="346"/>
      <c r="IK260" s="346"/>
      <c r="IL260" s="346"/>
      <c r="IM260" s="346"/>
      <c r="IN260" s="346"/>
      <c r="IO260" s="346"/>
      <c r="IP260" s="346"/>
      <c r="IQ260" s="346"/>
      <c r="IR260" s="346"/>
      <c r="IS260" s="346"/>
      <c r="IT260" s="346"/>
      <c r="IU260" s="346"/>
      <c r="IV260" s="346"/>
      <c r="IW260" s="346"/>
      <c r="IX260" s="346"/>
      <c r="IY260" s="346"/>
      <c r="IZ260" s="346"/>
      <c r="JA260" s="346"/>
      <c r="JB260" s="346"/>
      <c r="JC260" s="346"/>
      <c r="JD260" s="346"/>
      <c r="JE260" s="346"/>
      <c r="JF260" s="346"/>
      <c r="JG260" s="346"/>
      <c r="JH260" s="346"/>
      <c r="JI260" s="346"/>
      <c r="JJ260" s="346"/>
      <c r="JK260" s="346"/>
      <c r="JL260" s="346"/>
      <c r="JM260" s="346"/>
      <c r="JN260" s="346"/>
      <c r="JO260" s="346"/>
      <c r="JP260" s="346"/>
      <c r="JQ260" s="346"/>
      <c r="JR260" s="346"/>
      <c r="JS260" s="346"/>
      <c r="JT260" s="346"/>
      <c r="JU260" s="346"/>
      <c r="JV260" s="346"/>
      <c r="JW260" s="346"/>
      <c r="JX260" s="346"/>
      <c r="JY260" s="346"/>
      <c r="JZ260" s="346"/>
      <c r="KA260" s="346"/>
      <c r="KB260" s="346"/>
      <c r="KC260" s="346"/>
      <c r="KD260" s="346"/>
      <c r="KE260" s="346"/>
      <c r="KF260" s="346"/>
      <c r="KG260" s="346"/>
      <c r="KH260" s="346"/>
      <c r="KI260" s="346"/>
      <c r="KJ260" s="346"/>
      <c r="KK260" s="346"/>
      <c r="KL260" s="346"/>
      <c r="KM260" s="346"/>
      <c r="KN260" s="346"/>
      <c r="KO260" s="346"/>
      <c r="KP260" s="346"/>
      <c r="KQ260" s="346"/>
      <c r="KR260" s="346"/>
      <c r="KS260" s="346"/>
      <c r="KT260" s="346"/>
      <c r="KU260" s="346"/>
      <c r="KV260" s="346"/>
      <c r="KW260" s="346"/>
      <c r="KX260" s="346"/>
      <c r="KY260" s="346"/>
      <c r="KZ260" s="346"/>
      <c r="LA260" s="346"/>
      <c r="LB260" s="346"/>
      <c r="LC260" s="346"/>
      <c r="LD260" s="346"/>
      <c r="LE260" s="346"/>
      <c r="LF260" s="346"/>
      <c r="LG260" s="346"/>
      <c r="LH260" s="346"/>
      <c r="LI260" s="346"/>
      <c r="LJ260" s="346"/>
      <c r="LK260" s="346"/>
      <c r="LL260" s="346"/>
      <c r="LM260" s="346"/>
      <c r="LN260" s="346"/>
      <c r="LO260" s="346"/>
      <c r="LP260" s="346"/>
      <c r="LQ260" s="346"/>
      <c r="LR260" s="346"/>
      <c r="LS260" s="346"/>
      <c r="LT260" s="346"/>
      <c r="LU260" s="346"/>
      <c r="LV260" s="346"/>
      <c r="LW260" s="346"/>
      <c r="LX260" s="346"/>
      <c r="LY260" s="346"/>
      <c r="LZ260" s="346"/>
      <c r="MA260" s="346"/>
      <c r="MB260" s="346"/>
      <c r="MC260" s="346"/>
      <c r="MD260" s="346"/>
      <c r="ME260" s="346"/>
      <c r="MF260" s="346"/>
      <c r="MG260" s="346"/>
      <c r="MH260" s="346"/>
      <c r="MI260" s="346"/>
      <c r="MJ260" s="346"/>
      <c r="MK260" s="346"/>
      <c r="ML260" s="346"/>
      <c r="MM260" s="346"/>
      <c r="MN260" s="346"/>
      <c r="MO260" s="346"/>
      <c r="MP260" s="346"/>
      <c r="MQ260" s="346"/>
      <c r="MR260" s="346"/>
      <c r="MS260" s="346"/>
      <c r="MT260" s="346"/>
      <c r="MU260" s="346"/>
      <c r="MV260" s="346"/>
      <c r="MW260" s="346"/>
      <c r="MX260" s="346"/>
      <c r="MY260" s="346"/>
      <c r="MZ260" s="346"/>
      <c r="NA260" s="346"/>
      <c r="NB260" s="346"/>
      <c r="NC260" s="346"/>
      <c r="ND260" s="346"/>
      <c r="NE260" s="346"/>
      <c r="NF260" s="346"/>
      <c r="NG260" s="346"/>
      <c r="NH260" s="346"/>
      <c r="NI260" s="346"/>
      <c r="NJ260" s="346"/>
      <c r="NK260" s="346"/>
      <c r="NL260" s="346"/>
      <c r="NM260" s="346"/>
      <c r="NN260" s="346"/>
      <c r="NO260" s="346"/>
      <c r="NP260" s="346"/>
      <c r="NQ260" s="346"/>
      <c r="NR260" s="346"/>
      <c r="NS260" s="346"/>
      <c r="NT260" s="346"/>
      <c r="NU260" s="346"/>
      <c r="NV260" s="346"/>
      <c r="NW260" s="346"/>
      <c r="NX260" s="346"/>
      <c r="NY260" s="346"/>
      <c r="NZ260" s="346"/>
      <c r="OA260" s="346"/>
      <c r="OB260" s="346"/>
      <c r="OC260" s="346"/>
      <c r="OD260" s="346"/>
      <c r="OE260" s="346"/>
      <c r="OF260" s="346"/>
      <c r="OG260" s="346"/>
      <c r="OH260" s="346"/>
      <c r="OI260" s="346"/>
      <c r="OJ260" s="346"/>
      <c r="OK260" s="346"/>
      <c r="OL260" s="346"/>
      <c r="OM260" s="346"/>
      <c r="ON260" s="346"/>
      <c r="OO260" s="346"/>
      <c r="OP260" s="346"/>
      <c r="OQ260" s="346"/>
      <c r="OR260" s="346"/>
      <c r="OS260" s="346"/>
      <c r="OT260" s="346"/>
      <c r="OU260" s="346"/>
      <c r="OV260" s="346"/>
      <c r="OW260" s="346"/>
      <c r="OX260" s="346"/>
      <c r="OY260" s="346"/>
      <c r="OZ260" s="346"/>
      <c r="PA260" s="346"/>
      <c r="PB260" s="346"/>
      <c r="PC260" s="346"/>
      <c r="PD260" s="346"/>
      <c r="PE260" s="346"/>
      <c r="PF260" s="346"/>
      <c r="PG260" s="346"/>
      <c r="PH260" s="346"/>
      <c r="PI260" s="346"/>
      <c r="PJ260" s="346"/>
      <c r="PK260" s="346"/>
      <c r="PL260" s="346"/>
      <c r="PM260" s="346"/>
      <c r="PN260" s="346"/>
      <c r="PO260" s="346"/>
      <c r="PP260" s="346"/>
      <c r="PQ260" s="346"/>
      <c r="PR260" s="346"/>
      <c r="PS260" s="346"/>
      <c r="PT260" s="346"/>
      <c r="PU260" s="346"/>
      <c r="PV260" s="346"/>
      <c r="PW260" s="346"/>
      <c r="PX260" s="346"/>
      <c r="PY260" s="346"/>
      <c r="PZ260" s="346"/>
      <c r="QA260" s="346"/>
      <c r="QB260" s="346"/>
      <c r="QC260" s="346"/>
      <c r="QD260" s="346"/>
      <c r="QE260" s="346"/>
      <c r="QF260" s="346"/>
      <c r="QG260" s="346"/>
      <c r="QH260" s="346"/>
      <c r="QI260" s="346"/>
      <c r="QJ260" s="346"/>
      <c r="QK260" s="346"/>
      <c r="QL260" s="346"/>
      <c r="QM260" s="346"/>
      <c r="QN260" s="346"/>
      <c r="QO260" s="346"/>
      <c r="QP260" s="346"/>
      <c r="QQ260" s="346"/>
      <c r="QR260" s="346"/>
      <c r="QS260" s="346"/>
      <c r="QT260" s="346"/>
      <c r="QU260" s="346"/>
      <c r="QV260" s="346"/>
      <c r="QW260" s="346"/>
      <c r="QX260" s="346"/>
      <c r="QY260" s="346"/>
      <c r="QZ260" s="346"/>
      <c r="RA260" s="346"/>
      <c r="RB260" s="346"/>
      <c r="RC260" s="346"/>
      <c r="RD260" s="346"/>
      <c r="RE260" s="346"/>
      <c r="RF260" s="346"/>
      <c r="RG260" s="346"/>
      <c r="RH260" s="346"/>
      <c r="RI260" s="346"/>
      <c r="RJ260" s="346"/>
      <c r="RK260" s="346"/>
      <c r="RL260" s="346"/>
      <c r="RM260" s="346"/>
      <c r="RN260" s="346"/>
      <c r="RO260" s="346"/>
      <c r="RP260" s="346"/>
      <c r="RQ260" s="346"/>
      <c r="RR260" s="346"/>
      <c r="RS260" s="346"/>
      <c r="RT260" s="346"/>
      <c r="RU260" s="346"/>
      <c r="RV260" s="346"/>
      <c r="RW260" s="346"/>
      <c r="RX260" s="346"/>
      <c r="RY260" s="346"/>
      <c r="RZ260" s="346"/>
      <c r="SA260" s="346"/>
      <c r="SB260" s="346"/>
      <c r="SC260" s="346"/>
      <c r="SD260" s="346"/>
      <c r="SE260" s="346"/>
      <c r="SF260" s="346"/>
      <c r="SG260" s="346"/>
      <c r="SH260" s="346"/>
      <c r="SI260" s="346"/>
      <c r="SJ260" s="346"/>
      <c r="SK260" s="346"/>
      <c r="SL260" s="346"/>
      <c r="SM260" s="346"/>
      <c r="SN260" s="346"/>
      <c r="SO260" s="346"/>
      <c r="SP260" s="346"/>
      <c r="SQ260" s="346"/>
      <c r="SR260" s="346"/>
      <c r="SS260" s="346"/>
      <c r="ST260" s="346"/>
      <c r="SU260" s="346"/>
      <c r="SV260" s="346"/>
      <c r="SW260" s="346"/>
      <c r="SX260" s="346"/>
      <c r="SY260" s="346"/>
      <c r="SZ260" s="346"/>
      <c r="TA260" s="346"/>
      <c r="TB260" s="346"/>
      <c r="TC260" s="346"/>
      <c r="TD260" s="346"/>
      <c r="TE260" s="346"/>
      <c r="TF260" s="346"/>
      <c r="TG260" s="346"/>
      <c r="TH260" s="346"/>
      <c r="TI260" s="346"/>
      <c r="TJ260" s="346"/>
      <c r="TK260" s="346"/>
      <c r="TL260" s="346"/>
      <c r="TM260" s="346"/>
      <c r="TN260" s="346"/>
      <c r="TO260" s="346"/>
      <c r="TP260" s="346"/>
      <c r="TQ260" s="346"/>
      <c r="TR260" s="346"/>
      <c r="TS260" s="346"/>
      <c r="TT260" s="346"/>
      <c r="TU260" s="346"/>
      <c r="TV260" s="346"/>
      <c r="TW260" s="346"/>
      <c r="TX260" s="346"/>
      <c r="TY260" s="346"/>
      <c r="TZ260" s="346"/>
      <c r="UA260" s="346"/>
      <c r="UB260" s="346"/>
      <c r="UC260" s="346"/>
      <c r="UD260" s="346"/>
      <c r="UE260" s="346"/>
      <c r="UF260" s="346"/>
      <c r="UG260" s="346"/>
      <c r="UH260" s="346"/>
      <c r="UI260" s="346"/>
      <c r="UJ260" s="346"/>
      <c r="UK260" s="346"/>
      <c r="UL260" s="346"/>
      <c r="UM260" s="346"/>
      <c r="UN260" s="346"/>
      <c r="UO260" s="346"/>
      <c r="UP260" s="346"/>
      <c r="UQ260" s="346"/>
      <c r="UR260" s="346"/>
      <c r="US260" s="346"/>
      <c r="UT260" s="346"/>
      <c r="UU260" s="346"/>
      <c r="UV260" s="346"/>
      <c r="UW260" s="346"/>
      <c r="UX260" s="346"/>
      <c r="UY260" s="346"/>
      <c r="UZ260" s="346"/>
      <c r="VA260" s="346"/>
      <c r="VB260" s="346"/>
      <c r="VC260" s="346"/>
      <c r="VD260" s="346"/>
      <c r="VE260" s="346"/>
      <c r="VF260" s="346"/>
      <c r="VG260" s="346"/>
      <c r="VH260" s="346"/>
      <c r="VI260" s="346"/>
      <c r="VJ260" s="346"/>
      <c r="VK260" s="346"/>
      <c r="VL260" s="346"/>
      <c r="VM260" s="346"/>
      <c r="VN260" s="346"/>
      <c r="VO260" s="346"/>
      <c r="VP260" s="346"/>
      <c r="VQ260" s="346"/>
      <c r="VR260" s="346"/>
      <c r="VS260" s="346"/>
      <c r="VT260" s="346"/>
      <c r="VU260" s="346"/>
      <c r="VV260" s="346"/>
      <c r="VW260" s="346"/>
      <c r="VX260" s="346"/>
      <c r="VY260" s="346"/>
      <c r="VZ260" s="346"/>
      <c r="WA260" s="346"/>
      <c r="WB260" s="346"/>
      <c r="WC260" s="346"/>
      <c r="WD260" s="346"/>
      <c r="WE260" s="346"/>
      <c r="WF260" s="346"/>
      <c r="WG260" s="346"/>
      <c r="WH260" s="346"/>
      <c r="WI260" s="346"/>
      <c r="WJ260" s="346"/>
      <c r="WK260" s="346"/>
      <c r="WL260" s="346"/>
      <c r="WM260" s="346"/>
      <c r="WN260" s="346"/>
      <c r="WO260" s="346"/>
      <c r="WP260" s="346"/>
      <c r="WQ260" s="346"/>
      <c r="WR260" s="346"/>
      <c r="WS260" s="346"/>
      <c r="WT260" s="346"/>
      <c r="WU260" s="346"/>
      <c r="WV260" s="346"/>
      <c r="WW260" s="346"/>
      <c r="WX260" s="346"/>
      <c r="WY260" s="346"/>
      <c r="WZ260" s="346"/>
      <c r="XA260" s="346"/>
      <c r="XB260" s="346"/>
      <c r="XC260" s="346"/>
      <c r="XD260" s="346"/>
      <c r="XE260" s="346"/>
      <c r="XF260" s="346"/>
      <c r="XG260" s="346"/>
      <c r="XH260" s="346"/>
      <c r="XI260" s="346"/>
      <c r="XJ260" s="346"/>
      <c r="XK260" s="346"/>
      <c r="XL260" s="346"/>
      <c r="XM260" s="346"/>
      <c r="XN260" s="346"/>
      <c r="XO260" s="346"/>
      <c r="XP260" s="346"/>
      <c r="XQ260" s="346"/>
      <c r="XR260" s="346"/>
      <c r="XS260" s="346"/>
      <c r="XT260" s="346"/>
      <c r="XU260" s="346"/>
      <c r="XV260" s="346"/>
      <c r="XW260" s="346"/>
      <c r="XX260" s="346"/>
      <c r="XY260" s="346"/>
      <c r="XZ260" s="346"/>
      <c r="YA260" s="346"/>
      <c r="YB260" s="346"/>
      <c r="YC260" s="346"/>
      <c r="YD260" s="346"/>
      <c r="YE260" s="346"/>
      <c r="YF260" s="346"/>
      <c r="YG260" s="346"/>
      <c r="YH260" s="346"/>
      <c r="YI260" s="346"/>
      <c r="YJ260" s="346"/>
      <c r="YK260" s="346"/>
      <c r="YL260" s="346"/>
      <c r="YM260" s="346"/>
      <c r="YN260" s="346"/>
      <c r="YO260" s="346"/>
      <c r="YP260" s="346"/>
      <c r="YQ260" s="346"/>
      <c r="YR260" s="346"/>
      <c r="YS260" s="346"/>
      <c r="YT260" s="346"/>
      <c r="YU260" s="346"/>
      <c r="YV260" s="346"/>
      <c r="YW260" s="346"/>
      <c r="YX260" s="346"/>
      <c r="YY260" s="346"/>
      <c r="YZ260" s="346"/>
      <c r="ZA260" s="346"/>
      <c r="ZB260" s="346"/>
      <c r="ZC260" s="346"/>
      <c r="ZD260" s="346"/>
      <c r="ZE260" s="346"/>
      <c r="ZF260" s="346"/>
      <c r="ZG260" s="346"/>
      <c r="ZH260" s="346"/>
      <c r="ZI260" s="346"/>
      <c r="ZJ260" s="346"/>
      <c r="ZK260" s="346"/>
      <c r="ZL260" s="346"/>
      <c r="ZM260" s="346"/>
      <c r="ZN260" s="346"/>
      <c r="ZO260" s="346"/>
      <c r="ZP260" s="346"/>
      <c r="ZQ260" s="346"/>
      <c r="ZR260" s="346"/>
      <c r="ZS260" s="346"/>
      <c r="ZT260" s="346"/>
      <c r="ZU260" s="346"/>
      <c r="ZV260" s="346"/>
      <c r="ZW260" s="346"/>
      <c r="ZX260" s="346"/>
      <c r="ZY260" s="346"/>
      <c r="ZZ260" s="346"/>
      <c r="AAA260" s="346"/>
      <c r="AAB260" s="346"/>
      <c r="AAC260" s="346"/>
      <c r="AAD260" s="346"/>
      <c r="AAE260" s="346"/>
      <c r="AAF260" s="346"/>
      <c r="AAG260" s="346"/>
      <c r="AAH260" s="346"/>
      <c r="AAI260" s="346"/>
      <c r="AAJ260" s="346"/>
      <c r="AAK260" s="346"/>
      <c r="AAL260" s="346"/>
      <c r="AAM260" s="346"/>
      <c r="AAN260" s="346"/>
      <c r="AAO260" s="346"/>
      <c r="AAP260" s="346"/>
      <c r="AAQ260" s="346"/>
      <c r="AAR260" s="346"/>
      <c r="AAS260" s="346"/>
      <c r="AAT260" s="346"/>
      <c r="AAU260" s="346"/>
      <c r="AAV260" s="346"/>
      <c r="AAW260" s="346"/>
      <c r="AAX260" s="346"/>
      <c r="AAY260" s="346"/>
      <c r="AAZ260" s="346"/>
      <c r="ABA260" s="346"/>
      <c r="ABB260" s="346"/>
      <c r="ABC260" s="346"/>
      <c r="ABD260" s="346"/>
      <c r="ABE260" s="346"/>
      <c r="ABF260" s="346"/>
      <c r="ABG260" s="346"/>
      <c r="ABH260" s="346"/>
      <c r="ABI260" s="346"/>
      <c r="ABJ260" s="346"/>
      <c r="ABK260" s="346"/>
      <c r="ABL260" s="346"/>
      <c r="ABM260" s="346"/>
      <c r="ABN260" s="346"/>
      <c r="ABO260" s="346"/>
      <c r="ABP260" s="346"/>
      <c r="ABQ260" s="346"/>
      <c r="ABR260" s="346"/>
      <c r="ABS260" s="346"/>
      <c r="ABT260" s="346"/>
      <c r="ABU260" s="346"/>
      <c r="ABV260" s="346"/>
      <c r="ABW260" s="346"/>
      <c r="ABX260" s="346"/>
      <c r="ABY260" s="346"/>
      <c r="ABZ260" s="346"/>
      <c r="ACA260" s="346"/>
      <c r="ACB260" s="346"/>
      <c r="ACC260" s="346"/>
      <c r="ACD260" s="346"/>
      <c r="ACE260" s="346"/>
      <c r="ACF260" s="346"/>
      <c r="ACG260" s="346"/>
      <c r="ACH260" s="346"/>
      <c r="ACI260" s="346"/>
      <c r="ACJ260" s="346"/>
      <c r="ACK260" s="346"/>
      <c r="ACL260" s="346"/>
      <c r="ACM260" s="346"/>
      <c r="ACN260" s="346"/>
      <c r="ACO260" s="346"/>
      <c r="ACP260" s="346"/>
      <c r="ACQ260" s="346"/>
      <c r="ACR260" s="346"/>
      <c r="ACS260" s="346"/>
      <c r="ACT260" s="346"/>
      <c r="ACU260" s="346"/>
      <c r="ACV260" s="346"/>
      <c r="ACW260" s="346"/>
      <c r="ACX260" s="346"/>
      <c r="ACY260" s="346"/>
      <c r="ACZ260" s="346"/>
      <c r="ADA260" s="346"/>
      <c r="ADB260" s="346"/>
      <c r="ADC260" s="346"/>
      <c r="ADD260" s="346"/>
      <c r="ADE260" s="346"/>
      <c r="ADF260" s="346"/>
      <c r="ADG260" s="346"/>
      <c r="ADH260" s="346"/>
      <c r="ADI260" s="346"/>
      <c r="ADJ260" s="346"/>
      <c r="ADK260" s="346"/>
      <c r="ADL260" s="346"/>
      <c r="ADM260" s="346"/>
      <c r="ADN260" s="346"/>
      <c r="ADO260" s="346"/>
      <c r="ADP260" s="346"/>
      <c r="ADQ260" s="346"/>
      <c r="ADR260" s="346"/>
      <c r="ADS260" s="346"/>
      <c r="ADT260" s="346"/>
      <c r="ADU260" s="346"/>
      <c r="ADV260" s="346"/>
      <c r="ADW260" s="346"/>
      <c r="ADX260" s="346"/>
      <c r="ADY260" s="346"/>
      <c r="ADZ260" s="346"/>
      <c r="AEA260" s="346"/>
      <c r="AEB260" s="346"/>
      <c r="AEC260" s="346"/>
      <c r="AED260" s="346"/>
      <c r="AEE260" s="346"/>
      <c r="AEF260" s="346"/>
      <c r="AEG260" s="346"/>
      <c r="AEH260" s="346"/>
      <c r="AEI260" s="346"/>
      <c r="AEJ260" s="346"/>
      <c r="AEK260" s="346"/>
      <c r="AEL260" s="346"/>
      <c r="AEM260" s="346"/>
      <c r="AEN260" s="346"/>
      <c r="AEO260" s="346"/>
      <c r="AEP260" s="346"/>
      <c r="AEQ260" s="346"/>
      <c r="AER260" s="346"/>
      <c r="AES260" s="346"/>
      <c r="AET260" s="346"/>
      <c r="AEU260" s="346"/>
      <c r="AEV260" s="346"/>
      <c r="AEW260" s="346"/>
      <c r="AEX260" s="346"/>
      <c r="AEY260" s="346"/>
      <c r="AEZ260" s="346"/>
      <c r="AFA260" s="346"/>
      <c r="AFB260" s="346"/>
      <c r="AFC260" s="346"/>
      <c r="AFD260" s="346"/>
      <c r="AFE260" s="346"/>
      <c r="AFF260" s="346"/>
      <c r="AFG260" s="346"/>
      <c r="AFH260" s="346"/>
      <c r="AFI260" s="346"/>
      <c r="AFJ260" s="346"/>
      <c r="AFK260" s="346"/>
      <c r="AFL260" s="346"/>
      <c r="AFM260" s="346"/>
      <c r="AFN260" s="346"/>
      <c r="AFO260" s="346"/>
      <c r="AFP260" s="346"/>
      <c r="AFQ260" s="346"/>
      <c r="AFR260" s="346"/>
      <c r="AFS260" s="346"/>
      <c r="AFT260" s="346"/>
      <c r="AFU260" s="346"/>
      <c r="AFV260" s="346"/>
      <c r="AFW260" s="346"/>
      <c r="AFX260" s="346"/>
      <c r="AFY260" s="346"/>
      <c r="AFZ260" s="346"/>
      <c r="AGA260" s="346"/>
      <c r="AGB260" s="346"/>
      <c r="AGC260" s="346"/>
      <c r="AGD260" s="346"/>
      <c r="AGE260" s="346"/>
      <c r="AGF260" s="346"/>
      <c r="AGG260" s="346"/>
      <c r="AGH260" s="346"/>
      <c r="AGI260" s="346"/>
      <c r="AGJ260" s="346"/>
      <c r="AGK260" s="346"/>
      <c r="AGL260" s="346"/>
      <c r="AGM260" s="346"/>
      <c r="AGN260" s="346"/>
      <c r="AGO260" s="346"/>
      <c r="AGP260" s="346"/>
      <c r="AGQ260" s="346"/>
      <c r="AGR260" s="346"/>
      <c r="AGS260" s="346"/>
      <c r="AGT260" s="346"/>
      <c r="AGU260" s="346"/>
      <c r="AGV260" s="346"/>
      <c r="AGW260" s="346"/>
      <c r="AGX260" s="346"/>
      <c r="AGY260" s="346"/>
      <c r="AGZ260" s="346"/>
      <c r="AHA260" s="346"/>
      <c r="AHB260" s="346"/>
      <c r="AHC260" s="346"/>
      <c r="AHD260" s="346"/>
      <c r="AHE260" s="346"/>
      <c r="AHF260" s="346"/>
      <c r="AHG260" s="346"/>
      <c r="AHH260" s="346"/>
      <c r="AHI260" s="346"/>
      <c r="AHJ260" s="346"/>
      <c r="AHK260" s="346"/>
      <c r="AHL260" s="346"/>
      <c r="AHM260" s="346"/>
      <c r="AHN260" s="346"/>
      <c r="AHO260" s="346"/>
      <c r="AHP260" s="346"/>
      <c r="AHQ260" s="346"/>
      <c r="AHR260" s="346"/>
      <c r="AHS260" s="346"/>
      <c r="AHT260" s="346"/>
      <c r="AHU260" s="346"/>
      <c r="AHV260" s="346"/>
      <c r="AHW260" s="346"/>
      <c r="AHX260" s="346"/>
      <c r="AHY260" s="346"/>
      <c r="AHZ260" s="346"/>
      <c r="AIA260" s="346"/>
      <c r="AIB260" s="346"/>
      <c r="AIC260" s="346"/>
      <c r="AID260" s="346"/>
      <c r="AIE260" s="346"/>
      <c r="AIF260" s="346"/>
      <c r="AIG260" s="346"/>
      <c r="AIH260" s="346"/>
      <c r="AII260" s="346"/>
      <c r="AIJ260" s="346"/>
      <c r="AIK260" s="346"/>
      <c r="AIL260" s="346"/>
      <c r="AIM260" s="346"/>
      <c r="AIN260" s="346"/>
      <c r="AIO260" s="346"/>
      <c r="AIP260" s="346"/>
      <c r="AIQ260" s="346"/>
      <c r="AIR260" s="346"/>
      <c r="AIS260" s="346"/>
      <c r="AIT260" s="346"/>
      <c r="AIU260" s="346"/>
      <c r="AIV260" s="346"/>
      <c r="AIW260" s="346"/>
      <c r="AIX260" s="346"/>
      <c r="AIY260" s="346"/>
      <c r="AIZ260" s="346"/>
      <c r="AJA260" s="346"/>
      <c r="AJB260" s="346"/>
      <c r="AJC260" s="346"/>
      <c r="AJD260" s="346"/>
      <c r="AJE260" s="346"/>
      <c r="AJF260" s="346"/>
      <c r="AJG260" s="346"/>
      <c r="AJH260" s="346"/>
      <c r="AJI260" s="346"/>
      <c r="AJJ260" s="346"/>
      <c r="AJK260" s="346"/>
      <c r="AJL260" s="346"/>
      <c r="AJM260" s="346"/>
      <c r="AJN260" s="346"/>
      <c r="AJO260" s="346"/>
      <c r="AJP260" s="346"/>
      <c r="AJQ260" s="346"/>
      <c r="AJR260" s="346"/>
      <c r="AJS260" s="346"/>
      <c r="AJT260" s="346"/>
      <c r="AJU260" s="346"/>
      <c r="AJV260" s="346"/>
      <c r="AJW260" s="346"/>
      <c r="AJX260" s="346"/>
      <c r="AJY260" s="346"/>
      <c r="AJZ260" s="346"/>
      <c r="AKA260" s="346"/>
      <c r="AKB260" s="346"/>
      <c r="AKC260" s="346"/>
      <c r="AKD260" s="346"/>
      <c r="AKE260" s="346"/>
      <c r="AKF260" s="346"/>
      <c r="AKG260" s="346"/>
      <c r="AKH260" s="346"/>
      <c r="AKI260" s="346"/>
      <c r="AKJ260" s="346"/>
      <c r="AKK260" s="346"/>
      <c r="AKL260" s="346"/>
      <c r="AKM260" s="346"/>
      <c r="AKN260" s="346"/>
      <c r="AKO260" s="346"/>
      <c r="AKP260" s="346"/>
      <c r="AKQ260" s="346"/>
      <c r="AKR260" s="346"/>
      <c r="AKS260" s="346"/>
      <c r="AKT260" s="346"/>
      <c r="AKU260" s="346"/>
      <c r="AKV260" s="346"/>
      <c r="AKW260" s="346"/>
      <c r="AKX260" s="346"/>
      <c r="AKY260" s="346"/>
      <c r="AKZ260" s="346"/>
      <c r="ALA260" s="346"/>
      <c r="ALB260" s="346"/>
      <c r="ALC260" s="346"/>
      <c r="ALD260" s="346"/>
      <c r="ALE260" s="346"/>
      <c r="ALF260" s="346"/>
      <c r="ALG260" s="346"/>
      <c r="ALH260" s="346"/>
      <c r="ALI260" s="346"/>
      <c r="ALJ260" s="346"/>
      <c r="ALK260" s="346"/>
      <c r="ALL260" s="346"/>
      <c r="ALM260" s="346"/>
      <c r="ALN260" s="346"/>
      <c r="ALO260" s="346"/>
      <c r="ALP260" s="346"/>
      <c r="ALQ260" s="346"/>
      <c r="ALR260" s="346"/>
      <c r="ALS260" s="346"/>
      <c r="ALT260" s="346"/>
      <c r="ALU260" s="346"/>
      <c r="ALV260" s="346"/>
      <c r="ALW260" s="346"/>
      <c r="ALX260" s="346"/>
      <c r="ALY260" s="346"/>
      <c r="ALZ260" s="346"/>
      <c r="AMA260" s="346"/>
      <c r="AMB260" s="346"/>
      <c r="AMC260" s="346"/>
      <c r="AMD260" s="346"/>
      <c r="AME260" s="346"/>
      <c r="AMF260" s="346"/>
      <c r="AMG260" s="346"/>
    </row>
    <row r="261" spans="1:1021" s="345" customFormat="1" ht="33.75" hidden="1" x14ac:dyDescent="0.2">
      <c r="A261" s="339" t="s">
        <v>551</v>
      </c>
      <c r="B261" s="340" t="s">
        <v>280</v>
      </c>
      <c r="C261" s="360">
        <v>3799</v>
      </c>
      <c r="D261" s="341" t="s">
        <v>834</v>
      </c>
      <c r="E261" s="342" t="s">
        <v>582</v>
      </c>
      <c r="F261" s="343">
        <v>1</v>
      </c>
      <c r="G261" s="356">
        <v>0</v>
      </c>
      <c r="H261" s="145"/>
      <c r="I261" s="344">
        <f t="shared" si="5"/>
        <v>0</v>
      </c>
      <c r="N261" s="346"/>
      <c r="O261" s="346"/>
      <c r="P261" s="346"/>
      <c r="Q261" s="346"/>
      <c r="R261" s="346"/>
      <c r="S261" s="347"/>
      <c r="T261" s="346"/>
      <c r="U261" s="346"/>
      <c r="V261" s="346"/>
      <c r="W261" s="346"/>
      <c r="X261" s="346"/>
      <c r="Y261" s="346"/>
      <c r="Z261" s="346"/>
      <c r="AA261" s="346"/>
      <c r="AB261" s="346"/>
      <c r="AC261" s="346"/>
      <c r="AD261" s="346"/>
      <c r="AE261" s="346"/>
      <c r="AF261" s="346"/>
      <c r="AG261" s="346"/>
      <c r="AH261" s="346"/>
      <c r="AI261" s="346"/>
      <c r="AJ261" s="346"/>
      <c r="AK261" s="346"/>
      <c r="AL261" s="346"/>
      <c r="AM261" s="346"/>
      <c r="AN261" s="346"/>
      <c r="AO261" s="346"/>
      <c r="AP261" s="346"/>
      <c r="AQ261" s="346"/>
      <c r="AR261" s="346"/>
      <c r="AS261" s="346"/>
      <c r="AT261" s="346"/>
      <c r="AU261" s="346"/>
      <c r="AV261" s="346"/>
      <c r="AW261" s="346"/>
      <c r="AX261" s="346"/>
      <c r="AY261" s="346"/>
      <c r="AZ261" s="346"/>
      <c r="BA261" s="346"/>
      <c r="BB261" s="346"/>
      <c r="BC261" s="346"/>
      <c r="BD261" s="346"/>
      <c r="BE261" s="346"/>
      <c r="BF261" s="346"/>
      <c r="BG261" s="346"/>
      <c r="BH261" s="346"/>
      <c r="BI261" s="346"/>
      <c r="BJ261" s="346"/>
      <c r="BK261" s="346"/>
      <c r="BL261" s="346"/>
      <c r="BM261" s="346"/>
      <c r="BN261" s="346"/>
      <c r="BO261" s="346"/>
      <c r="BP261" s="346"/>
      <c r="BQ261" s="346"/>
      <c r="BR261" s="346"/>
      <c r="BS261" s="346"/>
      <c r="BT261" s="346"/>
      <c r="BU261" s="346"/>
      <c r="BV261" s="346"/>
      <c r="BW261" s="346"/>
      <c r="BX261" s="346"/>
      <c r="BY261" s="346"/>
      <c r="BZ261" s="346"/>
      <c r="CA261" s="346"/>
      <c r="CB261" s="346"/>
      <c r="CC261" s="346"/>
      <c r="CD261" s="346"/>
      <c r="CE261" s="346"/>
      <c r="CF261" s="346"/>
      <c r="CG261" s="346"/>
      <c r="CH261" s="346"/>
      <c r="CI261" s="346"/>
      <c r="CJ261" s="346"/>
      <c r="CK261" s="346"/>
      <c r="CL261" s="346"/>
      <c r="CM261" s="346"/>
      <c r="CN261" s="346"/>
      <c r="CO261" s="346"/>
      <c r="CP261" s="346"/>
      <c r="CQ261" s="346"/>
      <c r="CR261" s="346"/>
      <c r="CS261" s="346"/>
      <c r="CT261" s="346"/>
      <c r="CU261" s="346"/>
      <c r="CV261" s="346"/>
      <c r="CW261" s="346"/>
      <c r="CX261" s="346"/>
      <c r="CY261" s="346"/>
      <c r="CZ261" s="346"/>
      <c r="DA261" s="346"/>
      <c r="DB261" s="346"/>
      <c r="DC261" s="346"/>
      <c r="DD261" s="346"/>
      <c r="DE261" s="346"/>
      <c r="DF261" s="346"/>
      <c r="DG261" s="346"/>
      <c r="DH261" s="346"/>
      <c r="DI261" s="346"/>
      <c r="DJ261" s="346"/>
      <c r="DK261" s="346"/>
      <c r="DL261" s="346"/>
      <c r="DM261" s="346"/>
      <c r="DN261" s="346"/>
      <c r="DO261" s="346"/>
      <c r="DP261" s="346"/>
      <c r="DQ261" s="346"/>
      <c r="DR261" s="346"/>
      <c r="DS261" s="346"/>
      <c r="DT261" s="346"/>
      <c r="DU261" s="346"/>
      <c r="DV261" s="346"/>
      <c r="DW261" s="346"/>
      <c r="DX261" s="346"/>
      <c r="DY261" s="346"/>
      <c r="DZ261" s="346"/>
      <c r="EA261" s="346"/>
      <c r="EB261" s="346"/>
      <c r="EC261" s="346"/>
      <c r="ED261" s="346"/>
      <c r="EE261" s="346"/>
      <c r="EF261" s="346"/>
      <c r="EG261" s="346"/>
      <c r="EH261" s="346"/>
      <c r="EI261" s="346"/>
      <c r="EJ261" s="346"/>
      <c r="EK261" s="346"/>
      <c r="EL261" s="346"/>
      <c r="EM261" s="346"/>
      <c r="EN261" s="346"/>
      <c r="EO261" s="346"/>
      <c r="EP261" s="346"/>
      <c r="EQ261" s="346"/>
      <c r="ER261" s="346"/>
      <c r="ES261" s="346"/>
      <c r="ET261" s="346"/>
      <c r="EU261" s="346"/>
      <c r="EV261" s="346"/>
      <c r="EW261" s="346"/>
      <c r="EX261" s="346"/>
      <c r="EY261" s="346"/>
      <c r="EZ261" s="346"/>
      <c r="FA261" s="346"/>
      <c r="FB261" s="346"/>
      <c r="FC261" s="346"/>
      <c r="FD261" s="346"/>
      <c r="FE261" s="346"/>
      <c r="FF261" s="346"/>
      <c r="FG261" s="346"/>
      <c r="FH261" s="346"/>
      <c r="FI261" s="346"/>
      <c r="FJ261" s="346"/>
      <c r="FK261" s="346"/>
      <c r="FL261" s="346"/>
      <c r="FM261" s="346"/>
      <c r="FN261" s="346"/>
      <c r="FO261" s="346"/>
      <c r="FP261" s="346"/>
      <c r="FQ261" s="346"/>
      <c r="FR261" s="346"/>
      <c r="FS261" s="346"/>
      <c r="FT261" s="346"/>
      <c r="FU261" s="346"/>
      <c r="FV261" s="346"/>
      <c r="FW261" s="346"/>
      <c r="FX261" s="346"/>
      <c r="FY261" s="346"/>
      <c r="FZ261" s="346"/>
      <c r="GA261" s="346"/>
      <c r="GB261" s="346"/>
      <c r="GC261" s="346"/>
      <c r="GD261" s="346"/>
      <c r="GE261" s="346"/>
      <c r="GF261" s="346"/>
      <c r="GG261" s="346"/>
      <c r="GH261" s="346"/>
      <c r="GI261" s="346"/>
      <c r="GJ261" s="346"/>
      <c r="GK261" s="346"/>
      <c r="GL261" s="346"/>
      <c r="GM261" s="346"/>
      <c r="GN261" s="346"/>
      <c r="GO261" s="346"/>
      <c r="GP261" s="346"/>
      <c r="GQ261" s="346"/>
      <c r="GR261" s="346"/>
      <c r="GS261" s="346"/>
      <c r="GT261" s="346"/>
      <c r="GU261" s="346"/>
      <c r="GV261" s="346"/>
      <c r="GW261" s="346"/>
      <c r="GX261" s="346"/>
      <c r="GY261" s="346"/>
      <c r="GZ261" s="346"/>
      <c r="HA261" s="346"/>
      <c r="HB261" s="346"/>
      <c r="HC261" s="346"/>
      <c r="HD261" s="346"/>
      <c r="HE261" s="346"/>
      <c r="HF261" s="346"/>
      <c r="HG261" s="346"/>
      <c r="HH261" s="346"/>
      <c r="HI261" s="346"/>
      <c r="HJ261" s="346"/>
      <c r="HK261" s="346"/>
      <c r="HL261" s="346"/>
      <c r="HM261" s="346"/>
      <c r="HN261" s="346"/>
      <c r="HO261" s="346"/>
      <c r="HP261" s="346"/>
      <c r="HQ261" s="346"/>
      <c r="HR261" s="346"/>
      <c r="HS261" s="346"/>
      <c r="HT261" s="346"/>
      <c r="HU261" s="346"/>
      <c r="HV261" s="346"/>
      <c r="HW261" s="346"/>
      <c r="HX261" s="346"/>
      <c r="HY261" s="346"/>
      <c r="HZ261" s="346"/>
      <c r="IA261" s="346"/>
      <c r="IB261" s="346"/>
      <c r="IC261" s="346"/>
      <c r="ID261" s="346"/>
      <c r="IE261" s="346"/>
      <c r="IF261" s="346"/>
      <c r="IG261" s="346"/>
      <c r="IH261" s="346"/>
      <c r="II261" s="346"/>
      <c r="IJ261" s="346"/>
      <c r="IK261" s="346"/>
      <c r="IL261" s="346"/>
      <c r="IM261" s="346"/>
      <c r="IN261" s="346"/>
      <c r="IO261" s="346"/>
      <c r="IP261" s="346"/>
      <c r="IQ261" s="346"/>
      <c r="IR261" s="346"/>
      <c r="IS261" s="346"/>
      <c r="IT261" s="346"/>
      <c r="IU261" s="346"/>
      <c r="IV261" s="346"/>
      <c r="IW261" s="346"/>
      <c r="IX261" s="346"/>
      <c r="IY261" s="346"/>
      <c r="IZ261" s="346"/>
      <c r="JA261" s="346"/>
      <c r="JB261" s="346"/>
      <c r="JC261" s="346"/>
      <c r="JD261" s="346"/>
      <c r="JE261" s="346"/>
      <c r="JF261" s="346"/>
      <c r="JG261" s="346"/>
      <c r="JH261" s="346"/>
      <c r="JI261" s="346"/>
      <c r="JJ261" s="346"/>
      <c r="JK261" s="346"/>
      <c r="JL261" s="346"/>
      <c r="JM261" s="346"/>
      <c r="JN261" s="346"/>
      <c r="JO261" s="346"/>
      <c r="JP261" s="346"/>
      <c r="JQ261" s="346"/>
      <c r="JR261" s="346"/>
      <c r="JS261" s="346"/>
      <c r="JT261" s="346"/>
      <c r="JU261" s="346"/>
      <c r="JV261" s="346"/>
      <c r="JW261" s="346"/>
      <c r="JX261" s="346"/>
      <c r="JY261" s="346"/>
      <c r="JZ261" s="346"/>
      <c r="KA261" s="346"/>
      <c r="KB261" s="346"/>
      <c r="KC261" s="346"/>
      <c r="KD261" s="346"/>
      <c r="KE261" s="346"/>
      <c r="KF261" s="346"/>
      <c r="KG261" s="346"/>
      <c r="KH261" s="346"/>
      <c r="KI261" s="346"/>
      <c r="KJ261" s="346"/>
      <c r="KK261" s="346"/>
      <c r="KL261" s="346"/>
      <c r="KM261" s="346"/>
      <c r="KN261" s="346"/>
      <c r="KO261" s="346"/>
      <c r="KP261" s="346"/>
      <c r="KQ261" s="346"/>
      <c r="KR261" s="346"/>
      <c r="KS261" s="346"/>
      <c r="KT261" s="346"/>
      <c r="KU261" s="346"/>
      <c r="KV261" s="346"/>
      <c r="KW261" s="346"/>
      <c r="KX261" s="346"/>
      <c r="KY261" s="346"/>
      <c r="KZ261" s="346"/>
      <c r="LA261" s="346"/>
      <c r="LB261" s="346"/>
      <c r="LC261" s="346"/>
      <c r="LD261" s="346"/>
      <c r="LE261" s="346"/>
      <c r="LF261" s="346"/>
      <c r="LG261" s="346"/>
      <c r="LH261" s="346"/>
      <c r="LI261" s="346"/>
      <c r="LJ261" s="346"/>
      <c r="LK261" s="346"/>
      <c r="LL261" s="346"/>
      <c r="LM261" s="346"/>
      <c r="LN261" s="346"/>
      <c r="LO261" s="346"/>
      <c r="LP261" s="346"/>
      <c r="LQ261" s="346"/>
      <c r="LR261" s="346"/>
      <c r="LS261" s="346"/>
      <c r="LT261" s="346"/>
      <c r="LU261" s="346"/>
      <c r="LV261" s="346"/>
      <c r="LW261" s="346"/>
      <c r="LX261" s="346"/>
      <c r="LY261" s="346"/>
      <c r="LZ261" s="346"/>
      <c r="MA261" s="346"/>
      <c r="MB261" s="346"/>
      <c r="MC261" s="346"/>
      <c r="MD261" s="346"/>
      <c r="ME261" s="346"/>
      <c r="MF261" s="346"/>
      <c r="MG261" s="346"/>
      <c r="MH261" s="346"/>
      <c r="MI261" s="346"/>
      <c r="MJ261" s="346"/>
      <c r="MK261" s="346"/>
      <c r="ML261" s="346"/>
      <c r="MM261" s="346"/>
      <c r="MN261" s="346"/>
      <c r="MO261" s="346"/>
      <c r="MP261" s="346"/>
      <c r="MQ261" s="346"/>
      <c r="MR261" s="346"/>
      <c r="MS261" s="346"/>
      <c r="MT261" s="346"/>
      <c r="MU261" s="346"/>
      <c r="MV261" s="346"/>
      <c r="MW261" s="346"/>
      <c r="MX261" s="346"/>
      <c r="MY261" s="346"/>
      <c r="MZ261" s="346"/>
      <c r="NA261" s="346"/>
      <c r="NB261" s="346"/>
      <c r="NC261" s="346"/>
      <c r="ND261" s="346"/>
      <c r="NE261" s="346"/>
      <c r="NF261" s="346"/>
      <c r="NG261" s="346"/>
      <c r="NH261" s="346"/>
      <c r="NI261" s="346"/>
      <c r="NJ261" s="346"/>
      <c r="NK261" s="346"/>
      <c r="NL261" s="346"/>
      <c r="NM261" s="346"/>
      <c r="NN261" s="346"/>
      <c r="NO261" s="346"/>
      <c r="NP261" s="346"/>
      <c r="NQ261" s="346"/>
      <c r="NR261" s="346"/>
      <c r="NS261" s="346"/>
      <c r="NT261" s="346"/>
      <c r="NU261" s="346"/>
      <c r="NV261" s="346"/>
      <c r="NW261" s="346"/>
      <c r="NX261" s="346"/>
      <c r="NY261" s="346"/>
      <c r="NZ261" s="346"/>
      <c r="OA261" s="346"/>
      <c r="OB261" s="346"/>
      <c r="OC261" s="346"/>
      <c r="OD261" s="346"/>
      <c r="OE261" s="346"/>
      <c r="OF261" s="346"/>
      <c r="OG261" s="346"/>
      <c r="OH261" s="346"/>
      <c r="OI261" s="346"/>
      <c r="OJ261" s="346"/>
      <c r="OK261" s="346"/>
      <c r="OL261" s="346"/>
      <c r="OM261" s="346"/>
      <c r="ON261" s="346"/>
      <c r="OO261" s="346"/>
      <c r="OP261" s="346"/>
      <c r="OQ261" s="346"/>
      <c r="OR261" s="346"/>
      <c r="OS261" s="346"/>
      <c r="OT261" s="346"/>
      <c r="OU261" s="346"/>
      <c r="OV261" s="346"/>
      <c r="OW261" s="346"/>
      <c r="OX261" s="346"/>
      <c r="OY261" s="346"/>
      <c r="OZ261" s="346"/>
      <c r="PA261" s="346"/>
      <c r="PB261" s="346"/>
      <c r="PC261" s="346"/>
      <c r="PD261" s="346"/>
      <c r="PE261" s="346"/>
      <c r="PF261" s="346"/>
      <c r="PG261" s="346"/>
      <c r="PH261" s="346"/>
      <c r="PI261" s="346"/>
      <c r="PJ261" s="346"/>
      <c r="PK261" s="346"/>
      <c r="PL261" s="346"/>
      <c r="PM261" s="346"/>
      <c r="PN261" s="346"/>
      <c r="PO261" s="346"/>
      <c r="PP261" s="346"/>
      <c r="PQ261" s="346"/>
      <c r="PR261" s="346"/>
      <c r="PS261" s="346"/>
      <c r="PT261" s="346"/>
      <c r="PU261" s="346"/>
      <c r="PV261" s="346"/>
      <c r="PW261" s="346"/>
      <c r="PX261" s="346"/>
      <c r="PY261" s="346"/>
      <c r="PZ261" s="346"/>
      <c r="QA261" s="346"/>
      <c r="QB261" s="346"/>
      <c r="QC261" s="346"/>
      <c r="QD261" s="346"/>
      <c r="QE261" s="346"/>
      <c r="QF261" s="346"/>
      <c r="QG261" s="346"/>
      <c r="QH261" s="346"/>
      <c r="QI261" s="346"/>
      <c r="QJ261" s="346"/>
      <c r="QK261" s="346"/>
      <c r="QL261" s="346"/>
      <c r="QM261" s="346"/>
      <c r="QN261" s="346"/>
      <c r="QO261" s="346"/>
      <c r="QP261" s="346"/>
      <c r="QQ261" s="346"/>
      <c r="QR261" s="346"/>
      <c r="QS261" s="346"/>
      <c r="QT261" s="346"/>
      <c r="QU261" s="346"/>
      <c r="QV261" s="346"/>
      <c r="QW261" s="346"/>
      <c r="QX261" s="346"/>
      <c r="QY261" s="346"/>
      <c r="QZ261" s="346"/>
      <c r="RA261" s="346"/>
      <c r="RB261" s="346"/>
      <c r="RC261" s="346"/>
      <c r="RD261" s="346"/>
      <c r="RE261" s="346"/>
      <c r="RF261" s="346"/>
      <c r="RG261" s="346"/>
      <c r="RH261" s="346"/>
      <c r="RI261" s="346"/>
      <c r="RJ261" s="346"/>
      <c r="RK261" s="346"/>
      <c r="RL261" s="346"/>
      <c r="RM261" s="346"/>
      <c r="RN261" s="346"/>
      <c r="RO261" s="346"/>
      <c r="RP261" s="346"/>
      <c r="RQ261" s="346"/>
      <c r="RR261" s="346"/>
      <c r="RS261" s="346"/>
      <c r="RT261" s="346"/>
      <c r="RU261" s="346"/>
      <c r="RV261" s="346"/>
      <c r="RW261" s="346"/>
      <c r="RX261" s="346"/>
      <c r="RY261" s="346"/>
      <c r="RZ261" s="346"/>
      <c r="SA261" s="346"/>
      <c r="SB261" s="346"/>
      <c r="SC261" s="346"/>
      <c r="SD261" s="346"/>
      <c r="SE261" s="346"/>
      <c r="SF261" s="346"/>
      <c r="SG261" s="346"/>
      <c r="SH261" s="346"/>
      <c r="SI261" s="346"/>
      <c r="SJ261" s="346"/>
      <c r="SK261" s="346"/>
      <c r="SL261" s="346"/>
      <c r="SM261" s="346"/>
      <c r="SN261" s="346"/>
      <c r="SO261" s="346"/>
      <c r="SP261" s="346"/>
      <c r="SQ261" s="346"/>
      <c r="SR261" s="346"/>
      <c r="SS261" s="346"/>
      <c r="ST261" s="346"/>
      <c r="SU261" s="346"/>
      <c r="SV261" s="346"/>
      <c r="SW261" s="346"/>
      <c r="SX261" s="346"/>
      <c r="SY261" s="346"/>
      <c r="SZ261" s="346"/>
      <c r="TA261" s="346"/>
      <c r="TB261" s="346"/>
      <c r="TC261" s="346"/>
      <c r="TD261" s="346"/>
      <c r="TE261" s="346"/>
      <c r="TF261" s="346"/>
      <c r="TG261" s="346"/>
      <c r="TH261" s="346"/>
      <c r="TI261" s="346"/>
      <c r="TJ261" s="346"/>
      <c r="TK261" s="346"/>
      <c r="TL261" s="346"/>
      <c r="TM261" s="346"/>
      <c r="TN261" s="346"/>
      <c r="TO261" s="346"/>
      <c r="TP261" s="346"/>
      <c r="TQ261" s="346"/>
      <c r="TR261" s="346"/>
      <c r="TS261" s="346"/>
      <c r="TT261" s="346"/>
      <c r="TU261" s="346"/>
      <c r="TV261" s="346"/>
      <c r="TW261" s="346"/>
      <c r="TX261" s="346"/>
      <c r="TY261" s="346"/>
      <c r="TZ261" s="346"/>
      <c r="UA261" s="346"/>
      <c r="UB261" s="346"/>
      <c r="UC261" s="346"/>
      <c r="UD261" s="346"/>
      <c r="UE261" s="346"/>
      <c r="UF261" s="346"/>
      <c r="UG261" s="346"/>
      <c r="UH261" s="346"/>
      <c r="UI261" s="346"/>
      <c r="UJ261" s="346"/>
      <c r="UK261" s="346"/>
      <c r="UL261" s="346"/>
      <c r="UM261" s="346"/>
      <c r="UN261" s="346"/>
      <c r="UO261" s="346"/>
      <c r="UP261" s="346"/>
      <c r="UQ261" s="346"/>
      <c r="UR261" s="346"/>
      <c r="US261" s="346"/>
      <c r="UT261" s="346"/>
      <c r="UU261" s="346"/>
      <c r="UV261" s="346"/>
      <c r="UW261" s="346"/>
      <c r="UX261" s="346"/>
      <c r="UY261" s="346"/>
      <c r="UZ261" s="346"/>
      <c r="VA261" s="346"/>
      <c r="VB261" s="346"/>
      <c r="VC261" s="346"/>
      <c r="VD261" s="346"/>
      <c r="VE261" s="346"/>
      <c r="VF261" s="346"/>
      <c r="VG261" s="346"/>
      <c r="VH261" s="346"/>
      <c r="VI261" s="346"/>
      <c r="VJ261" s="346"/>
      <c r="VK261" s="346"/>
      <c r="VL261" s="346"/>
      <c r="VM261" s="346"/>
      <c r="VN261" s="346"/>
      <c r="VO261" s="346"/>
      <c r="VP261" s="346"/>
      <c r="VQ261" s="346"/>
      <c r="VR261" s="346"/>
      <c r="VS261" s="346"/>
      <c r="VT261" s="346"/>
      <c r="VU261" s="346"/>
      <c r="VV261" s="346"/>
      <c r="VW261" s="346"/>
      <c r="VX261" s="346"/>
      <c r="VY261" s="346"/>
      <c r="VZ261" s="346"/>
      <c r="WA261" s="346"/>
      <c r="WB261" s="346"/>
      <c r="WC261" s="346"/>
      <c r="WD261" s="346"/>
      <c r="WE261" s="346"/>
      <c r="WF261" s="346"/>
      <c r="WG261" s="346"/>
      <c r="WH261" s="346"/>
      <c r="WI261" s="346"/>
      <c r="WJ261" s="346"/>
      <c r="WK261" s="346"/>
      <c r="WL261" s="346"/>
      <c r="WM261" s="346"/>
      <c r="WN261" s="346"/>
      <c r="WO261" s="346"/>
      <c r="WP261" s="346"/>
      <c r="WQ261" s="346"/>
      <c r="WR261" s="346"/>
      <c r="WS261" s="346"/>
      <c r="WT261" s="346"/>
      <c r="WU261" s="346"/>
      <c r="WV261" s="346"/>
      <c r="WW261" s="346"/>
      <c r="WX261" s="346"/>
      <c r="WY261" s="346"/>
      <c r="WZ261" s="346"/>
      <c r="XA261" s="346"/>
      <c r="XB261" s="346"/>
      <c r="XC261" s="346"/>
      <c r="XD261" s="346"/>
      <c r="XE261" s="346"/>
      <c r="XF261" s="346"/>
      <c r="XG261" s="346"/>
      <c r="XH261" s="346"/>
      <c r="XI261" s="346"/>
      <c r="XJ261" s="346"/>
      <c r="XK261" s="346"/>
      <c r="XL261" s="346"/>
      <c r="XM261" s="346"/>
      <c r="XN261" s="346"/>
      <c r="XO261" s="346"/>
      <c r="XP261" s="346"/>
      <c r="XQ261" s="346"/>
      <c r="XR261" s="346"/>
      <c r="XS261" s="346"/>
      <c r="XT261" s="346"/>
      <c r="XU261" s="346"/>
      <c r="XV261" s="346"/>
      <c r="XW261" s="346"/>
      <c r="XX261" s="346"/>
      <c r="XY261" s="346"/>
      <c r="XZ261" s="346"/>
      <c r="YA261" s="346"/>
      <c r="YB261" s="346"/>
      <c r="YC261" s="346"/>
      <c r="YD261" s="346"/>
      <c r="YE261" s="346"/>
      <c r="YF261" s="346"/>
      <c r="YG261" s="346"/>
      <c r="YH261" s="346"/>
      <c r="YI261" s="346"/>
      <c r="YJ261" s="346"/>
      <c r="YK261" s="346"/>
      <c r="YL261" s="346"/>
      <c r="YM261" s="346"/>
      <c r="YN261" s="346"/>
      <c r="YO261" s="346"/>
      <c r="YP261" s="346"/>
      <c r="YQ261" s="346"/>
      <c r="YR261" s="346"/>
      <c r="YS261" s="346"/>
      <c r="YT261" s="346"/>
      <c r="YU261" s="346"/>
      <c r="YV261" s="346"/>
      <c r="YW261" s="346"/>
      <c r="YX261" s="346"/>
      <c r="YY261" s="346"/>
      <c r="YZ261" s="346"/>
      <c r="ZA261" s="346"/>
      <c r="ZB261" s="346"/>
      <c r="ZC261" s="346"/>
      <c r="ZD261" s="346"/>
      <c r="ZE261" s="346"/>
      <c r="ZF261" s="346"/>
      <c r="ZG261" s="346"/>
      <c r="ZH261" s="346"/>
      <c r="ZI261" s="346"/>
      <c r="ZJ261" s="346"/>
      <c r="ZK261" s="346"/>
      <c r="ZL261" s="346"/>
      <c r="ZM261" s="346"/>
      <c r="ZN261" s="346"/>
      <c r="ZO261" s="346"/>
      <c r="ZP261" s="346"/>
      <c r="ZQ261" s="346"/>
      <c r="ZR261" s="346"/>
      <c r="ZS261" s="346"/>
      <c r="ZT261" s="346"/>
      <c r="ZU261" s="346"/>
      <c r="ZV261" s="346"/>
      <c r="ZW261" s="346"/>
      <c r="ZX261" s="346"/>
      <c r="ZY261" s="346"/>
      <c r="ZZ261" s="346"/>
      <c r="AAA261" s="346"/>
      <c r="AAB261" s="346"/>
      <c r="AAC261" s="346"/>
      <c r="AAD261" s="346"/>
      <c r="AAE261" s="346"/>
      <c r="AAF261" s="346"/>
      <c r="AAG261" s="346"/>
      <c r="AAH261" s="346"/>
      <c r="AAI261" s="346"/>
      <c r="AAJ261" s="346"/>
      <c r="AAK261" s="346"/>
      <c r="AAL261" s="346"/>
      <c r="AAM261" s="346"/>
      <c r="AAN261" s="346"/>
      <c r="AAO261" s="346"/>
      <c r="AAP261" s="346"/>
      <c r="AAQ261" s="346"/>
      <c r="AAR261" s="346"/>
      <c r="AAS261" s="346"/>
      <c r="AAT261" s="346"/>
      <c r="AAU261" s="346"/>
      <c r="AAV261" s="346"/>
      <c r="AAW261" s="346"/>
      <c r="AAX261" s="346"/>
      <c r="AAY261" s="346"/>
      <c r="AAZ261" s="346"/>
      <c r="ABA261" s="346"/>
      <c r="ABB261" s="346"/>
      <c r="ABC261" s="346"/>
      <c r="ABD261" s="346"/>
      <c r="ABE261" s="346"/>
      <c r="ABF261" s="346"/>
      <c r="ABG261" s="346"/>
      <c r="ABH261" s="346"/>
      <c r="ABI261" s="346"/>
      <c r="ABJ261" s="346"/>
      <c r="ABK261" s="346"/>
      <c r="ABL261" s="346"/>
      <c r="ABM261" s="346"/>
      <c r="ABN261" s="346"/>
      <c r="ABO261" s="346"/>
      <c r="ABP261" s="346"/>
      <c r="ABQ261" s="346"/>
      <c r="ABR261" s="346"/>
      <c r="ABS261" s="346"/>
      <c r="ABT261" s="346"/>
      <c r="ABU261" s="346"/>
      <c r="ABV261" s="346"/>
      <c r="ABW261" s="346"/>
      <c r="ABX261" s="346"/>
      <c r="ABY261" s="346"/>
      <c r="ABZ261" s="346"/>
      <c r="ACA261" s="346"/>
      <c r="ACB261" s="346"/>
      <c r="ACC261" s="346"/>
      <c r="ACD261" s="346"/>
      <c r="ACE261" s="346"/>
      <c r="ACF261" s="346"/>
      <c r="ACG261" s="346"/>
      <c r="ACH261" s="346"/>
      <c r="ACI261" s="346"/>
      <c r="ACJ261" s="346"/>
      <c r="ACK261" s="346"/>
      <c r="ACL261" s="346"/>
      <c r="ACM261" s="346"/>
      <c r="ACN261" s="346"/>
      <c r="ACO261" s="346"/>
      <c r="ACP261" s="346"/>
      <c r="ACQ261" s="346"/>
      <c r="ACR261" s="346"/>
      <c r="ACS261" s="346"/>
      <c r="ACT261" s="346"/>
      <c r="ACU261" s="346"/>
      <c r="ACV261" s="346"/>
      <c r="ACW261" s="346"/>
      <c r="ACX261" s="346"/>
      <c r="ACY261" s="346"/>
      <c r="ACZ261" s="346"/>
      <c r="ADA261" s="346"/>
      <c r="ADB261" s="346"/>
      <c r="ADC261" s="346"/>
      <c r="ADD261" s="346"/>
      <c r="ADE261" s="346"/>
      <c r="ADF261" s="346"/>
      <c r="ADG261" s="346"/>
      <c r="ADH261" s="346"/>
      <c r="ADI261" s="346"/>
      <c r="ADJ261" s="346"/>
      <c r="ADK261" s="346"/>
      <c r="ADL261" s="346"/>
      <c r="ADM261" s="346"/>
      <c r="ADN261" s="346"/>
      <c r="ADO261" s="346"/>
      <c r="ADP261" s="346"/>
      <c r="ADQ261" s="346"/>
      <c r="ADR261" s="346"/>
      <c r="ADS261" s="346"/>
      <c r="ADT261" s="346"/>
      <c r="ADU261" s="346"/>
      <c r="ADV261" s="346"/>
      <c r="ADW261" s="346"/>
      <c r="ADX261" s="346"/>
      <c r="ADY261" s="346"/>
      <c r="ADZ261" s="346"/>
      <c r="AEA261" s="346"/>
      <c r="AEB261" s="346"/>
      <c r="AEC261" s="346"/>
      <c r="AED261" s="346"/>
      <c r="AEE261" s="346"/>
      <c r="AEF261" s="346"/>
      <c r="AEG261" s="346"/>
      <c r="AEH261" s="346"/>
      <c r="AEI261" s="346"/>
      <c r="AEJ261" s="346"/>
      <c r="AEK261" s="346"/>
      <c r="AEL261" s="346"/>
      <c r="AEM261" s="346"/>
      <c r="AEN261" s="346"/>
      <c r="AEO261" s="346"/>
      <c r="AEP261" s="346"/>
      <c r="AEQ261" s="346"/>
      <c r="AER261" s="346"/>
      <c r="AES261" s="346"/>
      <c r="AET261" s="346"/>
      <c r="AEU261" s="346"/>
      <c r="AEV261" s="346"/>
      <c r="AEW261" s="346"/>
      <c r="AEX261" s="346"/>
      <c r="AEY261" s="346"/>
      <c r="AEZ261" s="346"/>
      <c r="AFA261" s="346"/>
      <c r="AFB261" s="346"/>
      <c r="AFC261" s="346"/>
      <c r="AFD261" s="346"/>
      <c r="AFE261" s="346"/>
      <c r="AFF261" s="346"/>
      <c r="AFG261" s="346"/>
      <c r="AFH261" s="346"/>
      <c r="AFI261" s="346"/>
      <c r="AFJ261" s="346"/>
      <c r="AFK261" s="346"/>
      <c r="AFL261" s="346"/>
      <c r="AFM261" s="346"/>
      <c r="AFN261" s="346"/>
      <c r="AFO261" s="346"/>
      <c r="AFP261" s="346"/>
      <c r="AFQ261" s="346"/>
      <c r="AFR261" s="346"/>
      <c r="AFS261" s="346"/>
      <c r="AFT261" s="346"/>
      <c r="AFU261" s="346"/>
      <c r="AFV261" s="346"/>
      <c r="AFW261" s="346"/>
      <c r="AFX261" s="346"/>
      <c r="AFY261" s="346"/>
      <c r="AFZ261" s="346"/>
      <c r="AGA261" s="346"/>
      <c r="AGB261" s="346"/>
      <c r="AGC261" s="346"/>
      <c r="AGD261" s="346"/>
      <c r="AGE261" s="346"/>
      <c r="AGF261" s="346"/>
      <c r="AGG261" s="346"/>
      <c r="AGH261" s="346"/>
      <c r="AGI261" s="346"/>
      <c r="AGJ261" s="346"/>
      <c r="AGK261" s="346"/>
      <c r="AGL261" s="346"/>
      <c r="AGM261" s="346"/>
      <c r="AGN261" s="346"/>
      <c r="AGO261" s="346"/>
      <c r="AGP261" s="346"/>
      <c r="AGQ261" s="346"/>
      <c r="AGR261" s="346"/>
      <c r="AGS261" s="346"/>
      <c r="AGT261" s="346"/>
      <c r="AGU261" s="346"/>
      <c r="AGV261" s="346"/>
      <c r="AGW261" s="346"/>
      <c r="AGX261" s="346"/>
      <c r="AGY261" s="346"/>
      <c r="AGZ261" s="346"/>
      <c r="AHA261" s="346"/>
      <c r="AHB261" s="346"/>
      <c r="AHC261" s="346"/>
      <c r="AHD261" s="346"/>
      <c r="AHE261" s="346"/>
      <c r="AHF261" s="346"/>
      <c r="AHG261" s="346"/>
      <c r="AHH261" s="346"/>
      <c r="AHI261" s="346"/>
      <c r="AHJ261" s="346"/>
      <c r="AHK261" s="346"/>
      <c r="AHL261" s="346"/>
      <c r="AHM261" s="346"/>
      <c r="AHN261" s="346"/>
      <c r="AHO261" s="346"/>
      <c r="AHP261" s="346"/>
      <c r="AHQ261" s="346"/>
      <c r="AHR261" s="346"/>
      <c r="AHS261" s="346"/>
      <c r="AHT261" s="346"/>
      <c r="AHU261" s="346"/>
      <c r="AHV261" s="346"/>
      <c r="AHW261" s="346"/>
      <c r="AHX261" s="346"/>
      <c r="AHY261" s="346"/>
      <c r="AHZ261" s="346"/>
      <c r="AIA261" s="346"/>
      <c r="AIB261" s="346"/>
      <c r="AIC261" s="346"/>
      <c r="AID261" s="346"/>
      <c r="AIE261" s="346"/>
      <c r="AIF261" s="346"/>
      <c r="AIG261" s="346"/>
      <c r="AIH261" s="346"/>
      <c r="AII261" s="346"/>
      <c r="AIJ261" s="346"/>
      <c r="AIK261" s="346"/>
      <c r="AIL261" s="346"/>
      <c r="AIM261" s="346"/>
      <c r="AIN261" s="346"/>
      <c r="AIO261" s="346"/>
      <c r="AIP261" s="346"/>
      <c r="AIQ261" s="346"/>
      <c r="AIR261" s="346"/>
      <c r="AIS261" s="346"/>
      <c r="AIT261" s="346"/>
      <c r="AIU261" s="346"/>
      <c r="AIV261" s="346"/>
      <c r="AIW261" s="346"/>
      <c r="AIX261" s="346"/>
      <c r="AIY261" s="346"/>
      <c r="AIZ261" s="346"/>
      <c r="AJA261" s="346"/>
      <c r="AJB261" s="346"/>
      <c r="AJC261" s="346"/>
      <c r="AJD261" s="346"/>
      <c r="AJE261" s="346"/>
      <c r="AJF261" s="346"/>
      <c r="AJG261" s="346"/>
      <c r="AJH261" s="346"/>
      <c r="AJI261" s="346"/>
      <c r="AJJ261" s="346"/>
      <c r="AJK261" s="346"/>
      <c r="AJL261" s="346"/>
      <c r="AJM261" s="346"/>
      <c r="AJN261" s="346"/>
      <c r="AJO261" s="346"/>
      <c r="AJP261" s="346"/>
      <c r="AJQ261" s="346"/>
      <c r="AJR261" s="346"/>
      <c r="AJS261" s="346"/>
      <c r="AJT261" s="346"/>
      <c r="AJU261" s="346"/>
      <c r="AJV261" s="346"/>
      <c r="AJW261" s="346"/>
      <c r="AJX261" s="346"/>
      <c r="AJY261" s="346"/>
      <c r="AJZ261" s="346"/>
      <c r="AKA261" s="346"/>
      <c r="AKB261" s="346"/>
      <c r="AKC261" s="346"/>
      <c r="AKD261" s="346"/>
      <c r="AKE261" s="346"/>
      <c r="AKF261" s="346"/>
      <c r="AKG261" s="346"/>
      <c r="AKH261" s="346"/>
      <c r="AKI261" s="346"/>
      <c r="AKJ261" s="346"/>
      <c r="AKK261" s="346"/>
      <c r="AKL261" s="346"/>
      <c r="AKM261" s="346"/>
      <c r="AKN261" s="346"/>
      <c r="AKO261" s="346"/>
      <c r="AKP261" s="346"/>
      <c r="AKQ261" s="346"/>
      <c r="AKR261" s="346"/>
      <c r="AKS261" s="346"/>
      <c r="AKT261" s="346"/>
      <c r="AKU261" s="346"/>
      <c r="AKV261" s="346"/>
      <c r="AKW261" s="346"/>
      <c r="AKX261" s="346"/>
      <c r="AKY261" s="346"/>
      <c r="AKZ261" s="346"/>
      <c r="ALA261" s="346"/>
      <c r="ALB261" s="346"/>
      <c r="ALC261" s="346"/>
      <c r="ALD261" s="346"/>
      <c r="ALE261" s="346"/>
      <c r="ALF261" s="346"/>
      <c r="ALG261" s="346"/>
      <c r="ALH261" s="346"/>
      <c r="ALI261" s="346"/>
      <c r="ALJ261" s="346"/>
      <c r="ALK261" s="346"/>
      <c r="ALL261" s="346"/>
      <c r="ALM261" s="346"/>
      <c r="ALN261" s="346"/>
      <c r="ALO261" s="346"/>
      <c r="ALP261" s="346"/>
      <c r="ALQ261" s="346"/>
      <c r="ALR261" s="346"/>
      <c r="ALS261" s="346"/>
      <c r="ALT261" s="346"/>
      <c r="ALU261" s="346"/>
      <c r="ALV261" s="346"/>
      <c r="ALW261" s="346"/>
      <c r="ALX261" s="346"/>
      <c r="ALY261" s="346"/>
      <c r="ALZ261" s="346"/>
      <c r="AMA261" s="346"/>
      <c r="AMB261" s="346"/>
      <c r="AMC261" s="346"/>
      <c r="AMD261" s="346"/>
      <c r="AME261" s="346"/>
      <c r="AMF261" s="346"/>
      <c r="AMG261" s="346"/>
    </row>
    <row r="262" spans="1:1021" ht="22.5" x14ac:dyDescent="0.2">
      <c r="A262" s="131" t="s">
        <v>552</v>
      </c>
      <c r="B262" s="132" t="s">
        <v>280</v>
      </c>
      <c r="C262" s="359">
        <v>39385</v>
      </c>
      <c r="D262" s="133" t="s">
        <v>764</v>
      </c>
      <c r="E262" s="134" t="s">
        <v>582</v>
      </c>
      <c r="F262" s="118">
        <v>1</v>
      </c>
      <c r="G262" s="355">
        <v>9.42</v>
      </c>
      <c r="H262" s="145"/>
      <c r="I262" s="135">
        <f t="shared" si="5"/>
        <v>0</v>
      </c>
      <c r="J262"/>
      <c r="K262"/>
      <c r="L262"/>
      <c r="M262"/>
      <c r="S262" s="332"/>
    </row>
    <row r="263" spans="1:1021" x14ac:dyDescent="0.2">
      <c r="A263" s="131" t="s">
        <v>553</v>
      </c>
      <c r="B263" s="132" t="s">
        <v>280</v>
      </c>
      <c r="C263" s="359">
        <v>39390</v>
      </c>
      <c r="D263" s="133" t="s">
        <v>765</v>
      </c>
      <c r="E263" s="134" t="s">
        <v>582</v>
      </c>
      <c r="F263" s="118">
        <v>1</v>
      </c>
      <c r="G263" s="355">
        <v>14.13</v>
      </c>
      <c r="H263" s="145"/>
      <c r="I263" s="135">
        <f t="shared" si="5"/>
        <v>0</v>
      </c>
      <c r="J263"/>
      <c r="K263"/>
      <c r="L263"/>
      <c r="M263"/>
      <c r="S263" s="332"/>
    </row>
    <row r="264" spans="1:1021" x14ac:dyDescent="0.2">
      <c r="A264" s="131" t="s">
        <v>554</v>
      </c>
      <c r="B264" s="132" t="s">
        <v>280</v>
      </c>
      <c r="C264" s="359">
        <v>39391</v>
      </c>
      <c r="D264" s="133" t="s">
        <v>766</v>
      </c>
      <c r="E264" s="134" t="s">
        <v>582</v>
      </c>
      <c r="F264" s="118">
        <v>1</v>
      </c>
      <c r="G264" s="355">
        <v>14.13</v>
      </c>
      <c r="H264" s="145"/>
      <c r="I264" s="135">
        <f t="shared" si="5"/>
        <v>0</v>
      </c>
      <c r="J264"/>
      <c r="K264"/>
      <c r="L264"/>
      <c r="M264"/>
      <c r="S264" s="332"/>
    </row>
    <row r="265" spans="1:1021" s="345" customFormat="1" ht="22.5" hidden="1" x14ac:dyDescent="0.2">
      <c r="A265" s="339" t="s">
        <v>555</v>
      </c>
      <c r="B265" s="340" t="s">
        <v>280</v>
      </c>
      <c r="C265" s="360">
        <v>1088</v>
      </c>
      <c r="D265" s="341" t="s">
        <v>826</v>
      </c>
      <c r="E265" s="342" t="s">
        <v>582</v>
      </c>
      <c r="F265" s="343">
        <v>0.15</v>
      </c>
      <c r="G265" s="356">
        <v>0</v>
      </c>
      <c r="H265" s="145"/>
      <c r="I265" s="344">
        <f t="shared" si="5"/>
        <v>0</v>
      </c>
      <c r="J265" s="354">
        <v>1</v>
      </c>
      <c r="K265" s="354">
        <v>0.15</v>
      </c>
      <c r="N265" s="346"/>
      <c r="O265" s="346"/>
      <c r="P265" s="346"/>
      <c r="Q265" s="346"/>
      <c r="R265" s="346"/>
      <c r="S265" s="347"/>
      <c r="T265" s="346"/>
      <c r="U265" s="346"/>
      <c r="V265" s="346"/>
      <c r="W265" s="346"/>
      <c r="X265" s="346"/>
      <c r="Y265" s="346"/>
      <c r="Z265" s="346"/>
      <c r="AA265" s="346"/>
      <c r="AB265" s="346"/>
      <c r="AC265" s="346"/>
      <c r="AD265" s="346"/>
      <c r="AE265" s="346"/>
      <c r="AF265" s="346"/>
      <c r="AG265" s="346"/>
      <c r="AH265" s="346"/>
      <c r="AI265" s="346"/>
      <c r="AJ265" s="346"/>
      <c r="AK265" s="346"/>
      <c r="AL265" s="346"/>
      <c r="AM265" s="346"/>
      <c r="AN265" s="346"/>
      <c r="AO265" s="346"/>
      <c r="AP265" s="346"/>
      <c r="AQ265" s="346"/>
      <c r="AR265" s="346"/>
      <c r="AS265" s="346"/>
      <c r="AT265" s="346"/>
      <c r="AU265" s="346"/>
      <c r="AV265" s="346"/>
      <c r="AW265" s="346"/>
      <c r="AX265" s="346"/>
      <c r="AY265" s="346"/>
      <c r="AZ265" s="346"/>
      <c r="BA265" s="346"/>
      <c r="BB265" s="346"/>
      <c r="BC265" s="346"/>
      <c r="BD265" s="346"/>
      <c r="BE265" s="346"/>
      <c r="BF265" s="346"/>
      <c r="BG265" s="346"/>
      <c r="BH265" s="346"/>
      <c r="BI265" s="346"/>
      <c r="BJ265" s="346"/>
      <c r="BK265" s="346"/>
      <c r="BL265" s="346"/>
      <c r="BM265" s="346"/>
      <c r="BN265" s="346"/>
      <c r="BO265" s="346"/>
      <c r="BP265" s="346"/>
      <c r="BQ265" s="346"/>
      <c r="BR265" s="346"/>
      <c r="BS265" s="346"/>
      <c r="BT265" s="346"/>
      <c r="BU265" s="346"/>
      <c r="BV265" s="346"/>
      <c r="BW265" s="346"/>
      <c r="BX265" s="346"/>
      <c r="BY265" s="346"/>
      <c r="BZ265" s="346"/>
      <c r="CA265" s="346"/>
      <c r="CB265" s="346"/>
      <c r="CC265" s="346"/>
      <c r="CD265" s="346"/>
      <c r="CE265" s="346"/>
      <c r="CF265" s="346"/>
      <c r="CG265" s="346"/>
      <c r="CH265" s="346"/>
      <c r="CI265" s="346"/>
      <c r="CJ265" s="346"/>
      <c r="CK265" s="346"/>
      <c r="CL265" s="346"/>
      <c r="CM265" s="346"/>
      <c r="CN265" s="346"/>
      <c r="CO265" s="346"/>
      <c r="CP265" s="346"/>
      <c r="CQ265" s="346"/>
      <c r="CR265" s="346"/>
      <c r="CS265" s="346"/>
      <c r="CT265" s="346"/>
      <c r="CU265" s="346"/>
      <c r="CV265" s="346"/>
      <c r="CW265" s="346"/>
      <c r="CX265" s="346"/>
      <c r="CY265" s="346"/>
      <c r="CZ265" s="346"/>
      <c r="DA265" s="346"/>
      <c r="DB265" s="346"/>
      <c r="DC265" s="346"/>
      <c r="DD265" s="346"/>
      <c r="DE265" s="346"/>
      <c r="DF265" s="346"/>
      <c r="DG265" s="346"/>
      <c r="DH265" s="346"/>
      <c r="DI265" s="346"/>
      <c r="DJ265" s="346"/>
      <c r="DK265" s="346"/>
      <c r="DL265" s="346"/>
      <c r="DM265" s="346"/>
      <c r="DN265" s="346"/>
      <c r="DO265" s="346"/>
      <c r="DP265" s="346"/>
      <c r="DQ265" s="346"/>
      <c r="DR265" s="346"/>
      <c r="DS265" s="346"/>
      <c r="DT265" s="346"/>
      <c r="DU265" s="346"/>
      <c r="DV265" s="346"/>
      <c r="DW265" s="346"/>
      <c r="DX265" s="346"/>
      <c r="DY265" s="346"/>
      <c r="DZ265" s="346"/>
      <c r="EA265" s="346"/>
      <c r="EB265" s="346"/>
      <c r="EC265" s="346"/>
      <c r="ED265" s="346"/>
      <c r="EE265" s="346"/>
      <c r="EF265" s="346"/>
      <c r="EG265" s="346"/>
      <c r="EH265" s="346"/>
      <c r="EI265" s="346"/>
      <c r="EJ265" s="346"/>
      <c r="EK265" s="346"/>
      <c r="EL265" s="346"/>
      <c r="EM265" s="346"/>
      <c r="EN265" s="346"/>
      <c r="EO265" s="346"/>
      <c r="EP265" s="346"/>
      <c r="EQ265" s="346"/>
      <c r="ER265" s="346"/>
      <c r="ES265" s="346"/>
      <c r="ET265" s="346"/>
      <c r="EU265" s="346"/>
      <c r="EV265" s="346"/>
      <c r="EW265" s="346"/>
      <c r="EX265" s="346"/>
      <c r="EY265" s="346"/>
      <c r="EZ265" s="346"/>
      <c r="FA265" s="346"/>
      <c r="FB265" s="346"/>
      <c r="FC265" s="346"/>
      <c r="FD265" s="346"/>
      <c r="FE265" s="346"/>
      <c r="FF265" s="346"/>
      <c r="FG265" s="346"/>
      <c r="FH265" s="346"/>
      <c r="FI265" s="346"/>
      <c r="FJ265" s="346"/>
      <c r="FK265" s="346"/>
      <c r="FL265" s="346"/>
      <c r="FM265" s="346"/>
      <c r="FN265" s="346"/>
      <c r="FO265" s="346"/>
      <c r="FP265" s="346"/>
      <c r="FQ265" s="346"/>
      <c r="FR265" s="346"/>
      <c r="FS265" s="346"/>
      <c r="FT265" s="346"/>
      <c r="FU265" s="346"/>
      <c r="FV265" s="346"/>
      <c r="FW265" s="346"/>
      <c r="FX265" s="346"/>
      <c r="FY265" s="346"/>
      <c r="FZ265" s="346"/>
      <c r="GA265" s="346"/>
      <c r="GB265" s="346"/>
      <c r="GC265" s="346"/>
      <c r="GD265" s="346"/>
      <c r="GE265" s="346"/>
      <c r="GF265" s="346"/>
      <c r="GG265" s="346"/>
      <c r="GH265" s="346"/>
      <c r="GI265" s="346"/>
      <c r="GJ265" s="346"/>
      <c r="GK265" s="346"/>
      <c r="GL265" s="346"/>
      <c r="GM265" s="346"/>
      <c r="GN265" s="346"/>
      <c r="GO265" s="346"/>
      <c r="GP265" s="346"/>
      <c r="GQ265" s="346"/>
      <c r="GR265" s="346"/>
      <c r="GS265" s="346"/>
      <c r="GT265" s="346"/>
      <c r="GU265" s="346"/>
      <c r="GV265" s="346"/>
      <c r="GW265" s="346"/>
      <c r="GX265" s="346"/>
      <c r="GY265" s="346"/>
      <c r="GZ265" s="346"/>
      <c r="HA265" s="346"/>
      <c r="HB265" s="346"/>
      <c r="HC265" s="346"/>
      <c r="HD265" s="346"/>
      <c r="HE265" s="346"/>
      <c r="HF265" s="346"/>
      <c r="HG265" s="346"/>
      <c r="HH265" s="346"/>
      <c r="HI265" s="346"/>
      <c r="HJ265" s="346"/>
      <c r="HK265" s="346"/>
      <c r="HL265" s="346"/>
      <c r="HM265" s="346"/>
      <c r="HN265" s="346"/>
      <c r="HO265" s="346"/>
      <c r="HP265" s="346"/>
      <c r="HQ265" s="346"/>
      <c r="HR265" s="346"/>
      <c r="HS265" s="346"/>
      <c r="HT265" s="346"/>
      <c r="HU265" s="346"/>
      <c r="HV265" s="346"/>
      <c r="HW265" s="346"/>
      <c r="HX265" s="346"/>
      <c r="HY265" s="346"/>
      <c r="HZ265" s="346"/>
      <c r="IA265" s="346"/>
      <c r="IB265" s="346"/>
      <c r="IC265" s="346"/>
      <c r="ID265" s="346"/>
      <c r="IE265" s="346"/>
      <c r="IF265" s="346"/>
      <c r="IG265" s="346"/>
      <c r="IH265" s="346"/>
      <c r="II265" s="346"/>
      <c r="IJ265" s="346"/>
      <c r="IK265" s="346"/>
      <c r="IL265" s="346"/>
      <c r="IM265" s="346"/>
      <c r="IN265" s="346"/>
      <c r="IO265" s="346"/>
      <c r="IP265" s="346"/>
      <c r="IQ265" s="346"/>
      <c r="IR265" s="346"/>
      <c r="IS265" s="346"/>
      <c r="IT265" s="346"/>
      <c r="IU265" s="346"/>
      <c r="IV265" s="346"/>
      <c r="IW265" s="346"/>
      <c r="IX265" s="346"/>
      <c r="IY265" s="346"/>
      <c r="IZ265" s="346"/>
      <c r="JA265" s="346"/>
      <c r="JB265" s="346"/>
      <c r="JC265" s="346"/>
      <c r="JD265" s="346"/>
      <c r="JE265" s="346"/>
      <c r="JF265" s="346"/>
      <c r="JG265" s="346"/>
      <c r="JH265" s="346"/>
      <c r="JI265" s="346"/>
      <c r="JJ265" s="346"/>
      <c r="JK265" s="346"/>
      <c r="JL265" s="346"/>
      <c r="JM265" s="346"/>
      <c r="JN265" s="346"/>
      <c r="JO265" s="346"/>
      <c r="JP265" s="346"/>
      <c r="JQ265" s="346"/>
      <c r="JR265" s="346"/>
      <c r="JS265" s="346"/>
      <c r="JT265" s="346"/>
      <c r="JU265" s="346"/>
      <c r="JV265" s="346"/>
      <c r="JW265" s="346"/>
      <c r="JX265" s="346"/>
      <c r="JY265" s="346"/>
      <c r="JZ265" s="346"/>
      <c r="KA265" s="346"/>
      <c r="KB265" s="346"/>
      <c r="KC265" s="346"/>
      <c r="KD265" s="346"/>
      <c r="KE265" s="346"/>
      <c r="KF265" s="346"/>
      <c r="KG265" s="346"/>
      <c r="KH265" s="346"/>
      <c r="KI265" s="346"/>
      <c r="KJ265" s="346"/>
      <c r="KK265" s="346"/>
      <c r="KL265" s="346"/>
      <c r="KM265" s="346"/>
      <c r="KN265" s="346"/>
      <c r="KO265" s="346"/>
      <c r="KP265" s="346"/>
      <c r="KQ265" s="346"/>
      <c r="KR265" s="346"/>
      <c r="KS265" s="346"/>
      <c r="KT265" s="346"/>
      <c r="KU265" s="346"/>
      <c r="KV265" s="346"/>
      <c r="KW265" s="346"/>
      <c r="KX265" s="346"/>
      <c r="KY265" s="346"/>
      <c r="KZ265" s="346"/>
      <c r="LA265" s="346"/>
      <c r="LB265" s="346"/>
      <c r="LC265" s="346"/>
      <c r="LD265" s="346"/>
      <c r="LE265" s="346"/>
      <c r="LF265" s="346"/>
      <c r="LG265" s="346"/>
      <c r="LH265" s="346"/>
      <c r="LI265" s="346"/>
      <c r="LJ265" s="346"/>
      <c r="LK265" s="346"/>
      <c r="LL265" s="346"/>
      <c r="LM265" s="346"/>
      <c r="LN265" s="346"/>
      <c r="LO265" s="346"/>
      <c r="LP265" s="346"/>
      <c r="LQ265" s="346"/>
      <c r="LR265" s="346"/>
      <c r="LS265" s="346"/>
      <c r="LT265" s="346"/>
      <c r="LU265" s="346"/>
      <c r="LV265" s="346"/>
      <c r="LW265" s="346"/>
      <c r="LX265" s="346"/>
      <c r="LY265" s="346"/>
      <c r="LZ265" s="346"/>
      <c r="MA265" s="346"/>
      <c r="MB265" s="346"/>
      <c r="MC265" s="346"/>
      <c r="MD265" s="346"/>
      <c r="ME265" s="346"/>
      <c r="MF265" s="346"/>
      <c r="MG265" s="346"/>
      <c r="MH265" s="346"/>
      <c r="MI265" s="346"/>
      <c r="MJ265" s="346"/>
      <c r="MK265" s="346"/>
      <c r="ML265" s="346"/>
      <c r="MM265" s="346"/>
      <c r="MN265" s="346"/>
      <c r="MO265" s="346"/>
      <c r="MP265" s="346"/>
      <c r="MQ265" s="346"/>
      <c r="MR265" s="346"/>
      <c r="MS265" s="346"/>
      <c r="MT265" s="346"/>
      <c r="MU265" s="346"/>
      <c r="MV265" s="346"/>
      <c r="MW265" s="346"/>
      <c r="MX265" s="346"/>
      <c r="MY265" s="346"/>
      <c r="MZ265" s="346"/>
      <c r="NA265" s="346"/>
      <c r="NB265" s="346"/>
      <c r="NC265" s="346"/>
      <c r="ND265" s="346"/>
      <c r="NE265" s="346"/>
      <c r="NF265" s="346"/>
      <c r="NG265" s="346"/>
      <c r="NH265" s="346"/>
      <c r="NI265" s="346"/>
      <c r="NJ265" s="346"/>
      <c r="NK265" s="346"/>
      <c r="NL265" s="346"/>
      <c r="NM265" s="346"/>
      <c r="NN265" s="346"/>
      <c r="NO265" s="346"/>
      <c r="NP265" s="346"/>
      <c r="NQ265" s="346"/>
      <c r="NR265" s="346"/>
      <c r="NS265" s="346"/>
      <c r="NT265" s="346"/>
      <c r="NU265" s="346"/>
      <c r="NV265" s="346"/>
      <c r="NW265" s="346"/>
      <c r="NX265" s="346"/>
      <c r="NY265" s="346"/>
      <c r="NZ265" s="346"/>
      <c r="OA265" s="346"/>
      <c r="OB265" s="346"/>
      <c r="OC265" s="346"/>
      <c r="OD265" s="346"/>
      <c r="OE265" s="346"/>
      <c r="OF265" s="346"/>
      <c r="OG265" s="346"/>
      <c r="OH265" s="346"/>
      <c r="OI265" s="346"/>
      <c r="OJ265" s="346"/>
      <c r="OK265" s="346"/>
      <c r="OL265" s="346"/>
      <c r="OM265" s="346"/>
      <c r="ON265" s="346"/>
      <c r="OO265" s="346"/>
      <c r="OP265" s="346"/>
      <c r="OQ265" s="346"/>
      <c r="OR265" s="346"/>
      <c r="OS265" s="346"/>
      <c r="OT265" s="346"/>
      <c r="OU265" s="346"/>
      <c r="OV265" s="346"/>
      <c r="OW265" s="346"/>
      <c r="OX265" s="346"/>
      <c r="OY265" s="346"/>
      <c r="OZ265" s="346"/>
      <c r="PA265" s="346"/>
      <c r="PB265" s="346"/>
      <c r="PC265" s="346"/>
      <c r="PD265" s="346"/>
      <c r="PE265" s="346"/>
      <c r="PF265" s="346"/>
      <c r="PG265" s="346"/>
      <c r="PH265" s="346"/>
      <c r="PI265" s="346"/>
      <c r="PJ265" s="346"/>
      <c r="PK265" s="346"/>
      <c r="PL265" s="346"/>
      <c r="PM265" s="346"/>
      <c r="PN265" s="346"/>
      <c r="PO265" s="346"/>
      <c r="PP265" s="346"/>
      <c r="PQ265" s="346"/>
      <c r="PR265" s="346"/>
      <c r="PS265" s="346"/>
      <c r="PT265" s="346"/>
      <c r="PU265" s="346"/>
      <c r="PV265" s="346"/>
      <c r="PW265" s="346"/>
      <c r="PX265" s="346"/>
      <c r="PY265" s="346"/>
      <c r="PZ265" s="346"/>
      <c r="QA265" s="346"/>
      <c r="QB265" s="346"/>
      <c r="QC265" s="346"/>
      <c r="QD265" s="346"/>
      <c r="QE265" s="346"/>
      <c r="QF265" s="346"/>
      <c r="QG265" s="346"/>
      <c r="QH265" s="346"/>
      <c r="QI265" s="346"/>
      <c r="QJ265" s="346"/>
      <c r="QK265" s="346"/>
      <c r="QL265" s="346"/>
      <c r="QM265" s="346"/>
      <c r="QN265" s="346"/>
      <c r="QO265" s="346"/>
      <c r="QP265" s="346"/>
      <c r="QQ265" s="346"/>
      <c r="QR265" s="346"/>
      <c r="QS265" s="346"/>
      <c r="QT265" s="346"/>
      <c r="QU265" s="346"/>
      <c r="QV265" s="346"/>
      <c r="QW265" s="346"/>
      <c r="QX265" s="346"/>
      <c r="QY265" s="346"/>
      <c r="QZ265" s="346"/>
      <c r="RA265" s="346"/>
      <c r="RB265" s="346"/>
      <c r="RC265" s="346"/>
      <c r="RD265" s="346"/>
      <c r="RE265" s="346"/>
      <c r="RF265" s="346"/>
      <c r="RG265" s="346"/>
      <c r="RH265" s="346"/>
      <c r="RI265" s="346"/>
      <c r="RJ265" s="346"/>
      <c r="RK265" s="346"/>
      <c r="RL265" s="346"/>
      <c r="RM265" s="346"/>
      <c r="RN265" s="346"/>
      <c r="RO265" s="346"/>
      <c r="RP265" s="346"/>
      <c r="RQ265" s="346"/>
      <c r="RR265" s="346"/>
      <c r="RS265" s="346"/>
      <c r="RT265" s="346"/>
      <c r="RU265" s="346"/>
      <c r="RV265" s="346"/>
      <c r="RW265" s="346"/>
      <c r="RX265" s="346"/>
      <c r="RY265" s="346"/>
      <c r="RZ265" s="346"/>
      <c r="SA265" s="346"/>
      <c r="SB265" s="346"/>
      <c r="SC265" s="346"/>
      <c r="SD265" s="346"/>
      <c r="SE265" s="346"/>
      <c r="SF265" s="346"/>
      <c r="SG265" s="346"/>
      <c r="SH265" s="346"/>
      <c r="SI265" s="346"/>
      <c r="SJ265" s="346"/>
      <c r="SK265" s="346"/>
      <c r="SL265" s="346"/>
      <c r="SM265" s="346"/>
      <c r="SN265" s="346"/>
      <c r="SO265" s="346"/>
      <c r="SP265" s="346"/>
      <c r="SQ265" s="346"/>
      <c r="SR265" s="346"/>
      <c r="SS265" s="346"/>
      <c r="ST265" s="346"/>
      <c r="SU265" s="346"/>
      <c r="SV265" s="346"/>
      <c r="SW265" s="346"/>
      <c r="SX265" s="346"/>
      <c r="SY265" s="346"/>
      <c r="SZ265" s="346"/>
      <c r="TA265" s="346"/>
      <c r="TB265" s="346"/>
      <c r="TC265" s="346"/>
      <c r="TD265" s="346"/>
      <c r="TE265" s="346"/>
      <c r="TF265" s="346"/>
      <c r="TG265" s="346"/>
      <c r="TH265" s="346"/>
      <c r="TI265" s="346"/>
      <c r="TJ265" s="346"/>
      <c r="TK265" s="346"/>
      <c r="TL265" s="346"/>
      <c r="TM265" s="346"/>
      <c r="TN265" s="346"/>
      <c r="TO265" s="346"/>
      <c r="TP265" s="346"/>
      <c r="TQ265" s="346"/>
      <c r="TR265" s="346"/>
      <c r="TS265" s="346"/>
      <c r="TT265" s="346"/>
      <c r="TU265" s="346"/>
      <c r="TV265" s="346"/>
      <c r="TW265" s="346"/>
      <c r="TX265" s="346"/>
      <c r="TY265" s="346"/>
      <c r="TZ265" s="346"/>
      <c r="UA265" s="346"/>
      <c r="UB265" s="346"/>
      <c r="UC265" s="346"/>
      <c r="UD265" s="346"/>
      <c r="UE265" s="346"/>
      <c r="UF265" s="346"/>
      <c r="UG265" s="346"/>
      <c r="UH265" s="346"/>
      <c r="UI265" s="346"/>
      <c r="UJ265" s="346"/>
      <c r="UK265" s="346"/>
      <c r="UL265" s="346"/>
      <c r="UM265" s="346"/>
      <c r="UN265" s="346"/>
      <c r="UO265" s="346"/>
      <c r="UP265" s="346"/>
      <c r="UQ265" s="346"/>
      <c r="UR265" s="346"/>
      <c r="US265" s="346"/>
      <c r="UT265" s="346"/>
      <c r="UU265" s="346"/>
      <c r="UV265" s="346"/>
      <c r="UW265" s="346"/>
      <c r="UX265" s="346"/>
      <c r="UY265" s="346"/>
      <c r="UZ265" s="346"/>
      <c r="VA265" s="346"/>
      <c r="VB265" s="346"/>
      <c r="VC265" s="346"/>
      <c r="VD265" s="346"/>
      <c r="VE265" s="346"/>
      <c r="VF265" s="346"/>
      <c r="VG265" s="346"/>
      <c r="VH265" s="346"/>
      <c r="VI265" s="346"/>
      <c r="VJ265" s="346"/>
      <c r="VK265" s="346"/>
      <c r="VL265" s="346"/>
      <c r="VM265" s="346"/>
      <c r="VN265" s="346"/>
      <c r="VO265" s="346"/>
      <c r="VP265" s="346"/>
      <c r="VQ265" s="346"/>
      <c r="VR265" s="346"/>
      <c r="VS265" s="346"/>
      <c r="VT265" s="346"/>
      <c r="VU265" s="346"/>
      <c r="VV265" s="346"/>
      <c r="VW265" s="346"/>
      <c r="VX265" s="346"/>
      <c r="VY265" s="346"/>
      <c r="VZ265" s="346"/>
      <c r="WA265" s="346"/>
      <c r="WB265" s="346"/>
      <c r="WC265" s="346"/>
      <c r="WD265" s="346"/>
      <c r="WE265" s="346"/>
      <c r="WF265" s="346"/>
      <c r="WG265" s="346"/>
      <c r="WH265" s="346"/>
      <c r="WI265" s="346"/>
      <c r="WJ265" s="346"/>
      <c r="WK265" s="346"/>
      <c r="WL265" s="346"/>
      <c r="WM265" s="346"/>
      <c r="WN265" s="346"/>
      <c r="WO265" s="346"/>
      <c r="WP265" s="346"/>
      <c r="WQ265" s="346"/>
      <c r="WR265" s="346"/>
      <c r="WS265" s="346"/>
      <c r="WT265" s="346"/>
      <c r="WU265" s="346"/>
      <c r="WV265" s="346"/>
      <c r="WW265" s="346"/>
      <c r="WX265" s="346"/>
      <c r="WY265" s="346"/>
      <c r="WZ265" s="346"/>
      <c r="XA265" s="346"/>
      <c r="XB265" s="346"/>
      <c r="XC265" s="346"/>
      <c r="XD265" s="346"/>
      <c r="XE265" s="346"/>
      <c r="XF265" s="346"/>
      <c r="XG265" s="346"/>
      <c r="XH265" s="346"/>
      <c r="XI265" s="346"/>
      <c r="XJ265" s="346"/>
      <c r="XK265" s="346"/>
      <c r="XL265" s="346"/>
      <c r="XM265" s="346"/>
      <c r="XN265" s="346"/>
      <c r="XO265" s="346"/>
      <c r="XP265" s="346"/>
      <c r="XQ265" s="346"/>
      <c r="XR265" s="346"/>
      <c r="XS265" s="346"/>
      <c r="XT265" s="346"/>
      <c r="XU265" s="346"/>
      <c r="XV265" s="346"/>
      <c r="XW265" s="346"/>
      <c r="XX265" s="346"/>
      <c r="XY265" s="346"/>
      <c r="XZ265" s="346"/>
      <c r="YA265" s="346"/>
      <c r="YB265" s="346"/>
      <c r="YC265" s="346"/>
      <c r="YD265" s="346"/>
      <c r="YE265" s="346"/>
      <c r="YF265" s="346"/>
      <c r="YG265" s="346"/>
      <c r="YH265" s="346"/>
      <c r="YI265" s="346"/>
      <c r="YJ265" s="346"/>
      <c r="YK265" s="346"/>
      <c r="YL265" s="346"/>
      <c r="YM265" s="346"/>
      <c r="YN265" s="346"/>
      <c r="YO265" s="346"/>
      <c r="YP265" s="346"/>
      <c r="YQ265" s="346"/>
      <c r="YR265" s="346"/>
      <c r="YS265" s="346"/>
      <c r="YT265" s="346"/>
      <c r="YU265" s="346"/>
      <c r="YV265" s="346"/>
      <c r="YW265" s="346"/>
      <c r="YX265" s="346"/>
      <c r="YY265" s="346"/>
      <c r="YZ265" s="346"/>
      <c r="ZA265" s="346"/>
      <c r="ZB265" s="346"/>
      <c r="ZC265" s="346"/>
      <c r="ZD265" s="346"/>
      <c r="ZE265" s="346"/>
      <c r="ZF265" s="346"/>
      <c r="ZG265" s="346"/>
      <c r="ZH265" s="346"/>
      <c r="ZI265" s="346"/>
      <c r="ZJ265" s="346"/>
      <c r="ZK265" s="346"/>
      <c r="ZL265" s="346"/>
      <c r="ZM265" s="346"/>
      <c r="ZN265" s="346"/>
      <c r="ZO265" s="346"/>
      <c r="ZP265" s="346"/>
      <c r="ZQ265" s="346"/>
      <c r="ZR265" s="346"/>
      <c r="ZS265" s="346"/>
      <c r="ZT265" s="346"/>
      <c r="ZU265" s="346"/>
      <c r="ZV265" s="346"/>
      <c r="ZW265" s="346"/>
      <c r="ZX265" s="346"/>
      <c r="ZY265" s="346"/>
      <c r="ZZ265" s="346"/>
      <c r="AAA265" s="346"/>
      <c r="AAB265" s="346"/>
      <c r="AAC265" s="346"/>
      <c r="AAD265" s="346"/>
      <c r="AAE265" s="346"/>
      <c r="AAF265" s="346"/>
      <c r="AAG265" s="346"/>
      <c r="AAH265" s="346"/>
      <c r="AAI265" s="346"/>
      <c r="AAJ265" s="346"/>
      <c r="AAK265" s="346"/>
      <c r="AAL265" s="346"/>
      <c r="AAM265" s="346"/>
      <c r="AAN265" s="346"/>
      <c r="AAO265" s="346"/>
      <c r="AAP265" s="346"/>
      <c r="AAQ265" s="346"/>
      <c r="AAR265" s="346"/>
      <c r="AAS265" s="346"/>
      <c r="AAT265" s="346"/>
      <c r="AAU265" s="346"/>
      <c r="AAV265" s="346"/>
      <c r="AAW265" s="346"/>
      <c r="AAX265" s="346"/>
      <c r="AAY265" s="346"/>
      <c r="AAZ265" s="346"/>
      <c r="ABA265" s="346"/>
      <c r="ABB265" s="346"/>
      <c r="ABC265" s="346"/>
      <c r="ABD265" s="346"/>
      <c r="ABE265" s="346"/>
      <c r="ABF265" s="346"/>
      <c r="ABG265" s="346"/>
      <c r="ABH265" s="346"/>
      <c r="ABI265" s="346"/>
      <c r="ABJ265" s="346"/>
      <c r="ABK265" s="346"/>
      <c r="ABL265" s="346"/>
      <c r="ABM265" s="346"/>
      <c r="ABN265" s="346"/>
      <c r="ABO265" s="346"/>
      <c r="ABP265" s="346"/>
      <c r="ABQ265" s="346"/>
      <c r="ABR265" s="346"/>
      <c r="ABS265" s="346"/>
      <c r="ABT265" s="346"/>
      <c r="ABU265" s="346"/>
      <c r="ABV265" s="346"/>
      <c r="ABW265" s="346"/>
      <c r="ABX265" s="346"/>
      <c r="ABY265" s="346"/>
      <c r="ABZ265" s="346"/>
      <c r="ACA265" s="346"/>
      <c r="ACB265" s="346"/>
      <c r="ACC265" s="346"/>
      <c r="ACD265" s="346"/>
      <c r="ACE265" s="346"/>
      <c r="ACF265" s="346"/>
      <c r="ACG265" s="346"/>
      <c r="ACH265" s="346"/>
      <c r="ACI265" s="346"/>
      <c r="ACJ265" s="346"/>
      <c r="ACK265" s="346"/>
      <c r="ACL265" s="346"/>
      <c r="ACM265" s="346"/>
      <c r="ACN265" s="346"/>
      <c r="ACO265" s="346"/>
      <c r="ACP265" s="346"/>
      <c r="ACQ265" s="346"/>
      <c r="ACR265" s="346"/>
      <c r="ACS265" s="346"/>
      <c r="ACT265" s="346"/>
      <c r="ACU265" s="346"/>
      <c r="ACV265" s="346"/>
      <c r="ACW265" s="346"/>
      <c r="ACX265" s="346"/>
      <c r="ACY265" s="346"/>
      <c r="ACZ265" s="346"/>
      <c r="ADA265" s="346"/>
      <c r="ADB265" s="346"/>
      <c r="ADC265" s="346"/>
      <c r="ADD265" s="346"/>
      <c r="ADE265" s="346"/>
      <c r="ADF265" s="346"/>
      <c r="ADG265" s="346"/>
      <c r="ADH265" s="346"/>
      <c r="ADI265" s="346"/>
      <c r="ADJ265" s="346"/>
      <c r="ADK265" s="346"/>
      <c r="ADL265" s="346"/>
      <c r="ADM265" s="346"/>
      <c r="ADN265" s="346"/>
      <c r="ADO265" s="346"/>
      <c r="ADP265" s="346"/>
      <c r="ADQ265" s="346"/>
      <c r="ADR265" s="346"/>
      <c r="ADS265" s="346"/>
      <c r="ADT265" s="346"/>
      <c r="ADU265" s="346"/>
      <c r="ADV265" s="346"/>
      <c r="ADW265" s="346"/>
      <c r="ADX265" s="346"/>
      <c r="ADY265" s="346"/>
      <c r="ADZ265" s="346"/>
      <c r="AEA265" s="346"/>
      <c r="AEB265" s="346"/>
      <c r="AEC265" s="346"/>
      <c r="AED265" s="346"/>
      <c r="AEE265" s="346"/>
      <c r="AEF265" s="346"/>
      <c r="AEG265" s="346"/>
      <c r="AEH265" s="346"/>
      <c r="AEI265" s="346"/>
      <c r="AEJ265" s="346"/>
      <c r="AEK265" s="346"/>
      <c r="AEL265" s="346"/>
      <c r="AEM265" s="346"/>
      <c r="AEN265" s="346"/>
      <c r="AEO265" s="346"/>
      <c r="AEP265" s="346"/>
      <c r="AEQ265" s="346"/>
      <c r="AER265" s="346"/>
      <c r="AES265" s="346"/>
      <c r="AET265" s="346"/>
      <c r="AEU265" s="346"/>
      <c r="AEV265" s="346"/>
      <c r="AEW265" s="346"/>
      <c r="AEX265" s="346"/>
      <c r="AEY265" s="346"/>
      <c r="AEZ265" s="346"/>
      <c r="AFA265" s="346"/>
      <c r="AFB265" s="346"/>
      <c r="AFC265" s="346"/>
      <c r="AFD265" s="346"/>
      <c r="AFE265" s="346"/>
      <c r="AFF265" s="346"/>
      <c r="AFG265" s="346"/>
      <c r="AFH265" s="346"/>
      <c r="AFI265" s="346"/>
      <c r="AFJ265" s="346"/>
      <c r="AFK265" s="346"/>
      <c r="AFL265" s="346"/>
      <c r="AFM265" s="346"/>
      <c r="AFN265" s="346"/>
      <c r="AFO265" s="346"/>
      <c r="AFP265" s="346"/>
      <c r="AFQ265" s="346"/>
      <c r="AFR265" s="346"/>
      <c r="AFS265" s="346"/>
      <c r="AFT265" s="346"/>
      <c r="AFU265" s="346"/>
      <c r="AFV265" s="346"/>
      <c r="AFW265" s="346"/>
      <c r="AFX265" s="346"/>
      <c r="AFY265" s="346"/>
      <c r="AFZ265" s="346"/>
      <c r="AGA265" s="346"/>
      <c r="AGB265" s="346"/>
      <c r="AGC265" s="346"/>
      <c r="AGD265" s="346"/>
      <c r="AGE265" s="346"/>
      <c r="AGF265" s="346"/>
      <c r="AGG265" s="346"/>
      <c r="AGH265" s="346"/>
      <c r="AGI265" s="346"/>
      <c r="AGJ265" s="346"/>
      <c r="AGK265" s="346"/>
      <c r="AGL265" s="346"/>
      <c r="AGM265" s="346"/>
      <c r="AGN265" s="346"/>
      <c r="AGO265" s="346"/>
      <c r="AGP265" s="346"/>
      <c r="AGQ265" s="346"/>
      <c r="AGR265" s="346"/>
      <c r="AGS265" s="346"/>
      <c r="AGT265" s="346"/>
      <c r="AGU265" s="346"/>
      <c r="AGV265" s="346"/>
      <c r="AGW265" s="346"/>
      <c r="AGX265" s="346"/>
      <c r="AGY265" s="346"/>
      <c r="AGZ265" s="346"/>
      <c r="AHA265" s="346"/>
      <c r="AHB265" s="346"/>
      <c r="AHC265" s="346"/>
      <c r="AHD265" s="346"/>
      <c r="AHE265" s="346"/>
      <c r="AHF265" s="346"/>
      <c r="AHG265" s="346"/>
      <c r="AHH265" s="346"/>
      <c r="AHI265" s="346"/>
      <c r="AHJ265" s="346"/>
      <c r="AHK265" s="346"/>
      <c r="AHL265" s="346"/>
      <c r="AHM265" s="346"/>
      <c r="AHN265" s="346"/>
      <c r="AHO265" s="346"/>
      <c r="AHP265" s="346"/>
      <c r="AHQ265" s="346"/>
      <c r="AHR265" s="346"/>
      <c r="AHS265" s="346"/>
      <c r="AHT265" s="346"/>
      <c r="AHU265" s="346"/>
      <c r="AHV265" s="346"/>
      <c r="AHW265" s="346"/>
      <c r="AHX265" s="346"/>
      <c r="AHY265" s="346"/>
      <c r="AHZ265" s="346"/>
      <c r="AIA265" s="346"/>
      <c r="AIB265" s="346"/>
      <c r="AIC265" s="346"/>
      <c r="AID265" s="346"/>
      <c r="AIE265" s="346"/>
      <c r="AIF265" s="346"/>
      <c r="AIG265" s="346"/>
      <c r="AIH265" s="346"/>
      <c r="AII265" s="346"/>
      <c r="AIJ265" s="346"/>
      <c r="AIK265" s="346"/>
      <c r="AIL265" s="346"/>
      <c r="AIM265" s="346"/>
      <c r="AIN265" s="346"/>
      <c r="AIO265" s="346"/>
      <c r="AIP265" s="346"/>
      <c r="AIQ265" s="346"/>
      <c r="AIR265" s="346"/>
      <c r="AIS265" s="346"/>
      <c r="AIT265" s="346"/>
      <c r="AIU265" s="346"/>
      <c r="AIV265" s="346"/>
      <c r="AIW265" s="346"/>
      <c r="AIX265" s="346"/>
      <c r="AIY265" s="346"/>
      <c r="AIZ265" s="346"/>
      <c r="AJA265" s="346"/>
      <c r="AJB265" s="346"/>
      <c r="AJC265" s="346"/>
      <c r="AJD265" s="346"/>
      <c r="AJE265" s="346"/>
      <c r="AJF265" s="346"/>
      <c r="AJG265" s="346"/>
      <c r="AJH265" s="346"/>
      <c r="AJI265" s="346"/>
      <c r="AJJ265" s="346"/>
      <c r="AJK265" s="346"/>
      <c r="AJL265" s="346"/>
      <c r="AJM265" s="346"/>
      <c r="AJN265" s="346"/>
      <c r="AJO265" s="346"/>
      <c r="AJP265" s="346"/>
      <c r="AJQ265" s="346"/>
      <c r="AJR265" s="346"/>
      <c r="AJS265" s="346"/>
      <c r="AJT265" s="346"/>
      <c r="AJU265" s="346"/>
      <c r="AJV265" s="346"/>
      <c r="AJW265" s="346"/>
      <c r="AJX265" s="346"/>
      <c r="AJY265" s="346"/>
      <c r="AJZ265" s="346"/>
      <c r="AKA265" s="346"/>
      <c r="AKB265" s="346"/>
      <c r="AKC265" s="346"/>
      <c r="AKD265" s="346"/>
      <c r="AKE265" s="346"/>
      <c r="AKF265" s="346"/>
      <c r="AKG265" s="346"/>
      <c r="AKH265" s="346"/>
      <c r="AKI265" s="346"/>
      <c r="AKJ265" s="346"/>
      <c r="AKK265" s="346"/>
      <c r="AKL265" s="346"/>
      <c r="AKM265" s="346"/>
      <c r="AKN265" s="346"/>
      <c r="AKO265" s="346"/>
      <c r="AKP265" s="346"/>
      <c r="AKQ265" s="346"/>
      <c r="AKR265" s="346"/>
      <c r="AKS265" s="346"/>
      <c r="AKT265" s="346"/>
      <c r="AKU265" s="346"/>
      <c r="AKV265" s="346"/>
      <c r="AKW265" s="346"/>
      <c r="AKX265" s="346"/>
      <c r="AKY265" s="346"/>
      <c r="AKZ265" s="346"/>
      <c r="ALA265" s="346"/>
      <c r="ALB265" s="346"/>
      <c r="ALC265" s="346"/>
      <c r="ALD265" s="346"/>
      <c r="ALE265" s="346"/>
      <c r="ALF265" s="346"/>
      <c r="ALG265" s="346"/>
      <c r="ALH265" s="346"/>
      <c r="ALI265" s="346"/>
      <c r="ALJ265" s="346"/>
      <c r="ALK265" s="346"/>
      <c r="ALL265" s="346"/>
      <c r="ALM265" s="346"/>
      <c r="ALN265" s="346"/>
      <c r="ALO265" s="346"/>
      <c r="ALP265" s="346"/>
      <c r="ALQ265" s="346"/>
      <c r="ALR265" s="346"/>
      <c r="ALS265" s="346"/>
      <c r="ALT265" s="346"/>
      <c r="ALU265" s="346"/>
      <c r="ALV265" s="346"/>
      <c r="ALW265" s="346"/>
      <c r="ALX265" s="346"/>
      <c r="ALY265" s="346"/>
      <c r="ALZ265" s="346"/>
      <c r="AMA265" s="346"/>
      <c r="AMB265" s="346"/>
      <c r="AMC265" s="346"/>
      <c r="AMD265" s="346"/>
      <c r="AME265" s="346"/>
      <c r="AMF265" s="346"/>
      <c r="AMG265" s="346"/>
    </row>
    <row r="266" spans="1:1021" s="345" customFormat="1" ht="22.5" hidden="1" x14ac:dyDescent="0.2">
      <c r="A266" s="339" t="s">
        <v>556</v>
      </c>
      <c r="B266" s="340" t="s">
        <v>280</v>
      </c>
      <c r="C266" s="360">
        <v>1079</v>
      </c>
      <c r="D266" s="341" t="s">
        <v>836</v>
      </c>
      <c r="E266" s="342" t="s">
        <v>582</v>
      </c>
      <c r="F266" s="343">
        <v>0.15</v>
      </c>
      <c r="G266" s="356">
        <v>0</v>
      </c>
      <c r="H266" s="145"/>
      <c r="I266" s="344">
        <f t="shared" si="5"/>
        <v>0</v>
      </c>
      <c r="J266" s="354">
        <v>1</v>
      </c>
      <c r="K266" s="354">
        <v>0.15</v>
      </c>
      <c r="N266" s="346"/>
      <c r="O266" s="346"/>
      <c r="P266" s="346"/>
      <c r="Q266" s="346"/>
      <c r="R266" s="346"/>
      <c r="S266" s="347"/>
      <c r="T266" s="346"/>
      <c r="U266" s="346"/>
      <c r="V266" s="346"/>
      <c r="W266" s="346"/>
      <c r="X266" s="346"/>
      <c r="Y266" s="346"/>
      <c r="Z266" s="346"/>
      <c r="AA266" s="346"/>
      <c r="AB266" s="346"/>
      <c r="AC266" s="346"/>
      <c r="AD266" s="346"/>
      <c r="AE266" s="346"/>
      <c r="AF266" s="346"/>
      <c r="AG266" s="346"/>
      <c r="AH266" s="346"/>
      <c r="AI266" s="346"/>
      <c r="AJ266" s="346"/>
      <c r="AK266" s="346"/>
      <c r="AL266" s="346"/>
      <c r="AM266" s="346"/>
      <c r="AN266" s="346"/>
      <c r="AO266" s="346"/>
      <c r="AP266" s="346"/>
      <c r="AQ266" s="346"/>
      <c r="AR266" s="346"/>
      <c r="AS266" s="346"/>
      <c r="AT266" s="346"/>
      <c r="AU266" s="346"/>
      <c r="AV266" s="346"/>
      <c r="AW266" s="346"/>
      <c r="AX266" s="346"/>
      <c r="AY266" s="346"/>
      <c r="AZ266" s="346"/>
      <c r="BA266" s="346"/>
      <c r="BB266" s="346"/>
      <c r="BC266" s="346"/>
      <c r="BD266" s="346"/>
      <c r="BE266" s="346"/>
      <c r="BF266" s="346"/>
      <c r="BG266" s="346"/>
      <c r="BH266" s="346"/>
      <c r="BI266" s="346"/>
      <c r="BJ266" s="346"/>
      <c r="BK266" s="346"/>
      <c r="BL266" s="346"/>
      <c r="BM266" s="346"/>
      <c r="BN266" s="346"/>
      <c r="BO266" s="346"/>
      <c r="BP266" s="346"/>
      <c r="BQ266" s="346"/>
      <c r="BR266" s="346"/>
      <c r="BS266" s="346"/>
      <c r="BT266" s="346"/>
      <c r="BU266" s="346"/>
      <c r="BV266" s="346"/>
      <c r="BW266" s="346"/>
      <c r="BX266" s="346"/>
      <c r="BY266" s="346"/>
      <c r="BZ266" s="346"/>
      <c r="CA266" s="346"/>
      <c r="CB266" s="346"/>
      <c r="CC266" s="346"/>
      <c r="CD266" s="346"/>
      <c r="CE266" s="346"/>
      <c r="CF266" s="346"/>
      <c r="CG266" s="346"/>
      <c r="CH266" s="346"/>
      <c r="CI266" s="346"/>
      <c r="CJ266" s="346"/>
      <c r="CK266" s="346"/>
      <c r="CL266" s="346"/>
      <c r="CM266" s="346"/>
      <c r="CN266" s="346"/>
      <c r="CO266" s="346"/>
      <c r="CP266" s="346"/>
      <c r="CQ266" s="346"/>
      <c r="CR266" s="346"/>
      <c r="CS266" s="346"/>
      <c r="CT266" s="346"/>
      <c r="CU266" s="346"/>
      <c r="CV266" s="346"/>
      <c r="CW266" s="346"/>
      <c r="CX266" s="346"/>
      <c r="CY266" s="346"/>
      <c r="CZ266" s="346"/>
      <c r="DA266" s="346"/>
      <c r="DB266" s="346"/>
      <c r="DC266" s="346"/>
      <c r="DD266" s="346"/>
      <c r="DE266" s="346"/>
      <c r="DF266" s="346"/>
      <c r="DG266" s="346"/>
      <c r="DH266" s="346"/>
      <c r="DI266" s="346"/>
      <c r="DJ266" s="346"/>
      <c r="DK266" s="346"/>
      <c r="DL266" s="346"/>
      <c r="DM266" s="346"/>
      <c r="DN266" s="346"/>
      <c r="DO266" s="346"/>
      <c r="DP266" s="346"/>
      <c r="DQ266" s="346"/>
      <c r="DR266" s="346"/>
      <c r="DS266" s="346"/>
      <c r="DT266" s="346"/>
      <c r="DU266" s="346"/>
      <c r="DV266" s="346"/>
      <c r="DW266" s="346"/>
      <c r="DX266" s="346"/>
      <c r="DY266" s="346"/>
      <c r="DZ266" s="346"/>
      <c r="EA266" s="346"/>
      <c r="EB266" s="346"/>
      <c r="EC266" s="346"/>
      <c r="ED266" s="346"/>
      <c r="EE266" s="346"/>
      <c r="EF266" s="346"/>
      <c r="EG266" s="346"/>
      <c r="EH266" s="346"/>
      <c r="EI266" s="346"/>
      <c r="EJ266" s="346"/>
      <c r="EK266" s="346"/>
      <c r="EL266" s="346"/>
      <c r="EM266" s="346"/>
      <c r="EN266" s="346"/>
      <c r="EO266" s="346"/>
      <c r="EP266" s="346"/>
      <c r="EQ266" s="346"/>
      <c r="ER266" s="346"/>
      <c r="ES266" s="346"/>
      <c r="ET266" s="346"/>
      <c r="EU266" s="346"/>
      <c r="EV266" s="346"/>
      <c r="EW266" s="346"/>
      <c r="EX266" s="346"/>
      <c r="EY266" s="346"/>
      <c r="EZ266" s="346"/>
      <c r="FA266" s="346"/>
      <c r="FB266" s="346"/>
      <c r="FC266" s="346"/>
      <c r="FD266" s="346"/>
      <c r="FE266" s="346"/>
      <c r="FF266" s="346"/>
      <c r="FG266" s="346"/>
      <c r="FH266" s="346"/>
      <c r="FI266" s="346"/>
      <c r="FJ266" s="346"/>
      <c r="FK266" s="346"/>
      <c r="FL266" s="346"/>
      <c r="FM266" s="346"/>
      <c r="FN266" s="346"/>
      <c r="FO266" s="346"/>
      <c r="FP266" s="346"/>
      <c r="FQ266" s="346"/>
      <c r="FR266" s="346"/>
      <c r="FS266" s="346"/>
      <c r="FT266" s="346"/>
      <c r="FU266" s="346"/>
      <c r="FV266" s="346"/>
      <c r="FW266" s="346"/>
      <c r="FX266" s="346"/>
      <c r="FY266" s="346"/>
      <c r="FZ266" s="346"/>
      <c r="GA266" s="346"/>
      <c r="GB266" s="346"/>
      <c r="GC266" s="346"/>
      <c r="GD266" s="346"/>
      <c r="GE266" s="346"/>
      <c r="GF266" s="346"/>
      <c r="GG266" s="346"/>
      <c r="GH266" s="346"/>
      <c r="GI266" s="346"/>
      <c r="GJ266" s="346"/>
      <c r="GK266" s="346"/>
      <c r="GL266" s="346"/>
      <c r="GM266" s="346"/>
      <c r="GN266" s="346"/>
      <c r="GO266" s="346"/>
      <c r="GP266" s="346"/>
      <c r="GQ266" s="346"/>
      <c r="GR266" s="346"/>
      <c r="GS266" s="346"/>
      <c r="GT266" s="346"/>
      <c r="GU266" s="346"/>
      <c r="GV266" s="346"/>
      <c r="GW266" s="346"/>
      <c r="GX266" s="346"/>
      <c r="GY266" s="346"/>
      <c r="GZ266" s="346"/>
      <c r="HA266" s="346"/>
      <c r="HB266" s="346"/>
      <c r="HC266" s="346"/>
      <c r="HD266" s="346"/>
      <c r="HE266" s="346"/>
      <c r="HF266" s="346"/>
      <c r="HG266" s="346"/>
      <c r="HH266" s="346"/>
      <c r="HI266" s="346"/>
      <c r="HJ266" s="346"/>
      <c r="HK266" s="346"/>
      <c r="HL266" s="346"/>
      <c r="HM266" s="346"/>
      <c r="HN266" s="346"/>
      <c r="HO266" s="346"/>
      <c r="HP266" s="346"/>
      <c r="HQ266" s="346"/>
      <c r="HR266" s="346"/>
      <c r="HS266" s="346"/>
      <c r="HT266" s="346"/>
      <c r="HU266" s="346"/>
      <c r="HV266" s="346"/>
      <c r="HW266" s="346"/>
      <c r="HX266" s="346"/>
      <c r="HY266" s="346"/>
      <c r="HZ266" s="346"/>
      <c r="IA266" s="346"/>
      <c r="IB266" s="346"/>
      <c r="IC266" s="346"/>
      <c r="ID266" s="346"/>
      <c r="IE266" s="346"/>
      <c r="IF266" s="346"/>
      <c r="IG266" s="346"/>
      <c r="IH266" s="346"/>
      <c r="II266" s="346"/>
      <c r="IJ266" s="346"/>
      <c r="IK266" s="346"/>
      <c r="IL266" s="346"/>
      <c r="IM266" s="346"/>
      <c r="IN266" s="346"/>
      <c r="IO266" s="346"/>
      <c r="IP266" s="346"/>
      <c r="IQ266" s="346"/>
      <c r="IR266" s="346"/>
      <c r="IS266" s="346"/>
      <c r="IT266" s="346"/>
      <c r="IU266" s="346"/>
      <c r="IV266" s="346"/>
      <c r="IW266" s="346"/>
      <c r="IX266" s="346"/>
      <c r="IY266" s="346"/>
      <c r="IZ266" s="346"/>
      <c r="JA266" s="346"/>
      <c r="JB266" s="346"/>
      <c r="JC266" s="346"/>
      <c r="JD266" s="346"/>
      <c r="JE266" s="346"/>
      <c r="JF266" s="346"/>
      <c r="JG266" s="346"/>
      <c r="JH266" s="346"/>
      <c r="JI266" s="346"/>
      <c r="JJ266" s="346"/>
      <c r="JK266" s="346"/>
      <c r="JL266" s="346"/>
      <c r="JM266" s="346"/>
      <c r="JN266" s="346"/>
      <c r="JO266" s="346"/>
      <c r="JP266" s="346"/>
      <c r="JQ266" s="346"/>
      <c r="JR266" s="346"/>
      <c r="JS266" s="346"/>
      <c r="JT266" s="346"/>
      <c r="JU266" s="346"/>
      <c r="JV266" s="346"/>
      <c r="JW266" s="346"/>
      <c r="JX266" s="346"/>
      <c r="JY266" s="346"/>
      <c r="JZ266" s="346"/>
      <c r="KA266" s="346"/>
      <c r="KB266" s="346"/>
      <c r="KC266" s="346"/>
      <c r="KD266" s="346"/>
      <c r="KE266" s="346"/>
      <c r="KF266" s="346"/>
      <c r="KG266" s="346"/>
      <c r="KH266" s="346"/>
      <c r="KI266" s="346"/>
      <c r="KJ266" s="346"/>
      <c r="KK266" s="346"/>
      <c r="KL266" s="346"/>
      <c r="KM266" s="346"/>
      <c r="KN266" s="346"/>
      <c r="KO266" s="346"/>
      <c r="KP266" s="346"/>
      <c r="KQ266" s="346"/>
      <c r="KR266" s="346"/>
      <c r="KS266" s="346"/>
      <c r="KT266" s="346"/>
      <c r="KU266" s="346"/>
      <c r="KV266" s="346"/>
      <c r="KW266" s="346"/>
      <c r="KX266" s="346"/>
      <c r="KY266" s="346"/>
      <c r="KZ266" s="346"/>
      <c r="LA266" s="346"/>
      <c r="LB266" s="346"/>
      <c r="LC266" s="346"/>
      <c r="LD266" s="346"/>
      <c r="LE266" s="346"/>
      <c r="LF266" s="346"/>
      <c r="LG266" s="346"/>
      <c r="LH266" s="346"/>
      <c r="LI266" s="346"/>
      <c r="LJ266" s="346"/>
      <c r="LK266" s="346"/>
      <c r="LL266" s="346"/>
      <c r="LM266" s="346"/>
      <c r="LN266" s="346"/>
      <c r="LO266" s="346"/>
      <c r="LP266" s="346"/>
      <c r="LQ266" s="346"/>
      <c r="LR266" s="346"/>
      <c r="LS266" s="346"/>
      <c r="LT266" s="346"/>
      <c r="LU266" s="346"/>
      <c r="LV266" s="346"/>
      <c r="LW266" s="346"/>
      <c r="LX266" s="346"/>
      <c r="LY266" s="346"/>
      <c r="LZ266" s="346"/>
      <c r="MA266" s="346"/>
      <c r="MB266" s="346"/>
      <c r="MC266" s="346"/>
      <c r="MD266" s="346"/>
      <c r="ME266" s="346"/>
      <c r="MF266" s="346"/>
      <c r="MG266" s="346"/>
      <c r="MH266" s="346"/>
      <c r="MI266" s="346"/>
      <c r="MJ266" s="346"/>
      <c r="MK266" s="346"/>
      <c r="ML266" s="346"/>
      <c r="MM266" s="346"/>
      <c r="MN266" s="346"/>
      <c r="MO266" s="346"/>
      <c r="MP266" s="346"/>
      <c r="MQ266" s="346"/>
      <c r="MR266" s="346"/>
      <c r="MS266" s="346"/>
      <c r="MT266" s="346"/>
      <c r="MU266" s="346"/>
      <c r="MV266" s="346"/>
      <c r="MW266" s="346"/>
      <c r="MX266" s="346"/>
      <c r="MY266" s="346"/>
      <c r="MZ266" s="346"/>
      <c r="NA266" s="346"/>
      <c r="NB266" s="346"/>
      <c r="NC266" s="346"/>
      <c r="ND266" s="346"/>
      <c r="NE266" s="346"/>
      <c r="NF266" s="346"/>
      <c r="NG266" s="346"/>
      <c r="NH266" s="346"/>
      <c r="NI266" s="346"/>
      <c r="NJ266" s="346"/>
      <c r="NK266" s="346"/>
      <c r="NL266" s="346"/>
      <c r="NM266" s="346"/>
      <c r="NN266" s="346"/>
      <c r="NO266" s="346"/>
      <c r="NP266" s="346"/>
      <c r="NQ266" s="346"/>
      <c r="NR266" s="346"/>
      <c r="NS266" s="346"/>
      <c r="NT266" s="346"/>
      <c r="NU266" s="346"/>
      <c r="NV266" s="346"/>
      <c r="NW266" s="346"/>
      <c r="NX266" s="346"/>
      <c r="NY266" s="346"/>
      <c r="NZ266" s="346"/>
      <c r="OA266" s="346"/>
      <c r="OB266" s="346"/>
      <c r="OC266" s="346"/>
      <c r="OD266" s="346"/>
      <c r="OE266" s="346"/>
      <c r="OF266" s="346"/>
      <c r="OG266" s="346"/>
      <c r="OH266" s="346"/>
      <c r="OI266" s="346"/>
      <c r="OJ266" s="346"/>
      <c r="OK266" s="346"/>
      <c r="OL266" s="346"/>
      <c r="OM266" s="346"/>
      <c r="ON266" s="346"/>
      <c r="OO266" s="346"/>
      <c r="OP266" s="346"/>
      <c r="OQ266" s="346"/>
      <c r="OR266" s="346"/>
      <c r="OS266" s="346"/>
      <c r="OT266" s="346"/>
      <c r="OU266" s="346"/>
      <c r="OV266" s="346"/>
      <c r="OW266" s="346"/>
      <c r="OX266" s="346"/>
      <c r="OY266" s="346"/>
      <c r="OZ266" s="346"/>
      <c r="PA266" s="346"/>
      <c r="PB266" s="346"/>
      <c r="PC266" s="346"/>
      <c r="PD266" s="346"/>
      <c r="PE266" s="346"/>
      <c r="PF266" s="346"/>
      <c r="PG266" s="346"/>
      <c r="PH266" s="346"/>
      <c r="PI266" s="346"/>
      <c r="PJ266" s="346"/>
      <c r="PK266" s="346"/>
      <c r="PL266" s="346"/>
      <c r="PM266" s="346"/>
      <c r="PN266" s="346"/>
      <c r="PO266" s="346"/>
      <c r="PP266" s="346"/>
      <c r="PQ266" s="346"/>
      <c r="PR266" s="346"/>
      <c r="PS266" s="346"/>
      <c r="PT266" s="346"/>
      <c r="PU266" s="346"/>
      <c r="PV266" s="346"/>
      <c r="PW266" s="346"/>
      <c r="PX266" s="346"/>
      <c r="PY266" s="346"/>
      <c r="PZ266" s="346"/>
      <c r="QA266" s="346"/>
      <c r="QB266" s="346"/>
      <c r="QC266" s="346"/>
      <c r="QD266" s="346"/>
      <c r="QE266" s="346"/>
      <c r="QF266" s="346"/>
      <c r="QG266" s="346"/>
      <c r="QH266" s="346"/>
      <c r="QI266" s="346"/>
      <c r="QJ266" s="346"/>
      <c r="QK266" s="346"/>
      <c r="QL266" s="346"/>
      <c r="QM266" s="346"/>
      <c r="QN266" s="346"/>
      <c r="QO266" s="346"/>
      <c r="QP266" s="346"/>
      <c r="QQ266" s="346"/>
      <c r="QR266" s="346"/>
      <c r="QS266" s="346"/>
      <c r="QT266" s="346"/>
      <c r="QU266" s="346"/>
      <c r="QV266" s="346"/>
      <c r="QW266" s="346"/>
      <c r="QX266" s="346"/>
      <c r="QY266" s="346"/>
      <c r="QZ266" s="346"/>
      <c r="RA266" s="346"/>
      <c r="RB266" s="346"/>
      <c r="RC266" s="346"/>
      <c r="RD266" s="346"/>
      <c r="RE266" s="346"/>
      <c r="RF266" s="346"/>
      <c r="RG266" s="346"/>
      <c r="RH266" s="346"/>
      <c r="RI266" s="346"/>
      <c r="RJ266" s="346"/>
      <c r="RK266" s="346"/>
      <c r="RL266" s="346"/>
      <c r="RM266" s="346"/>
      <c r="RN266" s="346"/>
      <c r="RO266" s="346"/>
      <c r="RP266" s="346"/>
      <c r="RQ266" s="346"/>
      <c r="RR266" s="346"/>
      <c r="RS266" s="346"/>
      <c r="RT266" s="346"/>
      <c r="RU266" s="346"/>
      <c r="RV266" s="346"/>
      <c r="RW266" s="346"/>
      <c r="RX266" s="346"/>
      <c r="RY266" s="346"/>
      <c r="RZ266" s="346"/>
      <c r="SA266" s="346"/>
      <c r="SB266" s="346"/>
      <c r="SC266" s="346"/>
      <c r="SD266" s="346"/>
      <c r="SE266" s="346"/>
      <c r="SF266" s="346"/>
      <c r="SG266" s="346"/>
      <c r="SH266" s="346"/>
      <c r="SI266" s="346"/>
      <c r="SJ266" s="346"/>
      <c r="SK266" s="346"/>
      <c r="SL266" s="346"/>
      <c r="SM266" s="346"/>
      <c r="SN266" s="346"/>
      <c r="SO266" s="346"/>
      <c r="SP266" s="346"/>
      <c r="SQ266" s="346"/>
      <c r="SR266" s="346"/>
      <c r="SS266" s="346"/>
      <c r="ST266" s="346"/>
      <c r="SU266" s="346"/>
      <c r="SV266" s="346"/>
      <c r="SW266" s="346"/>
      <c r="SX266" s="346"/>
      <c r="SY266" s="346"/>
      <c r="SZ266" s="346"/>
      <c r="TA266" s="346"/>
      <c r="TB266" s="346"/>
      <c r="TC266" s="346"/>
      <c r="TD266" s="346"/>
      <c r="TE266" s="346"/>
      <c r="TF266" s="346"/>
      <c r="TG266" s="346"/>
      <c r="TH266" s="346"/>
      <c r="TI266" s="346"/>
      <c r="TJ266" s="346"/>
      <c r="TK266" s="346"/>
      <c r="TL266" s="346"/>
      <c r="TM266" s="346"/>
      <c r="TN266" s="346"/>
      <c r="TO266" s="346"/>
      <c r="TP266" s="346"/>
      <c r="TQ266" s="346"/>
      <c r="TR266" s="346"/>
      <c r="TS266" s="346"/>
      <c r="TT266" s="346"/>
      <c r="TU266" s="346"/>
      <c r="TV266" s="346"/>
      <c r="TW266" s="346"/>
      <c r="TX266" s="346"/>
      <c r="TY266" s="346"/>
      <c r="TZ266" s="346"/>
      <c r="UA266" s="346"/>
      <c r="UB266" s="346"/>
      <c r="UC266" s="346"/>
      <c r="UD266" s="346"/>
      <c r="UE266" s="346"/>
      <c r="UF266" s="346"/>
      <c r="UG266" s="346"/>
      <c r="UH266" s="346"/>
      <c r="UI266" s="346"/>
      <c r="UJ266" s="346"/>
      <c r="UK266" s="346"/>
      <c r="UL266" s="346"/>
      <c r="UM266" s="346"/>
      <c r="UN266" s="346"/>
      <c r="UO266" s="346"/>
      <c r="UP266" s="346"/>
      <c r="UQ266" s="346"/>
      <c r="UR266" s="346"/>
      <c r="US266" s="346"/>
      <c r="UT266" s="346"/>
      <c r="UU266" s="346"/>
      <c r="UV266" s="346"/>
      <c r="UW266" s="346"/>
      <c r="UX266" s="346"/>
      <c r="UY266" s="346"/>
      <c r="UZ266" s="346"/>
      <c r="VA266" s="346"/>
      <c r="VB266" s="346"/>
      <c r="VC266" s="346"/>
      <c r="VD266" s="346"/>
      <c r="VE266" s="346"/>
      <c r="VF266" s="346"/>
      <c r="VG266" s="346"/>
      <c r="VH266" s="346"/>
      <c r="VI266" s="346"/>
      <c r="VJ266" s="346"/>
      <c r="VK266" s="346"/>
      <c r="VL266" s="346"/>
      <c r="VM266" s="346"/>
      <c r="VN266" s="346"/>
      <c r="VO266" s="346"/>
      <c r="VP266" s="346"/>
      <c r="VQ266" s="346"/>
      <c r="VR266" s="346"/>
      <c r="VS266" s="346"/>
      <c r="VT266" s="346"/>
      <c r="VU266" s="346"/>
      <c r="VV266" s="346"/>
      <c r="VW266" s="346"/>
      <c r="VX266" s="346"/>
      <c r="VY266" s="346"/>
      <c r="VZ266" s="346"/>
      <c r="WA266" s="346"/>
      <c r="WB266" s="346"/>
      <c r="WC266" s="346"/>
      <c r="WD266" s="346"/>
      <c r="WE266" s="346"/>
      <c r="WF266" s="346"/>
      <c r="WG266" s="346"/>
      <c r="WH266" s="346"/>
      <c r="WI266" s="346"/>
      <c r="WJ266" s="346"/>
      <c r="WK266" s="346"/>
      <c r="WL266" s="346"/>
      <c r="WM266" s="346"/>
      <c r="WN266" s="346"/>
      <c r="WO266" s="346"/>
      <c r="WP266" s="346"/>
      <c r="WQ266" s="346"/>
      <c r="WR266" s="346"/>
      <c r="WS266" s="346"/>
      <c r="WT266" s="346"/>
      <c r="WU266" s="346"/>
      <c r="WV266" s="346"/>
      <c r="WW266" s="346"/>
      <c r="WX266" s="346"/>
      <c r="WY266" s="346"/>
      <c r="WZ266" s="346"/>
      <c r="XA266" s="346"/>
      <c r="XB266" s="346"/>
      <c r="XC266" s="346"/>
      <c r="XD266" s="346"/>
      <c r="XE266" s="346"/>
      <c r="XF266" s="346"/>
      <c r="XG266" s="346"/>
      <c r="XH266" s="346"/>
      <c r="XI266" s="346"/>
      <c r="XJ266" s="346"/>
      <c r="XK266" s="346"/>
      <c r="XL266" s="346"/>
      <c r="XM266" s="346"/>
      <c r="XN266" s="346"/>
      <c r="XO266" s="346"/>
      <c r="XP266" s="346"/>
      <c r="XQ266" s="346"/>
      <c r="XR266" s="346"/>
      <c r="XS266" s="346"/>
      <c r="XT266" s="346"/>
      <c r="XU266" s="346"/>
      <c r="XV266" s="346"/>
      <c r="XW266" s="346"/>
      <c r="XX266" s="346"/>
      <c r="XY266" s="346"/>
      <c r="XZ266" s="346"/>
      <c r="YA266" s="346"/>
      <c r="YB266" s="346"/>
      <c r="YC266" s="346"/>
      <c r="YD266" s="346"/>
      <c r="YE266" s="346"/>
      <c r="YF266" s="346"/>
      <c r="YG266" s="346"/>
      <c r="YH266" s="346"/>
      <c r="YI266" s="346"/>
      <c r="YJ266" s="346"/>
      <c r="YK266" s="346"/>
      <c r="YL266" s="346"/>
      <c r="YM266" s="346"/>
      <c r="YN266" s="346"/>
      <c r="YO266" s="346"/>
      <c r="YP266" s="346"/>
      <c r="YQ266" s="346"/>
      <c r="YR266" s="346"/>
      <c r="YS266" s="346"/>
      <c r="YT266" s="346"/>
      <c r="YU266" s="346"/>
      <c r="YV266" s="346"/>
      <c r="YW266" s="346"/>
      <c r="YX266" s="346"/>
      <c r="YY266" s="346"/>
      <c r="YZ266" s="346"/>
      <c r="ZA266" s="346"/>
      <c r="ZB266" s="346"/>
      <c r="ZC266" s="346"/>
      <c r="ZD266" s="346"/>
      <c r="ZE266" s="346"/>
      <c r="ZF266" s="346"/>
      <c r="ZG266" s="346"/>
      <c r="ZH266" s="346"/>
      <c r="ZI266" s="346"/>
      <c r="ZJ266" s="346"/>
      <c r="ZK266" s="346"/>
      <c r="ZL266" s="346"/>
      <c r="ZM266" s="346"/>
      <c r="ZN266" s="346"/>
      <c r="ZO266" s="346"/>
      <c r="ZP266" s="346"/>
      <c r="ZQ266" s="346"/>
      <c r="ZR266" s="346"/>
      <c r="ZS266" s="346"/>
      <c r="ZT266" s="346"/>
      <c r="ZU266" s="346"/>
      <c r="ZV266" s="346"/>
      <c r="ZW266" s="346"/>
      <c r="ZX266" s="346"/>
      <c r="ZY266" s="346"/>
      <c r="ZZ266" s="346"/>
      <c r="AAA266" s="346"/>
      <c r="AAB266" s="346"/>
      <c r="AAC266" s="346"/>
      <c r="AAD266" s="346"/>
      <c r="AAE266" s="346"/>
      <c r="AAF266" s="346"/>
      <c r="AAG266" s="346"/>
      <c r="AAH266" s="346"/>
      <c r="AAI266" s="346"/>
      <c r="AAJ266" s="346"/>
      <c r="AAK266" s="346"/>
      <c r="AAL266" s="346"/>
      <c r="AAM266" s="346"/>
      <c r="AAN266" s="346"/>
      <c r="AAO266" s="346"/>
      <c r="AAP266" s="346"/>
      <c r="AAQ266" s="346"/>
      <c r="AAR266" s="346"/>
      <c r="AAS266" s="346"/>
      <c r="AAT266" s="346"/>
      <c r="AAU266" s="346"/>
      <c r="AAV266" s="346"/>
      <c r="AAW266" s="346"/>
      <c r="AAX266" s="346"/>
      <c r="AAY266" s="346"/>
      <c r="AAZ266" s="346"/>
      <c r="ABA266" s="346"/>
      <c r="ABB266" s="346"/>
      <c r="ABC266" s="346"/>
      <c r="ABD266" s="346"/>
      <c r="ABE266" s="346"/>
      <c r="ABF266" s="346"/>
      <c r="ABG266" s="346"/>
      <c r="ABH266" s="346"/>
      <c r="ABI266" s="346"/>
      <c r="ABJ266" s="346"/>
      <c r="ABK266" s="346"/>
      <c r="ABL266" s="346"/>
      <c r="ABM266" s="346"/>
      <c r="ABN266" s="346"/>
      <c r="ABO266" s="346"/>
      <c r="ABP266" s="346"/>
      <c r="ABQ266" s="346"/>
      <c r="ABR266" s="346"/>
      <c r="ABS266" s="346"/>
      <c r="ABT266" s="346"/>
      <c r="ABU266" s="346"/>
      <c r="ABV266" s="346"/>
      <c r="ABW266" s="346"/>
      <c r="ABX266" s="346"/>
      <c r="ABY266" s="346"/>
      <c r="ABZ266" s="346"/>
      <c r="ACA266" s="346"/>
      <c r="ACB266" s="346"/>
      <c r="ACC266" s="346"/>
      <c r="ACD266" s="346"/>
      <c r="ACE266" s="346"/>
      <c r="ACF266" s="346"/>
      <c r="ACG266" s="346"/>
      <c r="ACH266" s="346"/>
      <c r="ACI266" s="346"/>
      <c r="ACJ266" s="346"/>
      <c r="ACK266" s="346"/>
      <c r="ACL266" s="346"/>
      <c r="ACM266" s="346"/>
      <c r="ACN266" s="346"/>
      <c r="ACO266" s="346"/>
      <c r="ACP266" s="346"/>
      <c r="ACQ266" s="346"/>
      <c r="ACR266" s="346"/>
      <c r="ACS266" s="346"/>
      <c r="ACT266" s="346"/>
      <c r="ACU266" s="346"/>
      <c r="ACV266" s="346"/>
      <c r="ACW266" s="346"/>
      <c r="ACX266" s="346"/>
      <c r="ACY266" s="346"/>
      <c r="ACZ266" s="346"/>
      <c r="ADA266" s="346"/>
      <c r="ADB266" s="346"/>
      <c r="ADC266" s="346"/>
      <c r="ADD266" s="346"/>
      <c r="ADE266" s="346"/>
      <c r="ADF266" s="346"/>
      <c r="ADG266" s="346"/>
      <c r="ADH266" s="346"/>
      <c r="ADI266" s="346"/>
      <c r="ADJ266" s="346"/>
      <c r="ADK266" s="346"/>
      <c r="ADL266" s="346"/>
      <c r="ADM266" s="346"/>
      <c r="ADN266" s="346"/>
      <c r="ADO266" s="346"/>
      <c r="ADP266" s="346"/>
      <c r="ADQ266" s="346"/>
      <c r="ADR266" s="346"/>
      <c r="ADS266" s="346"/>
      <c r="ADT266" s="346"/>
      <c r="ADU266" s="346"/>
      <c r="ADV266" s="346"/>
      <c r="ADW266" s="346"/>
      <c r="ADX266" s="346"/>
      <c r="ADY266" s="346"/>
      <c r="ADZ266" s="346"/>
      <c r="AEA266" s="346"/>
      <c r="AEB266" s="346"/>
      <c r="AEC266" s="346"/>
      <c r="AED266" s="346"/>
      <c r="AEE266" s="346"/>
      <c r="AEF266" s="346"/>
      <c r="AEG266" s="346"/>
      <c r="AEH266" s="346"/>
      <c r="AEI266" s="346"/>
      <c r="AEJ266" s="346"/>
      <c r="AEK266" s="346"/>
      <c r="AEL266" s="346"/>
      <c r="AEM266" s="346"/>
      <c r="AEN266" s="346"/>
      <c r="AEO266" s="346"/>
      <c r="AEP266" s="346"/>
      <c r="AEQ266" s="346"/>
      <c r="AER266" s="346"/>
      <c r="AES266" s="346"/>
      <c r="AET266" s="346"/>
      <c r="AEU266" s="346"/>
      <c r="AEV266" s="346"/>
      <c r="AEW266" s="346"/>
      <c r="AEX266" s="346"/>
      <c r="AEY266" s="346"/>
      <c r="AEZ266" s="346"/>
      <c r="AFA266" s="346"/>
      <c r="AFB266" s="346"/>
      <c r="AFC266" s="346"/>
      <c r="AFD266" s="346"/>
      <c r="AFE266" s="346"/>
      <c r="AFF266" s="346"/>
      <c r="AFG266" s="346"/>
      <c r="AFH266" s="346"/>
      <c r="AFI266" s="346"/>
      <c r="AFJ266" s="346"/>
      <c r="AFK266" s="346"/>
      <c r="AFL266" s="346"/>
      <c r="AFM266" s="346"/>
      <c r="AFN266" s="346"/>
      <c r="AFO266" s="346"/>
      <c r="AFP266" s="346"/>
      <c r="AFQ266" s="346"/>
      <c r="AFR266" s="346"/>
      <c r="AFS266" s="346"/>
      <c r="AFT266" s="346"/>
      <c r="AFU266" s="346"/>
      <c r="AFV266" s="346"/>
      <c r="AFW266" s="346"/>
      <c r="AFX266" s="346"/>
      <c r="AFY266" s="346"/>
      <c r="AFZ266" s="346"/>
      <c r="AGA266" s="346"/>
      <c r="AGB266" s="346"/>
      <c r="AGC266" s="346"/>
      <c r="AGD266" s="346"/>
      <c r="AGE266" s="346"/>
      <c r="AGF266" s="346"/>
      <c r="AGG266" s="346"/>
      <c r="AGH266" s="346"/>
      <c r="AGI266" s="346"/>
      <c r="AGJ266" s="346"/>
      <c r="AGK266" s="346"/>
      <c r="AGL266" s="346"/>
      <c r="AGM266" s="346"/>
      <c r="AGN266" s="346"/>
      <c r="AGO266" s="346"/>
      <c r="AGP266" s="346"/>
      <c r="AGQ266" s="346"/>
      <c r="AGR266" s="346"/>
      <c r="AGS266" s="346"/>
      <c r="AGT266" s="346"/>
      <c r="AGU266" s="346"/>
      <c r="AGV266" s="346"/>
      <c r="AGW266" s="346"/>
      <c r="AGX266" s="346"/>
      <c r="AGY266" s="346"/>
      <c r="AGZ266" s="346"/>
      <c r="AHA266" s="346"/>
      <c r="AHB266" s="346"/>
      <c r="AHC266" s="346"/>
      <c r="AHD266" s="346"/>
      <c r="AHE266" s="346"/>
      <c r="AHF266" s="346"/>
      <c r="AHG266" s="346"/>
      <c r="AHH266" s="346"/>
      <c r="AHI266" s="346"/>
      <c r="AHJ266" s="346"/>
      <c r="AHK266" s="346"/>
      <c r="AHL266" s="346"/>
      <c r="AHM266" s="346"/>
      <c r="AHN266" s="346"/>
      <c r="AHO266" s="346"/>
      <c r="AHP266" s="346"/>
      <c r="AHQ266" s="346"/>
      <c r="AHR266" s="346"/>
      <c r="AHS266" s="346"/>
      <c r="AHT266" s="346"/>
      <c r="AHU266" s="346"/>
      <c r="AHV266" s="346"/>
      <c r="AHW266" s="346"/>
      <c r="AHX266" s="346"/>
      <c r="AHY266" s="346"/>
      <c r="AHZ266" s="346"/>
      <c r="AIA266" s="346"/>
      <c r="AIB266" s="346"/>
      <c r="AIC266" s="346"/>
      <c r="AID266" s="346"/>
      <c r="AIE266" s="346"/>
      <c r="AIF266" s="346"/>
      <c r="AIG266" s="346"/>
      <c r="AIH266" s="346"/>
      <c r="AII266" s="346"/>
      <c r="AIJ266" s="346"/>
      <c r="AIK266" s="346"/>
      <c r="AIL266" s="346"/>
      <c r="AIM266" s="346"/>
      <c r="AIN266" s="346"/>
      <c r="AIO266" s="346"/>
      <c r="AIP266" s="346"/>
      <c r="AIQ266" s="346"/>
      <c r="AIR266" s="346"/>
      <c r="AIS266" s="346"/>
      <c r="AIT266" s="346"/>
      <c r="AIU266" s="346"/>
      <c r="AIV266" s="346"/>
      <c r="AIW266" s="346"/>
      <c r="AIX266" s="346"/>
      <c r="AIY266" s="346"/>
      <c r="AIZ266" s="346"/>
      <c r="AJA266" s="346"/>
      <c r="AJB266" s="346"/>
      <c r="AJC266" s="346"/>
      <c r="AJD266" s="346"/>
      <c r="AJE266" s="346"/>
      <c r="AJF266" s="346"/>
      <c r="AJG266" s="346"/>
      <c r="AJH266" s="346"/>
      <c r="AJI266" s="346"/>
      <c r="AJJ266" s="346"/>
      <c r="AJK266" s="346"/>
      <c r="AJL266" s="346"/>
      <c r="AJM266" s="346"/>
      <c r="AJN266" s="346"/>
      <c r="AJO266" s="346"/>
      <c r="AJP266" s="346"/>
      <c r="AJQ266" s="346"/>
      <c r="AJR266" s="346"/>
      <c r="AJS266" s="346"/>
      <c r="AJT266" s="346"/>
      <c r="AJU266" s="346"/>
      <c r="AJV266" s="346"/>
      <c r="AJW266" s="346"/>
      <c r="AJX266" s="346"/>
      <c r="AJY266" s="346"/>
      <c r="AJZ266" s="346"/>
      <c r="AKA266" s="346"/>
      <c r="AKB266" s="346"/>
      <c r="AKC266" s="346"/>
      <c r="AKD266" s="346"/>
      <c r="AKE266" s="346"/>
      <c r="AKF266" s="346"/>
      <c r="AKG266" s="346"/>
      <c r="AKH266" s="346"/>
      <c r="AKI266" s="346"/>
      <c r="AKJ266" s="346"/>
      <c r="AKK266" s="346"/>
      <c r="AKL266" s="346"/>
      <c r="AKM266" s="346"/>
      <c r="AKN266" s="346"/>
      <c r="AKO266" s="346"/>
      <c r="AKP266" s="346"/>
      <c r="AKQ266" s="346"/>
      <c r="AKR266" s="346"/>
      <c r="AKS266" s="346"/>
      <c r="AKT266" s="346"/>
      <c r="AKU266" s="346"/>
      <c r="AKV266" s="346"/>
      <c r="AKW266" s="346"/>
      <c r="AKX266" s="346"/>
      <c r="AKY266" s="346"/>
      <c r="AKZ266" s="346"/>
      <c r="ALA266" s="346"/>
      <c r="ALB266" s="346"/>
      <c r="ALC266" s="346"/>
      <c r="ALD266" s="346"/>
      <c r="ALE266" s="346"/>
      <c r="ALF266" s="346"/>
      <c r="ALG266" s="346"/>
      <c r="ALH266" s="346"/>
      <c r="ALI266" s="346"/>
      <c r="ALJ266" s="346"/>
      <c r="ALK266" s="346"/>
      <c r="ALL266" s="346"/>
      <c r="ALM266" s="346"/>
      <c r="ALN266" s="346"/>
      <c r="ALO266" s="346"/>
      <c r="ALP266" s="346"/>
      <c r="ALQ266" s="346"/>
      <c r="ALR266" s="346"/>
      <c r="ALS266" s="346"/>
      <c r="ALT266" s="346"/>
      <c r="ALU266" s="346"/>
      <c r="ALV266" s="346"/>
      <c r="ALW266" s="346"/>
      <c r="ALX266" s="346"/>
      <c r="ALY266" s="346"/>
      <c r="ALZ266" s="346"/>
      <c r="AMA266" s="346"/>
      <c r="AMB266" s="346"/>
      <c r="AMC266" s="346"/>
      <c r="AMD266" s="346"/>
      <c r="AME266" s="346"/>
      <c r="AMF266" s="346"/>
      <c r="AMG266" s="346"/>
    </row>
    <row r="267" spans="1:1021" s="345" customFormat="1" ht="22.5" hidden="1" x14ac:dyDescent="0.2">
      <c r="A267" s="339" t="s">
        <v>557</v>
      </c>
      <c r="B267" s="340" t="s">
        <v>280</v>
      </c>
      <c r="C267" s="360">
        <v>1086</v>
      </c>
      <c r="D267" s="341" t="s">
        <v>835</v>
      </c>
      <c r="E267" s="342" t="s">
        <v>582</v>
      </c>
      <c r="F267" s="343">
        <v>0.15</v>
      </c>
      <c r="G267" s="356">
        <v>0</v>
      </c>
      <c r="H267" s="145"/>
      <c r="I267" s="344">
        <f t="shared" si="5"/>
        <v>0</v>
      </c>
      <c r="J267" s="354">
        <v>1</v>
      </c>
      <c r="K267" s="354">
        <v>0.15</v>
      </c>
      <c r="N267" s="346"/>
      <c r="O267" s="346"/>
      <c r="P267" s="346"/>
      <c r="Q267" s="346"/>
      <c r="R267" s="346"/>
      <c r="S267" s="347"/>
      <c r="T267" s="346"/>
      <c r="U267" s="346"/>
      <c r="V267" s="346"/>
      <c r="W267" s="346"/>
      <c r="X267" s="346"/>
      <c r="Y267" s="346"/>
      <c r="Z267" s="346"/>
      <c r="AA267" s="346"/>
      <c r="AB267" s="346"/>
      <c r="AC267" s="346"/>
      <c r="AD267" s="346"/>
      <c r="AE267" s="346"/>
      <c r="AF267" s="346"/>
      <c r="AG267" s="346"/>
      <c r="AH267" s="346"/>
      <c r="AI267" s="346"/>
      <c r="AJ267" s="346"/>
      <c r="AK267" s="346"/>
      <c r="AL267" s="346"/>
      <c r="AM267" s="346"/>
      <c r="AN267" s="346"/>
      <c r="AO267" s="346"/>
      <c r="AP267" s="346"/>
      <c r="AQ267" s="346"/>
      <c r="AR267" s="346"/>
      <c r="AS267" s="346"/>
      <c r="AT267" s="346"/>
      <c r="AU267" s="346"/>
      <c r="AV267" s="346"/>
      <c r="AW267" s="346"/>
      <c r="AX267" s="346"/>
      <c r="AY267" s="346"/>
      <c r="AZ267" s="346"/>
      <c r="BA267" s="346"/>
      <c r="BB267" s="346"/>
      <c r="BC267" s="346"/>
      <c r="BD267" s="346"/>
      <c r="BE267" s="346"/>
      <c r="BF267" s="346"/>
      <c r="BG267" s="346"/>
      <c r="BH267" s="346"/>
      <c r="BI267" s="346"/>
      <c r="BJ267" s="346"/>
      <c r="BK267" s="346"/>
      <c r="BL267" s="346"/>
      <c r="BM267" s="346"/>
      <c r="BN267" s="346"/>
      <c r="BO267" s="346"/>
      <c r="BP267" s="346"/>
      <c r="BQ267" s="346"/>
      <c r="BR267" s="346"/>
      <c r="BS267" s="346"/>
      <c r="BT267" s="346"/>
      <c r="BU267" s="346"/>
      <c r="BV267" s="346"/>
      <c r="BW267" s="346"/>
      <c r="BX267" s="346"/>
      <c r="BY267" s="346"/>
      <c r="BZ267" s="346"/>
      <c r="CA267" s="346"/>
      <c r="CB267" s="346"/>
      <c r="CC267" s="346"/>
      <c r="CD267" s="346"/>
      <c r="CE267" s="346"/>
      <c r="CF267" s="346"/>
      <c r="CG267" s="346"/>
      <c r="CH267" s="346"/>
      <c r="CI267" s="346"/>
      <c r="CJ267" s="346"/>
      <c r="CK267" s="346"/>
      <c r="CL267" s="346"/>
      <c r="CM267" s="346"/>
      <c r="CN267" s="346"/>
      <c r="CO267" s="346"/>
      <c r="CP267" s="346"/>
      <c r="CQ267" s="346"/>
      <c r="CR267" s="346"/>
      <c r="CS267" s="346"/>
      <c r="CT267" s="346"/>
      <c r="CU267" s="346"/>
      <c r="CV267" s="346"/>
      <c r="CW267" s="346"/>
      <c r="CX267" s="346"/>
      <c r="CY267" s="346"/>
      <c r="CZ267" s="346"/>
      <c r="DA267" s="346"/>
      <c r="DB267" s="346"/>
      <c r="DC267" s="346"/>
      <c r="DD267" s="346"/>
      <c r="DE267" s="346"/>
      <c r="DF267" s="346"/>
      <c r="DG267" s="346"/>
      <c r="DH267" s="346"/>
      <c r="DI267" s="346"/>
      <c r="DJ267" s="346"/>
      <c r="DK267" s="346"/>
      <c r="DL267" s="346"/>
      <c r="DM267" s="346"/>
      <c r="DN267" s="346"/>
      <c r="DO267" s="346"/>
      <c r="DP267" s="346"/>
      <c r="DQ267" s="346"/>
      <c r="DR267" s="346"/>
      <c r="DS267" s="346"/>
      <c r="DT267" s="346"/>
      <c r="DU267" s="346"/>
      <c r="DV267" s="346"/>
      <c r="DW267" s="346"/>
      <c r="DX267" s="346"/>
      <c r="DY267" s="346"/>
      <c r="DZ267" s="346"/>
      <c r="EA267" s="346"/>
      <c r="EB267" s="346"/>
      <c r="EC267" s="346"/>
      <c r="ED267" s="346"/>
      <c r="EE267" s="346"/>
      <c r="EF267" s="346"/>
      <c r="EG267" s="346"/>
      <c r="EH267" s="346"/>
      <c r="EI267" s="346"/>
      <c r="EJ267" s="346"/>
      <c r="EK267" s="346"/>
      <c r="EL267" s="346"/>
      <c r="EM267" s="346"/>
      <c r="EN267" s="346"/>
      <c r="EO267" s="346"/>
      <c r="EP267" s="346"/>
      <c r="EQ267" s="346"/>
      <c r="ER267" s="346"/>
      <c r="ES267" s="346"/>
      <c r="ET267" s="346"/>
      <c r="EU267" s="346"/>
      <c r="EV267" s="346"/>
      <c r="EW267" s="346"/>
      <c r="EX267" s="346"/>
      <c r="EY267" s="346"/>
      <c r="EZ267" s="346"/>
      <c r="FA267" s="346"/>
      <c r="FB267" s="346"/>
      <c r="FC267" s="346"/>
      <c r="FD267" s="346"/>
      <c r="FE267" s="346"/>
      <c r="FF267" s="346"/>
      <c r="FG267" s="346"/>
      <c r="FH267" s="346"/>
      <c r="FI267" s="346"/>
      <c r="FJ267" s="346"/>
      <c r="FK267" s="346"/>
      <c r="FL267" s="346"/>
      <c r="FM267" s="346"/>
      <c r="FN267" s="346"/>
      <c r="FO267" s="346"/>
      <c r="FP267" s="346"/>
      <c r="FQ267" s="346"/>
      <c r="FR267" s="346"/>
      <c r="FS267" s="346"/>
      <c r="FT267" s="346"/>
      <c r="FU267" s="346"/>
      <c r="FV267" s="346"/>
      <c r="FW267" s="346"/>
      <c r="FX267" s="346"/>
      <c r="FY267" s="346"/>
      <c r="FZ267" s="346"/>
      <c r="GA267" s="346"/>
      <c r="GB267" s="346"/>
      <c r="GC267" s="346"/>
      <c r="GD267" s="346"/>
      <c r="GE267" s="346"/>
      <c r="GF267" s="346"/>
      <c r="GG267" s="346"/>
      <c r="GH267" s="346"/>
      <c r="GI267" s="346"/>
      <c r="GJ267" s="346"/>
      <c r="GK267" s="346"/>
      <c r="GL267" s="346"/>
      <c r="GM267" s="346"/>
      <c r="GN267" s="346"/>
      <c r="GO267" s="346"/>
      <c r="GP267" s="346"/>
      <c r="GQ267" s="346"/>
      <c r="GR267" s="346"/>
      <c r="GS267" s="346"/>
      <c r="GT267" s="346"/>
      <c r="GU267" s="346"/>
      <c r="GV267" s="346"/>
      <c r="GW267" s="346"/>
      <c r="GX267" s="346"/>
      <c r="GY267" s="346"/>
      <c r="GZ267" s="346"/>
      <c r="HA267" s="346"/>
      <c r="HB267" s="346"/>
      <c r="HC267" s="346"/>
      <c r="HD267" s="346"/>
      <c r="HE267" s="346"/>
      <c r="HF267" s="346"/>
      <c r="HG267" s="346"/>
      <c r="HH267" s="346"/>
      <c r="HI267" s="346"/>
      <c r="HJ267" s="346"/>
      <c r="HK267" s="346"/>
      <c r="HL267" s="346"/>
      <c r="HM267" s="346"/>
      <c r="HN267" s="346"/>
      <c r="HO267" s="346"/>
      <c r="HP267" s="346"/>
      <c r="HQ267" s="346"/>
      <c r="HR267" s="346"/>
      <c r="HS267" s="346"/>
      <c r="HT267" s="346"/>
      <c r="HU267" s="346"/>
      <c r="HV267" s="346"/>
      <c r="HW267" s="346"/>
      <c r="HX267" s="346"/>
      <c r="HY267" s="346"/>
      <c r="HZ267" s="346"/>
      <c r="IA267" s="346"/>
      <c r="IB267" s="346"/>
      <c r="IC267" s="346"/>
      <c r="ID267" s="346"/>
      <c r="IE267" s="346"/>
      <c r="IF267" s="346"/>
      <c r="IG267" s="346"/>
      <c r="IH267" s="346"/>
      <c r="II267" s="346"/>
      <c r="IJ267" s="346"/>
      <c r="IK267" s="346"/>
      <c r="IL267" s="346"/>
      <c r="IM267" s="346"/>
      <c r="IN267" s="346"/>
      <c r="IO267" s="346"/>
      <c r="IP267" s="346"/>
      <c r="IQ267" s="346"/>
      <c r="IR267" s="346"/>
      <c r="IS267" s="346"/>
      <c r="IT267" s="346"/>
      <c r="IU267" s="346"/>
      <c r="IV267" s="346"/>
      <c r="IW267" s="346"/>
      <c r="IX267" s="346"/>
      <c r="IY267" s="346"/>
      <c r="IZ267" s="346"/>
      <c r="JA267" s="346"/>
      <c r="JB267" s="346"/>
      <c r="JC267" s="346"/>
      <c r="JD267" s="346"/>
      <c r="JE267" s="346"/>
      <c r="JF267" s="346"/>
      <c r="JG267" s="346"/>
      <c r="JH267" s="346"/>
      <c r="JI267" s="346"/>
      <c r="JJ267" s="346"/>
      <c r="JK267" s="346"/>
      <c r="JL267" s="346"/>
      <c r="JM267" s="346"/>
      <c r="JN267" s="346"/>
      <c r="JO267" s="346"/>
      <c r="JP267" s="346"/>
      <c r="JQ267" s="346"/>
      <c r="JR267" s="346"/>
      <c r="JS267" s="346"/>
      <c r="JT267" s="346"/>
      <c r="JU267" s="346"/>
      <c r="JV267" s="346"/>
      <c r="JW267" s="346"/>
      <c r="JX267" s="346"/>
      <c r="JY267" s="346"/>
      <c r="JZ267" s="346"/>
      <c r="KA267" s="346"/>
      <c r="KB267" s="346"/>
      <c r="KC267" s="346"/>
      <c r="KD267" s="346"/>
      <c r="KE267" s="346"/>
      <c r="KF267" s="346"/>
      <c r="KG267" s="346"/>
      <c r="KH267" s="346"/>
      <c r="KI267" s="346"/>
      <c r="KJ267" s="346"/>
      <c r="KK267" s="346"/>
      <c r="KL267" s="346"/>
      <c r="KM267" s="346"/>
      <c r="KN267" s="346"/>
      <c r="KO267" s="346"/>
      <c r="KP267" s="346"/>
      <c r="KQ267" s="346"/>
      <c r="KR267" s="346"/>
      <c r="KS267" s="346"/>
      <c r="KT267" s="346"/>
      <c r="KU267" s="346"/>
      <c r="KV267" s="346"/>
      <c r="KW267" s="346"/>
      <c r="KX267" s="346"/>
      <c r="KY267" s="346"/>
      <c r="KZ267" s="346"/>
      <c r="LA267" s="346"/>
      <c r="LB267" s="346"/>
      <c r="LC267" s="346"/>
      <c r="LD267" s="346"/>
      <c r="LE267" s="346"/>
      <c r="LF267" s="346"/>
      <c r="LG267" s="346"/>
      <c r="LH267" s="346"/>
      <c r="LI267" s="346"/>
      <c r="LJ267" s="346"/>
      <c r="LK267" s="346"/>
      <c r="LL267" s="346"/>
      <c r="LM267" s="346"/>
      <c r="LN267" s="346"/>
      <c r="LO267" s="346"/>
      <c r="LP267" s="346"/>
      <c r="LQ267" s="346"/>
      <c r="LR267" s="346"/>
      <c r="LS267" s="346"/>
      <c r="LT267" s="346"/>
      <c r="LU267" s="346"/>
      <c r="LV267" s="346"/>
      <c r="LW267" s="346"/>
      <c r="LX267" s="346"/>
      <c r="LY267" s="346"/>
      <c r="LZ267" s="346"/>
      <c r="MA267" s="346"/>
      <c r="MB267" s="346"/>
      <c r="MC267" s="346"/>
      <c r="MD267" s="346"/>
      <c r="ME267" s="346"/>
      <c r="MF267" s="346"/>
      <c r="MG267" s="346"/>
      <c r="MH267" s="346"/>
      <c r="MI267" s="346"/>
      <c r="MJ267" s="346"/>
      <c r="MK267" s="346"/>
      <c r="ML267" s="346"/>
      <c r="MM267" s="346"/>
      <c r="MN267" s="346"/>
      <c r="MO267" s="346"/>
      <c r="MP267" s="346"/>
      <c r="MQ267" s="346"/>
      <c r="MR267" s="346"/>
      <c r="MS267" s="346"/>
      <c r="MT267" s="346"/>
      <c r="MU267" s="346"/>
      <c r="MV267" s="346"/>
      <c r="MW267" s="346"/>
      <c r="MX267" s="346"/>
      <c r="MY267" s="346"/>
      <c r="MZ267" s="346"/>
      <c r="NA267" s="346"/>
      <c r="NB267" s="346"/>
      <c r="NC267" s="346"/>
      <c r="ND267" s="346"/>
      <c r="NE267" s="346"/>
      <c r="NF267" s="346"/>
      <c r="NG267" s="346"/>
      <c r="NH267" s="346"/>
      <c r="NI267" s="346"/>
      <c r="NJ267" s="346"/>
      <c r="NK267" s="346"/>
      <c r="NL267" s="346"/>
      <c r="NM267" s="346"/>
      <c r="NN267" s="346"/>
      <c r="NO267" s="346"/>
      <c r="NP267" s="346"/>
      <c r="NQ267" s="346"/>
      <c r="NR267" s="346"/>
      <c r="NS267" s="346"/>
      <c r="NT267" s="346"/>
      <c r="NU267" s="346"/>
      <c r="NV267" s="346"/>
      <c r="NW267" s="346"/>
      <c r="NX267" s="346"/>
      <c r="NY267" s="346"/>
      <c r="NZ267" s="346"/>
      <c r="OA267" s="346"/>
      <c r="OB267" s="346"/>
      <c r="OC267" s="346"/>
      <c r="OD267" s="346"/>
      <c r="OE267" s="346"/>
      <c r="OF267" s="346"/>
      <c r="OG267" s="346"/>
      <c r="OH267" s="346"/>
      <c r="OI267" s="346"/>
      <c r="OJ267" s="346"/>
      <c r="OK267" s="346"/>
      <c r="OL267" s="346"/>
      <c r="OM267" s="346"/>
      <c r="ON267" s="346"/>
      <c r="OO267" s="346"/>
      <c r="OP267" s="346"/>
      <c r="OQ267" s="346"/>
      <c r="OR267" s="346"/>
      <c r="OS267" s="346"/>
      <c r="OT267" s="346"/>
      <c r="OU267" s="346"/>
      <c r="OV267" s="346"/>
      <c r="OW267" s="346"/>
      <c r="OX267" s="346"/>
      <c r="OY267" s="346"/>
      <c r="OZ267" s="346"/>
      <c r="PA267" s="346"/>
      <c r="PB267" s="346"/>
      <c r="PC267" s="346"/>
      <c r="PD267" s="346"/>
      <c r="PE267" s="346"/>
      <c r="PF267" s="346"/>
      <c r="PG267" s="346"/>
      <c r="PH267" s="346"/>
      <c r="PI267" s="346"/>
      <c r="PJ267" s="346"/>
      <c r="PK267" s="346"/>
      <c r="PL267" s="346"/>
      <c r="PM267" s="346"/>
      <c r="PN267" s="346"/>
      <c r="PO267" s="346"/>
      <c r="PP267" s="346"/>
      <c r="PQ267" s="346"/>
      <c r="PR267" s="346"/>
      <c r="PS267" s="346"/>
      <c r="PT267" s="346"/>
      <c r="PU267" s="346"/>
      <c r="PV267" s="346"/>
      <c r="PW267" s="346"/>
      <c r="PX267" s="346"/>
      <c r="PY267" s="346"/>
      <c r="PZ267" s="346"/>
      <c r="QA267" s="346"/>
      <c r="QB267" s="346"/>
      <c r="QC267" s="346"/>
      <c r="QD267" s="346"/>
      <c r="QE267" s="346"/>
      <c r="QF267" s="346"/>
      <c r="QG267" s="346"/>
      <c r="QH267" s="346"/>
      <c r="QI267" s="346"/>
      <c r="QJ267" s="346"/>
      <c r="QK267" s="346"/>
      <c r="QL267" s="346"/>
      <c r="QM267" s="346"/>
      <c r="QN267" s="346"/>
      <c r="QO267" s="346"/>
      <c r="QP267" s="346"/>
      <c r="QQ267" s="346"/>
      <c r="QR267" s="346"/>
      <c r="QS267" s="346"/>
      <c r="QT267" s="346"/>
      <c r="QU267" s="346"/>
      <c r="QV267" s="346"/>
      <c r="QW267" s="346"/>
      <c r="QX267" s="346"/>
      <c r="QY267" s="346"/>
      <c r="QZ267" s="346"/>
      <c r="RA267" s="346"/>
      <c r="RB267" s="346"/>
      <c r="RC267" s="346"/>
      <c r="RD267" s="346"/>
      <c r="RE267" s="346"/>
      <c r="RF267" s="346"/>
      <c r="RG267" s="346"/>
      <c r="RH267" s="346"/>
      <c r="RI267" s="346"/>
      <c r="RJ267" s="346"/>
      <c r="RK267" s="346"/>
      <c r="RL267" s="346"/>
      <c r="RM267" s="346"/>
      <c r="RN267" s="346"/>
      <c r="RO267" s="346"/>
      <c r="RP267" s="346"/>
      <c r="RQ267" s="346"/>
      <c r="RR267" s="346"/>
      <c r="RS267" s="346"/>
      <c r="RT267" s="346"/>
      <c r="RU267" s="346"/>
      <c r="RV267" s="346"/>
      <c r="RW267" s="346"/>
      <c r="RX267" s="346"/>
      <c r="RY267" s="346"/>
      <c r="RZ267" s="346"/>
      <c r="SA267" s="346"/>
      <c r="SB267" s="346"/>
      <c r="SC267" s="346"/>
      <c r="SD267" s="346"/>
      <c r="SE267" s="346"/>
      <c r="SF267" s="346"/>
      <c r="SG267" s="346"/>
      <c r="SH267" s="346"/>
      <c r="SI267" s="346"/>
      <c r="SJ267" s="346"/>
      <c r="SK267" s="346"/>
      <c r="SL267" s="346"/>
      <c r="SM267" s="346"/>
      <c r="SN267" s="346"/>
      <c r="SO267" s="346"/>
      <c r="SP267" s="346"/>
      <c r="SQ267" s="346"/>
      <c r="SR267" s="346"/>
      <c r="SS267" s="346"/>
      <c r="ST267" s="346"/>
      <c r="SU267" s="346"/>
      <c r="SV267" s="346"/>
      <c r="SW267" s="346"/>
      <c r="SX267" s="346"/>
      <c r="SY267" s="346"/>
      <c r="SZ267" s="346"/>
      <c r="TA267" s="346"/>
      <c r="TB267" s="346"/>
      <c r="TC267" s="346"/>
      <c r="TD267" s="346"/>
      <c r="TE267" s="346"/>
      <c r="TF267" s="346"/>
      <c r="TG267" s="346"/>
      <c r="TH267" s="346"/>
      <c r="TI267" s="346"/>
      <c r="TJ267" s="346"/>
      <c r="TK267" s="346"/>
      <c r="TL267" s="346"/>
      <c r="TM267" s="346"/>
      <c r="TN267" s="346"/>
      <c r="TO267" s="346"/>
      <c r="TP267" s="346"/>
      <c r="TQ267" s="346"/>
      <c r="TR267" s="346"/>
      <c r="TS267" s="346"/>
      <c r="TT267" s="346"/>
      <c r="TU267" s="346"/>
      <c r="TV267" s="346"/>
      <c r="TW267" s="346"/>
      <c r="TX267" s="346"/>
      <c r="TY267" s="346"/>
      <c r="TZ267" s="346"/>
      <c r="UA267" s="346"/>
      <c r="UB267" s="346"/>
      <c r="UC267" s="346"/>
      <c r="UD267" s="346"/>
      <c r="UE267" s="346"/>
      <c r="UF267" s="346"/>
      <c r="UG267" s="346"/>
      <c r="UH267" s="346"/>
      <c r="UI267" s="346"/>
      <c r="UJ267" s="346"/>
      <c r="UK267" s="346"/>
      <c r="UL267" s="346"/>
      <c r="UM267" s="346"/>
      <c r="UN267" s="346"/>
      <c r="UO267" s="346"/>
      <c r="UP267" s="346"/>
      <c r="UQ267" s="346"/>
      <c r="UR267" s="346"/>
      <c r="US267" s="346"/>
      <c r="UT267" s="346"/>
      <c r="UU267" s="346"/>
      <c r="UV267" s="346"/>
      <c r="UW267" s="346"/>
      <c r="UX267" s="346"/>
      <c r="UY267" s="346"/>
      <c r="UZ267" s="346"/>
      <c r="VA267" s="346"/>
      <c r="VB267" s="346"/>
      <c r="VC267" s="346"/>
      <c r="VD267" s="346"/>
      <c r="VE267" s="346"/>
      <c r="VF267" s="346"/>
      <c r="VG267" s="346"/>
      <c r="VH267" s="346"/>
      <c r="VI267" s="346"/>
      <c r="VJ267" s="346"/>
      <c r="VK267" s="346"/>
      <c r="VL267" s="346"/>
      <c r="VM267" s="346"/>
      <c r="VN267" s="346"/>
      <c r="VO267" s="346"/>
      <c r="VP267" s="346"/>
      <c r="VQ267" s="346"/>
      <c r="VR267" s="346"/>
      <c r="VS267" s="346"/>
      <c r="VT267" s="346"/>
      <c r="VU267" s="346"/>
      <c r="VV267" s="346"/>
      <c r="VW267" s="346"/>
      <c r="VX267" s="346"/>
      <c r="VY267" s="346"/>
      <c r="VZ267" s="346"/>
      <c r="WA267" s="346"/>
      <c r="WB267" s="346"/>
      <c r="WC267" s="346"/>
      <c r="WD267" s="346"/>
      <c r="WE267" s="346"/>
      <c r="WF267" s="346"/>
      <c r="WG267" s="346"/>
      <c r="WH267" s="346"/>
      <c r="WI267" s="346"/>
      <c r="WJ267" s="346"/>
      <c r="WK267" s="346"/>
      <c r="WL267" s="346"/>
      <c r="WM267" s="346"/>
      <c r="WN267" s="346"/>
      <c r="WO267" s="346"/>
      <c r="WP267" s="346"/>
      <c r="WQ267" s="346"/>
      <c r="WR267" s="346"/>
      <c r="WS267" s="346"/>
      <c r="WT267" s="346"/>
      <c r="WU267" s="346"/>
      <c r="WV267" s="346"/>
      <c r="WW267" s="346"/>
      <c r="WX267" s="346"/>
      <c r="WY267" s="346"/>
      <c r="WZ267" s="346"/>
      <c r="XA267" s="346"/>
      <c r="XB267" s="346"/>
      <c r="XC267" s="346"/>
      <c r="XD267" s="346"/>
      <c r="XE267" s="346"/>
      <c r="XF267" s="346"/>
      <c r="XG267" s="346"/>
      <c r="XH267" s="346"/>
      <c r="XI267" s="346"/>
      <c r="XJ267" s="346"/>
      <c r="XK267" s="346"/>
      <c r="XL267" s="346"/>
      <c r="XM267" s="346"/>
      <c r="XN267" s="346"/>
      <c r="XO267" s="346"/>
      <c r="XP267" s="346"/>
      <c r="XQ267" s="346"/>
      <c r="XR267" s="346"/>
      <c r="XS267" s="346"/>
      <c r="XT267" s="346"/>
      <c r="XU267" s="346"/>
      <c r="XV267" s="346"/>
      <c r="XW267" s="346"/>
      <c r="XX267" s="346"/>
      <c r="XY267" s="346"/>
      <c r="XZ267" s="346"/>
      <c r="YA267" s="346"/>
      <c r="YB267" s="346"/>
      <c r="YC267" s="346"/>
      <c r="YD267" s="346"/>
      <c r="YE267" s="346"/>
      <c r="YF267" s="346"/>
      <c r="YG267" s="346"/>
      <c r="YH267" s="346"/>
      <c r="YI267" s="346"/>
      <c r="YJ267" s="346"/>
      <c r="YK267" s="346"/>
      <c r="YL267" s="346"/>
      <c r="YM267" s="346"/>
      <c r="YN267" s="346"/>
      <c r="YO267" s="346"/>
      <c r="YP267" s="346"/>
      <c r="YQ267" s="346"/>
      <c r="YR267" s="346"/>
      <c r="YS267" s="346"/>
      <c r="YT267" s="346"/>
      <c r="YU267" s="346"/>
      <c r="YV267" s="346"/>
      <c r="YW267" s="346"/>
      <c r="YX267" s="346"/>
      <c r="YY267" s="346"/>
      <c r="YZ267" s="346"/>
      <c r="ZA267" s="346"/>
      <c r="ZB267" s="346"/>
      <c r="ZC267" s="346"/>
      <c r="ZD267" s="346"/>
      <c r="ZE267" s="346"/>
      <c r="ZF267" s="346"/>
      <c r="ZG267" s="346"/>
      <c r="ZH267" s="346"/>
      <c r="ZI267" s="346"/>
      <c r="ZJ267" s="346"/>
      <c r="ZK267" s="346"/>
      <c r="ZL267" s="346"/>
      <c r="ZM267" s="346"/>
      <c r="ZN267" s="346"/>
      <c r="ZO267" s="346"/>
      <c r="ZP267" s="346"/>
      <c r="ZQ267" s="346"/>
      <c r="ZR267" s="346"/>
      <c r="ZS267" s="346"/>
      <c r="ZT267" s="346"/>
      <c r="ZU267" s="346"/>
      <c r="ZV267" s="346"/>
      <c r="ZW267" s="346"/>
      <c r="ZX267" s="346"/>
      <c r="ZY267" s="346"/>
      <c r="ZZ267" s="346"/>
      <c r="AAA267" s="346"/>
      <c r="AAB267" s="346"/>
      <c r="AAC267" s="346"/>
      <c r="AAD267" s="346"/>
      <c r="AAE267" s="346"/>
      <c r="AAF267" s="346"/>
      <c r="AAG267" s="346"/>
      <c r="AAH267" s="346"/>
      <c r="AAI267" s="346"/>
      <c r="AAJ267" s="346"/>
      <c r="AAK267" s="346"/>
      <c r="AAL267" s="346"/>
      <c r="AAM267" s="346"/>
      <c r="AAN267" s="346"/>
      <c r="AAO267" s="346"/>
      <c r="AAP267" s="346"/>
      <c r="AAQ267" s="346"/>
      <c r="AAR267" s="346"/>
      <c r="AAS267" s="346"/>
      <c r="AAT267" s="346"/>
      <c r="AAU267" s="346"/>
      <c r="AAV267" s="346"/>
      <c r="AAW267" s="346"/>
      <c r="AAX267" s="346"/>
      <c r="AAY267" s="346"/>
      <c r="AAZ267" s="346"/>
      <c r="ABA267" s="346"/>
      <c r="ABB267" s="346"/>
      <c r="ABC267" s="346"/>
      <c r="ABD267" s="346"/>
      <c r="ABE267" s="346"/>
      <c r="ABF267" s="346"/>
      <c r="ABG267" s="346"/>
      <c r="ABH267" s="346"/>
      <c r="ABI267" s="346"/>
      <c r="ABJ267" s="346"/>
      <c r="ABK267" s="346"/>
      <c r="ABL267" s="346"/>
      <c r="ABM267" s="346"/>
      <c r="ABN267" s="346"/>
      <c r="ABO267" s="346"/>
      <c r="ABP267" s="346"/>
      <c r="ABQ267" s="346"/>
      <c r="ABR267" s="346"/>
      <c r="ABS267" s="346"/>
      <c r="ABT267" s="346"/>
      <c r="ABU267" s="346"/>
      <c r="ABV267" s="346"/>
      <c r="ABW267" s="346"/>
      <c r="ABX267" s="346"/>
      <c r="ABY267" s="346"/>
      <c r="ABZ267" s="346"/>
      <c r="ACA267" s="346"/>
      <c r="ACB267" s="346"/>
      <c r="ACC267" s="346"/>
      <c r="ACD267" s="346"/>
      <c r="ACE267" s="346"/>
      <c r="ACF267" s="346"/>
      <c r="ACG267" s="346"/>
      <c r="ACH267" s="346"/>
      <c r="ACI267" s="346"/>
      <c r="ACJ267" s="346"/>
      <c r="ACK267" s="346"/>
      <c r="ACL267" s="346"/>
      <c r="ACM267" s="346"/>
      <c r="ACN267" s="346"/>
      <c r="ACO267" s="346"/>
      <c r="ACP267" s="346"/>
      <c r="ACQ267" s="346"/>
      <c r="ACR267" s="346"/>
      <c r="ACS267" s="346"/>
      <c r="ACT267" s="346"/>
      <c r="ACU267" s="346"/>
      <c r="ACV267" s="346"/>
      <c r="ACW267" s="346"/>
      <c r="ACX267" s="346"/>
      <c r="ACY267" s="346"/>
      <c r="ACZ267" s="346"/>
      <c r="ADA267" s="346"/>
      <c r="ADB267" s="346"/>
      <c r="ADC267" s="346"/>
      <c r="ADD267" s="346"/>
      <c r="ADE267" s="346"/>
      <c r="ADF267" s="346"/>
      <c r="ADG267" s="346"/>
      <c r="ADH267" s="346"/>
      <c r="ADI267" s="346"/>
      <c r="ADJ267" s="346"/>
      <c r="ADK267" s="346"/>
      <c r="ADL267" s="346"/>
      <c r="ADM267" s="346"/>
      <c r="ADN267" s="346"/>
      <c r="ADO267" s="346"/>
      <c r="ADP267" s="346"/>
      <c r="ADQ267" s="346"/>
      <c r="ADR267" s="346"/>
      <c r="ADS267" s="346"/>
      <c r="ADT267" s="346"/>
      <c r="ADU267" s="346"/>
      <c r="ADV267" s="346"/>
      <c r="ADW267" s="346"/>
      <c r="ADX267" s="346"/>
      <c r="ADY267" s="346"/>
      <c r="ADZ267" s="346"/>
      <c r="AEA267" s="346"/>
      <c r="AEB267" s="346"/>
      <c r="AEC267" s="346"/>
      <c r="AED267" s="346"/>
      <c r="AEE267" s="346"/>
      <c r="AEF267" s="346"/>
      <c r="AEG267" s="346"/>
      <c r="AEH267" s="346"/>
      <c r="AEI267" s="346"/>
      <c r="AEJ267" s="346"/>
      <c r="AEK267" s="346"/>
      <c r="AEL267" s="346"/>
      <c r="AEM267" s="346"/>
      <c r="AEN267" s="346"/>
      <c r="AEO267" s="346"/>
      <c r="AEP267" s="346"/>
      <c r="AEQ267" s="346"/>
      <c r="AER267" s="346"/>
      <c r="AES267" s="346"/>
      <c r="AET267" s="346"/>
      <c r="AEU267" s="346"/>
      <c r="AEV267" s="346"/>
      <c r="AEW267" s="346"/>
      <c r="AEX267" s="346"/>
      <c r="AEY267" s="346"/>
      <c r="AEZ267" s="346"/>
      <c r="AFA267" s="346"/>
      <c r="AFB267" s="346"/>
      <c r="AFC267" s="346"/>
      <c r="AFD267" s="346"/>
      <c r="AFE267" s="346"/>
      <c r="AFF267" s="346"/>
      <c r="AFG267" s="346"/>
      <c r="AFH267" s="346"/>
      <c r="AFI267" s="346"/>
      <c r="AFJ267" s="346"/>
      <c r="AFK267" s="346"/>
      <c r="AFL267" s="346"/>
      <c r="AFM267" s="346"/>
      <c r="AFN267" s="346"/>
      <c r="AFO267" s="346"/>
      <c r="AFP267" s="346"/>
      <c r="AFQ267" s="346"/>
      <c r="AFR267" s="346"/>
      <c r="AFS267" s="346"/>
      <c r="AFT267" s="346"/>
      <c r="AFU267" s="346"/>
      <c r="AFV267" s="346"/>
      <c r="AFW267" s="346"/>
      <c r="AFX267" s="346"/>
      <c r="AFY267" s="346"/>
      <c r="AFZ267" s="346"/>
      <c r="AGA267" s="346"/>
      <c r="AGB267" s="346"/>
      <c r="AGC267" s="346"/>
      <c r="AGD267" s="346"/>
      <c r="AGE267" s="346"/>
      <c r="AGF267" s="346"/>
      <c r="AGG267" s="346"/>
      <c r="AGH267" s="346"/>
      <c r="AGI267" s="346"/>
      <c r="AGJ267" s="346"/>
      <c r="AGK267" s="346"/>
      <c r="AGL267" s="346"/>
      <c r="AGM267" s="346"/>
      <c r="AGN267" s="346"/>
      <c r="AGO267" s="346"/>
      <c r="AGP267" s="346"/>
      <c r="AGQ267" s="346"/>
      <c r="AGR267" s="346"/>
      <c r="AGS267" s="346"/>
      <c r="AGT267" s="346"/>
      <c r="AGU267" s="346"/>
      <c r="AGV267" s="346"/>
      <c r="AGW267" s="346"/>
      <c r="AGX267" s="346"/>
      <c r="AGY267" s="346"/>
      <c r="AGZ267" s="346"/>
      <c r="AHA267" s="346"/>
      <c r="AHB267" s="346"/>
      <c r="AHC267" s="346"/>
      <c r="AHD267" s="346"/>
      <c r="AHE267" s="346"/>
      <c r="AHF267" s="346"/>
      <c r="AHG267" s="346"/>
      <c r="AHH267" s="346"/>
      <c r="AHI267" s="346"/>
      <c r="AHJ267" s="346"/>
      <c r="AHK267" s="346"/>
      <c r="AHL267" s="346"/>
      <c r="AHM267" s="346"/>
      <c r="AHN267" s="346"/>
      <c r="AHO267" s="346"/>
      <c r="AHP267" s="346"/>
      <c r="AHQ267" s="346"/>
      <c r="AHR267" s="346"/>
      <c r="AHS267" s="346"/>
      <c r="AHT267" s="346"/>
      <c r="AHU267" s="346"/>
      <c r="AHV267" s="346"/>
      <c r="AHW267" s="346"/>
      <c r="AHX267" s="346"/>
      <c r="AHY267" s="346"/>
      <c r="AHZ267" s="346"/>
      <c r="AIA267" s="346"/>
      <c r="AIB267" s="346"/>
      <c r="AIC267" s="346"/>
      <c r="AID267" s="346"/>
      <c r="AIE267" s="346"/>
      <c r="AIF267" s="346"/>
      <c r="AIG267" s="346"/>
      <c r="AIH267" s="346"/>
      <c r="AII267" s="346"/>
      <c r="AIJ267" s="346"/>
      <c r="AIK267" s="346"/>
      <c r="AIL267" s="346"/>
      <c r="AIM267" s="346"/>
      <c r="AIN267" s="346"/>
      <c r="AIO267" s="346"/>
      <c r="AIP267" s="346"/>
      <c r="AIQ267" s="346"/>
      <c r="AIR267" s="346"/>
      <c r="AIS267" s="346"/>
      <c r="AIT267" s="346"/>
      <c r="AIU267" s="346"/>
      <c r="AIV267" s="346"/>
      <c r="AIW267" s="346"/>
      <c r="AIX267" s="346"/>
      <c r="AIY267" s="346"/>
      <c r="AIZ267" s="346"/>
      <c r="AJA267" s="346"/>
      <c r="AJB267" s="346"/>
      <c r="AJC267" s="346"/>
      <c r="AJD267" s="346"/>
      <c r="AJE267" s="346"/>
      <c r="AJF267" s="346"/>
      <c r="AJG267" s="346"/>
      <c r="AJH267" s="346"/>
      <c r="AJI267" s="346"/>
      <c r="AJJ267" s="346"/>
      <c r="AJK267" s="346"/>
      <c r="AJL267" s="346"/>
      <c r="AJM267" s="346"/>
      <c r="AJN267" s="346"/>
      <c r="AJO267" s="346"/>
      <c r="AJP267" s="346"/>
      <c r="AJQ267" s="346"/>
      <c r="AJR267" s="346"/>
      <c r="AJS267" s="346"/>
      <c r="AJT267" s="346"/>
      <c r="AJU267" s="346"/>
      <c r="AJV267" s="346"/>
      <c r="AJW267" s="346"/>
      <c r="AJX267" s="346"/>
      <c r="AJY267" s="346"/>
      <c r="AJZ267" s="346"/>
      <c r="AKA267" s="346"/>
      <c r="AKB267" s="346"/>
      <c r="AKC267" s="346"/>
      <c r="AKD267" s="346"/>
      <c r="AKE267" s="346"/>
      <c r="AKF267" s="346"/>
      <c r="AKG267" s="346"/>
      <c r="AKH267" s="346"/>
      <c r="AKI267" s="346"/>
      <c r="AKJ267" s="346"/>
      <c r="AKK267" s="346"/>
      <c r="AKL267" s="346"/>
      <c r="AKM267" s="346"/>
      <c r="AKN267" s="346"/>
      <c r="AKO267" s="346"/>
      <c r="AKP267" s="346"/>
      <c r="AKQ267" s="346"/>
      <c r="AKR267" s="346"/>
      <c r="AKS267" s="346"/>
      <c r="AKT267" s="346"/>
      <c r="AKU267" s="346"/>
      <c r="AKV267" s="346"/>
      <c r="AKW267" s="346"/>
      <c r="AKX267" s="346"/>
      <c r="AKY267" s="346"/>
      <c r="AKZ267" s="346"/>
      <c r="ALA267" s="346"/>
      <c r="ALB267" s="346"/>
      <c r="ALC267" s="346"/>
      <c r="ALD267" s="346"/>
      <c r="ALE267" s="346"/>
      <c r="ALF267" s="346"/>
      <c r="ALG267" s="346"/>
      <c r="ALH267" s="346"/>
      <c r="ALI267" s="346"/>
      <c r="ALJ267" s="346"/>
      <c r="ALK267" s="346"/>
      <c r="ALL267" s="346"/>
      <c r="ALM267" s="346"/>
      <c r="ALN267" s="346"/>
      <c r="ALO267" s="346"/>
      <c r="ALP267" s="346"/>
      <c r="ALQ267" s="346"/>
      <c r="ALR267" s="346"/>
      <c r="ALS267" s="346"/>
      <c r="ALT267" s="346"/>
      <c r="ALU267" s="346"/>
      <c r="ALV267" s="346"/>
      <c r="ALW267" s="346"/>
      <c r="ALX267" s="346"/>
      <c r="ALY267" s="346"/>
      <c r="ALZ267" s="346"/>
      <c r="AMA267" s="346"/>
      <c r="AMB267" s="346"/>
      <c r="AMC267" s="346"/>
      <c r="AMD267" s="346"/>
      <c r="AME267" s="346"/>
      <c r="AMF267" s="346"/>
      <c r="AMG267" s="346"/>
    </row>
    <row r="268" spans="1:1021" ht="22.5" x14ac:dyDescent="0.2">
      <c r="A268" s="131" t="s">
        <v>558</v>
      </c>
      <c r="B268" s="132" t="s">
        <v>280</v>
      </c>
      <c r="C268" s="359">
        <v>392</v>
      </c>
      <c r="D268" s="133" t="s">
        <v>681</v>
      </c>
      <c r="E268" s="134" t="s">
        <v>582</v>
      </c>
      <c r="F268" s="118">
        <v>0.65</v>
      </c>
      <c r="G268" s="355">
        <v>3.25</v>
      </c>
      <c r="H268" s="145"/>
      <c r="I268" s="135">
        <f t="shared" si="5"/>
        <v>0</v>
      </c>
      <c r="J268"/>
      <c r="K268"/>
      <c r="L268"/>
      <c r="M268"/>
      <c r="S268" s="332"/>
    </row>
    <row r="269" spans="1:1021" x14ac:dyDescent="0.2">
      <c r="A269" s="131"/>
      <c r="B269" s="132" t="s">
        <v>280</v>
      </c>
      <c r="C269" s="359">
        <v>2684</v>
      </c>
      <c r="D269" s="133" t="s">
        <v>723</v>
      </c>
      <c r="E269" s="134" t="s">
        <v>682</v>
      </c>
      <c r="F269" s="118">
        <v>1.0169999999999999</v>
      </c>
      <c r="G269" s="355" t="s">
        <v>559</v>
      </c>
      <c r="H269" s="145"/>
      <c r="I269" s="135" t="str">
        <f t="shared" si="5"/>
        <v/>
      </c>
      <c r="J269"/>
      <c r="K269"/>
      <c r="L269"/>
      <c r="M269"/>
      <c r="S269" s="332"/>
    </row>
    <row r="270" spans="1:1021" x14ac:dyDescent="0.2">
      <c r="A270" s="131" t="s">
        <v>560</v>
      </c>
      <c r="B270" s="132" t="s">
        <v>280</v>
      </c>
      <c r="C270" s="359">
        <v>2682</v>
      </c>
      <c r="D270" s="133" t="s">
        <v>724</v>
      </c>
      <c r="E270" s="134" t="s">
        <v>682</v>
      </c>
      <c r="F270" s="118">
        <v>1.1000000000000001</v>
      </c>
      <c r="G270" s="355">
        <v>11</v>
      </c>
      <c r="H270" s="145"/>
      <c r="I270" s="135">
        <f t="shared" si="5"/>
        <v>0</v>
      </c>
      <c r="J270"/>
      <c r="K270"/>
      <c r="L270"/>
      <c r="M270"/>
      <c r="S270" s="332"/>
    </row>
    <row r="271" spans="1:1021" ht="22.5" x14ac:dyDescent="0.2">
      <c r="A271" s="131" t="s">
        <v>561</v>
      </c>
      <c r="B271" s="132" t="s">
        <v>280</v>
      </c>
      <c r="C271" s="359">
        <v>2637</v>
      </c>
      <c r="D271" s="133" t="s">
        <v>772</v>
      </c>
      <c r="E271" s="134" t="s">
        <v>582</v>
      </c>
      <c r="F271" s="118">
        <v>1</v>
      </c>
      <c r="G271" s="355">
        <v>19</v>
      </c>
      <c r="H271" s="145"/>
      <c r="I271" s="135">
        <f t="shared" si="5"/>
        <v>0</v>
      </c>
      <c r="J271"/>
      <c r="K271"/>
      <c r="L271"/>
      <c r="M271"/>
      <c r="S271" s="332"/>
    </row>
    <row r="272" spans="1:1021" ht="22.5" x14ac:dyDescent="0.2">
      <c r="A272" s="131" t="s">
        <v>561</v>
      </c>
      <c r="B272" s="132" t="s">
        <v>280</v>
      </c>
      <c r="C272" s="359">
        <v>392</v>
      </c>
      <c r="D272" s="133" t="s">
        <v>681</v>
      </c>
      <c r="E272" s="134" t="s">
        <v>582</v>
      </c>
      <c r="F272" s="118">
        <v>0.33300000000000002</v>
      </c>
      <c r="G272" s="355">
        <v>6.327</v>
      </c>
      <c r="H272" s="145"/>
      <c r="I272" s="135">
        <f t="shared" si="5"/>
        <v>0</v>
      </c>
      <c r="J272"/>
      <c r="K272"/>
      <c r="L272"/>
      <c r="M272"/>
      <c r="S272" s="332"/>
    </row>
    <row r="273" spans="1:19" ht="22.5" x14ac:dyDescent="0.2">
      <c r="A273" s="131" t="s">
        <v>561</v>
      </c>
      <c r="B273" s="132" t="s">
        <v>280</v>
      </c>
      <c r="C273" s="359">
        <v>21128</v>
      </c>
      <c r="D273" s="133" t="s">
        <v>726</v>
      </c>
      <c r="E273" s="134" t="s">
        <v>682</v>
      </c>
      <c r="F273" s="118">
        <v>1</v>
      </c>
      <c r="G273" s="355">
        <v>19</v>
      </c>
      <c r="H273" s="145"/>
      <c r="I273" s="135">
        <f t="shared" si="5"/>
        <v>0</v>
      </c>
      <c r="J273"/>
      <c r="K273"/>
      <c r="L273"/>
      <c r="M273"/>
      <c r="S273" s="332"/>
    </row>
    <row r="274" spans="1:19" ht="22.5" x14ac:dyDescent="0.2">
      <c r="A274" s="131" t="s">
        <v>562</v>
      </c>
      <c r="B274" s="132" t="s">
        <v>280</v>
      </c>
      <c r="C274" s="359">
        <v>392</v>
      </c>
      <c r="D274" s="133" t="s">
        <v>681</v>
      </c>
      <c r="E274" s="134" t="s">
        <v>582</v>
      </c>
      <c r="F274" s="118">
        <v>0.33300000000000002</v>
      </c>
      <c r="G274" s="355">
        <v>38.961000000000006</v>
      </c>
      <c r="H274" s="145"/>
      <c r="I274" s="135">
        <f t="shared" si="5"/>
        <v>0</v>
      </c>
      <c r="J274"/>
      <c r="K274"/>
      <c r="L274"/>
      <c r="M274"/>
      <c r="S274" s="332"/>
    </row>
    <row r="275" spans="1:19" x14ac:dyDescent="0.2">
      <c r="A275" s="131" t="s">
        <v>562</v>
      </c>
      <c r="B275" s="132" t="s">
        <v>280</v>
      </c>
      <c r="C275" s="359">
        <v>2678</v>
      </c>
      <c r="D275" s="133" t="s">
        <v>725</v>
      </c>
      <c r="E275" s="134" t="s">
        <v>682</v>
      </c>
      <c r="F275" s="118">
        <v>1.048</v>
      </c>
      <c r="G275" s="355">
        <v>122.616</v>
      </c>
      <c r="H275" s="145"/>
      <c r="I275" s="135">
        <f t="shared" si="5"/>
        <v>0</v>
      </c>
      <c r="J275"/>
      <c r="K275"/>
      <c r="L275"/>
      <c r="M275"/>
      <c r="S275" s="332"/>
    </row>
    <row r="276" spans="1:19" ht="22.5" x14ac:dyDescent="0.2">
      <c r="A276" s="131" t="s">
        <v>563</v>
      </c>
      <c r="B276" s="132" t="s">
        <v>280</v>
      </c>
      <c r="C276" s="359">
        <v>11950</v>
      </c>
      <c r="D276" s="133" t="s">
        <v>693</v>
      </c>
      <c r="E276" s="134" t="s">
        <v>582</v>
      </c>
      <c r="F276" s="118">
        <v>2</v>
      </c>
      <c r="G276" s="355">
        <v>18</v>
      </c>
      <c r="H276" s="145"/>
      <c r="I276" s="135">
        <f t="shared" si="5"/>
        <v>0</v>
      </c>
      <c r="J276"/>
      <c r="K276"/>
      <c r="L276"/>
      <c r="M276"/>
      <c r="S276" s="332"/>
    </row>
    <row r="277" spans="1:19" x14ac:dyDescent="0.2">
      <c r="A277" s="131" t="s">
        <v>563</v>
      </c>
      <c r="B277" s="132" t="s">
        <v>280</v>
      </c>
      <c r="C277" s="359">
        <v>12020</v>
      </c>
      <c r="D277" s="133" t="s">
        <v>715</v>
      </c>
      <c r="E277" s="134" t="s">
        <v>582</v>
      </c>
      <c r="F277" s="118">
        <v>1</v>
      </c>
      <c r="G277" s="355">
        <v>9</v>
      </c>
      <c r="H277" s="145"/>
      <c r="I277" s="135">
        <f t="shared" si="5"/>
        <v>0</v>
      </c>
      <c r="J277"/>
      <c r="K277"/>
      <c r="L277"/>
      <c r="M277"/>
      <c r="S277" s="332"/>
    </row>
    <row r="278" spans="1:19" ht="22.5" x14ac:dyDescent="0.2">
      <c r="A278" s="131" t="s">
        <v>564</v>
      </c>
      <c r="B278" s="132" t="s">
        <v>280</v>
      </c>
      <c r="C278" s="359">
        <v>11950</v>
      </c>
      <c r="D278" s="133" t="s">
        <v>693</v>
      </c>
      <c r="E278" s="134" t="s">
        <v>582</v>
      </c>
      <c r="F278" s="118">
        <v>2</v>
      </c>
      <c r="G278" s="355">
        <v>32</v>
      </c>
      <c r="H278" s="145"/>
      <c r="I278" s="135">
        <f t="shared" si="5"/>
        <v>0</v>
      </c>
      <c r="J278"/>
      <c r="K278"/>
      <c r="L278"/>
      <c r="M278"/>
      <c r="S278" s="332"/>
    </row>
    <row r="279" spans="1:19" ht="22.5" x14ac:dyDescent="0.2">
      <c r="A279" s="131" t="s">
        <v>564</v>
      </c>
      <c r="B279" s="132" t="s">
        <v>280</v>
      </c>
      <c r="C279" s="359">
        <v>2586</v>
      </c>
      <c r="D279" s="133" t="s">
        <v>713</v>
      </c>
      <c r="E279" s="134" t="s">
        <v>582</v>
      </c>
      <c r="F279" s="118">
        <v>1</v>
      </c>
      <c r="G279" s="355">
        <v>16</v>
      </c>
      <c r="H279" s="145"/>
      <c r="I279" s="135">
        <f t="shared" si="5"/>
        <v>0</v>
      </c>
      <c r="J279"/>
      <c r="K279"/>
      <c r="L279"/>
      <c r="M279"/>
      <c r="S279" s="332"/>
    </row>
    <row r="280" spans="1:19" x14ac:dyDescent="0.2">
      <c r="A280" s="131" t="s">
        <v>565</v>
      </c>
      <c r="B280" s="132" t="s">
        <v>280</v>
      </c>
      <c r="C280" s="359">
        <v>12016</v>
      </c>
      <c r="D280" s="133" t="s">
        <v>714</v>
      </c>
      <c r="E280" s="134" t="s">
        <v>582</v>
      </c>
      <c r="F280" s="118">
        <v>1</v>
      </c>
      <c r="G280" s="355">
        <v>2</v>
      </c>
      <c r="H280" s="145"/>
      <c r="I280" s="135">
        <f t="shared" si="5"/>
        <v>0</v>
      </c>
      <c r="J280"/>
      <c r="K280"/>
      <c r="L280"/>
      <c r="M280"/>
      <c r="S280" s="332"/>
    </row>
    <row r="281" spans="1:19" ht="22.5" x14ac:dyDescent="0.2">
      <c r="A281" s="131" t="s">
        <v>566</v>
      </c>
      <c r="B281" s="132" t="s">
        <v>280</v>
      </c>
      <c r="C281" s="359">
        <v>11950</v>
      </c>
      <c r="D281" s="133" t="s">
        <v>693</v>
      </c>
      <c r="E281" s="134" t="s">
        <v>582</v>
      </c>
      <c r="F281" s="118">
        <v>2</v>
      </c>
      <c r="G281" s="355">
        <v>48</v>
      </c>
      <c r="H281" s="145"/>
      <c r="I281" s="135">
        <f t="shared" si="5"/>
        <v>0</v>
      </c>
      <c r="J281"/>
      <c r="K281"/>
      <c r="L281"/>
      <c r="M281"/>
      <c r="S281" s="332"/>
    </row>
    <row r="282" spans="1:19" ht="22.5" x14ac:dyDescent="0.2">
      <c r="A282" s="131" t="s">
        <v>566</v>
      </c>
      <c r="B282" s="132" t="s">
        <v>280</v>
      </c>
      <c r="C282" s="359">
        <v>2559</v>
      </c>
      <c r="D282" s="133" t="s">
        <v>712</v>
      </c>
      <c r="E282" s="134" t="s">
        <v>582</v>
      </c>
      <c r="F282" s="118">
        <v>1</v>
      </c>
      <c r="G282" s="355">
        <v>24</v>
      </c>
      <c r="H282" s="145"/>
      <c r="I282" s="135">
        <f t="shared" si="5"/>
        <v>0</v>
      </c>
      <c r="J282"/>
      <c r="K282"/>
      <c r="L282"/>
      <c r="M282"/>
      <c r="S282" s="332"/>
    </row>
    <row r="283" spans="1:19" ht="34.5" customHeight="1" x14ac:dyDescent="0.2">
      <c r="A283" s="131" t="s">
        <v>567</v>
      </c>
      <c r="B283" s="132" t="s">
        <v>280</v>
      </c>
      <c r="C283" s="359">
        <v>1014</v>
      </c>
      <c r="D283" s="133" t="s">
        <v>699</v>
      </c>
      <c r="E283" s="134" t="s">
        <v>682</v>
      </c>
      <c r="F283" s="118">
        <v>1.19</v>
      </c>
      <c r="G283" s="355">
        <v>1113.8399999999999</v>
      </c>
      <c r="H283" s="145"/>
      <c r="I283" s="135">
        <f t="shared" si="5"/>
        <v>0</v>
      </c>
      <c r="J283"/>
      <c r="K283"/>
      <c r="L283"/>
      <c r="M283"/>
      <c r="S283" s="332"/>
    </row>
    <row r="284" spans="1:19" ht="22.5" x14ac:dyDescent="0.2">
      <c r="A284" s="131" t="s">
        <v>567</v>
      </c>
      <c r="B284" s="132" t="s">
        <v>280</v>
      </c>
      <c r="C284" s="359">
        <v>21127</v>
      </c>
      <c r="D284" s="133" t="s">
        <v>731</v>
      </c>
      <c r="E284" s="134" t="s">
        <v>582</v>
      </c>
      <c r="F284" s="118">
        <v>8.9999999999999993E-3</v>
      </c>
      <c r="G284" s="355">
        <v>8.4239999999999995</v>
      </c>
      <c r="H284" s="145"/>
      <c r="I284" s="135">
        <f t="shared" si="5"/>
        <v>0</v>
      </c>
      <c r="J284"/>
      <c r="K284"/>
      <c r="L284"/>
      <c r="M284"/>
      <c r="S284" s="332"/>
    </row>
    <row r="285" spans="1:19" ht="22.5" x14ac:dyDescent="0.2">
      <c r="A285" s="131" t="s">
        <v>568</v>
      </c>
      <c r="B285" s="132" t="s">
        <v>280</v>
      </c>
      <c r="C285" s="359">
        <v>981</v>
      </c>
      <c r="D285" s="133" t="s">
        <v>701</v>
      </c>
      <c r="E285" s="134" t="s">
        <v>682</v>
      </c>
      <c r="F285" s="118">
        <v>1.19</v>
      </c>
      <c r="G285" s="355">
        <v>85.679999999999993</v>
      </c>
      <c r="H285" s="145"/>
      <c r="I285" s="135">
        <f t="shared" si="5"/>
        <v>0</v>
      </c>
      <c r="J285"/>
      <c r="K285"/>
      <c r="L285"/>
      <c r="M285"/>
      <c r="S285" s="332"/>
    </row>
    <row r="286" spans="1:19" ht="22.5" x14ac:dyDescent="0.2">
      <c r="A286" s="131" t="s">
        <v>568</v>
      </c>
      <c r="B286" s="132" t="s">
        <v>280</v>
      </c>
      <c r="C286" s="359">
        <v>21127</v>
      </c>
      <c r="D286" s="133" t="s">
        <v>731</v>
      </c>
      <c r="E286" s="134" t="s">
        <v>582</v>
      </c>
      <c r="F286" s="118">
        <v>8.9999999999999993E-3</v>
      </c>
      <c r="G286" s="355">
        <v>0.64799999999999991</v>
      </c>
      <c r="H286" s="145"/>
      <c r="I286" s="135">
        <f t="shared" si="5"/>
        <v>0</v>
      </c>
      <c r="J286"/>
      <c r="K286"/>
      <c r="L286"/>
      <c r="M286"/>
      <c r="S286" s="332"/>
    </row>
    <row r="287" spans="1:19" ht="22.5" x14ac:dyDescent="0.2">
      <c r="A287" s="131" t="s">
        <v>569</v>
      </c>
      <c r="B287" s="132" t="s">
        <v>280</v>
      </c>
      <c r="C287" s="359">
        <v>982</v>
      </c>
      <c r="D287" s="133" t="s">
        <v>703</v>
      </c>
      <c r="E287" s="134" t="s">
        <v>682</v>
      </c>
      <c r="F287" s="118">
        <v>1.19</v>
      </c>
      <c r="G287" s="355">
        <v>29.75</v>
      </c>
      <c r="H287" s="145"/>
      <c r="I287" s="135">
        <f t="shared" si="5"/>
        <v>0</v>
      </c>
      <c r="J287"/>
      <c r="K287"/>
      <c r="L287"/>
      <c r="M287"/>
      <c r="S287" s="332"/>
    </row>
    <row r="288" spans="1:19" ht="22.5" x14ac:dyDescent="0.2">
      <c r="A288" s="131" t="s">
        <v>569</v>
      </c>
      <c r="B288" s="132" t="s">
        <v>280</v>
      </c>
      <c r="C288" s="359">
        <v>21127</v>
      </c>
      <c r="D288" s="133" t="s">
        <v>731</v>
      </c>
      <c r="E288" s="134" t="s">
        <v>582</v>
      </c>
      <c r="F288" s="118">
        <v>8.9999999999999993E-3</v>
      </c>
      <c r="G288" s="355">
        <v>0.22499999999999998</v>
      </c>
      <c r="H288" s="145"/>
      <c r="I288" s="135">
        <f t="shared" si="5"/>
        <v>0</v>
      </c>
      <c r="J288"/>
      <c r="K288"/>
      <c r="L288"/>
      <c r="M288"/>
      <c r="S288" s="332"/>
    </row>
    <row r="289" spans="1:19" ht="33.75" x14ac:dyDescent="0.2">
      <c r="A289" s="131" t="s">
        <v>570</v>
      </c>
      <c r="B289" s="132" t="s">
        <v>280</v>
      </c>
      <c r="C289" s="359">
        <v>1020</v>
      </c>
      <c r="D289" s="133" t="s">
        <v>695</v>
      </c>
      <c r="E289" s="134" t="s">
        <v>682</v>
      </c>
      <c r="F289" s="118">
        <v>1.19</v>
      </c>
      <c r="G289" s="355">
        <v>5.9499999999999993</v>
      </c>
      <c r="H289" s="145"/>
      <c r="I289" s="135">
        <f t="shared" si="5"/>
        <v>0</v>
      </c>
      <c r="J289"/>
      <c r="K289"/>
      <c r="L289"/>
      <c r="M289"/>
      <c r="S289" s="332"/>
    </row>
    <row r="290" spans="1:19" ht="22.5" x14ac:dyDescent="0.2">
      <c r="A290" s="131" t="s">
        <v>570</v>
      </c>
      <c r="B290" s="132" t="s">
        <v>280</v>
      </c>
      <c r="C290" s="359">
        <v>21127</v>
      </c>
      <c r="D290" s="133" t="s">
        <v>731</v>
      </c>
      <c r="E290" s="134" t="s">
        <v>582</v>
      </c>
      <c r="F290" s="118">
        <v>8.9999999999999993E-3</v>
      </c>
      <c r="G290" s="355">
        <v>4.4999999999999998E-2</v>
      </c>
      <c r="H290" s="145"/>
      <c r="I290" s="135">
        <f t="shared" si="5"/>
        <v>0</v>
      </c>
      <c r="J290"/>
      <c r="K290"/>
      <c r="L290"/>
      <c r="M290"/>
      <c r="S290" s="332"/>
    </row>
    <row r="291" spans="1:19" ht="33.75" x14ac:dyDescent="0.2">
      <c r="A291" s="131" t="s">
        <v>571</v>
      </c>
      <c r="B291" s="132" t="s">
        <v>280</v>
      </c>
      <c r="C291" s="359">
        <v>995</v>
      </c>
      <c r="D291" s="133" t="s">
        <v>696</v>
      </c>
      <c r="E291" s="134" t="s">
        <v>682</v>
      </c>
      <c r="F291" s="118">
        <v>1.19</v>
      </c>
      <c r="G291" s="355">
        <v>8.33</v>
      </c>
      <c r="H291" s="145"/>
      <c r="I291" s="135">
        <f t="shared" si="5"/>
        <v>0</v>
      </c>
      <c r="J291"/>
      <c r="K291"/>
      <c r="L291"/>
      <c r="M291"/>
      <c r="S291" s="332"/>
    </row>
    <row r="292" spans="1:19" ht="22.5" x14ac:dyDescent="0.2">
      <c r="A292" s="131" t="s">
        <v>571</v>
      </c>
      <c r="B292" s="132" t="s">
        <v>280</v>
      </c>
      <c r="C292" s="359">
        <v>21127</v>
      </c>
      <c r="D292" s="133" t="s">
        <v>731</v>
      </c>
      <c r="E292" s="134" t="s">
        <v>582</v>
      </c>
      <c r="F292" s="118">
        <v>8.9999999999999993E-3</v>
      </c>
      <c r="G292" s="355">
        <v>6.3E-2</v>
      </c>
      <c r="H292" s="145"/>
      <c r="I292" s="135">
        <f t="shared" si="5"/>
        <v>0</v>
      </c>
      <c r="J292"/>
      <c r="K292"/>
      <c r="L292"/>
      <c r="M292"/>
      <c r="S292" s="332"/>
    </row>
    <row r="293" spans="1:19" ht="22.5" x14ac:dyDescent="0.2">
      <c r="A293" s="131" t="s">
        <v>572</v>
      </c>
      <c r="B293" s="132" t="s">
        <v>280</v>
      </c>
      <c r="C293" s="359">
        <v>39232</v>
      </c>
      <c r="D293" s="133" t="s">
        <v>700</v>
      </c>
      <c r="E293" s="134" t="s">
        <v>682</v>
      </c>
      <c r="F293" s="118">
        <v>1.0149999999999999</v>
      </c>
      <c r="G293" s="355">
        <v>14.209999999999999</v>
      </c>
      <c r="H293" s="145"/>
      <c r="I293" s="135">
        <f t="shared" si="5"/>
        <v>0</v>
      </c>
      <c r="J293"/>
      <c r="K293"/>
      <c r="L293"/>
      <c r="M293"/>
      <c r="S293" s="332"/>
    </row>
    <row r="294" spans="1:19" ht="22.5" x14ac:dyDescent="0.2">
      <c r="A294" s="131" t="s">
        <v>572</v>
      </c>
      <c r="B294" s="132" t="s">
        <v>280</v>
      </c>
      <c r="C294" s="359">
        <v>21127</v>
      </c>
      <c r="D294" s="133" t="s">
        <v>731</v>
      </c>
      <c r="E294" s="134" t="s">
        <v>582</v>
      </c>
      <c r="F294" s="118">
        <v>8.9999999999999993E-3</v>
      </c>
      <c r="G294" s="355">
        <v>0.126</v>
      </c>
      <c r="H294" s="145"/>
      <c r="I294" s="135">
        <f t="shared" si="5"/>
        <v>0</v>
      </c>
      <c r="J294"/>
      <c r="K294"/>
      <c r="L294"/>
      <c r="M294"/>
      <c r="S294" s="332"/>
    </row>
    <row r="295" spans="1:19" ht="22.5" x14ac:dyDescent="0.2">
      <c r="A295" s="131" t="s">
        <v>573</v>
      </c>
      <c r="B295" s="132" t="s">
        <v>280</v>
      </c>
      <c r="C295" s="359">
        <v>39234</v>
      </c>
      <c r="D295" s="133" t="s">
        <v>702</v>
      </c>
      <c r="E295" s="134" t="s">
        <v>682</v>
      </c>
      <c r="F295" s="118">
        <v>1.0149999999999999</v>
      </c>
      <c r="G295" s="355">
        <v>9.1349999999999998</v>
      </c>
      <c r="H295" s="145"/>
      <c r="I295" s="135">
        <f t="shared" si="5"/>
        <v>0</v>
      </c>
      <c r="J295"/>
      <c r="K295"/>
      <c r="L295"/>
      <c r="M295"/>
      <c r="S295" s="332"/>
    </row>
    <row r="296" spans="1:19" ht="22.5" x14ac:dyDescent="0.2">
      <c r="A296" s="131" t="s">
        <v>573</v>
      </c>
      <c r="B296" s="132" t="s">
        <v>280</v>
      </c>
      <c r="C296" s="359">
        <v>21127</v>
      </c>
      <c r="D296" s="133" t="s">
        <v>731</v>
      </c>
      <c r="E296" s="134" t="s">
        <v>582</v>
      </c>
      <c r="F296" s="118">
        <v>8.9999999999999993E-3</v>
      </c>
      <c r="G296" s="355">
        <v>8.0999999999999989E-2</v>
      </c>
      <c r="H296" s="145"/>
      <c r="I296" s="135">
        <f t="shared" si="5"/>
        <v>0</v>
      </c>
      <c r="J296"/>
      <c r="K296"/>
      <c r="L296"/>
      <c r="M296"/>
      <c r="S296" s="332"/>
    </row>
    <row r="297" spans="1:19" ht="33.75" x14ac:dyDescent="0.2">
      <c r="A297" s="131" t="s">
        <v>574</v>
      </c>
      <c r="B297" s="132" t="s">
        <v>280</v>
      </c>
      <c r="C297" s="359">
        <v>1018</v>
      </c>
      <c r="D297" s="133" t="s">
        <v>697</v>
      </c>
      <c r="E297" s="134" t="s">
        <v>682</v>
      </c>
      <c r="F297" s="118">
        <v>1.0149999999999999</v>
      </c>
      <c r="G297" s="355">
        <v>8.1199999999999992</v>
      </c>
      <c r="H297" s="145"/>
      <c r="I297" s="135">
        <f t="shared" si="5"/>
        <v>0</v>
      </c>
      <c r="J297"/>
      <c r="K297"/>
      <c r="L297"/>
      <c r="M297"/>
      <c r="S297" s="332"/>
    </row>
    <row r="298" spans="1:19" ht="22.5" x14ac:dyDescent="0.2">
      <c r="A298" s="131" t="s">
        <v>574</v>
      </c>
      <c r="B298" s="132" t="s">
        <v>280</v>
      </c>
      <c r="C298" s="359">
        <v>21127</v>
      </c>
      <c r="D298" s="133" t="s">
        <v>731</v>
      </c>
      <c r="E298" s="134" t="s">
        <v>582</v>
      </c>
      <c r="F298" s="118">
        <v>8.9999999999999993E-3</v>
      </c>
      <c r="G298" s="355">
        <v>7.1999999999999995E-2</v>
      </c>
      <c r="H298" s="145"/>
      <c r="I298" s="135">
        <f t="shared" si="5"/>
        <v>0</v>
      </c>
      <c r="J298"/>
      <c r="K298"/>
      <c r="L298"/>
      <c r="M298"/>
      <c r="S298" s="332"/>
    </row>
    <row r="299" spans="1:19" ht="37.5" customHeight="1" x14ac:dyDescent="0.2">
      <c r="A299" s="131" t="s">
        <v>575</v>
      </c>
      <c r="B299" s="132" t="s">
        <v>280</v>
      </c>
      <c r="C299" s="359">
        <v>998</v>
      </c>
      <c r="D299" s="133" t="s">
        <v>698</v>
      </c>
      <c r="E299" s="134" t="s">
        <v>682</v>
      </c>
      <c r="F299" s="118">
        <v>1.0149999999999999</v>
      </c>
      <c r="G299" s="355">
        <v>35.524999999999999</v>
      </c>
      <c r="H299" s="145"/>
      <c r="I299" s="135">
        <f t="shared" si="5"/>
        <v>0</v>
      </c>
      <c r="J299" s="138"/>
      <c r="K299"/>
      <c r="L299"/>
      <c r="M299"/>
      <c r="S299" s="332"/>
    </row>
    <row r="300" spans="1:19" ht="22.5" x14ac:dyDescent="0.2">
      <c r="A300" s="131" t="s">
        <v>575</v>
      </c>
      <c r="B300" s="132" t="s">
        <v>280</v>
      </c>
      <c r="C300" s="359">
        <v>21127</v>
      </c>
      <c r="D300" s="133" t="s">
        <v>731</v>
      </c>
      <c r="E300" s="134" t="s">
        <v>582</v>
      </c>
      <c r="F300" s="118">
        <v>8.9999999999999993E-3</v>
      </c>
      <c r="G300" s="355">
        <v>0.315</v>
      </c>
      <c r="H300" s="145"/>
      <c r="I300" s="135">
        <f t="shared" si="5"/>
        <v>0</v>
      </c>
      <c r="J300"/>
      <c r="K300"/>
      <c r="L300"/>
      <c r="M300"/>
      <c r="S300" s="332"/>
    </row>
    <row r="301" spans="1:19" ht="22.5" x14ac:dyDescent="0.2">
      <c r="A301" s="131" t="s">
        <v>576</v>
      </c>
      <c r="B301" s="132" t="s">
        <v>280</v>
      </c>
      <c r="C301" s="359">
        <v>4356</v>
      </c>
      <c r="D301" s="133" t="s">
        <v>774</v>
      </c>
      <c r="E301" s="134" t="s">
        <v>582</v>
      </c>
      <c r="F301" s="118">
        <v>1</v>
      </c>
      <c r="G301" s="355">
        <v>5</v>
      </c>
      <c r="H301" s="145"/>
      <c r="I301" s="135">
        <f t="shared" si="5"/>
        <v>0</v>
      </c>
      <c r="J301"/>
      <c r="K301"/>
      <c r="L301"/>
      <c r="M301"/>
      <c r="S301" s="332"/>
    </row>
    <row r="302" spans="1:19" ht="22.5" x14ac:dyDescent="0.2">
      <c r="A302" s="131" t="s">
        <v>576</v>
      </c>
      <c r="B302" s="132" t="s">
        <v>280</v>
      </c>
      <c r="C302" s="359">
        <v>7572</v>
      </c>
      <c r="D302" s="133" t="s">
        <v>783</v>
      </c>
      <c r="E302" s="134" t="s">
        <v>582</v>
      </c>
      <c r="F302" s="118">
        <v>1</v>
      </c>
      <c r="G302" s="355">
        <v>5</v>
      </c>
      <c r="H302" s="145"/>
      <c r="I302" s="135">
        <f t="shared" si="5"/>
        <v>0</v>
      </c>
      <c r="J302"/>
      <c r="K302"/>
      <c r="L302"/>
      <c r="M302"/>
      <c r="S302" s="332"/>
    </row>
    <row r="303" spans="1:19" x14ac:dyDescent="0.2">
      <c r="A303" s="131" t="s">
        <v>576</v>
      </c>
      <c r="B303" s="132" t="s">
        <v>280</v>
      </c>
      <c r="C303" s="359">
        <v>867</v>
      </c>
      <c r="D303" s="133" t="s">
        <v>694</v>
      </c>
      <c r="E303" s="134" t="s">
        <v>682</v>
      </c>
      <c r="F303" s="118">
        <v>1.05</v>
      </c>
      <c r="G303" s="355">
        <v>5.25</v>
      </c>
      <c r="H303" s="145"/>
      <c r="I303" s="135">
        <f t="shared" si="5"/>
        <v>0</v>
      </c>
      <c r="J303"/>
      <c r="K303"/>
      <c r="L303"/>
      <c r="M303"/>
      <c r="S303" s="332"/>
    </row>
    <row r="304" spans="1:19" ht="22.5" x14ac:dyDescent="0.2">
      <c r="A304" s="131" t="s">
        <v>577</v>
      </c>
      <c r="B304" s="132" t="s">
        <v>280</v>
      </c>
      <c r="C304" s="359">
        <v>1586</v>
      </c>
      <c r="D304" s="133" t="s">
        <v>803</v>
      </c>
      <c r="E304" s="134" t="s">
        <v>582</v>
      </c>
      <c r="F304" s="118">
        <v>1</v>
      </c>
      <c r="G304" s="355">
        <v>1</v>
      </c>
      <c r="H304" s="145"/>
      <c r="I304" s="135">
        <f t="shared" si="5"/>
        <v>0</v>
      </c>
      <c r="J304"/>
      <c r="K304"/>
      <c r="L304"/>
      <c r="M304"/>
      <c r="S304" s="332"/>
    </row>
    <row r="305" spans="1:19" ht="22.5" x14ac:dyDescent="0.2">
      <c r="A305" s="131" t="s">
        <v>578</v>
      </c>
      <c r="B305" s="132" t="s">
        <v>280</v>
      </c>
      <c r="C305" s="359">
        <v>34686</v>
      </c>
      <c r="D305" s="133" t="s">
        <v>718</v>
      </c>
      <c r="E305" s="134" t="s">
        <v>582</v>
      </c>
      <c r="F305" s="118">
        <v>1</v>
      </c>
      <c r="G305" s="355">
        <v>0</v>
      </c>
      <c r="H305" s="145"/>
      <c r="I305" s="135">
        <f t="shared" si="5"/>
        <v>0</v>
      </c>
      <c r="J305"/>
      <c r="K305"/>
      <c r="L305"/>
      <c r="M305"/>
      <c r="S305" s="332"/>
    </row>
    <row r="306" spans="1:19" ht="22.5" x14ac:dyDescent="0.2">
      <c r="A306" s="131" t="s">
        <v>578</v>
      </c>
      <c r="B306" s="132" t="s">
        <v>280</v>
      </c>
      <c r="C306" s="359">
        <v>1575</v>
      </c>
      <c r="D306" s="133" t="s">
        <v>797</v>
      </c>
      <c r="E306" s="134" t="s">
        <v>582</v>
      </c>
      <c r="F306" s="118">
        <v>1</v>
      </c>
      <c r="G306" s="355">
        <v>0</v>
      </c>
      <c r="H306" s="145"/>
      <c r="I306" s="135">
        <f t="shared" si="5"/>
        <v>0</v>
      </c>
      <c r="J306"/>
      <c r="K306"/>
      <c r="L306"/>
      <c r="M306"/>
      <c r="S306" s="332"/>
    </row>
    <row r="307" spans="1:19" x14ac:dyDescent="0.2">
      <c r="A307"/>
      <c r="B307"/>
      <c r="C307" s="23"/>
      <c r="D307"/>
      <c r="E307"/>
      <c r="F307"/>
      <c r="G307" s="23"/>
      <c r="H307" s="139"/>
      <c r="I307" s="139"/>
    </row>
    <row r="308" spans="1:19" x14ac:dyDescent="0.2">
      <c r="A308" s="619" t="s">
        <v>579</v>
      </c>
      <c r="B308" s="619"/>
      <c r="C308" s="619"/>
      <c r="D308" s="619"/>
      <c r="E308" s="619"/>
      <c r="F308" s="619"/>
      <c r="G308" s="619"/>
      <c r="H308" s="619"/>
      <c r="I308" s="140">
        <f>TRUNC(SUM(I4:I306),2)</f>
        <v>0</v>
      </c>
    </row>
    <row r="309" spans="1:19" s="25" customFormat="1" ht="11.25" x14ac:dyDescent="0.2">
      <c r="A309" s="141"/>
      <c r="B309" s="141"/>
      <c r="C309" s="141"/>
      <c r="D309" s="142"/>
      <c r="E309" s="141"/>
      <c r="F309" s="141"/>
      <c r="G309" s="141"/>
      <c r="H309" s="141"/>
      <c r="I309" s="143"/>
    </row>
    <row r="310" spans="1:19" x14ac:dyDescent="0.2">
      <c r="A310" s="619" t="s">
        <v>580</v>
      </c>
      <c r="B310" s="619"/>
      <c r="C310" s="619"/>
      <c r="D310" s="619"/>
      <c r="E310" s="619"/>
      <c r="F310" s="619"/>
      <c r="G310" s="619"/>
      <c r="H310" s="619"/>
      <c r="I310" s="140">
        <f>I308/12</f>
        <v>0</v>
      </c>
    </row>
    <row r="311" spans="1:19" x14ac:dyDescent="0.2">
      <c r="A311"/>
      <c r="B311"/>
      <c r="C311" s="23"/>
      <c r="D311"/>
      <c r="E311"/>
      <c r="F311"/>
      <c r="G311" s="23"/>
      <c r="H311"/>
      <c r="I311"/>
    </row>
    <row r="312" spans="1:19" x14ac:dyDescent="0.2">
      <c r="A312" s="619" t="s">
        <v>325</v>
      </c>
      <c r="B312" s="619"/>
      <c r="C312" s="619"/>
      <c r="D312" s="619"/>
      <c r="E312" s="619"/>
      <c r="F312" s="619"/>
      <c r="G312" s="619"/>
      <c r="H312" s="619"/>
      <c r="I312" s="144">
        <f>'V - BDI'!C18</f>
        <v>6.4726719736768246E-2</v>
      </c>
    </row>
    <row r="313" spans="1:19" x14ac:dyDescent="0.2">
      <c r="A313"/>
      <c r="B313"/>
      <c r="C313" s="23"/>
      <c r="D313"/>
      <c r="E313"/>
      <c r="F313"/>
      <c r="G313" s="23"/>
      <c r="H313"/>
      <c r="I313"/>
      <c r="P313" s="335"/>
    </row>
    <row r="314" spans="1:19" x14ac:dyDescent="0.2">
      <c r="A314" s="619" t="s">
        <v>581</v>
      </c>
      <c r="B314" s="619"/>
      <c r="C314" s="619"/>
      <c r="D314" s="619"/>
      <c r="E314" s="619"/>
      <c r="F314" s="619"/>
      <c r="G314" s="619"/>
      <c r="H314" s="619"/>
      <c r="I314" s="145">
        <f>TRUNC(I310*(1+I312),2)</f>
        <v>0</v>
      </c>
      <c r="P314" s="336"/>
    </row>
    <row r="315" spans="1:19" x14ac:dyDescent="0.2">
      <c r="P315" s="336"/>
    </row>
    <row r="316" spans="1:19" x14ac:dyDescent="0.2">
      <c r="I316" s="139"/>
      <c r="P316" s="335"/>
    </row>
  </sheetData>
  <mergeCells count="6">
    <mergeCell ref="A314:H314"/>
    <mergeCell ref="A1:I1"/>
    <mergeCell ref="H2:I2"/>
    <mergeCell ref="A308:H308"/>
    <mergeCell ref="A310:H310"/>
    <mergeCell ref="A312:H312"/>
  </mergeCells>
  <printOptions horizontalCentered="1"/>
  <pageMargins left="0.39370078740157483" right="0.39370078740157483" top="0.59055118110236227" bottom="0.39370078740157483" header="0" footer="0"/>
  <pageSetup paperSize="9" scale="66" firstPageNumber="0" fitToHeight="1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70C0"/>
    <pageSetUpPr fitToPage="1"/>
  </sheetPr>
  <dimension ref="A1:AMI54"/>
  <sheetViews>
    <sheetView view="pageBreakPreview" topLeftCell="A9" zoomScale="115" zoomScaleNormal="100" zoomScaleSheetLayoutView="115" zoomScalePageLayoutView="115" workbookViewId="0">
      <selection activeCell="G22" sqref="G22"/>
    </sheetView>
  </sheetViews>
  <sheetFormatPr defaultRowHeight="14.25" x14ac:dyDescent="0.2"/>
  <cols>
    <col min="1" max="1" width="10.875" style="25"/>
    <col min="2" max="2" width="25.875" style="61"/>
    <col min="3" max="3" width="10.875" style="25"/>
    <col min="4" max="4" width="0" style="25" hidden="1" customWidth="1"/>
    <col min="5" max="1023" width="10.875" style="25"/>
    <col min="1024" max="1025" width="8.875"/>
  </cols>
  <sheetData>
    <row r="1" spans="1:4" ht="54" customHeight="1" x14ac:dyDescent="0.2">
      <c r="A1" s="509" t="s">
        <v>586</v>
      </c>
      <c r="B1" s="509"/>
      <c r="C1" s="509"/>
      <c r="D1" s="509"/>
    </row>
    <row r="2" spans="1:4" x14ac:dyDescent="0.2">
      <c r="A2"/>
      <c r="B2"/>
      <c r="C2"/>
      <c r="D2"/>
    </row>
    <row r="3" spans="1:4" s="146" customFormat="1" ht="22.9" customHeight="1" x14ac:dyDescent="0.2">
      <c r="A3" s="2" t="s">
        <v>295</v>
      </c>
      <c r="B3" s="2" t="s">
        <v>80</v>
      </c>
      <c r="C3" s="2" t="s">
        <v>45</v>
      </c>
      <c r="D3" s="2" t="s">
        <v>587</v>
      </c>
    </row>
    <row r="4" spans="1:4" x14ac:dyDescent="0.2">
      <c r="A4" s="152" t="s">
        <v>47</v>
      </c>
      <c r="B4" s="153" t="s">
        <v>588</v>
      </c>
      <c r="C4" s="154">
        <f>SUM(C5:C7)</f>
        <v>0</v>
      </c>
      <c r="D4" s="154">
        <f>SUM(D5:D7)</f>
        <v>5.6300000000000003E-2</v>
      </c>
    </row>
    <row r="5" spans="1:4" x14ac:dyDescent="0.2">
      <c r="A5" s="155" t="s">
        <v>589</v>
      </c>
      <c r="B5" s="156" t="s">
        <v>590</v>
      </c>
      <c r="C5" s="157"/>
      <c r="D5" s="157">
        <v>3.4500000000000003E-2</v>
      </c>
    </row>
    <row r="6" spans="1:4" x14ac:dyDescent="0.2">
      <c r="A6" s="155" t="s">
        <v>591</v>
      </c>
      <c r="B6" s="156" t="s">
        <v>592</v>
      </c>
      <c r="C6" s="157"/>
      <c r="D6" s="157">
        <v>8.5000000000000006E-3</v>
      </c>
    </row>
    <row r="7" spans="1:4" x14ac:dyDescent="0.2">
      <c r="A7" s="155" t="s">
        <v>593</v>
      </c>
      <c r="B7" s="156" t="s">
        <v>594</v>
      </c>
      <c r="C7" s="157"/>
      <c r="D7" s="157">
        <v>1.3299999999999999E-2</v>
      </c>
    </row>
    <row r="8" spans="1:4" x14ac:dyDescent="0.2">
      <c r="A8" s="158" t="s">
        <v>49</v>
      </c>
      <c r="B8" s="159" t="s">
        <v>595</v>
      </c>
      <c r="C8" s="160"/>
      <c r="D8" s="160">
        <v>5.11E-2</v>
      </c>
    </row>
    <row r="9" spans="1:4" x14ac:dyDescent="0.2">
      <c r="A9" s="161" t="s">
        <v>51</v>
      </c>
      <c r="B9" s="162" t="s">
        <v>596</v>
      </c>
      <c r="C9" s="163">
        <f>SUM(C10:C16)</f>
        <v>6.0791861927509926E-2</v>
      </c>
      <c r="D9" s="163">
        <f>SUM(D10:D16)</f>
        <v>7.2499999999999995E-2</v>
      </c>
    </row>
    <row r="10" spans="1:4" x14ac:dyDescent="0.2">
      <c r="A10" s="164" t="s">
        <v>597</v>
      </c>
      <c r="B10" s="165" t="s">
        <v>598</v>
      </c>
      <c r="C10" s="157"/>
      <c r="D10" s="157"/>
    </row>
    <row r="11" spans="1:4" x14ac:dyDescent="0.2">
      <c r="A11" s="164" t="s">
        <v>599</v>
      </c>
      <c r="B11" s="165" t="s">
        <v>600</v>
      </c>
      <c r="C11" s="166"/>
      <c r="D11" s="166">
        <v>6.4999999999999997E-3</v>
      </c>
    </row>
    <row r="12" spans="1:4" x14ac:dyDescent="0.2">
      <c r="A12" s="164" t="s">
        <v>601</v>
      </c>
      <c r="B12" s="165" t="s">
        <v>602</v>
      </c>
      <c r="C12" s="166"/>
      <c r="D12" s="166">
        <v>0.03</v>
      </c>
    </row>
    <row r="13" spans="1:4" ht="54" x14ac:dyDescent="0.2">
      <c r="A13" s="164" t="s">
        <v>603</v>
      </c>
      <c r="B13" s="165" t="s">
        <v>889</v>
      </c>
      <c r="C13" s="167">
        <f>IF('II - Planilha Consolidada'!G50="DESONERADO",0.045*0.8,0)</f>
        <v>3.5999999999999997E-2</v>
      </c>
      <c r="D13" s="167">
        <f>C13</f>
        <v>3.5999999999999997E-2</v>
      </c>
    </row>
    <row r="14" spans="1:4" x14ac:dyDescent="0.2">
      <c r="A14" s="164" t="s">
        <v>604</v>
      </c>
      <c r="B14" s="165" t="s">
        <v>605</v>
      </c>
      <c r="C14" s="157">
        <v>0</v>
      </c>
      <c r="D14" s="157">
        <v>0</v>
      </c>
    </row>
    <row r="15" spans="1:4" x14ac:dyDescent="0.2">
      <c r="A15" s="164" t="s">
        <v>606</v>
      </c>
      <c r="B15" s="165" t="s">
        <v>607</v>
      </c>
      <c r="C15" s="123"/>
      <c r="D15" s="123"/>
    </row>
    <row r="16" spans="1:4" x14ac:dyDescent="0.2">
      <c r="A16" s="164" t="s">
        <v>608</v>
      </c>
      <c r="B16" s="165" t="s">
        <v>609</v>
      </c>
      <c r="C16" s="157">
        <f>'V-A - ISS'!F75</f>
        <v>2.4791861927509928E-2</v>
      </c>
      <c r="D16" s="157">
        <v>0</v>
      </c>
    </row>
    <row r="18" spans="1:4" x14ac:dyDescent="0.2">
      <c r="A18" s="564" t="s">
        <v>325</v>
      </c>
      <c r="B18" s="564"/>
      <c r="C18" s="168">
        <f>((1+(C5+C7))*(1+C6)*(1+C8))/(1-C11-C12-C13-C14-C16)-1</f>
        <v>6.4726719736768246E-2</v>
      </c>
      <c r="D18"/>
    </row>
    <row r="19" spans="1:4" x14ac:dyDescent="0.2">
      <c r="A19" s="564" t="s">
        <v>610</v>
      </c>
      <c r="B19" s="564"/>
      <c r="C19" s="564"/>
      <c r="D19" s="168">
        <f>((1+(D5+D7))*(1+D6)*(1+D8))/(1-D11-D12-D13-D14-D16)-1</f>
        <v>0.19752451960107797</v>
      </c>
    </row>
    <row r="20" spans="1:4" x14ac:dyDescent="0.2">
      <c r="A20"/>
      <c r="B20"/>
      <c r="C20"/>
      <c r="D20"/>
    </row>
    <row r="21" spans="1:4" x14ac:dyDescent="0.2">
      <c r="A21" s="623" t="s">
        <v>611</v>
      </c>
      <c r="B21" s="623"/>
      <c r="C21" s="623"/>
      <c r="D21" s="623"/>
    </row>
    <row r="22" spans="1:4" ht="396.75" customHeight="1" x14ac:dyDescent="0.2">
      <c r="A22" s="629" t="s">
        <v>890</v>
      </c>
      <c r="B22" s="625"/>
      <c r="C22" s="625"/>
      <c r="D22" s="625"/>
    </row>
    <row r="23" spans="1:4" x14ac:dyDescent="0.2">
      <c r="A23"/>
      <c r="B23"/>
      <c r="C23"/>
      <c r="D23"/>
    </row>
    <row r="24" spans="1:4" x14ac:dyDescent="0.2">
      <c r="A24" s="623" t="s">
        <v>612</v>
      </c>
      <c r="B24" s="623"/>
      <c r="C24" s="623"/>
      <c r="D24" s="623"/>
    </row>
    <row r="25" spans="1:4" ht="197.1" customHeight="1" x14ac:dyDescent="0.2">
      <c r="A25" s="624"/>
      <c r="B25" s="624"/>
      <c r="C25" s="624"/>
      <c r="D25" s="624"/>
    </row>
    <row r="54" spans="7:7" x14ac:dyDescent="0.2">
      <c r="G54" s="25">
        <f>IFERROR(E54*F54,0)</f>
        <v>0</v>
      </c>
    </row>
  </sheetData>
  <mergeCells count="7">
    <mergeCell ref="A24:D24"/>
    <mergeCell ref="A25:D25"/>
    <mergeCell ref="A1:D1"/>
    <mergeCell ref="A18:B18"/>
    <mergeCell ref="A19:C19"/>
    <mergeCell ref="A21:D21"/>
    <mergeCell ref="A22:D22"/>
  </mergeCells>
  <printOptions horizontalCentered="1"/>
  <pageMargins left="0.39370078740157483" right="0.39370078740157483" top="0.59055118110236227" bottom="0.39370078740157483" header="0" footer="0"/>
  <pageSetup paperSize="9" scale="79" firstPageNumber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  <pageSetUpPr fitToPage="1"/>
  </sheetPr>
  <dimension ref="A1:AMD84"/>
  <sheetViews>
    <sheetView view="pageBreakPreview" topLeftCell="A74" zoomScaleNormal="150" workbookViewId="0">
      <selection activeCell="H79" sqref="H79"/>
    </sheetView>
  </sheetViews>
  <sheetFormatPr defaultRowHeight="14.25" x14ac:dyDescent="0.2"/>
  <cols>
    <col min="1" max="1" width="13.25" style="62"/>
    <col min="2" max="2" width="22.75" style="62" customWidth="1"/>
    <col min="3" max="3" width="9" style="62" customWidth="1"/>
    <col min="4" max="4" width="10.5" style="62" customWidth="1"/>
    <col min="5" max="5" width="9" style="169" customWidth="1"/>
    <col min="6" max="6" width="9" style="62" customWidth="1"/>
    <col min="7" max="7" width="13.5" style="62" customWidth="1"/>
    <col min="8" max="1018" width="13.25" style="62"/>
    <col min="1019" max="1025" width="8.875"/>
  </cols>
  <sheetData>
    <row r="1" spans="1:7" ht="62.25" customHeight="1" x14ac:dyDescent="0.2">
      <c r="A1" s="561" t="s">
        <v>613</v>
      </c>
      <c r="B1" s="562"/>
      <c r="C1" s="562"/>
      <c r="D1" s="562"/>
      <c r="E1" s="562"/>
      <c r="F1" s="562"/>
      <c r="G1" s="562"/>
    </row>
    <row r="2" spans="1:7" x14ac:dyDescent="0.2">
      <c r="A2"/>
      <c r="B2"/>
      <c r="C2"/>
      <c r="D2"/>
      <c r="E2"/>
      <c r="F2"/>
      <c r="G2"/>
    </row>
    <row r="3" spans="1:7" ht="33.75" x14ac:dyDescent="0.2">
      <c r="A3" s="2" t="s">
        <v>302</v>
      </c>
      <c r="B3" s="2" t="s">
        <v>614</v>
      </c>
      <c r="C3" s="2" t="s">
        <v>296</v>
      </c>
      <c r="D3" s="2" t="s">
        <v>615</v>
      </c>
      <c r="E3" s="170" t="s">
        <v>616</v>
      </c>
      <c r="F3" s="2" t="s">
        <v>617</v>
      </c>
      <c r="G3" s="173" t="s">
        <v>618</v>
      </c>
    </row>
    <row r="4" spans="1:7" ht="65.25" customHeight="1" x14ac:dyDescent="0.2">
      <c r="A4" s="124" t="s">
        <v>405</v>
      </c>
      <c r="B4" s="124" t="s">
        <v>654</v>
      </c>
      <c r="C4" s="147">
        <v>3075.88</v>
      </c>
      <c r="D4" s="190">
        <v>0.19400234376084052</v>
      </c>
      <c r="E4" s="171">
        <v>0.05</v>
      </c>
      <c r="F4" s="192">
        <f t="shared" ref="F4:F35" si="0">IFERROR(D4*E4,"")</f>
        <v>9.7001171880420275E-3</v>
      </c>
      <c r="G4" s="191" t="s">
        <v>619</v>
      </c>
    </row>
    <row r="5" spans="1:7" ht="33.75" x14ac:dyDescent="0.2">
      <c r="A5" s="124" t="s">
        <v>655</v>
      </c>
      <c r="B5" s="124" t="s">
        <v>656</v>
      </c>
      <c r="C5" s="147">
        <v>419.69</v>
      </c>
      <c r="D5" s="190">
        <v>2.6470747770715099E-2</v>
      </c>
      <c r="E5" s="171">
        <v>0.05</v>
      </c>
      <c r="F5" s="192">
        <f t="shared" si="0"/>
        <v>1.3235373885357551E-3</v>
      </c>
      <c r="G5" s="191" t="s">
        <v>620</v>
      </c>
    </row>
    <row r="6" spans="1:7" ht="33.75" x14ac:dyDescent="0.2">
      <c r="A6" s="124" t="s">
        <v>409</v>
      </c>
      <c r="B6" s="124" t="s">
        <v>657</v>
      </c>
      <c r="C6" s="147">
        <v>2131.04</v>
      </c>
      <c r="D6" s="190">
        <v>0.13440925999977293</v>
      </c>
      <c r="E6" s="171">
        <v>0.05</v>
      </c>
      <c r="F6" s="192">
        <f t="shared" si="0"/>
        <v>6.7204629999886474E-3</v>
      </c>
      <c r="G6" s="191" t="s">
        <v>621</v>
      </c>
    </row>
    <row r="7" spans="1:7" ht="33.75" x14ac:dyDescent="0.2">
      <c r="A7" s="124" t="s">
        <v>410</v>
      </c>
      <c r="B7" s="124" t="s">
        <v>658</v>
      </c>
      <c r="C7" s="147">
        <v>1310</v>
      </c>
      <c r="D7" s="190">
        <v>8.2624507564242125E-2</v>
      </c>
      <c r="E7" s="171">
        <v>0.05</v>
      </c>
      <c r="F7" s="192">
        <f t="shared" si="0"/>
        <v>4.1312253782121063E-3</v>
      </c>
      <c r="G7" s="191" t="s">
        <v>622</v>
      </c>
    </row>
    <row r="8" spans="1:7" ht="22.5" x14ac:dyDescent="0.2">
      <c r="A8" s="124" t="s">
        <v>412</v>
      </c>
      <c r="B8" s="124" t="s">
        <v>659</v>
      </c>
      <c r="C8" s="147">
        <v>824</v>
      </c>
      <c r="D8" s="190">
        <v>5.1971445979340086E-2</v>
      </c>
      <c r="E8" s="171">
        <v>0.05</v>
      </c>
      <c r="F8" s="192">
        <f t="shared" si="0"/>
        <v>2.5985722989670043E-3</v>
      </c>
      <c r="G8" s="191" t="s">
        <v>623</v>
      </c>
    </row>
    <row r="9" spans="1:7" ht="22.5" x14ac:dyDescent="0.2">
      <c r="A9" s="124" t="s">
        <v>421</v>
      </c>
      <c r="B9" s="124" t="s">
        <v>660</v>
      </c>
      <c r="C9" s="147">
        <v>713.31</v>
      </c>
      <c r="D9" s="190">
        <v>4.4989990450877516E-2</v>
      </c>
      <c r="E9" s="171">
        <v>0.05</v>
      </c>
      <c r="F9" s="192">
        <f t="shared" si="0"/>
        <v>2.2494995225438761E-3</v>
      </c>
      <c r="G9" s="191" t="s">
        <v>624</v>
      </c>
    </row>
    <row r="10" spans="1:7" ht="33.75" x14ac:dyDescent="0.2">
      <c r="A10" s="124" t="s">
        <v>431</v>
      </c>
      <c r="B10" s="124" t="s">
        <v>661</v>
      </c>
      <c r="C10" s="147">
        <v>330</v>
      </c>
      <c r="D10" s="190">
        <v>2.0813807249007558E-2</v>
      </c>
      <c r="E10" s="171">
        <v>0.05</v>
      </c>
      <c r="F10" s="192">
        <f t="shared" si="0"/>
        <v>1.040690362450378E-3</v>
      </c>
      <c r="G10" s="191" t="s">
        <v>625</v>
      </c>
    </row>
    <row r="11" spans="1:7" ht="22.5" x14ac:dyDescent="0.2">
      <c r="A11" s="124" t="s">
        <v>662</v>
      </c>
      <c r="B11" s="124" t="s">
        <v>663</v>
      </c>
      <c r="C11" s="147">
        <v>1160.0999999999999</v>
      </c>
      <c r="D11" s="190">
        <v>7.3169993301738387E-2</v>
      </c>
      <c r="E11" s="171">
        <v>0.05</v>
      </c>
      <c r="F11" s="192">
        <f t="shared" si="0"/>
        <v>3.6584996650869195E-3</v>
      </c>
      <c r="G11" s="191" t="s">
        <v>626</v>
      </c>
    </row>
    <row r="12" spans="1:7" ht="22.5" x14ac:dyDescent="0.2">
      <c r="A12" s="124" t="s">
        <v>418</v>
      </c>
      <c r="B12" s="124" t="s">
        <v>664</v>
      </c>
      <c r="C12" s="147">
        <v>880.8</v>
      </c>
      <c r="D12" s="190">
        <v>5.5553943711896536E-2</v>
      </c>
      <c r="E12" s="171">
        <v>0.05</v>
      </c>
      <c r="F12" s="192">
        <f t="shared" si="0"/>
        <v>2.7776971855948268E-3</v>
      </c>
      <c r="G12" s="191" t="s">
        <v>627</v>
      </c>
    </row>
    <row r="13" spans="1:7" ht="22.5" x14ac:dyDescent="0.2">
      <c r="A13" s="124" t="s">
        <v>423</v>
      </c>
      <c r="B13" s="124" t="s">
        <v>665</v>
      </c>
      <c r="C13" s="147">
        <v>777.9</v>
      </c>
      <c r="D13" s="190">
        <v>4.9063820178796909E-2</v>
      </c>
      <c r="E13" s="171">
        <v>0.05</v>
      </c>
      <c r="F13" s="192">
        <f t="shared" si="0"/>
        <v>2.4531910089398458E-3</v>
      </c>
      <c r="G13" s="191" t="s">
        <v>628</v>
      </c>
    </row>
    <row r="14" spans="1:7" ht="22.5" x14ac:dyDescent="0.2">
      <c r="A14" s="124" t="s">
        <v>429</v>
      </c>
      <c r="B14" s="124" t="s">
        <v>666</v>
      </c>
      <c r="C14" s="147">
        <v>920.96</v>
      </c>
      <c r="D14" s="190">
        <v>5.8086920981957585E-2</v>
      </c>
      <c r="E14" s="171">
        <v>0.05</v>
      </c>
      <c r="F14" s="192">
        <f t="shared" si="0"/>
        <v>2.9043460490978793E-3</v>
      </c>
      <c r="G14" s="191" t="s">
        <v>629</v>
      </c>
    </row>
    <row r="15" spans="1:7" ht="33.75" x14ac:dyDescent="0.2">
      <c r="A15" s="124" t="s">
        <v>667</v>
      </c>
      <c r="B15" s="124" t="s">
        <v>668</v>
      </c>
      <c r="C15" s="147">
        <v>294</v>
      </c>
      <c r="D15" s="190">
        <v>1.854321009457037E-2</v>
      </c>
      <c r="E15" s="171">
        <v>0.05</v>
      </c>
      <c r="F15" s="192">
        <f t="shared" si="0"/>
        <v>9.2716050472851854E-4</v>
      </c>
      <c r="G15" s="191" t="s">
        <v>630</v>
      </c>
    </row>
    <row r="16" spans="1:7" ht="22.5" x14ac:dyDescent="0.2">
      <c r="A16" s="124" t="s">
        <v>413</v>
      </c>
      <c r="B16" s="124" t="s">
        <v>669</v>
      </c>
      <c r="C16" s="147">
        <v>225.52</v>
      </c>
      <c r="D16" s="190">
        <v>1.4224029729685408E-2</v>
      </c>
      <c r="E16" s="171">
        <v>0.05</v>
      </c>
      <c r="F16" s="192">
        <f t="shared" si="0"/>
        <v>7.1120148648427047E-4</v>
      </c>
      <c r="G16" s="191" t="s">
        <v>631</v>
      </c>
    </row>
    <row r="17" spans="1:22" ht="33.75" x14ac:dyDescent="0.2">
      <c r="A17" s="124" t="s">
        <v>425</v>
      </c>
      <c r="B17" s="124" t="s">
        <v>670</v>
      </c>
      <c r="C17" s="147">
        <v>248</v>
      </c>
      <c r="D17" s="190">
        <v>1.5641891508345076E-2</v>
      </c>
      <c r="E17" s="171">
        <v>0.05</v>
      </c>
      <c r="F17" s="192">
        <f t="shared" si="0"/>
        <v>7.8209457541725388E-4</v>
      </c>
      <c r="G17" s="191" t="s">
        <v>632</v>
      </c>
    </row>
    <row r="18" spans="1:22" ht="22.5" x14ac:dyDescent="0.2">
      <c r="A18" s="124" t="s">
        <v>435</v>
      </c>
      <c r="B18" s="124" t="s">
        <v>671</v>
      </c>
      <c r="C18" s="147">
        <v>343.66</v>
      </c>
      <c r="D18" s="190">
        <v>2.1675372724830114E-2</v>
      </c>
      <c r="E18" s="171">
        <v>0.05</v>
      </c>
      <c r="F18" s="192">
        <f t="shared" si="0"/>
        <v>1.0837686362415058E-3</v>
      </c>
      <c r="G18" s="191" t="s">
        <v>633</v>
      </c>
    </row>
    <row r="19" spans="1:22" ht="22.5" x14ac:dyDescent="0.2">
      <c r="A19" s="124" t="s">
        <v>672</v>
      </c>
      <c r="B19" s="124" t="s">
        <v>673</v>
      </c>
      <c r="C19" s="147">
        <v>220</v>
      </c>
      <c r="D19" s="190">
        <v>1.3875871499338372E-2</v>
      </c>
      <c r="E19" s="171">
        <v>0.05</v>
      </c>
      <c r="F19" s="192">
        <f t="shared" si="0"/>
        <v>6.9379357496691864E-4</v>
      </c>
      <c r="G19" s="191" t="s">
        <v>634</v>
      </c>
    </row>
    <row r="20" spans="1:22" ht="22.5" x14ac:dyDescent="0.2">
      <c r="A20" s="124" t="s">
        <v>674</v>
      </c>
      <c r="B20" s="124" t="s">
        <v>675</v>
      </c>
      <c r="C20" s="147">
        <v>330</v>
      </c>
      <c r="D20" s="190">
        <v>2.0813807249007558E-2</v>
      </c>
      <c r="E20" s="171">
        <v>0.05</v>
      </c>
      <c r="F20" s="192">
        <f t="shared" si="0"/>
        <v>1.040690362450378E-3</v>
      </c>
      <c r="G20" s="191" t="s">
        <v>635</v>
      </c>
    </row>
    <row r="21" spans="1:22" ht="33.75" x14ac:dyDescent="0.2">
      <c r="A21" s="124" t="s">
        <v>420</v>
      </c>
      <c r="B21" s="124" t="s">
        <v>676</v>
      </c>
      <c r="C21" s="147">
        <v>330</v>
      </c>
      <c r="D21" s="190">
        <v>2.0813807249007558E-2</v>
      </c>
      <c r="E21" s="171">
        <v>0.03</v>
      </c>
      <c r="F21" s="192">
        <f t="shared" si="0"/>
        <v>6.2441421747022672E-4</v>
      </c>
      <c r="G21" s="191" t="s">
        <v>636</v>
      </c>
    </row>
    <row r="22" spans="1:22" ht="33.75" x14ac:dyDescent="0.2">
      <c r="A22" s="124" t="s">
        <v>437</v>
      </c>
      <c r="B22" s="124" t="s">
        <v>677</v>
      </c>
      <c r="C22" s="147">
        <v>330</v>
      </c>
      <c r="D22" s="190">
        <v>2.0813807249007558E-2</v>
      </c>
      <c r="E22" s="171">
        <v>0.05</v>
      </c>
      <c r="F22" s="192">
        <f t="shared" si="0"/>
        <v>1.040690362450378E-3</v>
      </c>
      <c r="G22" s="191" t="s">
        <v>637</v>
      </c>
    </row>
    <row r="23" spans="1:22" ht="22.5" x14ac:dyDescent="0.2">
      <c r="A23" s="124" t="s">
        <v>417</v>
      </c>
      <c r="B23" s="124" t="s">
        <v>678</v>
      </c>
      <c r="C23" s="147">
        <v>330</v>
      </c>
      <c r="D23" s="190">
        <v>2.0813807249007558E-2</v>
      </c>
      <c r="E23" s="171">
        <v>0.05</v>
      </c>
      <c r="F23" s="192">
        <f t="shared" si="0"/>
        <v>1.040690362450378E-3</v>
      </c>
      <c r="G23" s="191" t="s">
        <v>638</v>
      </c>
      <c r="T23" s="337"/>
    </row>
    <row r="24" spans="1:22" ht="22.5" x14ac:dyDescent="0.2">
      <c r="A24" s="124" t="s">
        <v>433</v>
      </c>
      <c r="B24" s="124" t="s">
        <v>679</v>
      </c>
      <c r="C24" s="147">
        <v>330</v>
      </c>
      <c r="D24" s="190">
        <v>2.0813807249007558E-2</v>
      </c>
      <c r="E24" s="171">
        <v>0.05</v>
      </c>
      <c r="F24" s="192">
        <f t="shared" si="0"/>
        <v>1.040690362450378E-3</v>
      </c>
      <c r="G24" s="191" t="s">
        <v>639</v>
      </c>
    </row>
    <row r="25" spans="1:22" ht="22.5" x14ac:dyDescent="0.2">
      <c r="A25" s="124" t="s">
        <v>415</v>
      </c>
      <c r="B25" s="124" t="s">
        <v>680</v>
      </c>
      <c r="C25" s="147">
        <v>330</v>
      </c>
      <c r="D25" s="190">
        <v>2.0813807249007558E-2</v>
      </c>
      <c r="E25" s="171">
        <v>0.05</v>
      </c>
      <c r="F25" s="192">
        <f t="shared" si="0"/>
        <v>1.040690362450378E-3</v>
      </c>
      <c r="G25" s="191" t="s">
        <v>640</v>
      </c>
      <c r="T25" s="337"/>
      <c r="V25" s="337"/>
    </row>
    <row r="26" spans="1:22" x14ac:dyDescent="0.2">
      <c r="A26" s="124"/>
      <c r="B26" s="124"/>
      <c r="C26" s="147"/>
      <c r="D26" s="190"/>
      <c r="E26" s="171"/>
      <c r="F26" s="192">
        <f t="shared" si="0"/>
        <v>0</v>
      </c>
      <c r="G26" s="191"/>
    </row>
    <row r="27" spans="1:22" x14ac:dyDescent="0.2">
      <c r="A27" s="124"/>
      <c r="B27" s="124"/>
      <c r="C27" s="147"/>
      <c r="D27" s="190"/>
      <c r="E27" s="171"/>
      <c r="F27" s="192">
        <f t="shared" si="0"/>
        <v>0</v>
      </c>
      <c r="G27" s="191"/>
    </row>
    <row r="28" spans="1:22" x14ac:dyDescent="0.2">
      <c r="A28" s="124"/>
      <c r="B28" s="124"/>
      <c r="C28" s="147"/>
      <c r="D28" s="190"/>
      <c r="E28" s="171"/>
      <c r="F28" s="192">
        <f t="shared" si="0"/>
        <v>0</v>
      </c>
      <c r="G28" s="191"/>
    </row>
    <row r="29" spans="1:22" x14ac:dyDescent="0.2">
      <c r="A29" s="124"/>
      <c r="B29" s="124"/>
      <c r="C29" s="147"/>
      <c r="D29" s="190"/>
      <c r="E29" s="171"/>
      <c r="F29" s="192">
        <f t="shared" si="0"/>
        <v>0</v>
      </c>
      <c r="G29" s="191"/>
    </row>
    <row r="30" spans="1:22" x14ac:dyDescent="0.2">
      <c r="A30" s="124"/>
      <c r="B30" s="124"/>
      <c r="C30" s="147"/>
      <c r="D30" s="190"/>
      <c r="E30" s="171"/>
      <c r="F30" s="192">
        <f t="shared" si="0"/>
        <v>0</v>
      </c>
      <c r="G30" s="191"/>
    </row>
    <row r="31" spans="1:22" x14ac:dyDescent="0.2">
      <c r="A31" s="124"/>
      <c r="B31" s="124"/>
      <c r="C31" s="147"/>
      <c r="D31" s="190"/>
      <c r="E31" s="171"/>
      <c r="F31" s="192">
        <f t="shared" si="0"/>
        <v>0</v>
      </c>
      <c r="G31" s="191"/>
    </row>
    <row r="32" spans="1:22" x14ac:dyDescent="0.2">
      <c r="A32" s="124"/>
      <c r="B32" s="124"/>
      <c r="C32" s="147"/>
      <c r="D32" s="190"/>
      <c r="E32" s="171"/>
      <c r="F32" s="192">
        <f t="shared" si="0"/>
        <v>0</v>
      </c>
      <c r="G32" s="191"/>
    </row>
    <row r="33" spans="1:7" x14ac:dyDescent="0.2">
      <c r="A33" s="124"/>
      <c r="B33" s="124"/>
      <c r="C33" s="147"/>
      <c r="D33" s="190"/>
      <c r="E33" s="171"/>
      <c r="F33" s="192">
        <f t="shared" si="0"/>
        <v>0</v>
      </c>
      <c r="G33" s="191"/>
    </row>
    <row r="34" spans="1:7" x14ac:dyDescent="0.2">
      <c r="A34" s="124"/>
      <c r="B34" s="124"/>
      <c r="C34" s="147"/>
      <c r="D34" s="190"/>
      <c r="E34" s="171"/>
      <c r="F34" s="192">
        <f t="shared" si="0"/>
        <v>0</v>
      </c>
      <c r="G34" s="191"/>
    </row>
    <row r="35" spans="1:7" x14ac:dyDescent="0.2">
      <c r="A35" s="124"/>
      <c r="B35" s="124"/>
      <c r="C35" s="147"/>
      <c r="D35" s="190"/>
      <c r="E35" s="171"/>
      <c r="F35" s="192">
        <f t="shared" si="0"/>
        <v>0</v>
      </c>
      <c r="G35" s="191"/>
    </row>
    <row r="36" spans="1:7" x14ac:dyDescent="0.2">
      <c r="A36" s="124"/>
      <c r="B36" s="124"/>
      <c r="C36" s="147"/>
      <c r="D36" s="190"/>
      <c r="E36" s="171"/>
      <c r="F36" s="192">
        <f t="shared" ref="F36:F66" si="1">IFERROR(D36*E36,"")</f>
        <v>0</v>
      </c>
      <c r="G36" s="191"/>
    </row>
    <row r="37" spans="1:7" x14ac:dyDescent="0.2">
      <c r="A37" s="124"/>
      <c r="B37" s="124"/>
      <c r="C37" s="147"/>
      <c r="D37" s="190"/>
      <c r="E37" s="171"/>
      <c r="F37" s="192">
        <f t="shared" si="1"/>
        <v>0</v>
      </c>
      <c r="G37" s="191"/>
    </row>
    <row r="38" spans="1:7" x14ac:dyDescent="0.2">
      <c r="A38" s="124"/>
      <c r="B38" s="124"/>
      <c r="C38" s="147"/>
      <c r="D38" s="190"/>
      <c r="E38" s="171"/>
      <c r="F38" s="192">
        <f t="shared" si="1"/>
        <v>0</v>
      </c>
      <c r="G38" s="191"/>
    </row>
    <row r="39" spans="1:7" x14ac:dyDescent="0.2">
      <c r="A39" s="124"/>
      <c r="B39" s="124"/>
      <c r="C39" s="147"/>
      <c r="D39" s="190"/>
      <c r="E39" s="171"/>
      <c r="F39" s="192">
        <f t="shared" si="1"/>
        <v>0</v>
      </c>
      <c r="G39" s="191"/>
    </row>
    <row r="40" spans="1:7" x14ac:dyDescent="0.2">
      <c r="A40" s="124"/>
      <c r="B40" s="124"/>
      <c r="C40" s="147"/>
      <c r="D40" s="190"/>
      <c r="E40" s="171"/>
      <c r="F40" s="192">
        <f t="shared" si="1"/>
        <v>0</v>
      </c>
      <c r="G40" s="191"/>
    </row>
    <row r="41" spans="1:7" x14ac:dyDescent="0.2">
      <c r="A41" s="124"/>
      <c r="B41" s="124"/>
      <c r="C41" s="147"/>
      <c r="D41" s="190"/>
      <c r="E41" s="171"/>
      <c r="F41" s="192">
        <f t="shared" si="1"/>
        <v>0</v>
      </c>
      <c r="G41" s="191"/>
    </row>
    <row r="42" spans="1:7" x14ac:dyDescent="0.2">
      <c r="A42" s="124"/>
      <c r="B42" s="124"/>
      <c r="C42" s="147"/>
      <c r="D42" s="190"/>
      <c r="E42" s="171"/>
      <c r="F42" s="192">
        <f t="shared" si="1"/>
        <v>0</v>
      </c>
      <c r="G42" s="191"/>
    </row>
    <row r="43" spans="1:7" x14ac:dyDescent="0.2">
      <c r="A43" s="124"/>
      <c r="B43" s="124"/>
      <c r="C43" s="147"/>
      <c r="D43" s="190"/>
      <c r="E43" s="171"/>
      <c r="F43" s="192">
        <f t="shared" si="1"/>
        <v>0</v>
      </c>
      <c r="G43" s="191"/>
    </row>
    <row r="44" spans="1:7" x14ac:dyDescent="0.2">
      <c r="A44" s="124"/>
      <c r="B44" s="124"/>
      <c r="C44" s="147"/>
      <c r="D44" s="190"/>
      <c r="E44" s="171"/>
      <c r="F44" s="192">
        <f t="shared" si="1"/>
        <v>0</v>
      </c>
      <c r="G44" s="191"/>
    </row>
    <row r="45" spans="1:7" x14ac:dyDescent="0.2">
      <c r="A45" s="124"/>
      <c r="B45" s="124"/>
      <c r="C45" s="147"/>
      <c r="D45" s="190"/>
      <c r="E45" s="171"/>
      <c r="F45" s="192">
        <f t="shared" si="1"/>
        <v>0</v>
      </c>
      <c r="G45" s="191"/>
    </row>
    <row r="46" spans="1:7" x14ac:dyDescent="0.2">
      <c r="A46" s="124"/>
      <c r="B46" s="124"/>
      <c r="C46" s="147"/>
      <c r="D46" s="190"/>
      <c r="E46" s="171"/>
      <c r="F46" s="192">
        <f t="shared" si="1"/>
        <v>0</v>
      </c>
      <c r="G46" s="191"/>
    </row>
    <row r="47" spans="1:7" x14ac:dyDescent="0.2">
      <c r="A47" s="124"/>
      <c r="B47" s="124"/>
      <c r="C47" s="147"/>
      <c r="D47" s="190"/>
      <c r="E47" s="171"/>
      <c r="F47" s="192">
        <f t="shared" si="1"/>
        <v>0</v>
      </c>
      <c r="G47" s="191"/>
    </row>
    <row r="48" spans="1:7" x14ac:dyDescent="0.2">
      <c r="A48" s="124"/>
      <c r="B48" s="124"/>
      <c r="C48" s="147"/>
      <c r="D48" s="190"/>
      <c r="E48" s="171"/>
      <c r="F48" s="192">
        <f t="shared" si="1"/>
        <v>0</v>
      </c>
      <c r="G48" s="191"/>
    </row>
    <row r="49" spans="1:7" x14ac:dyDescent="0.2">
      <c r="A49" s="124"/>
      <c r="B49" s="124"/>
      <c r="C49" s="147"/>
      <c r="D49" s="190"/>
      <c r="E49" s="171"/>
      <c r="F49" s="192">
        <f t="shared" si="1"/>
        <v>0</v>
      </c>
      <c r="G49" s="191"/>
    </row>
    <row r="50" spans="1:7" x14ac:dyDescent="0.2">
      <c r="A50" s="124"/>
      <c r="B50" s="124"/>
      <c r="C50" s="147"/>
      <c r="D50" s="190"/>
      <c r="E50" s="171"/>
      <c r="F50" s="192">
        <f t="shared" si="1"/>
        <v>0</v>
      </c>
      <c r="G50" s="191"/>
    </row>
    <row r="51" spans="1:7" x14ac:dyDescent="0.2">
      <c r="A51" s="124"/>
      <c r="B51" s="124"/>
      <c r="C51" s="147"/>
      <c r="D51" s="190"/>
      <c r="E51" s="171"/>
      <c r="F51" s="192">
        <f t="shared" si="1"/>
        <v>0</v>
      </c>
      <c r="G51" s="191"/>
    </row>
    <row r="52" spans="1:7" x14ac:dyDescent="0.2">
      <c r="A52" s="124"/>
      <c r="B52" s="124"/>
      <c r="C52" s="147"/>
      <c r="D52" s="190"/>
      <c r="E52" s="171"/>
      <c r="F52" s="192">
        <f t="shared" si="1"/>
        <v>0</v>
      </c>
      <c r="G52" s="191"/>
    </row>
    <row r="53" spans="1:7" x14ac:dyDescent="0.2">
      <c r="A53" s="124"/>
      <c r="B53" s="124"/>
      <c r="C53" s="147"/>
      <c r="D53" s="190"/>
      <c r="E53" s="171"/>
      <c r="F53" s="192">
        <f t="shared" si="1"/>
        <v>0</v>
      </c>
      <c r="G53" s="191"/>
    </row>
    <row r="54" spans="1:7" x14ac:dyDescent="0.2">
      <c r="A54" s="124"/>
      <c r="B54" s="124"/>
      <c r="C54" s="147"/>
      <c r="D54" s="190"/>
      <c r="E54" s="171"/>
      <c r="F54" s="192">
        <f t="shared" si="1"/>
        <v>0</v>
      </c>
      <c r="G54" s="191"/>
    </row>
    <row r="55" spans="1:7" x14ac:dyDescent="0.2">
      <c r="A55" s="124"/>
      <c r="B55" s="124"/>
      <c r="C55" s="147"/>
      <c r="D55" s="190"/>
      <c r="E55" s="171"/>
      <c r="F55" s="192">
        <f t="shared" si="1"/>
        <v>0</v>
      </c>
      <c r="G55" s="191"/>
    </row>
    <row r="56" spans="1:7" x14ac:dyDescent="0.2">
      <c r="A56" s="124"/>
      <c r="B56" s="124"/>
      <c r="C56" s="147"/>
      <c r="D56" s="190"/>
      <c r="E56" s="171"/>
      <c r="F56" s="192">
        <f t="shared" si="1"/>
        <v>0</v>
      </c>
      <c r="G56" s="191"/>
    </row>
    <row r="57" spans="1:7" x14ac:dyDescent="0.2">
      <c r="A57" s="124"/>
      <c r="B57" s="124"/>
      <c r="C57" s="147"/>
      <c r="D57" s="190"/>
      <c r="E57" s="171"/>
      <c r="F57" s="192">
        <f t="shared" si="1"/>
        <v>0</v>
      </c>
      <c r="G57" s="191"/>
    </row>
    <row r="58" spans="1:7" x14ac:dyDescent="0.2">
      <c r="A58" s="124"/>
      <c r="B58" s="124"/>
      <c r="C58" s="147"/>
      <c r="D58" s="190"/>
      <c r="E58" s="171"/>
      <c r="F58" s="192">
        <f t="shared" si="1"/>
        <v>0</v>
      </c>
      <c r="G58" s="191"/>
    </row>
    <row r="59" spans="1:7" x14ac:dyDescent="0.2">
      <c r="A59" s="124"/>
      <c r="B59" s="124"/>
      <c r="C59" s="147"/>
      <c r="D59" s="190"/>
      <c r="E59" s="171"/>
      <c r="F59" s="192">
        <f t="shared" si="1"/>
        <v>0</v>
      </c>
      <c r="G59" s="191"/>
    </row>
    <row r="60" spans="1:7" x14ac:dyDescent="0.2">
      <c r="A60" s="124"/>
      <c r="B60" s="124"/>
      <c r="C60" s="147"/>
      <c r="D60" s="190"/>
      <c r="E60" s="171"/>
      <c r="F60" s="192">
        <f t="shared" si="1"/>
        <v>0</v>
      </c>
      <c r="G60" s="191"/>
    </row>
    <row r="61" spans="1:7" x14ac:dyDescent="0.2">
      <c r="A61" s="124"/>
      <c r="B61" s="124"/>
      <c r="C61" s="147"/>
      <c r="D61" s="190"/>
      <c r="E61" s="171"/>
      <c r="F61" s="192">
        <f t="shared" si="1"/>
        <v>0</v>
      </c>
      <c r="G61" s="191"/>
    </row>
    <row r="62" spans="1:7" x14ac:dyDescent="0.2">
      <c r="A62" s="124"/>
      <c r="B62" s="124"/>
      <c r="C62" s="147"/>
      <c r="D62" s="190"/>
      <c r="E62" s="171"/>
      <c r="F62" s="192">
        <f t="shared" si="1"/>
        <v>0</v>
      </c>
      <c r="G62" s="191"/>
    </row>
    <row r="63" spans="1:7" x14ac:dyDescent="0.2">
      <c r="A63" s="124"/>
      <c r="B63" s="124"/>
      <c r="C63" s="147"/>
      <c r="D63" s="190"/>
      <c r="E63" s="171"/>
      <c r="F63" s="192">
        <f t="shared" si="1"/>
        <v>0</v>
      </c>
      <c r="G63" s="191"/>
    </row>
    <row r="64" spans="1:7" x14ac:dyDescent="0.2">
      <c r="A64" s="124"/>
      <c r="B64" s="124"/>
      <c r="C64" s="147"/>
      <c r="D64" s="190"/>
      <c r="E64" s="171"/>
      <c r="F64" s="192">
        <f t="shared" si="1"/>
        <v>0</v>
      </c>
      <c r="G64" s="191"/>
    </row>
    <row r="65" spans="1:7" x14ac:dyDescent="0.2">
      <c r="A65" s="124"/>
      <c r="B65" s="124"/>
      <c r="C65" s="147"/>
      <c r="D65" s="190"/>
      <c r="E65" s="171"/>
      <c r="F65" s="192">
        <f t="shared" si="1"/>
        <v>0</v>
      </c>
      <c r="G65" s="191"/>
    </row>
    <row r="66" spans="1:7" x14ac:dyDescent="0.2">
      <c r="A66" s="124"/>
      <c r="B66" s="124"/>
      <c r="C66" s="147"/>
      <c r="D66" s="190"/>
      <c r="E66" s="171"/>
      <c r="F66" s="192">
        <f t="shared" si="1"/>
        <v>0</v>
      </c>
      <c r="G66" s="191"/>
    </row>
    <row r="67" spans="1:7" x14ac:dyDescent="0.2">
      <c r="A67" s="124"/>
      <c r="B67" s="124"/>
      <c r="C67" s="147"/>
      <c r="D67" s="190"/>
      <c r="E67" s="171"/>
      <c r="F67" s="192">
        <f t="shared" ref="F67:F72" si="2">IFERROR(D67*E67,"")</f>
        <v>0</v>
      </c>
      <c r="G67" s="191"/>
    </row>
    <row r="68" spans="1:7" x14ac:dyDescent="0.2">
      <c r="A68" s="124"/>
      <c r="B68" s="124"/>
      <c r="C68" s="147"/>
      <c r="D68" s="190"/>
      <c r="E68" s="171"/>
      <c r="F68" s="192">
        <f t="shared" si="2"/>
        <v>0</v>
      </c>
      <c r="G68" s="191"/>
    </row>
    <row r="69" spans="1:7" x14ac:dyDescent="0.2">
      <c r="A69" s="124"/>
      <c r="B69" s="124"/>
      <c r="C69" s="147"/>
      <c r="D69" s="190"/>
      <c r="E69" s="171"/>
      <c r="F69" s="192">
        <f t="shared" si="2"/>
        <v>0</v>
      </c>
      <c r="G69" s="191"/>
    </row>
    <row r="70" spans="1:7" x14ac:dyDescent="0.2">
      <c r="A70" s="124"/>
      <c r="B70" s="124"/>
      <c r="C70" s="147"/>
      <c r="D70" s="190"/>
      <c r="E70" s="171"/>
      <c r="F70" s="192">
        <f t="shared" si="2"/>
        <v>0</v>
      </c>
      <c r="G70" s="191"/>
    </row>
    <row r="71" spans="1:7" x14ac:dyDescent="0.2">
      <c r="A71" s="124"/>
      <c r="B71" s="124"/>
      <c r="C71" s="147"/>
      <c r="D71" s="190"/>
      <c r="E71" s="171"/>
      <c r="F71" s="192">
        <f t="shared" si="2"/>
        <v>0</v>
      </c>
      <c r="G71" s="191"/>
    </row>
    <row r="72" spans="1:7" x14ac:dyDescent="0.2">
      <c r="A72" s="124"/>
      <c r="B72" s="124"/>
      <c r="C72" s="147"/>
      <c r="D72" s="190"/>
      <c r="E72" s="171"/>
      <c r="F72" s="192">
        <f t="shared" si="2"/>
        <v>0</v>
      </c>
      <c r="G72" s="191"/>
    </row>
    <row r="73" spans="1:7" s="13" customFormat="1" ht="27.2" customHeight="1" x14ac:dyDescent="0.2">
      <c r="A73" s="2" t="s">
        <v>17</v>
      </c>
      <c r="B73" s="2"/>
      <c r="C73" s="172">
        <f>SUM(C4:C72)</f>
        <v>15854.86</v>
      </c>
      <c r="D73" s="2"/>
      <c r="E73" s="173"/>
      <c r="F73" s="174">
        <f>IF(C4="",0,SUM(F4:F72))</f>
        <v>4.9583723855019857E-2</v>
      </c>
      <c r="G73" s="2"/>
    </row>
    <row r="74" spans="1:7" ht="45" x14ac:dyDescent="0.2">
      <c r="A74"/>
      <c r="B74"/>
      <c r="C74"/>
      <c r="D74"/>
      <c r="E74" s="175" t="s">
        <v>641</v>
      </c>
      <c r="F74" s="151">
        <f>D79</f>
        <v>0.5</v>
      </c>
    </row>
    <row r="75" spans="1:7" ht="22.5" x14ac:dyDescent="0.2">
      <c r="A75"/>
      <c r="B75"/>
      <c r="C75"/>
      <c r="D75"/>
      <c r="E75" s="176" t="s">
        <v>642</v>
      </c>
      <c r="F75" s="177">
        <f>F73*F74</f>
        <v>2.4791861927509928E-2</v>
      </c>
    </row>
    <row r="76" spans="1:7" ht="22.5" customHeight="1" x14ac:dyDescent="0.2">
      <c r="A76" s="626" t="s">
        <v>643</v>
      </c>
      <c r="B76" s="626"/>
      <c r="C76" s="11" t="s">
        <v>644</v>
      </c>
      <c r="D76" s="11" t="s">
        <v>645</v>
      </c>
    </row>
    <row r="77" spans="1:7" ht="33.75" customHeight="1" x14ac:dyDescent="0.2">
      <c r="A77" s="627" t="s">
        <v>646</v>
      </c>
      <c r="B77" s="106" t="s">
        <v>647</v>
      </c>
      <c r="C77" s="178">
        <f>'III-A - Mão de Obra (CCT)'!D121*'III - Parcela Fixa'!E7+'III - Parcela Fixa'!E8*'III-A - Mão de Obra (CCT)'!G121+'III-A - Mão de Obra (CCT)'!J121*'III - Parcela Fixa'!E9+'III-A - Mão de Obra (CCT)'!E121*'III - Parcela Fixa'!E11+'III-A - Mão de Obra (CCT)'!H121*'III - Parcela Fixa'!E12+'III-A - Mão de Obra (CCT)'!K121*'III - Parcela Fixa'!E13+'III-A - Mão de Obra (CCT)'!F121*'III - Parcela Fixa'!E15+'III-A - Mão de Obra (CCT)'!I121*'III - Parcela Fixa'!E16+'III-A - Mão de Obra (CCT)'!L121*'III - Parcela Fixa'!E17+'II - Planilha Consolidada'!I32*0.5/12</f>
        <v>10530.96875</v>
      </c>
      <c r="D77" s="179">
        <f>C77/$C$84</f>
        <v>0.5</v>
      </c>
    </row>
    <row r="78" spans="1:7" x14ac:dyDescent="0.2">
      <c r="A78" s="627"/>
      <c r="B78" s="106" t="s">
        <v>648</v>
      </c>
      <c r="C78" s="178">
        <f>'III-A - Mão de Obra (CCT)'!N121*'III - Parcela Fixa'!E20+'III - Parcela Fixa'!E21*'III-A - Mão de Obra (CCT)'!O121+'III-A - Mão de Obra (CCT)'!M121*'III - Parcela Fixa'!E22</f>
        <v>0</v>
      </c>
      <c r="D78" s="179">
        <f>C78/$C$84</f>
        <v>0</v>
      </c>
    </row>
    <row r="79" spans="1:7" x14ac:dyDescent="0.2">
      <c r="A79" s="627"/>
      <c r="B79" s="180" t="s">
        <v>135</v>
      </c>
      <c r="C79" s="181">
        <f>C78+C77</f>
        <v>10530.96875</v>
      </c>
      <c r="D79" s="182">
        <f>C79/C84</f>
        <v>0.5</v>
      </c>
    </row>
    <row r="80" spans="1:7" ht="22.5" customHeight="1" x14ac:dyDescent="0.2">
      <c r="A80" s="628" t="s">
        <v>649</v>
      </c>
      <c r="B80" s="15" t="s">
        <v>650</v>
      </c>
      <c r="C80" s="120">
        <f>'III-E - Materiais de Consumo'!I310</f>
        <v>0</v>
      </c>
      <c r="D80" s="179">
        <f>C80/$C$84</f>
        <v>0</v>
      </c>
    </row>
    <row r="81" spans="1:4" x14ac:dyDescent="0.2">
      <c r="A81" s="628"/>
      <c r="B81" s="15" t="s">
        <v>583</v>
      </c>
      <c r="C81" s="120">
        <f>'II - Planilha Consolidada'!I32*0.5/12</f>
        <v>10530.96875</v>
      </c>
      <c r="D81" s="179">
        <f>C81/$C$84</f>
        <v>0.5</v>
      </c>
    </row>
    <row r="82" spans="1:4" x14ac:dyDescent="0.2">
      <c r="A82" s="628"/>
      <c r="B82" s="15" t="s">
        <v>651</v>
      </c>
      <c r="C82" s="120">
        <f>SUM('III-C - Desloc, Pern e sistema'!H6:H9)</f>
        <v>0</v>
      </c>
      <c r="D82" s="179">
        <f>C82/$C$84</f>
        <v>0</v>
      </c>
    </row>
    <row r="83" spans="1:4" x14ac:dyDescent="0.2">
      <c r="A83" s="628"/>
      <c r="B83" s="10" t="s">
        <v>135</v>
      </c>
      <c r="C83" s="183">
        <f>SUM(C80:C82)</f>
        <v>10530.96875</v>
      </c>
      <c r="D83" s="184">
        <f>C83/C84</f>
        <v>0.5</v>
      </c>
    </row>
    <row r="84" spans="1:4" ht="19.5" customHeight="1" x14ac:dyDescent="0.2">
      <c r="A84" s="626" t="s">
        <v>652</v>
      </c>
      <c r="B84" s="626"/>
      <c r="C84" s="185">
        <f>C83+C79</f>
        <v>21061.9375</v>
      </c>
      <c r="D84" s="186">
        <f>D83+D79</f>
        <v>1</v>
      </c>
    </row>
  </sheetData>
  <mergeCells count="5">
    <mergeCell ref="A76:B76"/>
    <mergeCell ref="A77:A79"/>
    <mergeCell ref="A80:A83"/>
    <mergeCell ref="A84:B84"/>
    <mergeCell ref="A1:G1"/>
  </mergeCells>
  <printOptions horizontalCentered="1"/>
  <pageMargins left="0.39370078740157483" right="0.39370078740157483" top="0.59055118110236227" bottom="0.39370078740157483" header="0" footer="0"/>
  <pageSetup paperSize="9" firstPageNumber="0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EA5B3-EC18-46A9-AD80-680FAD0724DC}">
  <sheetPr>
    <tabColor theme="9" tint="0.79998168889431442"/>
    <pageSetUpPr fitToPage="1"/>
  </sheetPr>
  <dimension ref="A1:J10"/>
  <sheetViews>
    <sheetView showGridLines="0" tabSelected="1" workbookViewId="0">
      <selection activeCell="E10" sqref="E10"/>
    </sheetView>
  </sheetViews>
  <sheetFormatPr defaultRowHeight="14.25" x14ac:dyDescent="0.2"/>
  <cols>
    <col min="1" max="1" width="8.375" customWidth="1"/>
    <col min="3" max="3" width="22.25" customWidth="1"/>
    <col min="6" max="6" width="12.625" customWidth="1"/>
    <col min="7" max="7" width="12.375" customWidth="1"/>
    <col min="8" max="8" width="15.625" customWidth="1"/>
  </cols>
  <sheetData>
    <row r="1" spans="1:10" ht="15" x14ac:dyDescent="0.2">
      <c r="A1" s="473" t="s">
        <v>878</v>
      </c>
      <c r="B1" s="473"/>
      <c r="C1" s="473"/>
      <c r="D1" s="473"/>
      <c r="E1" s="473"/>
      <c r="F1" s="473"/>
      <c r="G1" s="473"/>
      <c r="H1" s="473"/>
    </row>
    <row r="2" spans="1:10" ht="15" x14ac:dyDescent="0.2">
      <c r="A2" s="474" t="s">
        <v>846</v>
      </c>
      <c r="B2" s="475"/>
      <c r="C2" s="475"/>
      <c r="D2" s="475"/>
      <c r="E2" s="475"/>
      <c r="F2" s="475"/>
      <c r="G2" s="475"/>
      <c r="H2" s="476"/>
    </row>
    <row r="3" spans="1:10" x14ac:dyDescent="0.2">
      <c r="A3" s="399" t="s">
        <v>871</v>
      </c>
      <c r="B3" s="395"/>
      <c r="C3" s="395" t="str">
        <f>'II - Planilha Consolidada'!G50</f>
        <v>DESONERADO</v>
      </c>
      <c r="D3" s="395"/>
      <c r="E3" s="395"/>
      <c r="F3" s="396"/>
      <c r="G3" s="397" t="s">
        <v>839</v>
      </c>
      <c r="H3" s="398">
        <v>45597</v>
      </c>
    </row>
    <row r="4" spans="1:10" ht="15" x14ac:dyDescent="0.25">
      <c r="A4" s="366"/>
      <c r="B4" s="366"/>
      <c r="C4" s="366"/>
      <c r="D4" s="366"/>
      <c r="E4" s="366"/>
      <c r="F4" s="372"/>
      <c r="G4" s="372" t="s">
        <v>840</v>
      </c>
      <c r="H4" s="372"/>
    </row>
    <row r="5" spans="1:10" ht="30" x14ac:dyDescent="0.2">
      <c r="A5" s="387" t="s">
        <v>841</v>
      </c>
      <c r="B5" s="388" t="s">
        <v>842</v>
      </c>
      <c r="C5" s="388" t="s">
        <v>843</v>
      </c>
      <c r="D5" s="387" t="s">
        <v>82</v>
      </c>
      <c r="E5" s="388" t="s">
        <v>83</v>
      </c>
      <c r="F5" s="387" t="s">
        <v>581</v>
      </c>
      <c r="G5" s="387" t="s">
        <v>844</v>
      </c>
      <c r="H5" s="387" t="s">
        <v>845</v>
      </c>
    </row>
    <row r="6" spans="1:10" ht="30" x14ac:dyDescent="0.2">
      <c r="A6" s="477">
        <v>3</v>
      </c>
      <c r="B6" s="477" t="s">
        <v>886</v>
      </c>
      <c r="C6" s="406" t="s">
        <v>847</v>
      </c>
      <c r="D6" s="405" t="s">
        <v>92</v>
      </c>
      <c r="E6" s="405">
        <v>36</v>
      </c>
      <c r="F6" s="407">
        <f>'II - Planilha Consolidada'!G6+SUM('II - Planilha Consolidada'!G21:G26)</f>
        <v>0</v>
      </c>
      <c r="G6" s="407">
        <f>TRUNC(F6*E6,2)</f>
        <v>0</v>
      </c>
      <c r="H6" s="478">
        <f>G6+G7</f>
        <v>807307.47</v>
      </c>
      <c r="J6" t="s">
        <v>879</v>
      </c>
    </row>
    <row r="7" spans="1:10" ht="45" x14ac:dyDescent="0.25">
      <c r="A7" s="477"/>
      <c r="B7" s="477"/>
      <c r="C7" s="408" t="s">
        <v>848</v>
      </c>
      <c r="D7" s="405" t="s">
        <v>92</v>
      </c>
      <c r="E7" s="405">
        <v>36</v>
      </c>
      <c r="F7" s="409">
        <f>'II - Planilha Consolidada'!I36/12</f>
        <v>22425.2075</v>
      </c>
      <c r="G7" s="407">
        <f>TRUNC(F7*E7,2)</f>
        <v>807307.47</v>
      </c>
      <c r="H7" s="479"/>
    </row>
    <row r="9" spans="1:10" x14ac:dyDescent="0.2">
      <c r="F9" s="288"/>
    </row>
    <row r="10" spans="1:10" x14ac:dyDescent="0.2">
      <c r="F10" s="288"/>
    </row>
  </sheetData>
  <mergeCells count="5">
    <mergeCell ref="A1:H1"/>
    <mergeCell ref="A2:H2"/>
    <mergeCell ref="A6:A7"/>
    <mergeCell ref="B6:B7"/>
    <mergeCell ref="H6:H7"/>
  </mergeCells>
  <pageMargins left="0.51181102362204722" right="0.51181102362204722" top="0.78740157480314965" bottom="0.78740157480314965" header="0.31496062992125984" footer="0.31496062992125984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AMH73"/>
  <sheetViews>
    <sheetView view="pageBreakPreview" topLeftCell="C31" zoomScaleNormal="100" zoomScaleSheetLayoutView="100" workbookViewId="0">
      <selection activeCell="I32" sqref="I32"/>
    </sheetView>
  </sheetViews>
  <sheetFormatPr defaultColWidth="6.5" defaultRowHeight="14.25" x14ac:dyDescent="0.2"/>
  <cols>
    <col min="1" max="1" width="9" style="22" customWidth="1"/>
    <col min="2" max="2" width="9.125" style="23" customWidth="1"/>
    <col min="3" max="3" width="42" style="23" customWidth="1"/>
    <col min="4" max="5" width="9" style="23" customWidth="1"/>
    <col min="6" max="6" width="12.875" style="23" customWidth="1"/>
    <col min="7" max="7" width="21" style="23" customWidth="1"/>
    <col min="8" max="9" width="22.125" style="23" customWidth="1"/>
    <col min="10" max="10" width="14.375" style="23" bestFit="1" customWidth="1"/>
    <col min="11" max="11" width="8.375" style="23" bestFit="1" customWidth="1"/>
    <col min="12" max="1022" width="6.5" style="23"/>
  </cols>
  <sheetData>
    <row r="1" spans="1:12" ht="64.5" customHeight="1" x14ac:dyDescent="0.2">
      <c r="A1" s="481" t="s">
        <v>837</v>
      </c>
      <c r="B1" s="482"/>
      <c r="C1" s="482"/>
      <c r="D1" s="482"/>
      <c r="E1" s="482"/>
      <c r="F1" s="482"/>
      <c r="G1" s="482"/>
      <c r="H1" s="482"/>
      <c r="I1" s="483"/>
    </row>
    <row r="2" spans="1:12" ht="15" customHeight="1" x14ac:dyDescent="0.2">
      <c r="A2" s="484" t="s">
        <v>838</v>
      </c>
      <c r="B2" s="484"/>
      <c r="C2" s="484"/>
      <c r="D2" s="484"/>
      <c r="E2" s="484"/>
      <c r="F2" s="484"/>
      <c r="G2" s="484"/>
      <c r="H2" s="484"/>
      <c r="I2" s="484"/>
    </row>
    <row r="3" spans="1:12" ht="15" x14ac:dyDescent="0.2">
      <c r="A3" s="490"/>
      <c r="B3" s="491"/>
      <c r="C3" s="491"/>
      <c r="D3" s="491"/>
      <c r="E3" s="491"/>
      <c r="F3" s="491"/>
      <c r="G3" s="491"/>
      <c r="H3" s="491"/>
      <c r="I3" s="492"/>
    </row>
    <row r="4" spans="1:12" ht="14.25" customHeight="1" x14ac:dyDescent="0.2">
      <c r="A4" s="223"/>
      <c r="B4" s="485" t="s">
        <v>18</v>
      </c>
      <c r="C4" s="485"/>
      <c r="D4" s="485"/>
      <c r="E4" s="485"/>
      <c r="F4" s="485"/>
      <c r="G4" s="485"/>
      <c r="H4" s="485"/>
      <c r="I4" s="485"/>
    </row>
    <row r="5" spans="1:12" ht="38.25" customHeight="1" x14ac:dyDescent="0.2">
      <c r="A5" s="486" t="s">
        <v>853</v>
      </c>
      <c r="B5" s="224"/>
      <c r="C5" s="225" t="s">
        <v>19</v>
      </c>
      <c r="D5" s="224" t="s">
        <v>20</v>
      </c>
      <c r="E5" s="226" t="s">
        <v>21</v>
      </c>
      <c r="F5" s="226" t="s">
        <v>22</v>
      </c>
      <c r="G5" s="224" t="s">
        <v>23</v>
      </c>
      <c r="H5" s="224" t="s">
        <v>872</v>
      </c>
      <c r="I5" s="224" t="s">
        <v>24</v>
      </c>
      <c r="J5" s="410" t="s">
        <v>880</v>
      </c>
    </row>
    <row r="6" spans="1:12" ht="14.25" customHeight="1" x14ac:dyDescent="0.2">
      <c r="A6" s="486"/>
      <c r="B6" s="227" t="s">
        <v>855</v>
      </c>
      <c r="C6" s="227" t="s">
        <v>25</v>
      </c>
      <c r="D6" s="228"/>
      <c r="E6" s="229"/>
      <c r="F6" s="230"/>
      <c r="G6" s="231">
        <f>SUM(G9:G20)</f>
        <v>0</v>
      </c>
      <c r="H6" s="231">
        <f>SUM(H9:H20)</f>
        <v>0</v>
      </c>
      <c r="I6" s="228"/>
      <c r="J6" s="411"/>
    </row>
    <row r="7" spans="1:12" ht="14.25" customHeight="1" x14ac:dyDescent="0.2">
      <c r="A7" s="486"/>
      <c r="B7" s="247" t="s">
        <v>863</v>
      </c>
      <c r="C7" s="247" t="s">
        <v>26</v>
      </c>
      <c r="D7" s="248"/>
      <c r="E7" s="246"/>
      <c r="F7" s="249"/>
      <c r="G7" s="250"/>
      <c r="H7" s="250"/>
      <c r="I7" s="248"/>
      <c r="J7" s="412"/>
    </row>
    <row r="8" spans="1:12" ht="14.25" customHeight="1" x14ac:dyDescent="0.2">
      <c r="A8" s="486"/>
      <c r="B8" s="493" t="s">
        <v>27</v>
      </c>
      <c r="C8" s="493"/>
      <c r="D8" s="493"/>
      <c r="E8" s="493"/>
      <c r="F8" s="493"/>
      <c r="G8" s="493"/>
      <c r="H8" s="493"/>
      <c r="I8" s="493"/>
      <c r="J8" s="411"/>
    </row>
    <row r="9" spans="1:12" ht="38.25" customHeight="1" x14ac:dyDescent="0.2">
      <c r="A9" s="486"/>
      <c r="B9" s="251" t="str">
        <f>'III - Parcela Fixa'!A7</f>
        <v>3.1.1.1.a</v>
      </c>
      <c r="C9" s="252" t="str">
        <f>'III - Parcela Fixa'!B7</f>
        <v>Oficial de Manutenção Predial ( CBO 5143-25 ) - Jornada 44h semanais</v>
      </c>
      <c r="D9" s="253" t="str">
        <f>'III - Parcela Fixa'!D7</f>
        <v>posto/mês</v>
      </c>
      <c r="E9" s="254">
        <f>'III - Parcela Fixa'!E7</f>
        <v>2</v>
      </c>
      <c r="F9" s="255">
        <f>'III-A - Mão de Obra (CCT)'!D$123</f>
        <v>0</v>
      </c>
      <c r="G9" s="255">
        <f>F9*E9</f>
        <v>0</v>
      </c>
      <c r="H9" s="255">
        <f>G9*12</f>
        <v>0</v>
      </c>
      <c r="I9" s="256"/>
      <c r="J9" s="411"/>
    </row>
    <row r="10" spans="1:12" ht="25.5" hidden="1" x14ac:dyDescent="0.2">
      <c r="A10" s="486"/>
      <c r="B10" s="232" t="str">
        <f>'III - Parcela Fixa'!A8</f>
        <v>1.1.1.2</v>
      </c>
      <c r="C10" s="233" t="str">
        <f>'III - Parcela Fixa'!B8</f>
        <v>Oficial de Manutenção Predial II (Pedreiro/Bombeiro Hidráulico) – CBO 5143-25 -  Jornada 44h semanais</v>
      </c>
      <c r="D10" s="228" t="str">
        <f>'III - Parcela Fixa'!D8</f>
        <v>posto/mês</v>
      </c>
      <c r="E10" s="234">
        <f>'III - Parcela Fixa'!E8</f>
        <v>0</v>
      </c>
      <c r="F10" s="230">
        <f>'III-A - Mão de Obra (CCT)'!G$123</f>
        <v>3631.7404376387035</v>
      </c>
      <c r="G10" s="230">
        <f t="shared" ref="G10:G24" si="0">F10*E10</f>
        <v>0</v>
      </c>
      <c r="H10" s="230">
        <f t="shared" ref="H10:H24" si="1">G10*12</f>
        <v>0</v>
      </c>
      <c r="I10" s="235"/>
      <c r="J10" s="412"/>
    </row>
    <row r="11" spans="1:12" ht="38.25" hidden="1" x14ac:dyDescent="0.2">
      <c r="A11" s="486"/>
      <c r="B11" s="232" t="str">
        <f>'III - Parcela Fixa'!A9</f>
        <v>1.1.1.3</v>
      </c>
      <c r="C11" s="233" t="str">
        <f>'III - Parcela Fixa'!B9</f>
        <v>Auxiliar de manutenção predial (Auxiliar Eletricista/Hidráulica/Pedreiro) – CBO 5143-10 - Jornada de 44h semanais</v>
      </c>
      <c r="D11" s="228" t="str">
        <f>'III - Parcela Fixa'!D9</f>
        <v>posto/mês</v>
      </c>
      <c r="E11" s="234">
        <f>'III - Parcela Fixa'!E9</f>
        <v>0</v>
      </c>
      <c r="F11" s="230">
        <f>'III-A - Mão de Obra (CCT)'!J$123</f>
        <v>3444.9842718831778</v>
      </c>
      <c r="G11" s="230">
        <f t="shared" si="0"/>
        <v>0</v>
      </c>
      <c r="H11" s="230">
        <f t="shared" si="1"/>
        <v>0</v>
      </c>
      <c r="I11" s="235"/>
      <c r="J11" s="412"/>
    </row>
    <row r="12" spans="1:12" ht="15" x14ac:dyDescent="0.2">
      <c r="A12" s="486"/>
      <c r="B12" s="493" t="s">
        <v>28</v>
      </c>
      <c r="C12" s="493"/>
      <c r="D12" s="493"/>
      <c r="E12" s="493"/>
      <c r="F12" s="493"/>
      <c r="G12" s="493"/>
      <c r="H12" s="493"/>
      <c r="I12" s="493"/>
      <c r="J12" s="412"/>
    </row>
    <row r="13" spans="1:12" ht="25.5" x14ac:dyDescent="0.2">
      <c r="A13" s="486"/>
      <c r="B13" s="232" t="str">
        <f>'III - Parcela Fixa'!A11</f>
        <v>3.1.1.1b</v>
      </c>
      <c r="C13" s="233" t="str">
        <f>'III - Parcela Fixa'!B11</f>
        <v>Oficial de Manutenção Predial ( CBO 5143-25 ) - Jornada 44h semanais</v>
      </c>
      <c r="D13" s="228" t="str">
        <f>'III - Parcela Fixa'!D11</f>
        <v>posto/mês</v>
      </c>
      <c r="E13" s="234">
        <f>'III - Parcela Fixa'!E11</f>
        <v>2</v>
      </c>
      <c r="F13" s="230">
        <f>'III-A - Mão de Obra (CCT)'!E$123</f>
        <v>0</v>
      </c>
      <c r="G13" s="255">
        <f>F13*E13</f>
        <v>0</v>
      </c>
      <c r="H13" s="255">
        <f>G13*12</f>
        <v>0</v>
      </c>
      <c r="I13" s="235"/>
      <c r="J13" s="412"/>
    </row>
    <row r="14" spans="1:12" ht="25.5" hidden="1" x14ac:dyDescent="0.2">
      <c r="A14" s="486"/>
      <c r="B14" s="232" t="str">
        <f>'III - Parcela Fixa'!A12</f>
        <v>1.1.1.5</v>
      </c>
      <c r="C14" s="233" t="str">
        <f>'III - Parcela Fixa'!B12</f>
        <v>Oficial de Manutenção Predial II (Pedreiro/Bombeiro Hidráulico) – CBO 5143-25 -  Jornada 44h semanais</v>
      </c>
      <c r="D14" s="228" t="str">
        <f>'III - Parcela Fixa'!D12</f>
        <v>posto/mês</v>
      </c>
      <c r="E14" s="234">
        <f>'III - Parcela Fixa'!E12</f>
        <v>0</v>
      </c>
      <c r="F14" s="230">
        <f>'III-A - Mão de Obra (CCT)'!H$123</f>
        <v>3631.7404376387035</v>
      </c>
      <c r="G14" s="230">
        <f t="shared" ref="G14:G15" si="2">F14*E14</f>
        <v>0</v>
      </c>
      <c r="H14" s="230">
        <f t="shared" ref="H14:H15" si="3">G14*12</f>
        <v>0</v>
      </c>
      <c r="I14" s="235"/>
      <c r="J14" s="412"/>
    </row>
    <row r="15" spans="1:12" ht="38.25" hidden="1" x14ac:dyDescent="0.2">
      <c r="A15" s="486"/>
      <c r="B15" s="232" t="str">
        <f>'III - Parcela Fixa'!A13</f>
        <v>1.1.1.6</v>
      </c>
      <c r="C15" s="233" t="str">
        <f>'III - Parcela Fixa'!B13</f>
        <v>Auxiliar de manutenção predial (Auxiliar Eletricista/Hidráulica/Pedreiro) – CBO 5143-10 - Jornada de 44h semanais</v>
      </c>
      <c r="D15" s="228" t="str">
        <f>'III - Parcela Fixa'!D13</f>
        <v>posto/mês</v>
      </c>
      <c r="E15" s="234">
        <f>'III - Parcela Fixa'!E13</f>
        <v>0</v>
      </c>
      <c r="F15" s="230">
        <f>'III-A - Mão de Obra (CCT)'!K$123</f>
        <v>3444.9842718831778</v>
      </c>
      <c r="G15" s="230">
        <f t="shared" si="2"/>
        <v>0</v>
      </c>
      <c r="H15" s="230">
        <f t="shared" si="3"/>
        <v>0</v>
      </c>
      <c r="I15" s="235"/>
      <c r="J15" s="412"/>
    </row>
    <row r="16" spans="1:12" ht="15" x14ac:dyDescent="0.2">
      <c r="A16" s="486"/>
      <c r="B16" s="257" t="s">
        <v>866</v>
      </c>
      <c r="C16" s="258" t="s">
        <v>29</v>
      </c>
      <c r="D16" s="228"/>
      <c r="E16" s="234"/>
      <c r="F16" s="230"/>
      <c r="G16" s="230"/>
      <c r="H16" s="230"/>
      <c r="I16" s="235"/>
      <c r="J16" s="412"/>
      <c r="L16"/>
    </row>
    <row r="17" spans="1:12" ht="15" x14ac:dyDescent="0.2">
      <c r="A17" s="486"/>
      <c r="B17" s="493" t="s">
        <v>27</v>
      </c>
      <c r="C17" s="493"/>
      <c r="D17" s="493"/>
      <c r="E17" s="493"/>
      <c r="F17" s="493"/>
      <c r="G17" s="493"/>
      <c r="H17" s="493"/>
      <c r="I17" s="493"/>
      <c r="J17" s="412"/>
      <c r="L17"/>
    </row>
    <row r="18" spans="1:12" ht="15" x14ac:dyDescent="0.2">
      <c r="A18" s="486"/>
      <c r="B18" s="232" t="s">
        <v>30</v>
      </c>
      <c r="C18" s="233" t="str">
        <f>'III - Parcela Fixa'!B20</f>
        <v>Engenheiro Civil - Jornada 44h semanais</v>
      </c>
      <c r="D18" s="228" t="s">
        <v>31</v>
      </c>
      <c r="E18" s="234">
        <f>'III - Parcela Fixa'!E20</f>
        <v>0.475766470508658</v>
      </c>
      <c r="F18" s="230">
        <f>'III-A - Mão de Obra (CCT)'!N123</f>
        <v>0</v>
      </c>
      <c r="G18" s="230">
        <f>TRUNC(F18*E18,2)</f>
        <v>0</v>
      </c>
      <c r="H18" s="230">
        <f t="shared" si="1"/>
        <v>0</v>
      </c>
      <c r="I18" s="235"/>
      <c r="J18" s="411"/>
      <c r="L18"/>
    </row>
    <row r="19" spans="1:12" ht="15" x14ac:dyDescent="0.2">
      <c r="A19" s="486"/>
      <c r="B19" s="232" t="s">
        <v>32</v>
      </c>
      <c r="C19" s="233" t="str">
        <f>'III - Parcela Fixa'!B21</f>
        <v>Engenheiro Eletricista - Jornada 44h semanais</v>
      </c>
      <c r="D19" s="228" t="s">
        <v>31</v>
      </c>
      <c r="E19" s="234">
        <f>'III - Parcela Fixa'!E21</f>
        <v>3.8266470508658008E-2</v>
      </c>
      <c r="F19" s="230">
        <f>'III-A - Mão de Obra (CCT)'!O123</f>
        <v>0</v>
      </c>
      <c r="G19" s="230">
        <f>TRUNC(F19*E19,2)</f>
        <v>0</v>
      </c>
      <c r="H19" s="230">
        <f t="shared" si="1"/>
        <v>0</v>
      </c>
      <c r="I19" s="235"/>
      <c r="J19" s="411"/>
      <c r="L19"/>
    </row>
    <row r="20" spans="1:12" ht="25.5" hidden="1" x14ac:dyDescent="0.2">
      <c r="A20" s="486"/>
      <c r="B20" s="232" t="s">
        <v>33</v>
      </c>
      <c r="C20" s="233" t="str">
        <f>'III - Parcela Fixa'!B22</f>
        <v>Encarregado de Manutenção – CBO 7102-05 - Jornada 44h semanais</v>
      </c>
      <c r="D20" s="228" t="s">
        <v>31</v>
      </c>
      <c r="E20" s="234">
        <f>'III - Parcela Fixa'!E22</f>
        <v>0</v>
      </c>
      <c r="F20" s="230">
        <f>'III-A - Mão de Obra (CCT)'!M123</f>
        <v>3960.2311934765476</v>
      </c>
      <c r="G20" s="230">
        <f t="shared" si="0"/>
        <v>0</v>
      </c>
      <c r="H20" s="230">
        <f t="shared" si="1"/>
        <v>0</v>
      </c>
      <c r="I20" s="235"/>
      <c r="J20" s="413"/>
      <c r="L20"/>
    </row>
    <row r="21" spans="1:12" ht="15" x14ac:dyDescent="0.2">
      <c r="A21" s="486"/>
      <c r="B21" s="236" t="s">
        <v>856</v>
      </c>
      <c r="C21" s="227" t="s">
        <v>34</v>
      </c>
      <c r="D21" s="237" t="s">
        <v>20</v>
      </c>
      <c r="E21" s="237">
        <v>1</v>
      </c>
      <c r="F21" s="238">
        <f>'III-C - Desloc, Pern e sistema'!J6</f>
        <v>0</v>
      </c>
      <c r="G21" s="239">
        <f t="shared" si="0"/>
        <v>0</v>
      </c>
      <c r="H21" s="239">
        <f t="shared" si="1"/>
        <v>0</v>
      </c>
      <c r="I21" s="240"/>
      <c r="J21" s="414"/>
      <c r="L21"/>
    </row>
    <row r="22" spans="1:12" ht="15" x14ac:dyDescent="0.2">
      <c r="A22" s="486"/>
      <c r="B22" s="236" t="s">
        <v>857</v>
      </c>
      <c r="C22" s="227" t="s">
        <v>35</v>
      </c>
      <c r="D22" s="237" t="s">
        <v>20</v>
      </c>
      <c r="E22" s="241">
        <v>1</v>
      </c>
      <c r="F22" s="238">
        <f>'III-C - Desloc, Pern e sistema'!J7</f>
        <v>0</v>
      </c>
      <c r="G22" s="242">
        <f>F22*E22</f>
        <v>0</v>
      </c>
      <c r="H22" s="242">
        <f>G22*12</f>
        <v>0</v>
      </c>
      <c r="I22" s="243"/>
      <c r="J22" s="411"/>
      <c r="L22"/>
    </row>
    <row r="23" spans="1:12" ht="15" x14ac:dyDescent="0.2">
      <c r="A23" s="486"/>
      <c r="B23" s="236" t="s">
        <v>858</v>
      </c>
      <c r="C23" s="227" t="s">
        <v>36</v>
      </c>
      <c r="D23" s="237" t="s">
        <v>20</v>
      </c>
      <c r="E23" s="241">
        <v>1</v>
      </c>
      <c r="F23" s="238">
        <f>'III-C - Desloc, Pern e sistema'!J8</f>
        <v>0</v>
      </c>
      <c r="G23" s="242">
        <f t="shared" si="0"/>
        <v>0</v>
      </c>
      <c r="H23" s="242">
        <f t="shared" si="1"/>
        <v>0</v>
      </c>
      <c r="I23" s="243"/>
      <c r="J23" s="411"/>
      <c r="L23"/>
    </row>
    <row r="24" spans="1:12" ht="15" x14ac:dyDescent="0.2">
      <c r="A24" s="486"/>
      <c r="B24" s="236" t="s">
        <v>859</v>
      </c>
      <c r="C24" s="227" t="s">
        <v>37</v>
      </c>
      <c r="D24" s="237" t="s">
        <v>20</v>
      </c>
      <c r="E24" s="241">
        <v>2</v>
      </c>
      <c r="F24" s="238">
        <f>TRUNC('III-C - Desloc, Pern e sistema'!G9*(1+H35),2)</f>
        <v>0</v>
      </c>
      <c r="G24" s="242">
        <f t="shared" si="0"/>
        <v>0</v>
      </c>
      <c r="H24" s="242">
        <f t="shared" si="1"/>
        <v>0</v>
      </c>
      <c r="I24" s="243"/>
      <c r="J24" s="411"/>
      <c r="L24"/>
    </row>
    <row r="25" spans="1:12" ht="15" x14ac:dyDescent="0.2">
      <c r="A25" s="486"/>
      <c r="B25" s="236" t="s">
        <v>860</v>
      </c>
      <c r="C25" s="227" t="s">
        <v>38</v>
      </c>
      <c r="D25" s="237" t="s">
        <v>20</v>
      </c>
      <c r="E25" s="241">
        <v>1</v>
      </c>
      <c r="F25" s="238">
        <f>'III-E - Materiais de Consumo'!I314</f>
        <v>0</v>
      </c>
      <c r="G25" s="242">
        <f t="shared" ref="G25" si="4">F25*E25</f>
        <v>0</v>
      </c>
      <c r="H25" s="242">
        <f t="shared" ref="H25" si="5">G25*12</f>
        <v>0</v>
      </c>
      <c r="I25" s="243"/>
      <c r="J25" s="412"/>
      <c r="K25" s="324"/>
      <c r="L25"/>
    </row>
    <row r="26" spans="1:12" ht="15" x14ac:dyDescent="0.2">
      <c r="A26" s="486"/>
      <c r="B26" s="236" t="s">
        <v>861</v>
      </c>
      <c r="C26" s="227" t="str">
        <f>'III - Parcela Fixa'!B27</f>
        <v>Sistema de Gerenciamento</v>
      </c>
      <c r="D26" s="237" t="s">
        <v>20</v>
      </c>
      <c r="E26" s="241">
        <v>1</v>
      </c>
      <c r="F26" s="238">
        <f>'III - Parcela Fixa'!G27</f>
        <v>0</v>
      </c>
      <c r="G26" s="242">
        <f t="shared" ref="G26" si="6">F26*E26</f>
        <v>0</v>
      </c>
      <c r="H26" s="242">
        <f t="shared" ref="H26" si="7">G26*12</f>
        <v>0</v>
      </c>
      <c r="I26" s="243"/>
      <c r="J26" s="412"/>
      <c r="K26" s="324"/>
      <c r="L26"/>
    </row>
    <row r="27" spans="1:12" ht="15" x14ac:dyDescent="0.2">
      <c r="A27" s="486"/>
      <c r="B27" s="244" t="s">
        <v>39</v>
      </c>
      <c r="C27" s="487" t="s">
        <v>40</v>
      </c>
      <c r="D27" s="488"/>
      <c r="E27" s="488"/>
      <c r="F27" s="488"/>
      <c r="G27" s="488"/>
      <c r="H27" s="489"/>
      <c r="I27" s="245">
        <f>SUM(H21:H26)+H6</f>
        <v>0</v>
      </c>
      <c r="J27" s="412"/>
      <c r="L27"/>
    </row>
    <row r="28" spans="1:12" ht="15" x14ac:dyDescent="0.2">
      <c r="A28" s="5"/>
      <c r="B28" s="5"/>
      <c r="C28" s="5"/>
      <c r="D28" s="5"/>
      <c r="E28" s="5"/>
      <c r="F28" s="5"/>
      <c r="G28"/>
      <c r="H28"/>
      <c r="I28"/>
      <c r="J28" s="412"/>
      <c r="L28"/>
    </row>
    <row r="29" spans="1:12" ht="15" x14ac:dyDescent="0.2">
      <c r="A29" s="259"/>
      <c r="B29" s="485" t="s">
        <v>41</v>
      </c>
      <c r="C29" s="485"/>
      <c r="D29" s="485"/>
      <c r="E29" s="485"/>
      <c r="F29" s="485"/>
      <c r="G29" s="485"/>
      <c r="H29" s="485"/>
      <c r="I29" s="485"/>
      <c r="J29" s="411"/>
      <c r="L29"/>
    </row>
    <row r="30" spans="1:12" ht="18" x14ac:dyDescent="0.2">
      <c r="A30" s="486" t="s">
        <v>854</v>
      </c>
      <c r="B30" s="494" t="s">
        <v>42</v>
      </c>
      <c r="C30" s="494"/>
      <c r="D30" s="494"/>
      <c r="E30" s="494"/>
      <c r="F30" s="494"/>
      <c r="G30" s="494"/>
      <c r="H30" s="494"/>
      <c r="I30" s="494"/>
      <c r="J30" s="415" t="s">
        <v>881</v>
      </c>
    </row>
    <row r="31" spans="1:12" ht="44.85" customHeight="1" x14ac:dyDescent="0.2">
      <c r="A31" s="486"/>
      <c r="B31" s="260" t="s">
        <v>43</v>
      </c>
      <c r="C31" s="261" t="s">
        <v>44</v>
      </c>
      <c r="D31" s="262"/>
      <c r="E31" s="262"/>
      <c r="F31" s="262"/>
      <c r="G31" s="263"/>
      <c r="H31" s="260" t="s">
        <v>45</v>
      </c>
      <c r="I31" s="260" t="s">
        <v>46</v>
      </c>
      <c r="J31" s="411"/>
    </row>
    <row r="32" spans="1:12" ht="15" x14ac:dyDescent="0.2">
      <c r="A32" s="486"/>
      <c r="B32" s="264" t="s">
        <v>47</v>
      </c>
      <c r="C32" s="495" t="s">
        <v>48</v>
      </c>
      <c r="D32" s="495"/>
      <c r="E32" s="495"/>
      <c r="F32" s="495"/>
      <c r="G32" s="495"/>
      <c r="H32" s="265"/>
      <c r="I32" s="266">
        <v>252743.25</v>
      </c>
      <c r="J32" s="411"/>
    </row>
    <row r="33" spans="1:11" ht="39" customHeight="1" x14ac:dyDescent="0.2">
      <c r="A33" s="486"/>
      <c r="B33" s="267" t="s">
        <v>49</v>
      </c>
      <c r="C33" s="495" t="s">
        <v>50</v>
      </c>
      <c r="D33" s="495"/>
      <c r="E33" s="495"/>
      <c r="F33" s="495"/>
      <c r="G33" s="495"/>
      <c r="H33" s="268">
        <v>0</v>
      </c>
      <c r="I33" s="269">
        <f>I32*H33</f>
        <v>0</v>
      </c>
      <c r="J33" s="411"/>
    </row>
    <row r="34" spans="1:11" ht="30" customHeight="1" x14ac:dyDescent="0.2">
      <c r="A34" s="486"/>
      <c r="B34" s="267" t="s">
        <v>51</v>
      </c>
      <c r="C34" s="495" t="s">
        <v>52</v>
      </c>
      <c r="D34" s="495"/>
      <c r="E34" s="495"/>
      <c r="F34" s="495"/>
      <c r="G34" s="495"/>
      <c r="H34" s="270"/>
      <c r="I34" s="269">
        <f>I32-I33</f>
        <v>252743.25</v>
      </c>
      <c r="J34" s="411"/>
    </row>
    <row r="35" spans="1:11" ht="44.85" customHeight="1" x14ac:dyDescent="0.2">
      <c r="A35" s="486"/>
      <c r="B35" s="267" t="s">
        <v>53</v>
      </c>
      <c r="C35" s="496" t="s">
        <v>54</v>
      </c>
      <c r="D35" s="497"/>
      <c r="E35" s="497"/>
      <c r="F35" s="498"/>
      <c r="G35" s="271" t="s">
        <v>55</v>
      </c>
      <c r="H35" s="272">
        <f>'V - BDI'!C18</f>
        <v>6.4726719736768246E-2</v>
      </c>
      <c r="I35" s="269">
        <f>TRUNC(I34*(1+H35),2)</f>
        <v>269102.49</v>
      </c>
      <c r="J35" s="412"/>
    </row>
    <row r="36" spans="1:11" ht="44.85" customHeight="1" x14ac:dyDescent="0.2">
      <c r="A36" s="486"/>
      <c r="B36" s="260" t="s">
        <v>585</v>
      </c>
      <c r="C36" s="494" t="s">
        <v>56</v>
      </c>
      <c r="D36" s="494"/>
      <c r="E36" s="494"/>
      <c r="F36" s="494"/>
      <c r="G36" s="494"/>
      <c r="H36" s="494"/>
      <c r="I36" s="245">
        <f>I35</f>
        <v>269102.49</v>
      </c>
      <c r="J36" s="416"/>
    </row>
    <row r="37" spans="1:11" ht="15" x14ac:dyDescent="0.2">
      <c r="A37" s="5"/>
      <c r="B37" s="5"/>
      <c r="C37" s="5"/>
      <c r="D37" s="5"/>
      <c r="E37" s="5"/>
      <c r="F37" s="5"/>
      <c r="G37"/>
      <c r="H37"/>
      <c r="I37"/>
      <c r="J37" s="412"/>
    </row>
    <row r="38" spans="1:11" ht="15" x14ac:dyDescent="0.2">
      <c r="A38" s="486" t="s">
        <v>57</v>
      </c>
      <c r="B38" s="500" t="s">
        <v>58</v>
      </c>
      <c r="C38" s="501"/>
      <c r="D38" s="501"/>
      <c r="E38" s="501"/>
      <c r="F38" s="501"/>
      <c r="G38" s="501"/>
      <c r="H38" s="502"/>
      <c r="I38"/>
      <c r="J38" s="411"/>
    </row>
    <row r="39" spans="1:11" ht="15.75" x14ac:dyDescent="0.2">
      <c r="A39" s="486"/>
      <c r="B39" s="260" t="s">
        <v>59</v>
      </c>
      <c r="C39" s="494" t="s">
        <v>44</v>
      </c>
      <c r="D39" s="494"/>
      <c r="E39" s="494"/>
      <c r="F39" s="494"/>
      <c r="G39" s="494"/>
      <c r="H39" s="260" t="s">
        <v>60</v>
      </c>
      <c r="I39"/>
      <c r="J39" s="417"/>
    </row>
    <row r="40" spans="1:11" ht="15.75" x14ac:dyDescent="0.2">
      <c r="A40" s="486"/>
      <c r="B40" s="241" t="s">
        <v>584</v>
      </c>
      <c r="C40" s="495" t="s">
        <v>61</v>
      </c>
      <c r="D40" s="495"/>
      <c r="E40" s="495"/>
      <c r="F40" s="495"/>
      <c r="G40" s="495"/>
      <c r="H40" s="269">
        <f>I27</f>
        <v>0</v>
      </c>
      <c r="I40" s="286"/>
      <c r="J40" s="417"/>
    </row>
    <row r="41" spans="1:11" ht="27" customHeight="1" x14ac:dyDescent="0.2">
      <c r="A41" s="486"/>
      <c r="B41" s="241" t="s">
        <v>585</v>
      </c>
      <c r="C41" s="495" t="s">
        <v>62</v>
      </c>
      <c r="D41" s="495"/>
      <c r="E41" s="495"/>
      <c r="F41" s="495"/>
      <c r="G41" s="495"/>
      <c r="H41" s="269">
        <f>I36</f>
        <v>269102.49</v>
      </c>
      <c r="I41" s="286"/>
      <c r="J41" s="417"/>
    </row>
    <row r="42" spans="1:11" ht="15.75" x14ac:dyDescent="0.2">
      <c r="A42" s="486"/>
      <c r="B42" s="503" t="s">
        <v>851</v>
      </c>
      <c r="C42" s="504"/>
      <c r="D42" s="504"/>
      <c r="E42" s="504"/>
      <c r="F42" s="504"/>
      <c r="G42" s="505"/>
      <c r="H42" s="393">
        <f>SUM(H40:H41)</f>
        <v>269102.49</v>
      </c>
      <c r="I42" s="286"/>
      <c r="J42" s="417"/>
      <c r="K42" s="323"/>
    </row>
    <row r="43" spans="1:11" ht="18.75" x14ac:dyDescent="0.2">
      <c r="A43" s="392"/>
      <c r="B43" s="506" t="s">
        <v>852</v>
      </c>
      <c r="C43" s="507"/>
      <c r="D43" s="507"/>
      <c r="E43" s="507"/>
      <c r="F43" s="507"/>
      <c r="G43" s="508"/>
      <c r="H43" s="394">
        <f>H42*3</f>
        <v>807307.47</v>
      </c>
      <c r="I43" s="286"/>
      <c r="J43" s="417"/>
      <c r="K43" s="323"/>
    </row>
    <row r="44" spans="1:11" ht="15.75" x14ac:dyDescent="0.2">
      <c r="A44" s="5"/>
      <c r="B44" s="5"/>
      <c r="C44" s="5"/>
      <c r="D44" s="5"/>
      <c r="E44" s="5"/>
      <c r="F44" s="5"/>
      <c r="G44"/>
      <c r="H44"/>
      <c r="I44" s="286"/>
      <c r="J44" s="417"/>
    </row>
    <row r="45" spans="1:11" ht="15" x14ac:dyDescent="0.2">
      <c r="A45" s="499" t="s">
        <v>63</v>
      </c>
      <c r="B45" s="273" t="s">
        <v>47</v>
      </c>
      <c r="C45" s="274" t="s">
        <v>64</v>
      </c>
      <c r="D45" s="274"/>
      <c r="E45" s="274"/>
      <c r="F45" s="274"/>
      <c r="G45" s="274"/>
      <c r="H45" s="275"/>
      <c r="I45"/>
      <c r="J45" s="412"/>
    </row>
    <row r="46" spans="1:11" ht="15" x14ac:dyDescent="0.2">
      <c r="A46" s="499"/>
      <c r="B46" s="276" t="s">
        <v>49</v>
      </c>
      <c r="C46" s="277" t="s">
        <v>65</v>
      </c>
      <c r="D46" s="277"/>
      <c r="E46" s="277"/>
      <c r="F46" s="277"/>
      <c r="G46" s="277"/>
      <c r="H46" s="278"/>
      <c r="I46"/>
      <c r="J46" s="412"/>
    </row>
    <row r="47" spans="1:11" ht="18" x14ac:dyDescent="0.2">
      <c r="A47" s="499"/>
      <c r="B47" s="279" t="s">
        <v>51</v>
      </c>
      <c r="C47" s="280" t="s">
        <v>66</v>
      </c>
      <c r="D47" s="280"/>
      <c r="E47" s="280"/>
      <c r="F47" s="280"/>
      <c r="G47" s="280"/>
      <c r="H47" s="281"/>
      <c r="I47"/>
      <c r="J47" s="415" t="s">
        <v>882</v>
      </c>
    </row>
    <row r="48" spans="1:11" x14ac:dyDescent="0.2">
      <c r="A48" s="499"/>
      <c r="B48" s="279" t="s">
        <v>53</v>
      </c>
      <c r="C48" s="280" t="s">
        <v>67</v>
      </c>
      <c r="D48" s="280"/>
      <c r="E48" s="280"/>
      <c r="F48" s="280"/>
      <c r="G48" s="280"/>
      <c r="H48" s="281"/>
      <c r="I48"/>
    </row>
    <row r="49" spans="1:9" x14ac:dyDescent="0.2">
      <c r="A49" s="5"/>
      <c r="B49" s="5"/>
      <c r="C49" s="5"/>
      <c r="D49" s="5"/>
      <c r="E49" s="5"/>
      <c r="F49" s="5"/>
      <c r="G49"/>
      <c r="H49"/>
      <c r="I49"/>
    </row>
    <row r="50" spans="1:9" ht="44.85" customHeight="1" x14ac:dyDescent="0.2">
      <c r="A50" s="8" t="s">
        <v>68</v>
      </c>
      <c r="B50" s="480" t="s">
        <v>69</v>
      </c>
      <c r="C50" s="480"/>
      <c r="D50" s="480"/>
      <c r="E50" s="480"/>
      <c r="F50" s="480"/>
      <c r="G50" s="26" t="s">
        <v>70</v>
      </c>
      <c r="H50"/>
      <c r="I50"/>
    </row>
    <row r="65" spans="4:6" hidden="1" x14ac:dyDescent="0.2">
      <c r="D65" s="22"/>
      <c r="E65" s="27" t="s">
        <v>71</v>
      </c>
      <c r="F65" s="28" t="e">
        <f>SUM(#REF!)</f>
        <v>#REF!</v>
      </c>
    </row>
    <row r="66" spans="4:6" hidden="1" x14ac:dyDescent="0.2">
      <c r="D66" s="29"/>
      <c r="E66" s="30" t="s">
        <v>72</v>
      </c>
      <c r="F66" s="31" t="e">
        <f>#REF!/F65</f>
        <v>#REF!</v>
      </c>
    </row>
    <row r="67" spans="4:6" hidden="1" x14ac:dyDescent="0.2">
      <c r="D67"/>
      <c r="E67" s="33"/>
      <c r="F67" s="32"/>
    </row>
    <row r="68" spans="4:6" hidden="1" x14ac:dyDescent="0.2">
      <c r="D68" s="480" t="s">
        <v>73</v>
      </c>
      <c r="E68" s="34" t="s">
        <v>74</v>
      </c>
      <c r="F68" s="35">
        <v>971.65099999999995</v>
      </c>
    </row>
    <row r="69" spans="4:6" hidden="1" x14ac:dyDescent="0.2">
      <c r="D69" s="480"/>
      <c r="E69" s="36" t="s">
        <v>75</v>
      </c>
      <c r="F69" s="37">
        <v>773.27300000000002</v>
      </c>
    </row>
    <row r="70" spans="4:6" hidden="1" x14ac:dyDescent="0.2">
      <c r="D70" s="480"/>
      <c r="E70" s="38" t="s">
        <v>76</v>
      </c>
      <c r="F70" s="37">
        <f>F69/F68</f>
        <v>0.79583410092718487</v>
      </c>
    </row>
    <row r="71" spans="4:6" hidden="1" x14ac:dyDescent="0.2">
      <c r="D71" s="480"/>
      <c r="E71" s="39" t="s">
        <v>77</v>
      </c>
      <c r="F71" s="40" t="e">
        <f>F70*F66</f>
        <v>#REF!</v>
      </c>
    </row>
    <row r="72" spans="4:6" hidden="1" x14ac:dyDescent="0.2">
      <c r="D72" s="480"/>
      <c r="E72" s="39" t="s">
        <v>78</v>
      </c>
      <c r="F72" s="37">
        <v>3.52</v>
      </c>
    </row>
    <row r="73" spans="4:6" hidden="1" x14ac:dyDescent="0.2">
      <c r="D73" s="480"/>
      <c r="E73" s="41"/>
      <c r="F73" s="42" t="e">
        <f>F71/F72</f>
        <v>#REF!</v>
      </c>
    </row>
  </sheetData>
  <mergeCells count="27">
    <mergeCell ref="C34:G34"/>
    <mergeCell ref="C35:F35"/>
    <mergeCell ref="C36:H36"/>
    <mergeCell ref="A45:A48"/>
    <mergeCell ref="A38:A42"/>
    <mergeCell ref="B38:H38"/>
    <mergeCell ref="C39:G39"/>
    <mergeCell ref="C40:G40"/>
    <mergeCell ref="C41:G41"/>
    <mergeCell ref="B42:G42"/>
    <mergeCell ref="B43:G43"/>
    <mergeCell ref="D68:D73"/>
    <mergeCell ref="B50:F50"/>
    <mergeCell ref="A1:I1"/>
    <mergeCell ref="A2:I2"/>
    <mergeCell ref="B4:I4"/>
    <mergeCell ref="A5:A27"/>
    <mergeCell ref="C27:H27"/>
    <mergeCell ref="A3:I3"/>
    <mergeCell ref="B8:I8"/>
    <mergeCell ref="B12:I12"/>
    <mergeCell ref="B17:I17"/>
    <mergeCell ref="B29:I29"/>
    <mergeCell ref="A30:A36"/>
    <mergeCell ref="B30:I30"/>
    <mergeCell ref="C32:G32"/>
    <mergeCell ref="C33:G33"/>
  </mergeCells>
  <phoneticPr fontId="13" type="noConversion"/>
  <dataValidations disablePrompts="1" count="1">
    <dataValidation type="list" allowBlank="1" showErrorMessage="1" sqref="G50" xr:uid="{00000000-0002-0000-0100-000000000000}">
      <formula1>"DESONERADO,NÃO DESONERADO"</formula1>
      <formula2>0</formula2>
    </dataValidation>
  </dataValidations>
  <printOptions horizontalCentered="1"/>
  <pageMargins left="0.39370078740157483" right="0.39370078740157483" top="0.59055118110236227" bottom="0.39370078740157483" header="0" footer="0"/>
  <pageSetup paperSize="9" scale="56" firstPageNumber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  <pageSetUpPr fitToPage="1"/>
  </sheetPr>
  <dimension ref="A1:AML30"/>
  <sheetViews>
    <sheetView view="pageBreakPreview" zoomScaleNormal="100" zoomScaleSheetLayoutView="100" workbookViewId="0">
      <selection activeCell="I5" sqref="I5:J5"/>
    </sheetView>
  </sheetViews>
  <sheetFormatPr defaultRowHeight="14.25" x14ac:dyDescent="0.2"/>
  <cols>
    <col min="1" max="1" width="11.625" style="25"/>
    <col min="2" max="2" width="49" style="43"/>
    <col min="3" max="3" width="10.75" style="43" customWidth="1"/>
    <col min="4" max="5" width="10.875" style="43"/>
    <col min="6" max="6" width="15.375" style="43"/>
    <col min="7" max="7" width="16.25" style="43"/>
    <col min="8" max="9" width="9" style="43" hidden="1" customWidth="1"/>
    <col min="10" max="1026" width="10.875" style="43"/>
  </cols>
  <sheetData>
    <row r="1" spans="1:10" ht="42.95" customHeight="1" x14ac:dyDescent="0.2">
      <c r="A1" s="509" t="s">
        <v>862</v>
      </c>
      <c r="B1" s="509"/>
      <c r="C1" s="509"/>
      <c r="D1" s="509"/>
      <c r="E1" s="509"/>
      <c r="F1" s="509"/>
      <c r="G1" s="509"/>
      <c r="H1"/>
      <c r="I1"/>
      <c r="J1" s="423" t="s">
        <v>883</v>
      </c>
    </row>
    <row r="2" spans="1:10" x14ac:dyDescent="0.2">
      <c r="A2"/>
      <c r="B2"/>
      <c r="C2"/>
      <c r="D2"/>
      <c r="E2"/>
      <c r="F2"/>
      <c r="G2"/>
      <c r="H2"/>
      <c r="I2"/>
      <c r="J2"/>
    </row>
    <row r="3" spans="1:10" ht="36.6" customHeight="1" x14ac:dyDescent="0.2">
      <c r="A3" s="44" t="s">
        <v>79</v>
      </c>
      <c r="B3" s="44" t="s">
        <v>80</v>
      </c>
      <c r="C3" s="1" t="s">
        <v>81</v>
      </c>
      <c r="D3" s="44" t="s">
        <v>82</v>
      </c>
      <c r="E3" s="44" t="s">
        <v>83</v>
      </c>
      <c r="F3" s="1" t="s">
        <v>84</v>
      </c>
      <c r="G3" s="1" t="s">
        <v>85</v>
      </c>
      <c r="H3"/>
      <c r="I3"/>
      <c r="J3"/>
    </row>
    <row r="4" spans="1:10" ht="15" x14ac:dyDescent="0.2">
      <c r="A4" s="45" t="s">
        <v>855</v>
      </c>
      <c r="B4" s="46" t="s">
        <v>86</v>
      </c>
      <c r="C4" s="46"/>
      <c r="D4" s="47"/>
      <c r="E4" s="47"/>
      <c r="F4" s="47"/>
      <c r="G4" s="48"/>
      <c r="H4"/>
      <c r="I4"/>
      <c r="J4"/>
    </row>
    <row r="5" spans="1:10" x14ac:dyDescent="0.2">
      <c r="A5" s="49" t="s">
        <v>863</v>
      </c>
      <c r="B5" s="50" t="s">
        <v>26</v>
      </c>
      <c r="C5" s="50"/>
      <c r="D5" s="51"/>
      <c r="E5" s="51"/>
      <c r="F5" s="51"/>
      <c r="G5" s="51"/>
      <c r="H5"/>
      <c r="I5" s="510"/>
      <c r="J5" s="510"/>
    </row>
    <row r="6" spans="1:10" x14ac:dyDescent="0.2">
      <c r="A6" s="512" t="s">
        <v>27</v>
      </c>
      <c r="B6" s="513"/>
      <c r="C6" s="513"/>
      <c r="D6" s="513"/>
      <c r="E6" s="513"/>
      <c r="F6" s="513"/>
      <c r="G6" s="514"/>
      <c r="H6"/>
      <c r="I6" s="222"/>
      <c r="J6" s="222"/>
    </row>
    <row r="7" spans="1:10" x14ac:dyDescent="0.2">
      <c r="A7" s="418" t="s">
        <v>867</v>
      </c>
      <c r="B7" s="419" t="str">
        <f>'CCT E VT'!A4</f>
        <v>Oficial de Manutenção Predial ( CBO 5143-25 ) - Jornada 44h semanais</v>
      </c>
      <c r="C7" s="422">
        <v>1</v>
      </c>
      <c r="D7" s="420" t="s">
        <v>31</v>
      </c>
      <c r="E7" s="421">
        <f>C7*2</f>
        <v>2</v>
      </c>
      <c r="F7" s="24">
        <f>'III-A - Mão de Obra (CCT)'!D$123</f>
        <v>0</v>
      </c>
      <c r="G7" s="24">
        <f>E7*F7</f>
        <v>0</v>
      </c>
      <c r="H7" s="282">
        <f>'III-A - Mão de Obra (CCT)'!D$121</f>
        <v>0</v>
      </c>
      <c r="I7" s="283">
        <f>E7*H7</f>
        <v>0</v>
      </c>
    </row>
    <row r="8" spans="1:10" ht="22.5" hidden="1" x14ac:dyDescent="0.2">
      <c r="A8" s="367" t="s">
        <v>87</v>
      </c>
      <c r="B8" s="368" t="str">
        <f>'CCT E VT'!A7</f>
        <v>Oficial de Manutenção Predial II (Pedreiro/Bombeiro Hidráulico) – CBO 5143-25 -  Jornada 44h semanais</v>
      </c>
      <c r="C8" s="368"/>
      <c r="D8" s="369" t="s">
        <v>31</v>
      </c>
      <c r="E8" s="370">
        <v>0</v>
      </c>
      <c r="F8" s="371">
        <f>'III-A - Mão de Obra (CCT)'!G$123</f>
        <v>3631.7404376387035</v>
      </c>
      <c r="G8" s="371">
        <f>E8*F8</f>
        <v>0</v>
      </c>
      <c r="H8" s="282">
        <f>'III-A - Mão de Obra (CCT)'!G$121</f>
        <v>3410.9601743972166</v>
      </c>
      <c r="I8" s="283">
        <f t="shared" ref="I8:I9" si="0">E8*H8</f>
        <v>0</v>
      </c>
    </row>
    <row r="9" spans="1:10" ht="22.5" hidden="1" x14ac:dyDescent="0.2">
      <c r="A9" s="367" t="s">
        <v>88</v>
      </c>
      <c r="B9" s="368" t="str">
        <f>'CCT E VT'!A10</f>
        <v>Auxiliar de manutenção predial (Auxiliar Eletricista/Hidráulica/Pedreiro) – CBO 5143-10 - Jornada de 44h semanais</v>
      </c>
      <c r="C9" s="368"/>
      <c r="D9" s="369" t="s">
        <v>31</v>
      </c>
      <c r="E9" s="370"/>
      <c r="F9" s="371">
        <f>'III-A - Mão de Obra (CCT)'!J$123</f>
        <v>3444.9842718831778</v>
      </c>
      <c r="G9" s="371">
        <f>E9*F9</f>
        <v>0</v>
      </c>
      <c r="H9" s="282">
        <f>'III-A - Mão de Obra (CCT)'!J$121</f>
        <v>3235.5572636844122</v>
      </c>
      <c r="I9" s="283">
        <f t="shared" si="0"/>
        <v>0</v>
      </c>
    </row>
    <row r="10" spans="1:10" x14ac:dyDescent="0.2">
      <c r="A10" s="512" t="s">
        <v>28</v>
      </c>
      <c r="B10" s="513"/>
      <c r="C10" s="513"/>
      <c r="D10" s="513"/>
      <c r="E10" s="513"/>
      <c r="F10" s="513"/>
      <c r="G10" s="514"/>
      <c r="H10" s="282"/>
      <c r="I10" s="283"/>
    </row>
    <row r="11" spans="1:10" x14ac:dyDescent="0.2">
      <c r="A11" s="418" t="s">
        <v>868</v>
      </c>
      <c r="B11" s="419" t="str">
        <f>'CCT E VT'!A4</f>
        <v>Oficial de Manutenção Predial ( CBO 5143-25 ) - Jornada 44h semanais</v>
      </c>
      <c r="C11" s="422">
        <v>1</v>
      </c>
      <c r="D11" s="420" t="s">
        <v>31</v>
      </c>
      <c r="E11" s="421">
        <f>C11*2</f>
        <v>2</v>
      </c>
      <c r="F11" s="24">
        <f>'III-A - Mão de Obra (CCT)'!E$123</f>
        <v>0</v>
      </c>
      <c r="G11" s="24">
        <f>E11*F11</f>
        <v>0</v>
      </c>
      <c r="H11" s="282">
        <f>'III-A - Mão de Obra (CCT)'!E$121</f>
        <v>0</v>
      </c>
      <c r="I11" s="283">
        <f t="shared" ref="I11:I13" si="1">E11*H11</f>
        <v>0</v>
      </c>
    </row>
    <row r="12" spans="1:10" ht="22.5" hidden="1" x14ac:dyDescent="0.2">
      <c r="A12" s="367" t="s">
        <v>89</v>
      </c>
      <c r="B12" s="368" t="str">
        <f>'CCT E VT'!A7</f>
        <v>Oficial de Manutenção Predial II (Pedreiro/Bombeiro Hidráulico) – CBO 5143-25 -  Jornada 44h semanais</v>
      </c>
      <c r="C12" s="368"/>
      <c r="D12" s="369" t="s">
        <v>31</v>
      </c>
      <c r="E12" s="370">
        <v>0</v>
      </c>
      <c r="F12" s="371">
        <f>'III-A - Mão de Obra (CCT)'!H$123</f>
        <v>3631.7404376387035</v>
      </c>
      <c r="G12" s="371">
        <f t="shared" ref="G12" si="2">E12*F12</f>
        <v>0</v>
      </c>
      <c r="H12" s="282">
        <f>'III-A - Mão de Obra (CCT)'!H$121</f>
        <v>3410.9601743972166</v>
      </c>
      <c r="I12" s="283">
        <f t="shared" si="1"/>
        <v>0</v>
      </c>
    </row>
    <row r="13" spans="1:10" ht="22.5" hidden="1" x14ac:dyDescent="0.2">
      <c r="A13" s="52" t="s">
        <v>90</v>
      </c>
      <c r="B13" s="14" t="str">
        <f>'CCT E VT'!A10</f>
        <v>Auxiliar de manutenção predial (Auxiliar Eletricista/Hidráulica/Pedreiro) – CBO 5143-10 - Jornada de 44h semanais</v>
      </c>
      <c r="C13" s="14"/>
      <c r="D13" s="7" t="s">
        <v>31</v>
      </c>
      <c r="E13" s="53">
        <v>0</v>
      </c>
      <c r="F13" s="24">
        <f>'III-A - Mão de Obra (CCT)'!K$123</f>
        <v>3444.9842718831778</v>
      </c>
      <c r="G13" s="24">
        <f>E13*F13</f>
        <v>0</v>
      </c>
      <c r="H13" s="282">
        <f>'III-A - Mão de Obra (CCT)'!K$121</f>
        <v>3235.5572636844122</v>
      </c>
      <c r="I13" s="283">
        <f t="shared" si="1"/>
        <v>0</v>
      </c>
    </row>
    <row r="14" spans="1:10" hidden="1" x14ac:dyDescent="0.2">
      <c r="A14" s="512"/>
      <c r="B14" s="513"/>
      <c r="C14" s="513"/>
      <c r="D14" s="513"/>
      <c r="E14" s="513"/>
      <c r="F14" s="513"/>
      <c r="G14" s="514"/>
      <c r="H14" s="282"/>
      <c r="I14" s="283"/>
    </row>
    <row r="15" spans="1:10" hidden="1" x14ac:dyDescent="0.2">
      <c r="A15" s="52"/>
      <c r="B15" s="14"/>
      <c r="C15" s="14"/>
      <c r="D15" s="7"/>
      <c r="E15" s="53"/>
      <c r="F15" s="24"/>
      <c r="G15" s="24"/>
      <c r="H15" s="282">
        <f>'III-A - Mão de Obra (CCT)'!F$121</f>
        <v>0</v>
      </c>
      <c r="I15" s="283">
        <f t="shared" ref="I15:I17" si="3">E15*H15</f>
        <v>0</v>
      </c>
    </row>
    <row r="16" spans="1:10" hidden="1" x14ac:dyDescent="0.2">
      <c r="A16" s="52"/>
      <c r="B16" s="14"/>
      <c r="C16" s="14"/>
      <c r="D16" s="7"/>
      <c r="E16" s="53"/>
      <c r="F16" s="24"/>
      <c r="G16" s="24"/>
      <c r="H16" s="282">
        <f>'III-A - Mão de Obra (CCT)'!L$121</f>
        <v>0</v>
      </c>
      <c r="I16" s="283">
        <f t="shared" si="3"/>
        <v>0</v>
      </c>
    </row>
    <row r="17" spans="1:11" hidden="1" x14ac:dyDescent="0.2">
      <c r="A17" s="52"/>
      <c r="B17" s="14"/>
      <c r="C17" s="14"/>
      <c r="D17" s="7"/>
      <c r="E17" s="53"/>
      <c r="F17" s="24"/>
      <c r="G17" s="24"/>
      <c r="H17" s="282">
        <f>'III-A - Mão de Obra (CCT)'!I$121</f>
        <v>0</v>
      </c>
      <c r="I17" s="283">
        <f t="shared" si="3"/>
        <v>0</v>
      </c>
    </row>
    <row r="18" spans="1:11" x14ac:dyDescent="0.2">
      <c r="A18" s="49" t="s">
        <v>866</v>
      </c>
      <c r="B18" s="50" t="s">
        <v>29</v>
      </c>
      <c r="C18" s="50"/>
      <c r="D18" s="49"/>
      <c r="E18" s="54"/>
      <c r="F18" s="49"/>
      <c r="G18" s="49"/>
      <c r="H18" s="282"/>
      <c r="I18" s="284"/>
    </row>
    <row r="19" spans="1:11" x14ac:dyDescent="0.2">
      <c r="A19" s="512" t="s">
        <v>27</v>
      </c>
      <c r="B19" s="513"/>
      <c r="C19" s="513"/>
      <c r="D19" s="513"/>
      <c r="E19" s="513"/>
      <c r="F19" s="513"/>
      <c r="G19" s="514"/>
      <c r="H19" s="282"/>
      <c r="I19" s="283"/>
    </row>
    <row r="20" spans="1:11" x14ac:dyDescent="0.2">
      <c r="A20" s="418" t="s">
        <v>864</v>
      </c>
      <c r="B20" s="419" t="str">
        <f>'CCT E VT'!A13</f>
        <v>Engenheiro Civil - Jornada 44h semanais</v>
      </c>
      <c r="C20" s="419"/>
      <c r="D20" s="420" t="s">
        <v>31</v>
      </c>
      <c r="E20" s="421">
        <v>0.475766470508658</v>
      </c>
      <c r="F20" s="389">
        <f>'III-A - Mão de Obra (CCT)'!N123</f>
        <v>0</v>
      </c>
      <c r="G20" s="24">
        <f t="shared" ref="G20:G27" si="4">E20*F20</f>
        <v>0</v>
      </c>
      <c r="H20" s="282">
        <f>'III-A - Mão de Obra (CCT)'!N121</f>
        <v>0</v>
      </c>
      <c r="I20" s="283">
        <f t="shared" ref="I20:I22" si="5">E20*H20</f>
        <v>0</v>
      </c>
    </row>
    <row r="21" spans="1:11" x14ac:dyDescent="0.2">
      <c r="A21" s="418" t="s">
        <v>865</v>
      </c>
      <c r="B21" s="419" t="str">
        <f>'CCT E VT'!A14</f>
        <v>Engenheiro Eletricista - Jornada 44h semanais</v>
      </c>
      <c r="C21" s="419"/>
      <c r="D21" s="420" t="s">
        <v>31</v>
      </c>
      <c r="E21" s="421">
        <v>3.8266470508658008E-2</v>
      </c>
      <c r="F21" s="389">
        <f>'III-A - Mão de Obra (CCT)'!O123</f>
        <v>0</v>
      </c>
      <c r="G21" s="24">
        <f t="shared" si="4"/>
        <v>0</v>
      </c>
      <c r="H21" s="282">
        <f>'III-A - Mão de Obra (CCT)'!O121</f>
        <v>0</v>
      </c>
      <c r="I21" s="283">
        <f t="shared" si="5"/>
        <v>0</v>
      </c>
    </row>
    <row r="22" spans="1:11" hidden="1" x14ac:dyDescent="0.2">
      <c r="A22" s="52" t="s">
        <v>33</v>
      </c>
      <c r="B22" s="14" t="str">
        <f>'CCT E VT'!A15</f>
        <v>Encarregado de Manutenção – CBO 7102-05 - Jornada 44h semanais</v>
      </c>
      <c r="C22" s="14"/>
      <c r="D22" s="7" t="s">
        <v>31</v>
      </c>
      <c r="E22" s="53">
        <v>0</v>
      </c>
      <c r="F22" s="389">
        <f>'III-A - Mão de Obra (CCT)'!M123</f>
        <v>3960.2311934765476</v>
      </c>
      <c r="G22" s="24">
        <f t="shared" si="4"/>
        <v>0</v>
      </c>
      <c r="H22" s="282">
        <f>'III-A - Mão de Obra (CCT)'!M121</f>
        <v>3719.4813655617031</v>
      </c>
      <c r="I22" s="283">
        <f t="shared" si="5"/>
        <v>0</v>
      </c>
      <c r="K22" s="325"/>
    </row>
    <row r="23" spans="1:11" ht="15" x14ac:dyDescent="0.2">
      <c r="A23" s="55" t="s">
        <v>856</v>
      </c>
      <c r="B23" s="56" t="s">
        <v>91</v>
      </c>
      <c r="C23" s="56"/>
      <c r="D23" s="6" t="s">
        <v>92</v>
      </c>
      <c r="E23" s="57">
        <v>1</v>
      </c>
      <c r="F23" s="390">
        <f>'III-C - Desloc, Pern e sistema'!J6</f>
        <v>0</v>
      </c>
      <c r="G23" s="58">
        <f t="shared" si="4"/>
        <v>0</v>
      </c>
      <c r="H23" s="282"/>
      <c r="I23" s="283">
        <f>SUM(I7:I22)*12</f>
        <v>0</v>
      </c>
      <c r="K23" s="325"/>
    </row>
    <row r="24" spans="1:11" ht="15" x14ac:dyDescent="0.2">
      <c r="A24" s="55" t="s">
        <v>857</v>
      </c>
      <c r="B24" s="56" t="s">
        <v>93</v>
      </c>
      <c r="C24" s="56"/>
      <c r="D24" s="6" t="s">
        <v>92</v>
      </c>
      <c r="E24" s="57">
        <v>1</v>
      </c>
      <c r="F24" s="390">
        <f>'III-C - Desloc, Pern e sistema'!J7</f>
        <v>0</v>
      </c>
      <c r="G24" s="58">
        <f t="shared" si="4"/>
        <v>0</v>
      </c>
      <c r="H24" s="119"/>
      <c r="I24" s="284"/>
      <c r="K24" s="325"/>
    </row>
    <row r="25" spans="1:11" ht="15" x14ac:dyDescent="0.2">
      <c r="A25" s="55" t="s">
        <v>869</v>
      </c>
      <c r="B25" s="56" t="s">
        <v>94</v>
      </c>
      <c r="C25" s="56"/>
      <c r="D25" s="6" t="s">
        <v>92</v>
      </c>
      <c r="E25" s="57">
        <v>1</v>
      </c>
      <c r="F25" s="390">
        <f>'III-C - Desloc, Pern e sistema'!J8+'III-C - Desloc, Pern e sistema'!J9</f>
        <v>0</v>
      </c>
      <c r="G25" s="58">
        <f t="shared" si="4"/>
        <v>0</v>
      </c>
      <c r="H25" s="59"/>
    </row>
    <row r="26" spans="1:11" ht="15" x14ac:dyDescent="0.2">
      <c r="A26" s="55" t="s">
        <v>860</v>
      </c>
      <c r="B26" s="56" t="s">
        <v>95</v>
      </c>
      <c r="C26" s="56"/>
      <c r="D26" s="6" t="s">
        <v>92</v>
      </c>
      <c r="E26" s="57">
        <v>1</v>
      </c>
      <c r="F26" s="390">
        <f>'III-E - Materiais de Consumo'!I314</f>
        <v>0</v>
      </c>
      <c r="G26" s="58">
        <f t="shared" si="4"/>
        <v>0</v>
      </c>
      <c r="K26" s="325"/>
    </row>
    <row r="27" spans="1:11" x14ac:dyDescent="0.2">
      <c r="A27" s="55" t="s">
        <v>861</v>
      </c>
      <c r="B27" s="56" t="s">
        <v>96</v>
      </c>
      <c r="C27" s="56"/>
      <c r="D27" s="6" t="s">
        <v>92</v>
      </c>
      <c r="E27" s="57">
        <v>1</v>
      </c>
      <c r="F27" s="390">
        <f>'III-C - Desloc, Pern e sistema'!J10</f>
        <v>0</v>
      </c>
      <c r="G27" s="58">
        <f t="shared" si="4"/>
        <v>0</v>
      </c>
      <c r="K27" s="325"/>
    </row>
    <row r="28" spans="1:11" x14ac:dyDescent="0.2">
      <c r="A28" s="511" t="s">
        <v>870</v>
      </c>
      <c r="B28" s="511"/>
      <c r="C28" s="511"/>
      <c r="D28" s="511"/>
      <c r="E28" s="511"/>
      <c r="F28" s="511"/>
      <c r="G28" s="60">
        <f>SUM(G7:G27)</f>
        <v>0</v>
      </c>
      <c r="J28" s="325"/>
      <c r="K28" s="325"/>
    </row>
    <row r="30" spans="1:11" x14ac:dyDescent="0.2">
      <c r="G30" s="325"/>
    </row>
  </sheetData>
  <mergeCells count="7">
    <mergeCell ref="A1:G1"/>
    <mergeCell ref="I5:J5"/>
    <mergeCell ref="A28:F28"/>
    <mergeCell ref="A6:G6"/>
    <mergeCell ref="A10:G10"/>
    <mergeCell ref="A14:G14"/>
    <mergeCell ref="A19:G19"/>
  </mergeCells>
  <printOptions horizontalCentered="1"/>
  <pageMargins left="0.39370078740157483" right="0.39370078740157483" top="0.59055118110236227" bottom="0.39370078740157483" header="0" footer="0"/>
  <pageSetup paperSize="9" scale="70" firstPageNumber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AMD123"/>
  <sheetViews>
    <sheetView view="pageBreakPreview" topLeftCell="A99" zoomScale="85" zoomScaleNormal="85" zoomScaleSheetLayoutView="85" zoomScalePageLayoutView="85" workbookViewId="0">
      <selection activeCell="B106" sqref="B106"/>
    </sheetView>
  </sheetViews>
  <sheetFormatPr defaultRowHeight="14.25" x14ac:dyDescent="0.2"/>
  <cols>
    <col min="1" max="1" width="28.25" style="61" customWidth="1"/>
    <col min="2" max="2" width="14" style="62"/>
    <col min="3" max="3" width="1.875" style="62"/>
    <col min="4" max="5" width="14.625" style="62" customWidth="1"/>
    <col min="6" max="6" width="14.625" style="62" hidden="1" customWidth="1"/>
    <col min="7" max="9" width="12" style="62" hidden="1" customWidth="1"/>
    <col min="10" max="12" width="11" style="62" hidden="1" customWidth="1"/>
    <col min="13" max="13" width="13.25" style="62" hidden="1" customWidth="1"/>
    <col min="14" max="14" width="13.375" style="62" customWidth="1"/>
    <col min="15" max="15" width="13.875" style="62" customWidth="1"/>
    <col min="16" max="16" width="13.625" style="62" customWidth="1"/>
    <col min="17" max="17" width="66.625" style="62" customWidth="1"/>
    <col min="18" max="1018" width="44.125" style="62"/>
  </cols>
  <sheetData>
    <row r="1" spans="1:17" ht="62.45" customHeight="1" thickBot="1" x14ac:dyDescent="0.25">
      <c r="A1" s="526" t="s">
        <v>97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7"/>
      <c r="O1" s="528"/>
      <c r="P1"/>
      <c r="Q1" s="538" t="s">
        <v>884</v>
      </c>
    </row>
    <row r="2" spans="1:17" ht="28.5" customHeight="1" thickBot="1" x14ac:dyDescent="0.25">
      <c r="A2" s="531" t="s">
        <v>98</v>
      </c>
      <c r="B2" s="532"/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3"/>
      <c r="P2"/>
      <c r="Q2" s="538"/>
    </row>
    <row r="3" spans="1:17" ht="28.5" customHeight="1" x14ac:dyDescent="0.2">
      <c r="A3" s="534" t="s">
        <v>99</v>
      </c>
      <c r="B3" s="535"/>
      <c r="C3" s="535"/>
      <c r="D3" s="521"/>
      <c r="E3" s="522"/>
      <c r="F3" s="522"/>
      <c r="G3" s="522"/>
      <c r="H3" s="521"/>
      <c r="I3" s="522"/>
      <c r="J3" s="522"/>
      <c r="K3" s="522"/>
      <c r="L3" s="521"/>
      <c r="M3" s="522"/>
      <c r="N3" s="522"/>
      <c r="O3" s="522"/>
      <c r="P3"/>
    </row>
    <row r="4" spans="1:17" ht="28.5" customHeight="1" x14ac:dyDescent="0.2">
      <c r="A4" s="536" t="s">
        <v>100</v>
      </c>
      <c r="B4" s="537"/>
      <c r="C4" s="537"/>
      <c r="D4" s="515"/>
      <c r="E4" s="516"/>
      <c r="F4" s="516"/>
      <c r="G4" s="516"/>
      <c r="H4" s="515"/>
      <c r="I4" s="516"/>
      <c r="J4" s="516"/>
      <c r="K4" s="516"/>
      <c r="L4" s="515"/>
      <c r="M4" s="516"/>
      <c r="N4" s="516"/>
      <c r="O4" s="516"/>
      <c r="P4"/>
    </row>
    <row r="5" spans="1:17" ht="28.5" customHeight="1" x14ac:dyDescent="0.2">
      <c r="A5" s="536" t="s">
        <v>101</v>
      </c>
      <c r="B5" s="537"/>
      <c r="C5" s="537"/>
      <c r="D5" s="515"/>
      <c r="E5" s="516"/>
      <c r="F5" s="516"/>
      <c r="G5" s="516"/>
      <c r="H5" s="515"/>
      <c r="I5" s="516"/>
      <c r="J5" s="516"/>
      <c r="K5" s="516"/>
      <c r="L5" s="515"/>
      <c r="M5" s="516"/>
      <c r="N5" s="516"/>
      <c r="O5" s="516"/>
      <c r="P5"/>
    </row>
    <row r="6" spans="1:17" ht="28.5" customHeight="1" x14ac:dyDescent="0.2">
      <c r="A6" s="536" t="s">
        <v>102</v>
      </c>
      <c r="B6" s="537"/>
      <c r="C6" s="537"/>
      <c r="D6" s="523"/>
      <c r="E6" s="524"/>
      <c r="F6" s="524"/>
      <c r="G6" s="524"/>
      <c r="H6" s="523"/>
      <c r="I6" s="524"/>
      <c r="J6" s="524"/>
      <c r="K6" s="524"/>
      <c r="L6" s="523"/>
      <c r="M6" s="524"/>
      <c r="N6" s="524"/>
      <c r="O6" s="524"/>
      <c r="P6"/>
    </row>
    <row r="7" spans="1:17" ht="28.5" customHeight="1" x14ac:dyDescent="0.2">
      <c r="A7" s="536" t="s">
        <v>103</v>
      </c>
      <c r="B7" s="537"/>
      <c r="C7" s="537"/>
      <c r="D7" s="515"/>
      <c r="E7" s="516"/>
      <c r="F7" s="516"/>
      <c r="G7" s="516"/>
      <c r="H7" s="515"/>
      <c r="I7" s="516"/>
      <c r="J7" s="516"/>
      <c r="K7" s="525"/>
      <c r="L7" s="515"/>
      <c r="M7" s="516"/>
      <c r="N7" s="516"/>
      <c r="O7" s="525"/>
      <c r="P7"/>
    </row>
    <row r="8" spans="1:17" ht="28.5" customHeight="1" x14ac:dyDescent="0.2">
      <c r="A8" s="536" t="s">
        <v>104</v>
      </c>
      <c r="B8" s="537"/>
      <c r="C8" s="537"/>
      <c r="D8" s="515"/>
      <c r="E8" s="516"/>
      <c r="F8" s="516"/>
      <c r="G8" s="516"/>
      <c r="H8" s="515"/>
      <c r="I8" s="516"/>
      <c r="J8" s="516"/>
      <c r="K8" s="516"/>
      <c r="L8" s="515"/>
      <c r="M8" s="516"/>
      <c r="N8" s="516"/>
      <c r="O8" s="516"/>
      <c r="P8"/>
    </row>
    <row r="9" spans="1:17" ht="49.15" customHeight="1" x14ac:dyDescent="0.2">
      <c r="A9" s="536" t="s">
        <v>105</v>
      </c>
      <c r="B9" s="537"/>
      <c r="C9" s="537"/>
      <c r="D9" s="515"/>
      <c r="E9" s="516"/>
      <c r="F9" s="516"/>
      <c r="G9" s="516"/>
      <c r="H9" s="517"/>
      <c r="I9" s="518"/>
      <c r="J9" s="518"/>
      <c r="K9" s="518"/>
      <c r="L9" s="515"/>
      <c r="M9" s="516"/>
      <c r="N9" s="516"/>
      <c r="O9" s="516"/>
      <c r="P9"/>
    </row>
    <row r="10" spans="1:17" ht="28.5" customHeight="1" thickBot="1" x14ac:dyDescent="0.25">
      <c r="A10" s="540" t="s">
        <v>106</v>
      </c>
      <c r="B10" s="541"/>
      <c r="C10" s="541"/>
      <c r="D10" s="519"/>
      <c r="E10" s="520"/>
      <c r="F10" s="520"/>
      <c r="G10" s="520"/>
      <c r="H10" s="519"/>
      <c r="I10" s="520"/>
      <c r="J10" s="520"/>
      <c r="K10" s="520"/>
      <c r="L10" s="519"/>
      <c r="M10" s="520"/>
      <c r="N10" s="520"/>
      <c r="O10" s="520"/>
      <c r="P10"/>
    </row>
    <row r="11" spans="1:17" ht="15.75" customHeight="1" x14ac:dyDescent="0.2">
      <c r="A11" s="5"/>
      <c r="B11" s="200"/>
      <c r="C11" s="200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5"/>
      <c r="P11"/>
      <c r="Q11" s="424" t="s">
        <v>885</v>
      </c>
    </row>
    <row r="12" spans="1:17" ht="90" x14ac:dyDescent="0.2">
      <c r="A12" s="539" t="s">
        <v>108</v>
      </c>
      <c r="B12" s="539"/>
      <c r="C12"/>
      <c r="D12" s="206" t="str">
        <f>'CCT E VT'!$A$4</f>
        <v>Oficial de Manutenção Predial ( CBO 5143-25 ) - Jornada 44h semanais</v>
      </c>
      <c r="E12" s="206" t="str">
        <f>'CCT E VT'!$A$4</f>
        <v>Oficial de Manutenção Predial ( CBO 5143-25 ) - Jornada 44h semanais</v>
      </c>
      <c r="F12" s="206" t="str">
        <f>'CCT E VT'!$A$4</f>
        <v>Oficial de Manutenção Predial ( CBO 5143-25 ) - Jornada 44h semanais</v>
      </c>
      <c r="G12" s="206" t="str">
        <f>'CCT E VT'!$A$7</f>
        <v>Oficial de Manutenção Predial II (Pedreiro/Bombeiro Hidráulico) – CBO 5143-25 -  Jornada 44h semanais</v>
      </c>
      <c r="H12" s="206" t="str">
        <f>'CCT E VT'!$A$7</f>
        <v>Oficial de Manutenção Predial II (Pedreiro/Bombeiro Hidráulico) – CBO 5143-25 -  Jornada 44h semanais</v>
      </c>
      <c r="I12" s="206" t="str">
        <f>'CCT E VT'!$A$7</f>
        <v>Oficial de Manutenção Predial II (Pedreiro/Bombeiro Hidráulico) – CBO 5143-25 -  Jornada 44h semanais</v>
      </c>
      <c r="J12" s="206" t="str">
        <f>'CCT E VT'!$A$10</f>
        <v>Auxiliar de manutenção predial (Auxiliar Eletricista/Hidráulica/Pedreiro) – CBO 5143-10 - Jornada de 44h semanais</v>
      </c>
      <c r="K12" s="206" t="str">
        <f>'CCT E VT'!$A$10</f>
        <v>Auxiliar de manutenção predial (Auxiliar Eletricista/Hidráulica/Pedreiro) – CBO 5143-10 - Jornada de 44h semanais</v>
      </c>
      <c r="L12" s="206" t="str">
        <f>'CCT E VT'!$A$10</f>
        <v>Auxiliar de manutenção predial (Auxiliar Eletricista/Hidráulica/Pedreiro) – CBO 5143-10 - Jornada de 44h semanais</v>
      </c>
      <c r="M12" s="203" t="str">
        <f>'CCT E VT'!$A$15</f>
        <v>Encarregado de Manutenção – CBO 7102-05 - Jornada 44h semanais</v>
      </c>
      <c r="N12" s="208" t="str">
        <f>'CCT E VT'!A13</f>
        <v>Engenheiro Civil - Jornada 44h semanais</v>
      </c>
      <c r="O12" s="203" t="str">
        <f>'CCT E VT'!A14</f>
        <v>Engenheiro Eletricista - Jornada 44h semanais</v>
      </c>
      <c r="P12"/>
    </row>
    <row r="13" spans="1:17" x14ac:dyDescent="0.2">
      <c r="A13" s="530" t="s">
        <v>109</v>
      </c>
      <c r="B13" s="530"/>
      <c r="C13"/>
      <c r="D13" s="402" t="s">
        <v>107</v>
      </c>
      <c r="E13" s="402" t="s">
        <v>110</v>
      </c>
      <c r="F13" s="402"/>
      <c r="G13" s="402" t="s">
        <v>107</v>
      </c>
      <c r="H13" s="402" t="s">
        <v>110</v>
      </c>
      <c r="I13" s="402"/>
      <c r="J13" s="402" t="s">
        <v>107</v>
      </c>
      <c r="K13" s="402" t="s">
        <v>110</v>
      </c>
      <c r="L13" s="402"/>
      <c r="M13" s="402" t="s">
        <v>107</v>
      </c>
      <c r="N13" s="402" t="s">
        <v>107</v>
      </c>
      <c r="O13" s="402" t="s">
        <v>107</v>
      </c>
      <c r="P13"/>
    </row>
    <row r="14" spans="1:17" x14ac:dyDescent="0.2">
      <c r="A14" s="530" t="s">
        <v>111</v>
      </c>
      <c r="B14" s="530"/>
      <c r="C14"/>
      <c r="D14" s="403">
        <f>'CCT E VT'!$D4</f>
        <v>0</v>
      </c>
      <c r="E14" s="403">
        <f>'CCT E VT'!$D5</f>
        <v>0</v>
      </c>
      <c r="F14" s="403">
        <f>'CCT E VT'!$D6</f>
        <v>0</v>
      </c>
      <c r="G14" s="403">
        <f>'CCT E VT'!$D7</f>
        <v>2178</v>
      </c>
      <c r="H14" s="403">
        <f>'CCT E VT'!$D8</f>
        <v>2178</v>
      </c>
      <c r="I14" s="403">
        <f>'CCT E VT'!$D9</f>
        <v>0</v>
      </c>
      <c r="J14" s="403">
        <f>'CCT E VT'!$D10</f>
        <v>2066</v>
      </c>
      <c r="K14" s="403">
        <f>'CCT E VT'!$D11</f>
        <v>2066</v>
      </c>
      <c r="L14" s="403">
        <f>'CCT E VT'!$D12</f>
        <v>0</v>
      </c>
      <c r="M14" s="403">
        <f>'CCT E VT'!$D15</f>
        <v>2375</v>
      </c>
      <c r="N14" s="404">
        <f>'CCT E VT'!$D13</f>
        <v>0</v>
      </c>
      <c r="O14" s="403">
        <f>'CCT E VT'!$D14</f>
        <v>0</v>
      </c>
      <c r="P14"/>
    </row>
    <row r="15" spans="1:17" x14ac:dyDescent="0.2">
      <c r="A15" s="530" t="s">
        <v>112</v>
      </c>
      <c r="B15" s="530"/>
      <c r="C15"/>
      <c r="D15" s="220" t="s">
        <v>113</v>
      </c>
      <c r="E15" s="220" t="s">
        <v>113</v>
      </c>
      <c r="F15" s="204"/>
      <c r="G15" s="220" t="s">
        <v>114</v>
      </c>
      <c r="H15" s="220" t="s">
        <v>114</v>
      </c>
      <c r="I15" s="204"/>
      <c r="J15" s="220" t="s">
        <v>115</v>
      </c>
      <c r="K15" s="220" t="s">
        <v>115</v>
      </c>
      <c r="L15" s="204"/>
      <c r="M15" s="220" t="s">
        <v>116</v>
      </c>
      <c r="N15" s="219"/>
      <c r="O15" s="220"/>
      <c r="P15" s="391"/>
    </row>
    <row r="16" spans="1:17" ht="34.5" customHeight="1" x14ac:dyDescent="0.2">
      <c r="A16" s="529" t="s">
        <v>117</v>
      </c>
      <c r="B16" s="202" t="s">
        <v>118</v>
      </c>
      <c r="C16"/>
      <c r="D16" s="204">
        <f>D3</f>
        <v>0</v>
      </c>
      <c r="E16" s="204">
        <f>$H$3</f>
        <v>0</v>
      </c>
      <c r="F16" s="204"/>
      <c r="G16" s="204">
        <f>$D$3</f>
        <v>0</v>
      </c>
      <c r="H16" s="204">
        <f>$H$3</f>
        <v>0</v>
      </c>
      <c r="I16" s="204"/>
      <c r="J16" s="204">
        <f>$D$3</f>
        <v>0</v>
      </c>
      <c r="K16" s="204">
        <f>$H$3</f>
        <v>0</v>
      </c>
      <c r="L16" s="204"/>
      <c r="M16" s="204">
        <f>$D$3</f>
        <v>0</v>
      </c>
      <c r="N16" s="307"/>
      <c r="O16" s="204"/>
      <c r="P16" s="25"/>
    </row>
    <row r="17" spans="1:15" ht="26.25" customHeight="1" x14ac:dyDescent="0.2">
      <c r="A17" s="529"/>
      <c r="B17" s="201" t="s">
        <v>119</v>
      </c>
      <c r="C17"/>
      <c r="D17" s="205">
        <f>MAX(0,'CCT E VT'!$D$18*'III-A.1 - Memorial de Cálculo'!$B$6*2-'III-A.1 - Memorial de Cálculo'!$B$10*D14)</f>
        <v>0</v>
      </c>
      <c r="E17" s="205">
        <f>MAX(0,'CCT E VT'!$D$19*'III-A.1 - Memorial de Cálculo'!$B$6*2-'III-A.1 - Memorial de Cálculo'!$B$10*E14)</f>
        <v>0</v>
      </c>
      <c r="F17" s="205">
        <f>MAX(0,'CCT E VT'!$D$20*'III-A.1 - Memorial de Cálculo'!$B$6*2-'III-A.1 - Memorial de Cálculo'!$B$10*F14)</f>
        <v>0</v>
      </c>
      <c r="G17" s="205">
        <f>MAX(0,'CCT E VT'!$D$18*'III-A.1 - Memorial de Cálculo'!$B$6*2-'III-A.1 - Memorial de Cálculo'!$B$10*G14)</f>
        <v>0</v>
      </c>
      <c r="H17" s="205">
        <f>MAX(0,'CCT E VT'!$D$19*'III-A.1 - Memorial de Cálculo'!$B$6*2-'III-A.1 - Memorial de Cálculo'!$B$10*H14)</f>
        <v>0</v>
      </c>
      <c r="I17" s="205">
        <f>MAX(0,'CCT E VT'!$D$20*'III-A.1 - Memorial de Cálculo'!$B$6*2-'III-A.1 - Memorial de Cálculo'!$B$10*I14)</f>
        <v>0</v>
      </c>
      <c r="J17" s="205">
        <f>MAX(0,'CCT E VT'!$D$18*'III-A.1 - Memorial de Cálculo'!$B$6*2-'III-A.1 - Memorial de Cálculo'!$B$10*J14)</f>
        <v>0</v>
      </c>
      <c r="K17" s="205">
        <f>MAX(0,'CCT E VT'!$D$19*'III-A.1 - Memorial de Cálculo'!$B$6*2-'III-A.1 - Memorial de Cálculo'!$B$10*K14)</f>
        <v>0</v>
      </c>
      <c r="L17" s="205">
        <f>MAX(0,'CCT E VT'!$D$20*'III-A.1 - Memorial de Cálculo'!$B$6*2-'III-A.1 - Memorial de Cálculo'!$B$10*L14)</f>
        <v>0</v>
      </c>
      <c r="M17" s="205">
        <f>MAX(0,'CCT E VT'!$D$18*'III-A.1 - Memorial de Cálculo'!$B$6*2-'III-A.1 - Memorial de Cálculo'!$B$10*M14)</f>
        <v>0</v>
      </c>
      <c r="N17" s="205">
        <f>IF('CCT E VT'!$D$18*'III-A.1 - Memorial de Cálculo'!$B$6*2-0.06*N14&lt;0,0,'CCT E VT'!$D$18*'III-A.1 - Memorial de Cálculo'!$B$6*2-0.06*N14)</f>
        <v>0</v>
      </c>
      <c r="O17" s="205">
        <f>IF('CCT E VT'!$D$18*'III-A.1 - Memorial de Cálculo'!$B$6*2-0.06*O14&lt;0,0,'CCT E VT'!$D$18*'III-A.1 - Memorial de Cálculo'!$B$6*2-0.06*O14)</f>
        <v>0</v>
      </c>
    </row>
    <row r="18" spans="1:15" ht="22.5" x14ac:dyDescent="0.2">
      <c r="A18" s="529"/>
      <c r="B18" s="201" t="s">
        <v>120</v>
      </c>
      <c r="C18"/>
      <c r="D18" s="205">
        <f>SUM('CCT E VT'!$D$23:$D$23)*'III-A.1 - Memorial de Cálculo'!$B$6+'CCT E VT'!$D24</f>
        <v>0</v>
      </c>
      <c r="E18" s="205">
        <f>SUM('CCT E VT'!$D$23:$D$23)*'III-A.1 - Memorial de Cálculo'!$B$6+'CCT E VT'!$D24</f>
        <v>0</v>
      </c>
      <c r="F18" s="205"/>
      <c r="G18" s="205">
        <f>SUM('CCT E VT'!$D$23:$D$23)*'III-A.1 - Memorial de Cálculo'!$B$6+'CCT E VT'!$D24</f>
        <v>0</v>
      </c>
      <c r="H18" s="205">
        <f>SUM('CCT E VT'!$D$23:$D$23)*'III-A.1 - Memorial de Cálculo'!$B$6+'CCT E VT'!$D24</f>
        <v>0</v>
      </c>
      <c r="I18" s="205"/>
      <c r="J18" s="205">
        <f>SUM('CCT E VT'!$D$23:$D$23)*'III-A.1 - Memorial de Cálculo'!$B$6+'CCT E VT'!$D24</f>
        <v>0</v>
      </c>
      <c r="K18" s="205">
        <f>SUM('CCT E VT'!$D$23:$D$23)*'III-A.1 - Memorial de Cálculo'!$B$6+'CCT E VT'!$D24</f>
        <v>0</v>
      </c>
      <c r="L18" s="205"/>
      <c r="M18" s="205">
        <f>SUM('CCT E VT'!$D$23:$D$23)*'III-A.1 - Memorial de Cálculo'!$B$6+'CCT E VT'!$D24</f>
        <v>0</v>
      </c>
      <c r="N18" s="308"/>
      <c r="O18" s="205"/>
    </row>
    <row r="19" spans="1:15" ht="22.5" x14ac:dyDescent="0.2">
      <c r="A19" s="529"/>
      <c r="B19" s="201" t="s">
        <v>121</v>
      </c>
      <c r="C19"/>
      <c r="D19" s="221"/>
      <c r="E19" s="204"/>
      <c r="F19" s="204"/>
      <c r="G19" s="204"/>
      <c r="H19" s="204"/>
      <c r="I19" s="204"/>
      <c r="J19" s="204"/>
      <c r="K19" s="204"/>
      <c r="L19" s="204"/>
      <c r="M19" s="204"/>
      <c r="N19" s="307"/>
      <c r="O19" s="204"/>
    </row>
    <row r="20" spans="1:15" ht="22.5" x14ac:dyDescent="0.2">
      <c r="A20" s="529"/>
      <c r="B20" s="201" t="s">
        <v>122</v>
      </c>
      <c r="C20"/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307"/>
      <c r="O20" s="204"/>
    </row>
    <row r="21" spans="1:15" ht="45" x14ac:dyDescent="0.2">
      <c r="A21" s="529"/>
      <c r="B21" s="201" t="s">
        <v>123</v>
      </c>
      <c r="C21"/>
      <c r="D21" s="205">
        <f>SUM('CCT E VT'!$D27:$D28)</f>
        <v>0</v>
      </c>
      <c r="E21" s="205">
        <f>SUM('CCT E VT'!$D27:$D28)</f>
        <v>0</v>
      </c>
      <c r="F21" s="205"/>
      <c r="G21" s="205">
        <f>SUM('CCT E VT'!$D27:$D28)</f>
        <v>0</v>
      </c>
      <c r="H21" s="205">
        <f>SUM('CCT E VT'!$D27:$D28)</f>
        <v>0</v>
      </c>
      <c r="I21" s="205"/>
      <c r="J21" s="205">
        <f>SUM('CCT E VT'!$D27:$D28)</f>
        <v>0</v>
      </c>
      <c r="K21" s="205">
        <f>SUM('CCT E VT'!$D27:$D28)</f>
        <v>0</v>
      </c>
      <c r="L21" s="205"/>
      <c r="M21" s="205">
        <f>SUM('CCT E VT'!$D27:$D28)</f>
        <v>0</v>
      </c>
      <c r="N21" s="308"/>
      <c r="O21" s="205"/>
    </row>
    <row r="22" spans="1:15" x14ac:dyDescent="0.2">
      <c r="A22" s="530" t="s">
        <v>124</v>
      </c>
      <c r="B22" s="530"/>
      <c r="C22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307"/>
      <c r="O22" s="204"/>
    </row>
    <row r="23" spans="1:15" x14ac:dyDescent="0.2">
      <c r="A23"/>
      <c r="B23"/>
      <c r="C2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</row>
    <row r="24" spans="1:15" ht="22.5" x14ac:dyDescent="0.2">
      <c r="A24" s="65" t="s">
        <v>125</v>
      </c>
      <c r="B24" s="66"/>
      <c r="C24"/>
      <c r="D24" s="67"/>
      <c r="E24" s="68"/>
      <c r="F24" s="68"/>
      <c r="G24" s="68"/>
      <c r="H24" s="68"/>
      <c r="I24" s="68"/>
      <c r="J24" s="68"/>
      <c r="K24" s="68"/>
      <c r="L24" s="68"/>
      <c r="M24" s="69"/>
      <c r="N24" s="68"/>
      <c r="O24" s="68"/>
    </row>
    <row r="25" spans="1:15" x14ac:dyDescent="0.2">
      <c r="A25" s="70" t="s">
        <v>126</v>
      </c>
      <c r="B25" s="1" t="s">
        <v>127</v>
      </c>
      <c r="C25"/>
      <c r="D25" s="71" t="s">
        <v>128</v>
      </c>
      <c r="E25" s="71" t="s">
        <v>128</v>
      </c>
      <c r="F25" s="71" t="s">
        <v>128</v>
      </c>
      <c r="G25" s="71" t="s">
        <v>128</v>
      </c>
      <c r="H25" s="71" t="s">
        <v>128</v>
      </c>
      <c r="I25" s="71" t="s">
        <v>128</v>
      </c>
      <c r="J25" s="71" t="s">
        <v>128</v>
      </c>
      <c r="K25" s="71" t="s">
        <v>128</v>
      </c>
      <c r="L25" s="71" t="s">
        <v>128</v>
      </c>
      <c r="M25" s="71" t="s">
        <v>128</v>
      </c>
      <c r="N25" s="71" t="s">
        <v>128</v>
      </c>
      <c r="O25" s="71" t="s">
        <v>128</v>
      </c>
    </row>
    <row r="26" spans="1:15" x14ac:dyDescent="0.2">
      <c r="A26" s="72" t="s">
        <v>129</v>
      </c>
      <c r="B26" s="73"/>
      <c r="C26"/>
      <c r="D26" s="74">
        <f>D14</f>
        <v>0</v>
      </c>
      <c r="E26" s="74">
        <f t="shared" ref="E26:O26" si="0">E14</f>
        <v>0</v>
      </c>
      <c r="F26" s="74">
        <f t="shared" si="0"/>
        <v>0</v>
      </c>
      <c r="G26" s="74">
        <f t="shared" si="0"/>
        <v>2178</v>
      </c>
      <c r="H26" s="74">
        <f t="shared" si="0"/>
        <v>2178</v>
      </c>
      <c r="I26" s="74">
        <f t="shared" si="0"/>
        <v>0</v>
      </c>
      <c r="J26" s="74">
        <f t="shared" si="0"/>
        <v>2066</v>
      </c>
      <c r="K26" s="74">
        <f t="shared" si="0"/>
        <v>2066</v>
      </c>
      <c r="L26" s="74">
        <f t="shared" si="0"/>
        <v>0</v>
      </c>
      <c r="M26" s="74">
        <f>M14</f>
        <v>2375</v>
      </c>
      <c r="N26" s="74">
        <f t="shared" si="0"/>
        <v>0</v>
      </c>
      <c r="O26" s="74">
        <f t="shared" si="0"/>
        <v>0</v>
      </c>
    </row>
    <row r="27" spans="1:15" x14ac:dyDescent="0.2">
      <c r="A27" s="72" t="s">
        <v>130</v>
      </c>
      <c r="B27" s="75">
        <v>0.3</v>
      </c>
      <c r="C27"/>
      <c r="D27" s="76">
        <f>$B27*D26</f>
        <v>0</v>
      </c>
      <c r="E27" s="76">
        <f t="shared" ref="E27:F27" si="1">$B27*E26</f>
        <v>0</v>
      </c>
      <c r="F27" s="76">
        <f t="shared" si="1"/>
        <v>0</v>
      </c>
      <c r="G27" s="77"/>
      <c r="H27" s="77"/>
      <c r="I27" s="77"/>
      <c r="J27" s="77"/>
      <c r="K27" s="77"/>
      <c r="L27" s="77"/>
      <c r="M27" s="77"/>
      <c r="N27" s="77"/>
      <c r="O27" s="77"/>
    </row>
    <row r="28" spans="1:15" x14ac:dyDescent="0.2">
      <c r="A28" s="72" t="s">
        <v>131</v>
      </c>
      <c r="B28" s="73"/>
      <c r="C28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</row>
    <row r="29" spans="1:15" x14ac:dyDescent="0.2">
      <c r="A29" s="72" t="s">
        <v>132</v>
      </c>
      <c r="B29" s="73"/>
      <c r="C29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</row>
    <row r="30" spans="1:15" x14ac:dyDescent="0.2">
      <c r="A30" s="72" t="s">
        <v>133</v>
      </c>
      <c r="B30" s="73"/>
      <c r="C30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</row>
    <row r="31" spans="1:15" x14ac:dyDescent="0.2">
      <c r="A31" s="72" t="s">
        <v>134</v>
      </c>
      <c r="B31" s="73"/>
      <c r="C31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</row>
    <row r="32" spans="1:15" x14ac:dyDescent="0.2">
      <c r="A32" s="78" t="s">
        <v>135</v>
      </c>
      <c r="B32" s="79"/>
      <c r="C32" s="209"/>
      <c r="D32" s="80">
        <f>SUM(D26:D31)</f>
        <v>0</v>
      </c>
      <c r="E32" s="80">
        <f t="shared" ref="E32:O32" si="2">SUM(E26:E31)</f>
        <v>0</v>
      </c>
      <c r="F32" s="80">
        <f t="shared" si="2"/>
        <v>0</v>
      </c>
      <c r="G32" s="80">
        <f t="shared" si="2"/>
        <v>2178</v>
      </c>
      <c r="H32" s="80">
        <f t="shared" si="2"/>
        <v>2178</v>
      </c>
      <c r="I32" s="80">
        <f t="shared" si="2"/>
        <v>0</v>
      </c>
      <c r="J32" s="80">
        <f t="shared" si="2"/>
        <v>2066</v>
      </c>
      <c r="K32" s="80">
        <f t="shared" si="2"/>
        <v>2066</v>
      </c>
      <c r="L32" s="80">
        <f t="shared" si="2"/>
        <v>0</v>
      </c>
      <c r="M32" s="80">
        <f>SUM(M26:M31)</f>
        <v>2375</v>
      </c>
      <c r="N32" s="80">
        <f t="shared" si="2"/>
        <v>0</v>
      </c>
      <c r="O32" s="80">
        <f t="shared" si="2"/>
        <v>0</v>
      </c>
    </row>
    <row r="33" spans="1:15" x14ac:dyDescent="0.2">
      <c r="A33"/>
      <c r="B33"/>
      <c r="C3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</row>
    <row r="34" spans="1:15" ht="22.5" x14ac:dyDescent="0.2">
      <c r="A34" s="65" t="s">
        <v>136</v>
      </c>
      <c r="B34" s="66"/>
      <c r="C34" s="210"/>
      <c r="D34" s="67"/>
      <c r="E34" s="68"/>
      <c r="F34" s="68"/>
      <c r="G34" s="68"/>
      <c r="H34" s="68"/>
      <c r="I34" s="68"/>
      <c r="J34" s="68"/>
      <c r="K34" s="68"/>
      <c r="L34" s="68"/>
      <c r="M34" s="69"/>
      <c r="N34" s="68"/>
      <c r="O34" s="68"/>
    </row>
    <row r="35" spans="1:15" ht="28.5" customHeight="1" x14ac:dyDescent="0.2">
      <c r="A35" s="81" t="s">
        <v>137</v>
      </c>
      <c r="B35" s="16" t="s">
        <v>127</v>
      </c>
      <c r="C35" s="210"/>
      <c r="D35" s="71" t="s">
        <v>128</v>
      </c>
      <c r="E35" s="71" t="s">
        <v>128</v>
      </c>
      <c r="F35" s="71" t="s">
        <v>128</v>
      </c>
      <c r="G35" s="71" t="s">
        <v>128</v>
      </c>
      <c r="H35" s="71" t="s">
        <v>128</v>
      </c>
      <c r="I35" s="71" t="s">
        <v>128</v>
      </c>
      <c r="J35" s="71" t="s">
        <v>128</v>
      </c>
      <c r="K35" s="71" t="s">
        <v>128</v>
      </c>
      <c r="L35" s="71" t="s">
        <v>128</v>
      </c>
      <c r="M35" s="71" t="s">
        <v>128</v>
      </c>
      <c r="N35" s="71" t="s">
        <v>128</v>
      </c>
      <c r="O35" s="71" t="s">
        <v>128</v>
      </c>
    </row>
    <row r="36" spans="1:15" x14ac:dyDescent="0.2">
      <c r="A36" s="14" t="s">
        <v>138</v>
      </c>
      <c r="B36" s="75">
        <f>1/12</f>
        <v>8.3333333333333329E-2</v>
      </c>
      <c r="C36" s="210"/>
      <c r="D36" s="74">
        <f>$B36*D32</f>
        <v>0</v>
      </c>
      <c r="E36" s="74">
        <f t="shared" ref="E36:O36" si="3">$B36*E32</f>
        <v>0</v>
      </c>
      <c r="F36" s="74">
        <f t="shared" si="3"/>
        <v>0</v>
      </c>
      <c r="G36" s="74">
        <f t="shared" si="3"/>
        <v>181.5</v>
      </c>
      <c r="H36" s="74">
        <f t="shared" si="3"/>
        <v>181.5</v>
      </c>
      <c r="I36" s="74">
        <f t="shared" si="3"/>
        <v>0</v>
      </c>
      <c r="J36" s="74">
        <f t="shared" si="3"/>
        <v>172.16666666666666</v>
      </c>
      <c r="K36" s="74">
        <f t="shared" si="3"/>
        <v>172.16666666666666</v>
      </c>
      <c r="L36" s="74">
        <f t="shared" si="3"/>
        <v>0</v>
      </c>
      <c r="M36" s="74">
        <f>$B36*M32</f>
        <v>197.91666666666666</v>
      </c>
      <c r="N36" s="74">
        <f t="shared" si="3"/>
        <v>0</v>
      </c>
      <c r="O36" s="74">
        <f t="shared" si="3"/>
        <v>0</v>
      </c>
    </row>
    <row r="37" spans="1:15" x14ac:dyDescent="0.2">
      <c r="A37" s="14" t="s">
        <v>139</v>
      </c>
      <c r="B37" s="75">
        <f>(1/12/3)</f>
        <v>2.7777777777777776E-2</v>
      </c>
      <c r="C37" s="210"/>
      <c r="D37" s="74">
        <f>$B37*D32</f>
        <v>0</v>
      </c>
      <c r="E37" s="74">
        <f t="shared" ref="E37:O37" si="4">$B37*E32</f>
        <v>0</v>
      </c>
      <c r="F37" s="74">
        <f t="shared" si="4"/>
        <v>0</v>
      </c>
      <c r="G37" s="74">
        <f t="shared" si="4"/>
        <v>60.5</v>
      </c>
      <c r="H37" s="74">
        <f t="shared" si="4"/>
        <v>60.5</v>
      </c>
      <c r="I37" s="74">
        <f t="shared" si="4"/>
        <v>0</v>
      </c>
      <c r="J37" s="74">
        <f t="shared" si="4"/>
        <v>57.388888888888886</v>
      </c>
      <c r="K37" s="74">
        <f t="shared" si="4"/>
        <v>57.388888888888886</v>
      </c>
      <c r="L37" s="74">
        <f t="shared" si="4"/>
        <v>0</v>
      </c>
      <c r="M37" s="74">
        <f>$B37*M32</f>
        <v>65.972222222222214</v>
      </c>
      <c r="N37" s="74">
        <f t="shared" si="4"/>
        <v>0</v>
      </c>
      <c r="O37" s="74">
        <f t="shared" si="4"/>
        <v>0</v>
      </c>
    </row>
    <row r="38" spans="1:15" x14ac:dyDescent="0.2">
      <c r="A38" s="82" t="s">
        <v>140</v>
      </c>
      <c r="B38" s="83">
        <f>SUM(B36:B37)</f>
        <v>0.1111111111111111</v>
      </c>
      <c r="C38" s="209"/>
      <c r="D38" s="84">
        <f>SUM(D36:D37)</f>
        <v>0</v>
      </c>
      <c r="E38" s="84">
        <f t="shared" ref="E38:O38" si="5">SUM(E36:E37)</f>
        <v>0</v>
      </c>
      <c r="F38" s="84">
        <f t="shared" si="5"/>
        <v>0</v>
      </c>
      <c r="G38" s="84">
        <f t="shared" si="5"/>
        <v>242</v>
      </c>
      <c r="H38" s="84">
        <f t="shared" si="5"/>
        <v>242</v>
      </c>
      <c r="I38" s="84">
        <f t="shared" si="5"/>
        <v>0</v>
      </c>
      <c r="J38" s="84">
        <f t="shared" si="5"/>
        <v>229.55555555555554</v>
      </c>
      <c r="K38" s="84">
        <f t="shared" si="5"/>
        <v>229.55555555555554</v>
      </c>
      <c r="L38" s="84">
        <f t="shared" si="5"/>
        <v>0</v>
      </c>
      <c r="M38" s="84">
        <f>SUM(M36:M37)</f>
        <v>263.88888888888886</v>
      </c>
      <c r="N38" s="84">
        <f t="shared" si="5"/>
        <v>0</v>
      </c>
      <c r="O38" s="84">
        <f t="shared" si="5"/>
        <v>0</v>
      </c>
    </row>
    <row r="39" spans="1:15" ht="22.5" x14ac:dyDescent="0.2">
      <c r="A39" s="81" t="s">
        <v>141</v>
      </c>
      <c r="B39" s="16" t="s">
        <v>127</v>
      </c>
      <c r="C39" s="210"/>
      <c r="D39" s="85" t="s">
        <v>128</v>
      </c>
      <c r="E39" s="85" t="s">
        <v>128</v>
      </c>
      <c r="F39" s="85" t="s">
        <v>128</v>
      </c>
      <c r="G39" s="85" t="s">
        <v>128</v>
      </c>
      <c r="H39" s="85" t="s">
        <v>128</v>
      </c>
      <c r="I39" s="85" t="s">
        <v>128</v>
      </c>
      <c r="J39" s="85" t="s">
        <v>128</v>
      </c>
      <c r="K39" s="85" t="s">
        <v>128</v>
      </c>
      <c r="L39" s="85" t="s">
        <v>128</v>
      </c>
      <c r="M39" s="85" t="s">
        <v>128</v>
      </c>
      <c r="N39" s="85" t="s">
        <v>128</v>
      </c>
      <c r="O39" s="85" t="s">
        <v>128</v>
      </c>
    </row>
    <row r="40" spans="1:15" ht="39.75" x14ac:dyDescent="0.2">
      <c r="A40" s="14" t="s">
        <v>887</v>
      </c>
      <c r="B40" s="75">
        <f>IF('II - Planilha Consolidada'!G50="DESONERADO",0.05,0.2)</f>
        <v>0.05</v>
      </c>
      <c r="C40" s="210"/>
      <c r="D40" s="74">
        <f>$B40*(D32+D38)</f>
        <v>0</v>
      </c>
      <c r="E40" s="74">
        <f t="shared" ref="E40:O40" si="6">$B40*(E32+E38)</f>
        <v>0</v>
      </c>
      <c r="F40" s="74">
        <f t="shared" si="6"/>
        <v>0</v>
      </c>
      <c r="G40" s="74">
        <f t="shared" si="6"/>
        <v>121</v>
      </c>
      <c r="H40" s="74">
        <f t="shared" si="6"/>
        <v>121</v>
      </c>
      <c r="I40" s="74">
        <f t="shared" si="6"/>
        <v>0</v>
      </c>
      <c r="J40" s="74">
        <f t="shared" si="6"/>
        <v>114.77777777777779</v>
      </c>
      <c r="K40" s="74">
        <f t="shared" si="6"/>
        <v>114.77777777777779</v>
      </c>
      <c r="L40" s="74">
        <f t="shared" si="6"/>
        <v>0</v>
      </c>
      <c r="M40" s="74">
        <f>$B40*(M32+M38)</f>
        <v>131.94444444444443</v>
      </c>
      <c r="N40" s="74">
        <f t="shared" si="6"/>
        <v>0</v>
      </c>
      <c r="O40" s="74">
        <f t="shared" si="6"/>
        <v>0</v>
      </c>
    </row>
    <row r="41" spans="1:15" x14ac:dyDescent="0.2">
      <c r="A41" s="14" t="s">
        <v>142</v>
      </c>
      <c r="B41" s="75">
        <v>2.5000000000000001E-2</v>
      </c>
      <c r="C41" s="210"/>
      <c r="D41" s="74">
        <f>$B41*(D$32+D$38)</f>
        <v>0</v>
      </c>
      <c r="E41" s="74">
        <f t="shared" ref="E41:O41" si="7">$B41*(E$32+E$38)</f>
        <v>0</v>
      </c>
      <c r="F41" s="74">
        <f t="shared" si="7"/>
        <v>0</v>
      </c>
      <c r="G41" s="74">
        <f t="shared" si="7"/>
        <v>60.5</v>
      </c>
      <c r="H41" s="74">
        <f t="shared" si="7"/>
        <v>60.5</v>
      </c>
      <c r="I41" s="74">
        <f t="shared" si="7"/>
        <v>0</v>
      </c>
      <c r="J41" s="74">
        <f t="shared" si="7"/>
        <v>57.388888888888893</v>
      </c>
      <c r="K41" s="74">
        <f t="shared" si="7"/>
        <v>57.388888888888893</v>
      </c>
      <c r="L41" s="74">
        <f t="shared" si="7"/>
        <v>0</v>
      </c>
      <c r="M41" s="74">
        <f t="shared" ref="M41:M47" si="8">$B41*(M$32+M$38)</f>
        <v>65.972222222222214</v>
      </c>
      <c r="N41" s="74">
        <f t="shared" si="7"/>
        <v>0</v>
      </c>
      <c r="O41" s="74">
        <f t="shared" si="7"/>
        <v>0</v>
      </c>
    </row>
    <row r="42" spans="1:15" ht="39.75" x14ac:dyDescent="0.2">
      <c r="A42" s="14" t="s">
        <v>143</v>
      </c>
      <c r="B42" s="75">
        <v>0.03</v>
      </c>
      <c r="C42" s="210"/>
      <c r="D42" s="74">
        <f t="shared" ref="D42:O47" si="9">$B42*(D$32+D$38)</f>
        <v>0</v>
      </c>
      <c r="E42" s="74">
        <f t="shared" si="9"/>
        <v>0</v>
      </c>
      <c r="F42" s="74">
        <f t="shared" si="9"/>
        <v>0</v>
      </c>
      <c r="G42" s="74">
        <f t="shared" si="9"/>
        <v>72.599999999999994</v>
      </c>
      <c r="H42" s="74">
        <f t="shared" si="9"/>
        <v>72.599999999999994</v>
      </c>
      <c r="I42" s="74">
        <f t="shared" si="9"/>
        <v>0</v>
      </c>
      <c r="J42" s="74">
        <f t="shared" si="9"/>
        <v>68.866666666666674</v>
      </c>
      <c r="K42" s="74">
        <f t="shared" si="9"/>
        <v>68.866666666666674</v>
      </c>
      <c r="L42" s="74">
        <f t="shared" si="9"/>
        <v>0</v>
      </c>
      <c r="M42" s="74">
        <f t="shared" si="8"/>
        <v>79.166666666666657</v>
      </c>
      <c r="N42" s="74">
        <f t="shared" si="9"/>
        <v>0</v>
      </c>
      <c r="O42" s="74">
        <f t="shared" si="9"/>
        <v>0</v>
      </c>
    </row>
    <row r="43" spans="1:15" x14ac:dyDescent="0.2">
      <c r="A43" s="14" t="s">
        <v>144</v>
      </c>
      <c r="B43" s="75">
        <v>1.4999999999999999E-2</v>
      </c>
      <c r="C43" s="210"/>
      <c r="D43" s="74">
        <f t="shared" si="9"/>
        <v>0</v>
      </c>
      <c r="E43" s="74">
        <f t="shared" si="9"/>
        <v>0</v>
      </c>
      <c r="F43" s="74">
        <f t="shared" si="9"/>
        <v>0</v>
      </c>
      <c r="G43" s="74">
        <f t="shared" si="9"/>
        <v>36.299999999999997</v>
      </c>
      <c r="H43" s="74">
        <f t="shared" si="9"/>
        <v>36.299999999999997</v>
      </c>
      <c r="I43" s="74">
        <f t="shared" si="9"/>
        <v>0</v>
      </c>
      <c r="J43" s="74">
        <f t="shared" si="9"/>
        <v>34.433333333333337</v>
      </c>
      <c r="K43" s="74">
        <f t="shared" si="9"/>
        <v>34.433333333333337</v>
      </c>
      <c r="L43" s="74">
        <f t="shared" si="9"/>
        <v>0</v>
      </c>
      <c r="M43" s="74">
        <f t="shared" si="8"/>
        <v>39.583333333333329</v>
      </c>
      <c r="N43" s="74">
        <f t="shared" si="9"/>
        <v>0</v>
      </c>
      <c r="O43" s="74">
        <f t="shared" si="9"/>
        <v>0</v>
      </c>
    </row>
    <row r="44" spans="1:15" x14ac:dyDescent="0.2">
      <c r="A44" s="14" t="s">
        <v>145</v>
      </c>
      <c r="B44" s="75">
        <v>0.01</v>
      </c>
      <c r="C44" s="210"/>
      <c r="D44" s="74">
        <f t="shared" si="9"/>
        <v>0</v>
      </c>
      <c r="E44" s="74">
        <f t="shared" si="9"/>
        <v>0</v>
      </c>
      <c r="F44" s="74">
        <f t="shared" si="9"/>
        <v>0</v>
      </c>
      <c r="G44" s="74">
        <f t="shared" si="9"/>
        <v>24.2</v>
      </c>
      <c r="H44" s="74">
        <f t="shared" si="9"/>
        <v>24.2</v>
      </c>
      <c r="I44" s="74">
        <f t="shared" si="9"/>
        <v>0</v>
      </c>
      <c r="J44" s="74">
        <f t="shared" si="9"/>
        <v>22.955555555555556</v>
      </c>
      <c r="K44" s="74">
        <f t="shared" si="9"/>
        <v>22.955555555555556</v>
      </c>
      <c r="L44" s="74">
        <f t="shared" si="9"/>
        <v>0</v>
      </c>
      <c r="M44" s="74">
        <f t="shared" si="8"/>
        <v>26.388888888888886</v>
      </c>
      <c r="N44" s="74">
        <f t="shared" si="9"/>
        <v>0</v>
      </c>
      <c r="O44" s="74">
        <f t="shared" si="9"/>
        <v>0</v>
      </c>
    </row>
    <row r="45" spans="1:15" x14ac:dyDescent="0.2">
      <c r="A45" s="14" t="s">
        <v>146</v>
      </c>
      <c r="B45" s="75">
        <v>6.0000000000000001E-3</v>
      </c>
      <c r="C45" s="210"/>
      <c r="D45" s="74">
        <f t="shared" si="9"/>
        <v>0</v>
      </c>
      <c r="E45" s="74">
        <f t="shared" si="9"/>
        <v>0</v>
      </c>
      <c r="F45" s="74">
        <f t="shared" si="9"/>
        <v>0</v>
      </c>
      <c r="G45" s="74">
        <f t="shared" si="9"/>
        <v>14.52</v>
      </c>
      <c r="H45" s="74">
        <f t="shared" si="9"/>
        <v>14.52</v>
      </c>
      <c r="I45" s="74">
        <f t="shared" si="9"/>
        <v>0</v>
      </c>
      <c r="J45" s="74">
        <f t="shared" si="9"/>
        <v>13.773333333333333</v>
      </c>
      <c r="K45" s="74">
        <f t="shared" si="9"/>
        <v>13.773333333333333</v>
      </c>
      <c r="L45" s="74">
        <f t="shared" si="9"/>
        <v>0</v>
      </c>
      <c r="M45" s="74">
        <f t="shared" si="8"/>
        <v>15.833333333333332</v>
      </c>
      <c r="N45" s="74">
        <f t="shared" si="9"/>
        <v>0</v>
      </c>
      <c r="O45" s="74">
        <f t="shared" si="9"/>
        <v>0</v>
      </c>
    </row>
    <row r="46" spans="1:15" x14ac:dyDescent="0.2">
      <c r="A46" s="14" t="s">
        <v>147</v>
      </c>
      <c r="B46" s="75">
        <v>2E-3</v>
      </c>
      <c r="C46" s="210"/>
      <c r="D46" s="74">
        <f t="shared" si="9"/>
        <v>0</v>
      </c>
      <c r="E46" s="74">
        <f t="shared" si="9"/>
        <v>0</v>
      </c>
      <c r="F46" s="74">
        <f t="shared" si="9"/>
        <v>0</v>
      </c>
      <c r="G46" s="74">
        <f t="shared" si="9"/>
        <v>4.84</v>
      </c>
      <c r="H46" s="74">
        <f t="shared" si="9"/>
        <v>4.84</v>
      </c>
      <c r="I46" s="74">
        <f t="shared" si="9"/>
        <v>0</v>
      </c>
      <c r="J46" s="74">
        <f t="shared" si="9"/>
        <v>4.5911111111111111</v>
      </c>
      <c r="K46" s="74">
        <f t="shared" si="9"/>
        <v>4.5911111111111111</v>
      </c>
      <c r="L46" s="74">
        <f t="shared" si="9"/>
        <v>0</v>
      </c>
      <c r="M46" s="74">
        <f t="shared" si="8"/>
        <v>5.2777777777777777</v>
      </c>
      <c r="N46" s="74">
        <f t="shared" si="9"/>
        <v>0</v>
      </c>
      <c r="O46" s="74">
        <f t="shared" si="9"/>
        <v>0</v>
      </c>
    </row>
    <row r="47" spans="1:15" x14ac:dyDescent="0.2">
      <c r="A47" s="14" t="s">
        <v>148</v>
      </c>
      <c r="B47" s="75">
        <v>0.08</v>
      </c>
      <c r="C47" s="210"/>
      <c r="D47" s="74">
        <f t="shared" si="9"/>
        <v>0</v>
      </c>
      <c r="E47" s="74">
        <f t="shared" si="9"/>
        <v>0</v>
      </c>
      <c r="F47" s="74">
        <f t="shared" si="9"/>
        <v>0</v>
      </c>
      <c r="G47" s="74">
        <f t="shared" si="9"/>
        <v>193.6</v>
      </c>
      <c r="H47" s="74">
        <f t="shared" si="9"/>
        <v>193.6</v>
      </c>
      <c r="I47" s="74">
        <f t="shared" si="9"/>
        <v>0</v>
      </c>
      <c r="J47" s="74">
        <f t="shared" si="9"/>
        <v>183.64444444444445</v>
      </c>
      <c r="K47" s="74">
        <f t="shared" si="9"/>
        <v>183.64444444444445</v>
      </c>
      <c r="L47" s="74">
        <f t="shared" si="9"/>
        <v>0</v>
      </c>
      <c r="M47" s="74">
        <f t="shared" si="8"/>
        <v>211.11111111111109</v>
      </c>
      <c r="N47" s="74">
        <f t="shared" si="9"/>
        <v>0</v>
      </c>
      <c r="O47" s="74">
        <f t="shared" si="9"/>
        <v>0</v>
      </c>
    </row>
    <row r="48" spans="1:15" x14ac:dyDescent="0.2">
      <c r="A48" s="82" t="s">
        <v>140</v>
      </c>
      <c r="B48" s="83">
        <f>SUM(B40:B47)</f>
        <v>0.21800000000000003</v>
      </c>
      <c r="C48" s="209"/>
      <c r="D48" s="84">
        <f>SUM(D40:D47)</f>
        <v>0</v>
      </c>
      <c r="E48" s="84">
        <f t="shared" ref="E48:O48" si="10">SUM(E40:E47)</f>
        <v>0</v>
      </c>
      <c r="F48" s="84">
        <f t="shared" si="10"/>
        <v>0</v>
      </c>
      <c r="G48" s="84">
        <f t="shared" si="10"/>
        <v>527.55999999999995</v>
      </c>
      <c r="H48" s="84">
        <f t="shared" si="10"/>
        <v>527.55999999999995</v>
      </c>
      <c r="I48" s="84">
        <f t="shared" si="10"/>
        <v>0</v>
      </c>
      <c r="J48" s="84">
        <f t="shared" si="10"/>
        <v>500.43111111111114</v>
      </c>
      <c r="K48" s="84">
        <f t="shared" si="10"/>
        <v>500.43111111111114</v>
      </c>
      <c r="L48" s="84">
        <f t="shared" si="10"/>
        <v>0</v>
      </c>
      <c r="M48" s="84">
        <f>SUM(M40:M47)</f>
        <v>575.2777777777776</v>
      </c>
      <c r="N48" s="84">
        <f t="shared" si="10"/>
        <v>0</v>
      </c>
      <c r="O48" s="84">
        <f t="shared" si="10"/>
        <v>0</v>
      </c>
    </row>
    <row r="49" spans="1:15" x14ac:dyDescent="0.2">
      <c r="A49" s="81" t="s">
        <v>149</v>
      </c>
      <c r="B49" s="16" t="s">
        <v>150</v>
      </c>
      <c r="C49" s="210"/>
      <c r="D49" s="71" t="s">
        <v>128</v>
      </c>
      <c r="E49" s="71" t="s">
        <v>128</v>
      </c>
      <c r="F49" s="71" t="s">
        <v>128</v>
      </c>
      <c r="G49" s="71" t="s">
        <v>128</v>
      </c>
      <c r="H49" s="71" t="s">
        <v>128</v>
      </c>
      <c r="I49" s="71" t="s">
        <v>128</v>
      </c>
      <c r="J49" s="71" t="s">
        <v>128</v>
      </c>
      <c r="K49" s="71" t="s">
        <v>128</v>
      </c>
      <c r="L49" s="71" t="s">
        <v>128</v>
      </c>
      <c r="M49" s="71" t="s">
        <v>128</v>
      </c>
      <c r="N49" s="71" t="s">
        <v>128</v>
      </c>
      <c r="O49" s="71" t="s">
        <v>128</v>
      </c>
    </row>
    <row r="50" spans="1:15" x14ac:dyDescent="0.2">
      <c r="A50" s="14" t="s">
        <v>151</v>
      </c>
      <c r="B50" s="73"/>
      <c r="C50" s="210"/>
      <c r="D50" s="86">
        <f>D17</f>
        <v>0</v>
      </c>
      <c r="E50" s="86">
        <f t="shared" ref="E50:O50" si="11">E17</f>
        <v>0</v>
      </c>
      <c r="F50" s="86">
        <f t="shared" si="11"/>
        <v>0</v>
      </c>
      <c r="G50" s="86">
        <f t="shared" si="11"/>
        <v>0</v>
      </c>
      <c r="H50" s="86">
        <f t="shared" si="11"/>
        <v>0</v>
      </c>
      <c r="I50" s="86">
        <f t="shared" si="11"/>
        <v>0</v>
      </c>
      <c r="J50" s="86">
        <f t="shared" si="11"/>
        <v>0</v>
      </c>
      <c r="K50" s="86">
        <f t="shared" si="11"/>
        <v>0</v>
      </c>
      <c r="L50" s="86">
        <f t="shared" si="11"/>
        <v>0</v>
      </c>
      <c r="M50" s="86">
        <f>M17</f>
        <v>0</v>
      </c>
      <c r="N50" s="86">
        <f t="shared" si="11"/>
        <v>0</v>
      </c>
      <c r="O50" s="86">
        <f t="shared" si="11"/>
        <v>0</v>
      </c>
    </row>
    <row r="51" spans="1:15" x14ac:dyDescent="0.2">
      <c r="A51" s="14" t="s">
        <v>152</v>
      </c>
      <c r="B51" s="73"/>
      <c r="C51" s="210"/>
      <c r="D51" s="86">
        <f>D18</f>
        <v>0</v>
      </c>
      <c r="E51" s="86">
        <f t="shared" ref="E51:O51" si="12">E18</f>
        <v>0</v>
      </c>
      <c r="F51" s="86">
        <f t="shared" si="12"/>
        <v>0</v>
      </c>
      <c r="G51" s="86">
        <f t="shared" si="12"/>
        <v>0</v>
      </c>
      <c r="H51" s="86">
        <f t="shared" si="12"/>
        <v>0</v>
      </c>
      <c r="I51" s="86">
        <f t="shared" si="12"/>
        <v>0</v>
      </c>
      <c r="J51" s="86">
        <f t="shared" si="12"/>
        <v>0</v>
      </c>
      <c r="K51" s="86">
        <f t="shared" si="12"/>
        <v>0</v>
      </c>
      <c r="L51" s="86">
        <f t="shared" si="12"/>
        <v>0</v>
      </c>
      <c r="M51" s="86">
        <f>M18</f>
        <v>0</v>
      </c>
      <c r="N51" s="86">
        <f t="shared" si="12"/>
        <v>0</v>
      </c>
      <c r="O51" s="86">
        <f t="shared" si="12"/>
        <v>0</v>
      </c>
    </row>
    <row r="52" spans="1:15" x14ac:dyDescent="0.2">
      <c r="A52" s="14" t="s">
        <v>153</v>
      </c>
      <c r="B52" s="73"/>
      <c r="C52" s="210"/>
      <c r="D52" s="86">
        <f>D19</f>
        <v>0</v>
      </c>
      <c r="E52" s="86">
        <f t="shared" ref="E52:O52" si="13">E19</f>
        <v>0</v>
      </c>
      <c r="F52" s="86">
        <f t="shared" si="13"/>
        <v>0</v>
      </c>
      <c r="G52" s="86">
        <f t="shared" si="13"/>
        <v>0</v>
      </c>
      <c r="H52" s="86">
        <f t="shared" si="13"/>
        <v>0</v>
      </c>
      <c r="I52" s="86">
        <f t="shared" si="13"/>
        <v>0</v>
      </c>
      <c r="J52" s="86">
        <f t="shared" si="13"/>
        <v>0</v>
      </c>
      <c r="K52" s="86">
        <f t="shared" si="13"/>
        <v>0</v>
      </c>
      <c r="L52" s="86">
        <f t="shared" si="13"/>
        <v>0</v>
      </c>
      <c r="M52" s="86">
        <f>M19</f>
        <v>0</v>
      </c>
      <c r="N52" s="86">
        <f t="shared" si="13"/>
        <v>0</v>
      </c>
      <c r="O52" s="86">
        <f t="shared" si="13"/>
        <v>0</v>
      </c>
    </row>
    <row r="53" spans="1:15" x14ac:dyDescent="0.2">
      <c r="A53" s="14" t="s">
        <v>154</v>
      </c>
      <c r="B53" s="73"/>
      <c r="C53" s="210"/>
      <c r="D53" s="86">
        <f>D20</f>
        <v>0</v>
      </c>
      <c r="E53" s="86">
        <f t="shared" ref="E53:O53" si="14">E20</f>
        <v>0</v>
      </c>
      <c r="F53" s="86">
        <f t="shared" si="14"/>
        <v>0</v>
      </c>
      <c r="G53" s="86">
        <f t="shared" si="14"/>
        <v>0</v>
      </c>
      <c r="H53" s="86">
        <f t="shared" si="14"/>
        <v>0</v>
      </c>
      <c r="I53" s="86">
        <f t="shared" si="14"/>
        <v>0</v>
      </c>
      <c r="J53" s="86">
        <f t="shared" si="14"/>
        <v>0</v>
      </c>
      <c r="K53" s="86">
        <f t="shared" si="14"/>
        <v>0</v>
      </c>
      <c r="L53" s="86">
        <f t="shared" si="14"/>
        <v>0</v>
      </c>
      <c r="M53" s="86">
        <f>M20</f>
        <v>0</v>
      </c>
      <c r="N53" s="86">
        <f t="shared" si="14"/>
        <v>0</v>
      </c>
      <c r="O53" s="86">
        <f t="shared" si="14"/>
        <v>0</v>
      </c>
    </row>
    <row r="54" spans="1:15" x14ac:dyDescent="0.2">
      <c r="A54" s="14" t="s">
        <v>155</v>
      </c>
      <c r="B54" s="73"/>
      <c r="C54" s="210"/>
      <c r="D54" s="86">
        <f>D21</f>
        <v>0</v>
      </c>
      <c r="E54" s="86">
        <f t="shared" ref="E54:O54" si="15">E21</f>
        <v>0</v>
      </c>
      <c r="F54" s="86">
        <f t="shared" si="15"/>
        <v>0</v>
      </c>
      <c r="G54" s="86">
        <f t="shared" si="15"/>
        <v>0</v>
      </c>
      <c r="H54" s="86">
        <f t="shared" si="15"/>
        <v>0</v>
      </c>
      <c r="I54" s="86">
        <f t="shared" si="15"/>
        <v>0</v>
      </c>
      <c r="J54" s="86">
        <f t="shared" si="15"/>
        <v>0</v>
      </c>
      <c r="K54" s="86">
        <f t="shared" si="15"/>
        <v>0</v>
      </c>
      <c r="L54" s="86">
        <f t="shared" si="15"/>
        <v>0</v>
      </c>
      <c r="M54" s="86">
        <f>M21</f>
        <v>0</v>
      </c>
      <c r="N54" s="86">
        <f t="shared" si="15"/>
        <v>0</v>
      </c>
      <c r="O54" s="86">
        <f t="shared" si="15"/>
        <v>0</v>
      </c>
    </row>
    <row r="55" spans="1:15" x14ac:dyDescent="0.2">
      <c r="A55" s="82" t="s">
        <v>140</v>
      </c>
      <c r="B55" s="87"/>
      <c r="C55" s="209"/>
      <c r="D55" s="84">
        <f>SUM(D50:D54)</f>
        <v>0</v>
      </c>
      <c r="E55" s="84">
        <f t="shared" ref="E55:O55" si="16">SUM(E50:E54)</f>
        <v>0</v>
      </c>
      <c r="F55" s="84">
        <f t="shared" si="16"/>
        <v>0</v>
      </c>
      <c r="G55" s="84">
        <f t="shared" si="16"/>
        <v>0</v>
      </c>
      <c r="H55" s="84">
        <f t="shared" si="16"/>
        <v>0</v>
      </c>
      <c r="I55" s="84">
        <f t="shared" si="16"/>
        <v>0</v>
      </c>
      <c r="J55" s="84">
        <f t="shared" si="16"/>
        <v>0</v>
      </c>
      <c r="K55" s="84">
        <f t="shared" si="16"/>
        <v>0</v>
      </c>
      <c r="L55" s="84">
        <f t="shared" si="16"/>
        <v>0</v>
      </c>
      <c r="M55" s="84">
        <f>SUM(M50:M54)</f>
        <v>0</v>
      </c>
      <c r="N55" s="84">
        <f t="shared" si="16"/>
        <v>0</v>
      </c>
      <c r="O55" s="84">
        <f t="shared" si="16"/>
        <v>0</v>
      </c>
    </row>
    <row r="56" spans="1:15" ht="22.5" x14ac:dyDescent="0.2">
      <c r="A56" s="65" t="s">
        <v>156</v>
      </c>
      <c r="B56" s="66"/>
      <c r="C56" s="210"/>
      <c r="D56" s="64" t="s">
        <v>128</v>
      </c>
      <c r="E56" s="64" t="s">
        <v>128</v>
      </c>
      <c r="F56" s="64" t="s">
        <v>128</v>
      </c>
      <c r="G56" s="64" t="s">
        <v>128</v>
      </c>
      <c r="H56" s="64" t="s">
        <v>128</v>
      </c>
      <c r="I56" s="64" t="s">
        <v>128</v>
      </c>
      <c r="J56" s="64" t="s">
        <v>128</v>
      </c>
      <c r="K56" s="64" t="s">
        <v>128</v>
      </c>
      <c r="L56" s="64" t="s">
        <v>128</v>
      </c>
      <c r="M56" s="64" t="s">
        <v>128</v>
      </c>
      <c r="N56" s="64" t="s">
        <v>128</v>
      </c>
      <c r="O56" s="64" t="s">
        <v>128</v>
      </c>
    </row>
    <row r="57" spans="1:15" ht="22.5" x14ac:dyDescent="0.2">
      <c r="A57" s="14" t="s">
        <v>137</v>
      </c>
      <c r="B57" s="73"/>
      <c r="C57" s="210"/>
      <c r="D57" s="74">
        <f>D38</f>
        <v>0</v>
      </c>
      <c r="E57" s="74">
        <f t="shared" ref="E57:O57" si="17">E38</f>
        <v>0</v>
      </c>
      <c r="F57" s="74">
        <f t="shared" si="17"/>
        <v>0</v>
      </c>
      <c r="G57" s="74">
        <f t="shared" si="17"/>
        <v>242</v>
      </c>
      <c r="H57" s="74">
        <f t="shared" si="17"/>
        <v>242</v>
      </c>
      <c r="I57" s="74">
        <f t="shared" si="17"/>
        <v>0</v>
      </c>
      <c r="J57" s="74">
        <f t="shared" si="17"/>
        <v>229.55555555555554</v>
      </c>
      <c r="K57" s="74">
        <f t="shared" si="17"/>
        <v>229.55555555555554</v>
      </c>
      <c r="L57" s="74">
        <f t="shared" si="17"/>
        <v>0</v>
      </c>
      <c r="M57" s="74">
        <f>M38</f>
        <v>263.88888888888886</v>
      </c>
      <c r="N57" s="74">
        <f t="shared" si="17"/>
        <v>0</v>
      </c>
      <c r="O57" s="74">
        <f t="shared" si="17"/>
        <v>0</v>
      </c>
    </row>
    <row r="58" spans="1:15" x14ac:dyDescent="0.2">
      <c r="A58" s="14" t="s">
        <v>157</v>
      </c>
      <c r="B58" s="73"/>
      <c r="C58" s="210"/>
      <c r="D58" s="74">
        <f>D48</f>
        <v>0</v>
      </c>
      <c r="E58" s="74">
        <f t="shared" ref="E58:O58" si="18">E48</f>
        <v>0</v>
      </c>
      <c r="F58" s="74">
        <f t="shared" si="18"/>
        <v>0</v>
      </c>
      <c r="G58" s="74">
        <f t="shared" si="18"/>
        <v>527.55999999999995</v>
      </c>
      <c r="H58" s="74">
        <f t="shared" si="18"/>
        <v>527.55999999999995</v>
      </c>
      <c r="I58" s="74">
        <f t="shared" si="18"/>
        <v>0</v>
      </c>
      <c r="J58" s="74">
        <f t="shared" si="18"/>
        <v>500.43111111111114</v>
      </c>
      <c r="K58" s="74">
        <f t="shared" si="18"/>
        <v>500.43111111111114</v>
      </c>
      <c r="L58" s="74">
        <f t="shared" si="18"/>
        <v>0</v>
      </c>
      <c r="M58" s="74">
        <f>M48</f>
        <v>575.2777777777776</v>
      </c>
      <c r="N58" s="74">
        <f t="shared" si="18"/>
        <v>0</v>
      </c>
      <c r="O58" s="74">
        <f t="shared" si="18"/>
        <v>0</v>
      </c>
    </row>
    <row r="59" spans="1:15" x14ac:dyDescent="0.2">
      <c r="A59" s="14" t="s">
        <v>149</v>
      </c>
      <c r="B59" s="73"/>
      <c r="C59" s="210"/>
      <c r="D59" s="74">
        <f>D55</f>
        <v>0</v>
      </c>
      <c r="E59" s="74">
        <f t="shared" ref="E59:O59" si="19">E55</f>
        <v>0</v>
      </c>
      <c r="F59" s="74">
        <f t="shared" si="19"/>
        <v>0</v>
      </c>
      <c r="G59" s="74">
        <f t="shared" si="19"/>
        <v>0</v>
      </c>
      <c r="H59" s="74">
        <f t="shared" si="19"/>
        <v>0</v>
      </c>
      <c r="I59" s="74">
        <f t="shared" si="19"/>
        <v>0</v>
      </c>
      <c r="J59" s="74">
        <f t="shared" si="19"/>
        <v>0</v>
      </c>
      <c r="K59" s="74">
        <f t="shared" si="19"/>
        <v>0</v>
      </c>
      <c r="L59" s="74">
        <f t="shared" si="19"/>
        <v>0</v>
      </c>
      <c r="M59" s="74">
        <f>M55</f>
        <v>0</v>
      </c>
      <c r="N59" s="74">
        <f t="shared" si="19"/>
        <v>0</v>
      </c>
      <c r="O59" s="74">
        <f t="shared" si="19"/>
        <v>0</v>
      </c>
    </row>
    <row r="60" spans="1:15" ht="15" x14ac:dyDescent="0.25">
      <c r="A60" s="88" t="s">
        <v>135</v>
      </c>
      <c r="B60" s="89"/>
      <c r="C60" s="209"/>
      <c r="D60" s="80">
        <f>SUM(D57:D59)</f>
        <v>0</v>
      </c>
      <c r="E60" s="80">
        <f t="shared" ref="E60:O60" si="20">SUM(E57:E59)</f>
        <v>0</v>
      </c>
      <c r="F60" s="80">
        <f t="shared" si="20"/>
        <v>0</v>
      </c>
      <c r="G60" s="80">
        <f t="shared" si="20"/>
        <v>769.56</v>
      </c>
      <c r="H60" s="80">
        <f t="shared" si="20"/>
        <v>769.56</v>
      </c>
      <c r="I60" s="80">
        <f t="shared" si="20"/>
        <v>0</v>
      </c>
      <c r="J60" s="80">
        <f t="shared" si="20"/>
        <v>729.98666666666668</v>
      </c>
      <c r="K60" s="80">
        <f t="shared" si="20"/>
        <v>729.98666666666668</v>
      </c>
      <c r="L60" s="80">
        <f t="shared" si="20"/>
        <v>0</v>
      </c>
      <c r="M60" s="80">
        <f>SUM(M57:M59)</f>
        <v>839.16666666666652</v>
      </c>
      <c r="N60" s="80">
        <f t="shared" si="20"/>
        <v>0</v>
      </c>
      <c r="O60" s="80">
        <f t="shared" si="20"/>
        <v>0</v>
      </c>
    </row>
    <row r="61" spans="1:15" x14ac:dyDescent="0.2">
      <c r="A61"/>
      <c r="B61"/>
      <c r="C61" s="210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</row>
    <row r="62" spans="1:15" x14ac:dyDescent="0.2">
      <c r="A62" s="65" t="s">
        <v>158</v>
      </c>
      <c r="B62" s="66"/>
      <c r="C62" s="210"/>
      <c r="D62" s="67"/>
      <c r="E62" s="68"/>
      <c r="F62" s="68"/>
      <c r="G62" s="68"/>
      <c r="H62" s="68"/>
      <c r="I62" s="68"/>
      <c r="J62" s="68"/>
      <c r="K62" s="68"/>
      <c r="L62" s="68"/>
      <c r="M62" s="69"/>
      <c r="N62" s="68"/>
      <c r="O62" s="68"/>
    </row>
    <row r="63" spans="1:15" x14ac:dyDescent="0.2">
      <c r="A63" s="81" t="s">
        <v>159</v>
      </c>
      <c r="B63" s="16" t="s">
        <v>127</v>
      </c>
      <c r="C63" s="210"/>
      <c r="D63" s="71" t="s">
        <v>128</v>
      </c>
      <c r="E63" s="71" t="s">
        <v>128</v>
      </c>
      <c r="F63" s="71" t="s">
        <v>128</v>
      </c>
      <c r="G63" s="71" t="s">
        <v>128</v>
      </c>
      <c r="H63" s="71" t="s">
        <v>128</v>
      </c>
      <c r="I63" s="71" t="s">
        <v>128</v>
      </c>
      <c r="J63" s="71" t="s">
        <v>128</v>
      </c>
      <c r="K63" s="71" t="s">
        <v>128</v>
      </c>
      <c r="L63" s="71" t="s">
        <v>128</v>
      </c>
      <c r="M63" s="71" t="s">
        <v>128</v>
      </c>
      <c r="N63" s="71" t="s">
        <v>128</v>
      </c>
      <c r="O63" s="71" t="s">
        <v>128</v>
      </c>
    </row>
    <row r="64" spans="1:15" x14ac:dyDescent="0.2">
      <c r="A64" s="14" t="s">
        <v>160</v>
      </c>
      <c r="B64" s="90">
        <f>1/12*0.05</f>
        <v>4.1666666666666666E-3</v>
      </c>
      <c r="C64" s="210"/>
      <c r="D64" s="74">
        <f t="shared" ref="D64:D69" si="21">$B64*(D$32+D$38)</f>
        <v>0</v>
      </c>
      <c r="E64" s="74">
        <f t="shared" ref="E64:O69" si="22">$B64*(E$32+E$38)</f>
        <v>0</v>
      </c>
      <c r="F64" s="74">
        <f t="shared" si="22"/>
        <v>0</v>
      </c>
      <c r="G64" s="74">
        <f t="shared" si="22"/>
        <v>10.083333333333334</v>
      </c>
      <c r="H64" s="74">
        <f t="shared" si="22"/>
        <v>10.083333333333334</v>
      </c>
      <c r="I64" s="74">
        <f t="shared" si="22"/>
        <v>0</v>
      </c>
      <c r="J64" s="74">
        <f t="shared" si="22"/>
        <v>9.5648148148148149</v>
      </c>
      <c r="K64" s="74">
        <f t="shared" si="22"/>
        <v>9.5648148148148149</v>
      </c>
      <c r="L64" s="74">
        <f t="shared" si="22"/>
        <v>0</v>
      </c>
      <c r="M64" s="74">
        <f t="shared" ref="M64:M69" si="23">$B64*(M$32+M$38)</f>
        <v>10.99537037037037</v>
      </c>
      <c r="N64" s="74">
        <f t="shared" si="22"/>
        <v>0</v>
      </c>
      <c r="O64" s="74">
        <f t="shared" si="22"/>
        <v>0</v>
      </c>
    </row>
    <row r="65" spans="1:15" ht="22.5" x14ac:dyDescent="0.2">
      <c r="A65" s="14" t="s">
        <v>161</v>
      </c>
      <c r="B65" s="75">
        <f>B47*B64</f>
        <v>3.3333333333333332E-4</v>
      </c>
      <c r="C65" s="210"/>
      <c r="D65" s="74">
        <f t="shared" si="21"/>
        <v>0</v>
      </c>
      <c r="E65" s="74">
        <f t="shared" si="22"/>
        <v>0</v>
      </c>
      <c r="F65" s="74">
        <f t="shared" si="22"/>
        <v>0</v>
      </c>
      <c r="G65" s="74">
        <f t="shared" si="22"/>
        <v>0.80666666666666664</v>
      </c>
      <c r="H65" s="74">
        <f t="shared" si="22"/>
        <v>0.80666666666666664</v>
      </c>
      <c r="I65" s="74">
        <f t="shared" si="22"/>
        <v>0</v>
      </c>
      <c r="J65" s="74">
        <f t="shared" si="22"/>
        <v>0.76518518518518519</v>
      </c>
      <c r="K65" s="74">
        <f t="shared" si="22"/>
        <v>0.76518518518518519</v>
      </c>
      <c r="L65" s="74">
        <f t="shared" si="22"/>
        <v>0</v>
      </c>
      <c r="M65" s="74">
        <f t="shared" si="23"/>
        <v>0.87962962962962954</v>
      </c>
      <c r="N65" s="74">
        <f t="shared" si="22"/>
        <v>0</v>
      </c>
      <c r="O65" s="74">
        <f t="shared" si="22"/>
        <v>0</v>
      </c>
    </row>
    <row r="66" spans="1:15" ht="165" customHeight="1" x14ac:dyDescent="0.2">
      <c r="A66" s="14" t="s">
        <v>162</v>
      </c>
      <c r="B66" s="73"/>
      <c r="C66" s="210"/>
      <c r="D66" s="74">
        <f t="shared" si="21"/>
        <v>0</v>
      </c>
      <c r="E66" s="74">
        <f t="shared" si="22"/>
        <v>0</v>
      </c>
      <c r="F66" s="74">
        <f t="shared" si="22"/>
        <v>0</v>
      </c>
      <c r="G66" s="74">
        <f t="shared" si="22"/>
        <v>0</v>
      </c>
      <c r="H66" s="74">
        <f t="shared" si="22"/>
        <v>0</v>
      </c>
      <c r="I66" s="74">
        <f t="shared" si="22"/>
        <v>0</v>
      </c>
      <c r="J66" s="74">
        <f t="shared" si="22"/>
        <v>0</v>
      </c>
      <c r="K66" s="74">
        <f t="shared" si="22"/>
        <v>0</v>
      </c>
      <c r="L66" s="74">
        <f t="shared" si="22"/>
        <v>0</v>
      </c>
      <c r="M66" s="74">
        <f t="shared" si="23"/>
        <v>0</v>
      </c>
      <c r="N66" s="74">
        <f t="shared" si="22"/>
        <v>0</v>
      </c>
      <c r="O66" s="74">
        <f t="shared" si="22"/>
        <v>0</v>
      </c>
    </row>
    <row r="67" spans="1:15" ht="102.75" customHeight="1" x14ac:dyDescent="0.2">
      <c r="A67" s="14" t="s">
        <v>163</v>
      </c>
      <c r="B67" s="90">
        <f>1/30*7/12</f>
        <v>1.9444444444444445E-2</v>
      </c>
      <c r="C67" s="210"/>
      <c r="D67" s="74">
        <f t="shared" si="21"/>
        <v>0</v>
      </c>
      <c r="E67" s="74">
        <f t="shared" si="22"/>
        <v>0</v>
      </c>
      <c r="F67" s="74">
        <f t="shared" si="22"/>
        <v>0</v>
      </c>
      <c r="G67" s="74">
        <f t="shared" si="22"/>
        <v>47.055555555555557</v>
      </c>
      <c r="H67" s="74">
        <f t="shared" si="22"/>
        <v>47.055555555555557</v>
      </c>
      <c r="I67" s="74">
        <f t="shared" si="22"/>
        <v>0</v>
      </c>
      <c r="J67" s="74">
        <f t="shared" si="22"/>
        <v>44.635802469135804</v>
      </c>
      <c r="K67" s="74">
        <f t="shared" si="22"/>
        <v>44.635802469135804</v>
      </c>
      <c r="L67" s="74">
        <f t="shared" si="22"/>
        <v>0</v>
      </c>
      <c r="M67" s="74">
        <f t="shared" si="23"/>
        <v>51.311728395061728</v>
      </c>
      <c r="N67" s="74">
        <f t="shared" si="22"/>
        <v>0</v>
      </c>
      <c r="O67" s="74">
        <f t="shared" si="22"/>
        <v>0</v>
      </c>
    </row>
    <row r="68" spans="1:15" ht="33.75" x14ac:dyDescent="0.2">
      <c r="A68" s="14" t="s">
        <v>164</v>
      </c>
      <c r="B68" s="75">
        <f>B48*B67</f>
        <v>4.2388888888888893E-3</v>
      </c>
      <c r="C68" s="210"/>
      <c r="D68" s="74">
        <f t="shared" si="21"/>
        <v>0</v>
      </c>
      <c r="E68" s="74">
        <f t="shared" si="22"/>
        <v>0</v>
      </c>
      <c r="F68" s="74">
        <f t="shared" si="22"/>
        <v>0</v>
      </c>
      <c r="G68" s="74">
        <f t="shared" si="22"/>
        <v>10.258111111111113</v>
      </c>
      <c r="H68" s="74">
        <f t="shared" si="22"/>
        <v>10.258111111111113</v>
      </c>
      <c r="I68" s="74">
        <f t="shared" si="22"/>
        <v>0</v>
      </c>
      <c r="J68" s="74">
        <f t="shared" si="22"/>
        <v>9.7306049382716058</v>
      </c>
      <c r="K68" s="74">
        <f t="shared" si="22"/>
        <v>9.7306049382716058</v>
      </c>
      <c r="L68" s="74">
        <f t="shared" si="22"/>
        <v>0</v>
      </c>
      <c r="M68" s="74">
        <f t="shared" si="23"/>
        <v>11.185956790123457</v>
      </c>
      <c r="N68" s="74">
        <f t="shared" si="22"/>
        <v>0</v>
      </c>
      <c r="O68" s="74">
        <f t="shared" si="22"/>
        <v>0</v>
      </c>
    </row>
    <row r="69" spans="1:15" ht="22.5" x14ac:dyDescent="0.2">
      <c r="A69" s="14" t="s">
        <v>165</v>
      </c>
      <c r="B69" s="91">
        <f>0.08*0.4*0.9*(1+1/12+1/12+1/3*1/12)</f>
        <v>3.4399999999999993E-2</v>
      </c>
      <c r="C69" s="210"/>
      <c r="D69" s="74">
        <f t="shared" si="21"/>
        <v>0</v>
      </c>
      <c r="E69" s="74">
        <f t="shared" si="22"/>
        <v>0</v>
      </c>
      <c r="F69" s="74">
        <f t="shared" si="22"/>
        <v>0</v>
      </c>
      <c r="G69" s="74">
        <f t="shared" si="22"/>
        <v>83.247999999999976</v>
      </c>
      <c r="H69" s="74">
        <f t="shared" si="22"/>
        <v>83.247999999999976</v>
      </c>
      <c r="I69" s="74">
        <f t="shared" si="22"/>
        <v>0</v>
      </c>
      <c r="J69" s="74">
        <f t="shared" si="22"/>
        <v>78.967111111111095</v>
      </c>
      <c r="K69" s="74">
        <f t="shared" si="22"/>
        <v>78.967111111111095</v>
      </c>
      <c r="L69" s="74">
        <f t="shared" si="22"/>
        <v>0</v>
      </c>
      <c r="M69" s="74">
        <f t="shared" si="23"/>
        <v>90.777777777777757</v>
      </c>
      <c r="N69" s="74">
        <f t="shared" si="22"/>
        <v>0</v>
      </c>
      <c r="O69" s="74">
        <f t="shared" si="22"/>
        <v>0</v>
      </c>
    </row>
    <row r="70" spans="1:15" x14ac:dyDescent="0.2">
      <c r="A70" s="78" t="s">
        <v>135</v>
      </c>
      <c r="B70" s="92">
        <f>SUM(B64:B69)</f>
        <v>6.2583333333333324E-2</v>
      </c>
      <c r="C70" s="209"/>
      <c r="D70" s="80">
        <f>SUM(D64:D69)</f>
        <v>0</v>
      </c>
      <c r="E70" s="80">
        <f t="shared" ref="E70:O70" si="24">SUM(E64:E69)</f>
        <v>0</v>
      </c>
      <c r="F70" s="80">
        <f t="shared" si="24"/>
        <v>0</v>
      </c>
      <c r="G70" s="80">
        <f t="shared" si="24"/>
        <v>151.45166666666665</v>
      </c>
      <c r="H70" s="80">
        <f t="shared" si="24"/>
        <v>151.45166666666665</v>
      </c>
      <c r="I70" s="80">
        <f t="shared" si="24"/>
        <v>0</v>
      </c>
      <c r="J70" s="80">
        <f t="shared" si="24"/>
        <v>143.66351851851852</v>
      </c>
      <c r="K70" s="80">
        <f t="shared" si="24"/>
        <v>143.66351851851852</v>
      </c>
      <c r="L70" s="80">
        <f t="shared" si="24"/>
        <v>0</v>
      </c>
      <c r="M70" s="80">
        <f>SUM(M64:M69)</f>
        <v>165.15046296296293</v>
      </c>
      <c r="N70" s="80">
        <f t="shared" si="24"/>
        <v>0</v>
      </c>
      <c r="O70" s="80">
        <f t="shared" si="24"/>
        <v>0</v>
      </c>
    </row>
    <row r="71" spans="1:15" x14ac:dyDescent="0.2">
      <c r="A71"/>
      <c r="B71"/>
      <c r="C71" s="210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</row>
    <row r="72" spans="1:15" ht="30" customHeight="1" x14ac:dyDescent="0.2">
      <c r="A72" s="65" t="s">
        <v>166</v>
      </c>
      <c r="B72" s="66"/>
      <c r="C72" s="210"/>
      <c r="D72" s="67"/>
      <c r="E72" s="68"/>
      <c r="F72" s="68"/>
      <c r="G72" s="68"/>
      <c r="H72" s="68"/>
      <c r="I72" s="68"/>
      <c r="J72" s="68"/>
      <c r="K72" s="68"/>
      <c r="L72" s="68"/>
      <c r="M72" s="69"/>
      <c r="N72" s="68"/>
      <c r="O72" s="68"/>
    </row>
    <row r="73" spans="1:15" x14ac:dyDescent="0.2">
      <c r="A73" s="81" t="s">
        <v>167</v>
      </c>
      <c r="B73" s="16" t="s">
        <v>127</v>
      </c>
      <c r="C73" s="210"/>
      <c r="D73" s="71" t="s">
        <v>128</v>
      </c>
      <c r="E73" s="71" t="s">
        <v>128</v>
      </c>
      <c r="F73" s="71" t="s">
        <v>128</v>
      </c>
      <c r="G73" s="71" t="s">
        <v>128</v>
      </c>
      <c r="H73" s="71" t="s">
        <v>128</v>
      </c>
      <c r="I73" s="71" t="s">
        <v>128</v>
      </c>
      <c r="J73" s="71" t="s">
        <v>128</v>
      </c>
      <c r="K73" s="71" t="s">
        <v>128</v>
      </c>
      <c r="L73" s="71" t="s">
        <v>128</v>
      </c>
      <c r="M73" s="71" t="s">
        <v>128</v>
      </c>
      <c r="N73" s="71" t="s">
        <v>128</v>
      </c>
      <c r="O73" s="71" t="s">
        <v>128</v>
      </c>
    </row>
    <row r="74" spans="1:15" ht="22.5" x14ac:dyDescent="0.2">
      <c r="A74" s="14" t="s">
        <v>168</v>
      </c>
      <c r="B74" s="93">
        <f>1/12</f>
        <v>8.3333333333333329E-2</v>
      </c>
      <c r="C74" s="210"/>
      <c r="D74" s="74">
        <f t="shared" ref="D74:E77" si="25">$B74*(D$32+D$60+D$70)</f>
        <v>0</v>
      </c>
      <c r="E74" s="74">
        <f t="shared" si="25"/>
        <v>0</v>
      </c>
      <c r="F74" s="74">
        <f t="shared" ref="F74:O77" si="26">$B74*(F$32+F$60+F$70)</f>
        <v>0</v>
      </c>
      <c r="G74" s="74">
        <f t="shared" si="26"/>
        <v>258.25097222222223</v>
      </c>
      <c r="H74" s="74">
        <f t="shared" si="26"/>
        <v>258.25097222222223</v>
      </c>
      <c r="I74" s="74">
        <f t="shared" si="26"/>
        <v>0</v>
      </c>
      <c r="J74" s="74">
        <f t="shared" si="26"/>
        <v>244.97084876543209</v>
      </c>
      <c r="K74" s="74">
        <f t="shared" si="26"/>
        <v>244.97084876543209</v>
      </c>
      <c r="L74" s="74">
        <f t="shared" si="26"/>
        <v>0</v>
      </c>
      <c r="M74" s="74">
        <f>$B74*(M$32+M$60+M$70)</f>
        <v>281.60976080246911</v>
      </c>
      <c r="N74" s="74">
        <f t="shared" si="26"/>
        <v>0</v>
      </c>
      <c r="O74" s="74">
        <f t="shared" si="26"/>
        <v>0</v>
      </c>
    </row>
    <row r="75" spans="1:15" ht="22.5" x14ac:dyDescent="0.2">
      <c r="A75" s="14" t="s">
        <v>169</v>
      </c>
      <c r="B75" s="90">
        <f>4.886/30.4375/12</f>
        <v>1.3377138945927446E-2</v>
      </c>
      <c r="C75" s="210"/>
      <c r="D75" s="74">
        <f t="shared" si="25"/>
        <v>0</v>
      </c>
      <c r="E75" s="74">
        <f t="shared" si="25"/>
        <v>0</v>
      </c>
      <c r="F75" s="74">
        <f t="shared" si="26"/>
        <v>0</v>
      </c>
      <c r="G75" s="74">
        <f t="shared" si="26"/>
        <v>41.455909660050189</v>
      </c>
      <c r="H75" s="74">
        <f t="shared" si="26"/>
        <v>41.455909660050189</v>
      </c>
      <c r="I75" s="74">
        <f t="shared" si="26"/>
        <v>0</v>
      </c>
      <c r="J75" s="74">
        <f t="shared" si="26"/>
        <v>39.324108979643569</v>
      </c>
      <c r="K75" s="74">
        <f t="shared" si="26"/>
        <v>39.324108979643569</v>
      </c>
      <c r="L75" s="74">
        <f t="shared" si="26"/>
        <v>0</v>
      </c>
      <c r="M75" s="74">
        <f>$B75*(M$32+M$60+M$70)</f>
        <v>45.205594785408266</v>
      </c>
      <c r="N75" s="74">
        <f t="shared" si="26"/>
        <v>0</v>
      </c>
      <c r="O75" s="74">
        <f t="shared" si="26"/>
        <v>0</v>
      </c>
    </row>
    <row r="76" spans="1:15" ht="22.5" x14ac:dyDescent="0.2">
      <c r="A76" s="14" t="s">
        <v>170</v>
      </c>
      <c r="B76" s="90">
        <f>5/30.4375/12*0.015*0.95</f>
        <v>1.9507186858316218E-4</v>
      </c>
      <c r="C76" s="210"/>
      <c r="D76" s="74">
        <f t="shared" si="25"/>
        <v>0</v>
      </c>
      <c r="E76" s="74">
        <f t="shared" si="25"/>
        <v>0</v>
      </c>
      <c r="F76" s="74">
        <f t="shared" si="26"/>
        <v>0</v>
      </c>
      <c r="G76" s="74">
        <f t="shared" si="26"/>
        <v>0.60452999657768647</v>
      </c>
      <c r="H76" s="74">
        <f t="shared" si="26"/>
        <v>0.60452999657768647</v>
      </c>
      <c r="I76" s="74">
        <f t="shared" si="26"/>
        <v>0</v>
      </c>
      <c r="J76" s="74">
        <f t="shared" si="26"/>
        <v>0.57344305460491285</v>
      </c>
      <c r="K76" s="74">
        <f t="shared" si="26"/>
        <v>0.57344305460491285</v>
      </c>
      <c r="L76" s="74">
        <f t="shared" si="26"/>
        <v>0</v>
      </c>
      <c r="M76" s="74">
        <f>$B76*(M$32+M$60+M$70)</f>
        <v>0.65920970701193993</v>
      </c>
      <c r="N76" s="74">
        <f t="shared" si="26"/>
        <v>0</v>
      </c>
      <c r="O76" s="74">
        <f t="shared" si="26"/>
        <v>0</v>
      </c>
    </row>
    <row r="77" spans="1:15" ht="22.5" x14ac:dyDescent="0.2">
      <c r="A77" s="14" t="s">
        <v>171</v>
      </c>
      <c r="B77" s="90">
        <f>0.9545/30.4375/12</f>
        <v>2.613278576317591E-3</v>
      </c>
      <c r="C77" s="210"/>
      <c r="D77" s="74">
        <f t="shared" si="25"/>
        <v>0</v>
      </c>
      <c r="E77" s="74">
        <f t="shared" si="25"/>
        <v>0</v>
      </c>
      <c r="F77" s="74">
        <f t="shared" si="26"/>
        <v>0</v>
      </c>
      <c r="G77" s="74">
        <f t="shared" si="26"/>
        <v>8.0985807962582719</v>
      </c>
      <c r="H77" s="74">
        <f t="shared" si="26"/>
        <v>8.0985807962582719</v>
      </c>
      <c r="I77" s="74">
        <f t="shared" si="26"/>
        <v>0</v>
      </c>
      <c r="J77" s="74">
        <f t="shared" si="26"/>
        <v>7.6821248508124835</v>
      </c>
      <c r="K77" s="74">
        <f t="shared" si="26"/>
        <v>7.6821248508124835</v>
      </c>
      <c r="L77" s="74">
        <f t="shared" si="26"/>
        <v>0</v>
      </c>
      <c r="M77" s="74">
        <f>$B77*(M$32+M$60+M$70)</f>
        <v>8.8310970574441665</v>
      </c>
      <c r="N77" s="74">
        <f t="shared" si="26"/>
        <v>0</v>
      </c>
      <c r="O77" s="74">
        <f t="shared" si="26"/>
        <v>0</v>
      </c>
    </row>
    <row r="78" spans="1:15" ht="22.5" x14ac:dyDescent="0.2">
      <c r="A78" s="14" t="s">
        <v>172</v>
      </c>
      <c r="B78" s="90">
        <f>120/30.4375*0.05*0.0032</f>
        <v>6.3080082135523615E-4</v>
      </c>
      <c r="C78" s="210"/>
      <c r="D78" s="74">
        <f>$B78*(D$32+D$32+D$32/3+D$48+D$55-D$50-D$51)</f>
        <v>0</v>
      </c>
      <c r="E78" s="74">
        <f>$B78*(E$32+E$32+E$32/3+E$48+E$55-E$50-E$51)</f>
        <v>0</v>
      </c>
      <c r="F78" s="74">
        <f t="shared" ref="F78:O78" si="27">$B78*(F$32+F$32+F$32/3+F$48+F$55-F$50-F$51)</f>
        <v>0</v>
      </c>
      <c r="G78" s="74">
        <f t="shared" si="27"/>
        <v>3.5385150554414784</v>
      </c>
      <c r="H78" s="74">
        <f t="shared" si="27"/>
        <v>3.5385150554414784</v>
      </c>
      <c r="I78" s="74">
        <f t="shared" si="27"/>
        <v>0</v>
      </c>
      <c r="J78" s="74">
        <f t="shared" si="27"/>
        <v>3.3565528487337444</v>
      </c>
      <c r="K78" s="74">
        <f t="shared" si="27"/>
        <v>3.3565528487337444</v>
      </c>
      <c r="L78" s="74">
        <f t="shared" si="27"/>
        <v>0</v>
      </c>
      <c r="M78" s="74">
        <f>$B78*(M$32+M$32+M$32/3+M$48+M$55-M$50-M$51)</f>
        <v>3.8585735797399043</v>
      </c>
      <c r="N78" s="74">
        <f t="shared" si="27"/>
        <v>0</v>
      </c>
      <c r="O78" s="74">
        <f t="shared" si="27"/>
        <v>0</v>
      </c>
    </row>
    <row r="79" spans="1:15" x14ac:dyDescent="0.2">
      <c r="A79" s="82" t="s">
        <v>140</v>
      </c>
      <c r="B79" s="83"/>
      <c r="C79" s="209"/>
      <c r="D79" s="84">
        <f>SUM(D74:D78)</f>
        <v>0</v>
      </c>
      <c r="E79" s="84">
        <f>SUM(E74:E78)</f>
        <v>0</v>
      </c>
      <c r="F79" s="84">
        <f t="shared" ref="F79:O79" si="28">SUM(F74:F78)</f>
        <v>0</v>
      </c>
      <c r="G79" s="84">
        <f t="shared" si="28"/>
        <v>311.94850773054981</v>
      </c>
      <c r="H79" s="84">
        <f t="shared" si="28"/>
        <v>311.94850773054981</v>
      </c>
      <c r="I79" s="84">
        <f t="shared" si="28"/>
        <v>0</v>
      </c>
      <c r="J79" s="84">
        <f t="shared" si="28"/>
        <v>295.90707849922683</v>
      </c>
      <c r="K79" s="84">
        <f t="shared" si="28"/>
        <v>295.90707849922683</v>
      </c>
      <c r="L79" s="84">
        <f t="shared" si="28"/>
        <v>0</v>
      </c>
      <c r="M79" s="84">
        <f>SUM(M74:M78)</f>
        <v>340.16423593207338</v>
      </c>
      <c r="N79" s="84">
        <f t="shared" si="28"/>
        <v>0</v>
      </c>
      <c r="O79" s="84">
        <f t="shared" si="28"/>
        <v>0</v>
      </c>
    </row>
    <row r="80" spans="1:15" x14ac:dyDescent="0.2">
      <c r="A80" s="81" t="s">
        <v>173</v>
      </c>
      <c r="B80" s="16" t="s">
        <v>127</v>
      </c>
      <c r="C80" s="210"/>
      <c r="D80" s="71" t="s">
        <v>128</v>
      </c>
      <c r="E80" s="71" t="s">
        <v>128</v>
      </c>
      <c r="F80" s="71" t="s">
        <v>128</v>
      </c>
      <c r="G80" s="71" t="s">
        <v>128</v>
      </c>
      <c r="H80" s="71" t="s">
        <v>128</v>
      </c>
      <c r="I80" s="71" t="s">
        <v>128</v>
      </c>
      <c r="J80" s="71" t="s">
        <v>128</v>
      </c>
      <c r="K80" s="71" t="s">
        <v>128</v>
      </c>
      <c r="L80" s="71" t="s">
        <v>128</v>
      </c>
      <c r="M80" s="71" t="s">
        <v>128</v>
      </c>
      <c r="N80" s="71" t="s">
        <v>128</v>
      </c>
      <c r="O80" s="71" t="s">
        <v>128</v>
      </c>
    </row>
    <row r="81" spans="1:15" ht="36.75" x14ac:dyDescent="0.2">
      <c r="A81" s="14" t="s">
        <v>174</v>
      </c>
      <c r="B81" s="73"/>
      <c r="C81" s="210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</row>
    <row r="82" spans="1:15" x14ac:dyDescent="0.2">
      <c r="A82" s="82" t="s">
        <v>140</v>
      </c>
      <c r="B82" s="87"/>
      <c r="C82" s="209"/>
      <c r="D82" s="84">
        <f>SUM(D81)</f>
        <v>0</v>
      </c>
      <c r="E82" s="84">
        <f t="shared" ref="E82:O82" si="29">SUM(E81)</f>
        <v>0</v>
      </c>
      <c r="F82" s="84">
        <f t="shared" si="29"/>
        <v>0</v>
      </c>
      <c r="G82" s="84">
        <f t="shared" si="29"/>
        <v>0</v>
      </c>
      <c r="H82" s="84">
        <f t="shared" si="29"/>
        <v>0</v>
      </c>
      <c r="I82" s="84">
        <f t="shared" si="29"/>
        <v>0</v>
      </c>
      <c r="J82" s="84">
        <f t="shared" si="29"/>
        <v>0</v>
      </c>
      <c r="K82" s="84">
        <f t="shared" si="29"/>
        <v>0</v>
      </c>
      <c r="L82" s="84">
        <f t="shared" si="29"/>
        <v>0</v>
      </c>
      <c r="M82" s="84">
        <f>SUM(M81)</f>
        <v>0</v>
      </c>
      <c r="N82" s="84">
        <f t="shared" si="29"/>
        <v>0</v>
      </c>
      <c r="O82" s="84">
        <f t="shared" si="29"/>
        <v>0</v>
      </c>
    </row>
    <row r="83" spans="1:15" ht="22.5" x14ac:dyDescent="0.2">
      <c r="A83" s="65" t="s">
        <v>175</v>
      </c>
      <c r="B83" s="66"/>
      <c r="C83" s="210"/>
      <c r="D83" s="64" t="s">
        <v>128</v>
      </c>
      <c r="E83" s="64" t="s">
        <v>128</v>
      </c>
      <c r="F83" s="64" t="s">
        <v>128</v>
      </c>
      <c r="G83" s="64" t="s">
        <v>128</v>
      </c>
      <c r="H83" s="64" t="s">
        <v>128</v>
      </c>
      <c r="I83" s="64" t="s">
        <v>128</v>
      </c>
      <c r="J83" s="64" t="s">
        <v>128</v>
      </c>
      <c r="K83" s="64" t="s">
        <v>128</v>
      </c>
      <c r="L83" s="64" t="s">
        <v>128</v>
      </c>
      <c r="M83" s="64" t="s">
        <v>128</v>
      </c>
      <c r="N83" s="64" t="s">
        <v>128</v>
      </c>
      <c r="O83" s="64" t="s">
        <v>128</v>
      </c>
    </row>
    <row r="84" spans="1:15" x14ac:dyDescent="0.2">
      <c r="A84" s="14" t="s">
        <v>176</v>
      </c>
      <c r="B84" s="73"/>
      <c r="C84" s="210"/>
      <c r="D84" s="74">
        <f>D79</f>
        <v>0</v>
      </c>
      <c r="E84" s="74">
        <f t="shared" ref="E84:O84" si="30">E79</f>
        <v>0</v>
      </c>
      <c r="F84" s="74">
        <f t="shared" si="30"/>
        <v>0</v>
      </c>
      <c r="G84" s="74">
        <f t="shared" si="30"/>
        <v>311.94850773054981</v>
      </c>
      <c r="H84" s="74">
        <f t="shared" si="30"/>
        <v>311.94850773054981</v>
      </c>
      <c r="I84" s="74">
        <f t="shared" si="30"/>
        <v>0</v>
      </c>
      <c r="J84" s="74">
        <f t="shared" si="30"/>
        <v>295.90707849922683</v>
      </c>
      <c r="K84" s="74">
        <f t="shared" si="30"/>
        <v>295.90707849922683</v>
      </c>
      <c r="L84" s="74">
        <f t="shared" si="30"/>
        <v>0</v>
      </c>
      <c r="M84" s="74">
        <f>M79</f>
        <v>340.16423593207338</v>
      </c>
      <c r="N84" s="74">
        <f t="shared" si="30"/>
        <v>0</v>
      </c>
      <c r="O84" s="74">
        <f t="shared" si="30"/>
        <v>0</v>
      </c>
    </row>
    <row r="85" spans="1:15" x14ac:dyDescent="0.2">
      <c r="A85" s="14" t="s">
        <v>177</v>
      </c>
      <c r="B85" s="73"/>
      <c r="C85" s="210"/>
      <c r="D85" s="74">
        <f>D82</f>
        <v>0</v>
      </c>
      <c r="E85" s="74">
        <f t="shared" ref="E85:O85" si="31">E82</f>
        <v>0</v>
      </c>
      <c r="F85" s="74">
        <f t="shared" si="31"/>
        <v>0</v>
      </c>
      <c r="G85" s="74">
        <f t="shared" si="31"/>
        <v>0</v>
      </c>
      <c r="H85" s="74">
        <f t="shared" si="31"/>
        <v>0</v>
      </c>
      <c r="I85" s="74">
        <f t="shared" si="31"/>
        <v>0</v>
      </c>
      <c r="J85" s="74">
        <f t="shared" si="31"/>
        <v>0</v>
      </c>
      <c r="K85" s="74">
        <f t="shared" si="31"/>
        <v>0</v>
      </c>
      <c r="L85" s="74">
        <f t="shared" si="31"/>
        <v>0</v>
      </c>
      <c r="M85" s="74">
        <f>M82</f>
        <v>0</v>
      </c>
      <c r="N85" s="74">
        <f t="shared" si="31"/>
        <v>0</v>
      </c>
      <c r="O85" s="74">
        <f t="shared" si="31"/>
        <v>0</v>
      </c>
    </row>
    <row r="86" spans="1:15" x14ac:dyDescent="0.2">
      <c r="A86" s="78" t="s">
        <v>135</v>
      </c>
      <c r="B86" s="78"/>
      <c r="C86" s="211"/>
      <c r="D86" s="80">
        <f>SUM(D84:D85)</f>
        <v>0</v>
      </c>
      <c r="E86" s="80">
        <f t="shared" ref="E86:O86" si="32">SUM(E84:E85)</f>
        <v>0</v>
      </c>
      <c r="F86" s="80">
        <f t="shared" si="32"/>
        <v>0</v>
      </c>
      <c r="G86" s="80">
        <f t="shared" si="32"/>
        <v>311.94850773054981</v>
      </c>
      <c r="H86" s="80">
        <f t="shared" si="32"/>
        <v>311.94850773054981</v>
      </c>
      <c r="I86" s="80">
        <f t="shared" si="32"/>
        <v>0</v>
      </c>
      <c r="J86" s="80">
        <f t="shared" si="32"/>
        <v>295.90707849922683</v>
      </c>
      <c r="K86" s="80">
        <f t="shared" si="32"/>
        <v>295.90707849922683</v>
      </c>
      <c r="L86" s="80">
        <f t="shared" si="32"/>
        <v>0</v>
      </c>
      <c r="M86" s="80">
        <f>SUM(M84:M85)</f>
        <v>340.16423593207338</v>
      </c>
      <c r="N86" s="80">
        <f t="shared" si="32"/>
        <v>0</v>
      </c>
      <c r="O86" s="80">
        <f t="shared" si="32"/>
        <v>0</v>
      </c>
    </row>
    <row r="87" spans="1:15" x14ac:dyDescent="0.2">
      <c r="A87"/>
      <c r="B87"/>
      <c r="C87" s="210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</row>
    <row r="88" spans="1:15" ht="18.75" customHeight="1" x14ac:dyDescent="0.2">
      <c r="A88" s="65" t="s">
        <v>178</v>
      </c>
      <c r="B88" s="66"/>
      <c r="C88" s="210"/>
      <c r="D88" s="67"/>
      <c r="E88" s="68"/>
      <c r="F88" s="68"/>
      <c r="G88" s="68"/>
      <c r="H88" s="68"/>
      <c r="I88" s="68"/>
      <c r="J88" s="68"/>
      <c r="K88" s="68"/>
      <c r="L88" s="68"/>
      <c r="M88" s="69"/>
      <c r="N88" s="68"/>
      <c r="O88" s="68"/>
    </row>
    <row r="89" spans="1:15" x14ac:dyDescent="0.2">
      <c r="A89" s="81" t="s">
        <v>179</v>
      </c>
      <c r="B89" s="16" t="s">
        <v>150</v>
      </c>
      <c r="C89" s="210"/>
      <c r="D89" s="71" t="s">
        <v>128</v>
      </c>
      <c r="E89" s="71" t="s">
        <v>128</v>
      </c>
      <c r="F89" s="71" t="s">
        <v>128</v>
      </c>
      <c r="G89" s="71" t="s">
        <v>128</v>
      </c>
      <c r="H89" s="71" t="s">
        <v>128</v>
      </c>
      <c r="I89" s="71" t="s">
        <v>128</v>
      </c>
      <c r="J89" s="71" t="s">
        <v>128</v>
      </c>
      <c r="K89" s="71" t="s">
        <v>128</v>
      </c>
      <c r="L89" s="71" t="s">
        <v>128</v>
      </c>
      <c r="M89" s="71" t="s">
        <v>128</v>
      </c>
      <c r="N89" s="71" t="s">
        <v>128</v>
      </c>
      <c r="O89" s="71" t="s">
        <v>128</v>
      </c>
    </row>
    <row r="90" spans="1:15" x14ac:dyDescent="0.2">
      <c r="A90" s="14" t="s">
        <v>180</v>
      </c>
      <c r="B90" s="73"/>
      <c r="C90" s="210"/>
      <c r="D90" s="95">
        <f>VALUE('III-A.2 - Uniforme, EPI e Equip'!$E7)</f>
        <v>0</v>
      </c>
      <c r="E90" s="95">
        <f>VALUE('III-A.2 - Uniforme, EPI e Equip'!$E7)</f>
        <v>0</v>
      </c>
      <c r="F90" s="95"/>
      <c r="G90" s="95">
        <f>VALUE('III-A.2 - Uniforme, EPI e Equip'!$E11)</f>
        <v>0</v>
      </c>
      <c r="H90" s="95">
        <f>VALUE('III-A.2 - Uniforme, EPI e Equip'!$E11)</f>
        <v>0</v>
      </c>
      <c r="I90" s="95"/>
      <c r="J90" s="96">
        <f>VALUE('III-A.2 - Uniforme, EPI e Equip'!$E15)</f>
        <v>0</v>
      </c>
      <c r="K90" s="96">
        <f>VALUE('III-A.2 - Uniforme, EPI e Equip'!$E15)</f>
        <v>0</v>
      </c>
      <c r="L90" s="96"/>
      <c r="M90" s="95">
        <f>VALUE('III-A.2 - Uniforme, EPI e Equip'!$E27)</f>
        <v>0</v>
      </c>
      <c r="N90" s="95">
        <f>VALUE('III-A.2 - Uniforme, EPI e Equip'!$E19)</f>
        <v>0</v>
      </c>
      <c r="O90" s="95">
        <f>VALUE('III-A.2 - Uniforme, EPI e Equip'!$E19)</f>
        <v>0</v>
      </c>
    </row>
    <row r="91" spans="1:15" ht="57.75" customHeight="1" x14ac:dyDescent="0.2">
      <c r="A91" s="14" t="s">
        <v>181</v>
      </c>
      <c r="B91" s="73"/>
      <c r="C91" s="210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</row>
    <row r="92" spans="1:15" ht="23.25" customHeight="1" x14ac:dyDescent="0.2">
      <c r="A92" s="14" t="s">
        <v>182</v>
      </c>
      <c r="B92" s="73"/>
      <c r="C92" s="210"/>
      <c r="D92" s="95">
        <f>VALUE('III-A.2 - Uniforme, EPI e Equip'!$E34)</f>
        <v>0</v>
      </c>
      <c r="E92" s="95">
        <f>VALUE('III-A.2 - Uniforme, EPI e Equip'!$E34)</f>
        <v>0</v>
      </c>
      <c r="F92" s="95"/>
      <c r="G92" s="95">
        <f>VALUE('III-A.2 - Uniforme, EPI e Equip'!$E38)</f>
        <v>0</v>
      </c>
      <c r="H92" s="95">
        <f>VALUE('III-A.2 - Uniforme, EPI e Equip'!$E38)</f>
        <v>0</v>
      </c>
      <c r="I92" s="95"/>
      <c r="J92" s="95">
        <f>VALUE('III-A.2 - Uniforme, EPI e Equip'!$E42)</f>
        <v>0</v>
      </c>
      <c r="K92" s="95">
        <f>VALUE('III-A.2 - Uniforme, EPI e Equip'!$E42)</f>
        <v>0</v>
      </c>
      <c r="L92" s="95"/>
      <c r="M92" s="95">
        <f>VALUE('III-A.2 - Uniforme, EPI e Equip'!$E54)</f>
        <v>0</v>
      </c>
      <c r="N92" s="95">
        <f>VALUE('III-A.2 - Uniforme, EPI e Equip'!$E46)</f>
        <v>0</v>
      </c>
      <c r="O92" s="95">
        <f>VALUE('III-A.2 - Uniforme, EPI e Equip'!$E46)</f>
        <v>0</v>
      </c>
    </row>
    <row r="93" spans="1:15" x14ac:dyDescent="0.2">
      <c r="A93" s="78" t="s">
        <v>135</v>
      </c>
      <c r="B93" s="79"/>
      <c r="C93" s="209"/>
      <c r="D93" s="80">
        <f>SUM(D90:D92)</f>
        <v>0</v>
      </c>
      <c r="E93" s="80">
        <f t="shared" ref="E93:O93" si="33">SUM(E90:E92)</f>
        <v>0</v>
      </c>
      <c r="F93" s="80">
        <f t="shared" si="33"/>
        <v>0</v>
      </c>
      <c r="G93" s="80">
        <f t="shared" si="33"/>
        <v>0</v>
      </c>
      <c r="H93" s="80">
        <f t="shared" si="33"/>
        <v>0</v>
      </c>
      <c r="I93" s="80">
        <f t="shared" si="33"/>
        <v>0</v>
      </c>
      <c r="J93" s="80">
        <f t="shared" si="33"/>
        <v>0</v>
      </c>
      <c r="K93" s="80">
        <f t="shared" si="33"/>
        <v>0</v>
      </c>
      <c r="L93" s="80">
        <f t="shared" si="33"/>
        <v>0</v>
      </c>
      <c r="M93" s="80">
        <f>SUM(M90:M92)</f>
        <v>0</v>
      </c>
      <c r="N93" s="80">
        <f t="shared" si="33"/>
        <v>0</v>
      </c>
      <c r="O93" s="80">
        <f t="shared" si="33"/>
        <v>0</v>
      </c>
    </row>
    <row r="94" spans="1:15" x14ac:dyDescent="0.2">
      <c r="A94"/>
      <c r="B94"/>
      <c r="C94" s="210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</row>
    <row r="95" spans="1:15" ht="18.75" customHeight="1" x14ac:dyDescent="0.2">
      <c r="A95" s="65" t="s">
        <v>183</v>
      </c>
      <c r="B95" s="66"/>
      <c r="C95" s="210"/>
      <c r="D95" s="67"/>
      <c r="E95" s="68"/>
      <c r="F95" s="68"/>
      <c r="G95" s="68"/>
      <c r="H95" s="68"/>
      <c r="I95" s="68"/>
      <c r="J95" s="68"/>
      <c r="K95" s="68"/>
      <c r="L95" s="68"/>
      <c r="M95" s="69"/>
      <c r="N95" s="68"/>
      <c r="O95" s="68"/>
    </row>
    <row r="96" spans="1:15" x14ac:dyDescent="0.2">
      <c r="A96" s="81" t="s">
        <v>184</v>
      </c>
      <c r="B96" s="16" t="s">
        <v>127</v>
      </c>
      <c r="C96" s="210"/>
      <c r="D96" s="71" t="s">
        <v>128</v>
      </c>
      <c r="E96" s="71" t="s">
        <v>128</v>
      </c>
      <c r="F96" s="71" t="s">
        <v>128</v>
      </c>
      <c r="G96" s="71" t="s">
        <v>128</v>
      </c>
      <c r="H96" s="71" t="s">
        <v>128</v>
      </c>
      <c r="I96" s="71" t="s">
        <v>128</v>
      </c>
      <c r="J96" s="71" t="s">
        <v>128</v>
      </c>
      <c r="K96" s="71" t="s">
        <v>128</v>
      </c>
      <c r="L96" s="71" t="s">
        <v>128</v>
      </c>
      <c r="M96" s="71" t="s">
        <v>128</v>
      </c>
      <c r="N96" s="71" t="s">
        <v>128</v>
      </c>
      <c r="O96" s="71" t="s">
        <v>128</v>
      </c>
    </row>
    <row r="97" spans="1:15" x14ac:dyDescent="0.2">
      <c r="A97" s="14" t="s">
        <v>185</v>
      </c>
      <c r="B97" s="73"/>
      <c r="C97" s="210"/>
      <c r="D97" s="97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</row>
    <row r="98" spans="1:15" x14ac:dyDescent="0.2">
      <c r="A98" s="14" t="s">
        <v>186</v>
      </c>
      <c r="B98" s="75">
        <f>'V - BDI'!C5</f>
        <v>0</v>
      </c>
      <c r="C98" s="210"/>
      <c r="D98" s="97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</row>
    <row r="99" spans="1:15" x14ac:dyDescent="0.2">
      <c r="A99" s="14" t="s">
        <v>187</v>
      </c>
      <c r="B99" s="75">
        <f>'V - BDI'!C6</f>
        <v>0</v>
      </c>
      <c r="C99" s="210"/>
      <c r="D99" s="97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</row>
    <row r="100" spans="1:15" x14ac:dyDescent="0.2">
      <c r="A100" s="14" t="s">
        <v>188</v>
      </c>
      <c r="B100" s="75">
        <f>'V - BDI'!C7</f>
        <v>0</v>
      </c>
      <c r="C100" s="210"/>
      <c r="D100" s="97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7"/>
    </row>
    <row r="101" spans="1:15" x14ac:dyDescent="0.2">
      <c r="A101" s="14" t="s">
        <v>189</v>
      </c>
      <c r="B101" s="75">
        <f>'V - BDI'!C8</f>
        <v>0</v>
      </c>
      <c r="C101" s="210"/>
      <c r="D101" s="97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</row>
    <row r="102" spans="1:15" x14ac:dyDescent="0.2">
      <c r="A102" s="14" t="s">
        <v>190</v>
      </c>
      <c r="B102" s="73"/>
      <c r="C102" s="210"/>
      <c r="D102" s="97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</row>
    <row r="103" spans="1:15" x14ac:dyDescent="0.2">
      <c r="A103" s="14" t="s">
        <v>191</v>
      </c>
      <c r="B103" s="73"/>
      <c r="C103" s="210"/>
      <c r="D103" s="97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</row>
    <row r="104" spans="1:15" x14ac:dyDescent="0.2">
      <c r="A104" s="14" t="s">
        <v>192</v>
      </c>
      <c r="B104" s="75">
        <f>'V - BDI'!C11</f>
        <v>0</v>
      </c>
      <c r="C104" s="210"/>
      <c r="D104" s="97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</row>
    <row r="105" spans="1:15" x14ac:dyDescent="0.2">
      <c r="A105" s="14" t="s">
        <v>193</v>
      </c>
      <c r="B105" s="75">
        <f>'V - BDI'!C12</f>
        <v>0</v>
      </c>
      <c r="C105" s="210"/>
      <c r="D105" s="97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</row>
    <row r="106" spans="1:15" ht="39.75" x14ac:dyDescent="0.2">
      <c r="A106" s="14" t="s">
        <v>888</v>
      </c>
      <c r="B106" s="75">
        <f>'V - BDI'!C13</f>
        <v>3.5999999999999997E-2</v>
      </c>
      <c r="C106" s="210"/>
      <c r="D106" s="97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</row>
    <row r="107" spans="1:15" x14ac:dyDescent="0.2">
      <c r="A107" s="14" t="s">
        <v>194</v>
      </c>
      <c r="B107" s="75">
        <f>'V - BDI'!C14</f>
        <v>0</v>
      </c>
      <c r="C107" s="210"/>
      <c r="D107" s="97"/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7"/>
    </row>
    <row r="108" spans="1:15" x14ac:dyDescent="0.2">
      <c r="A108" s="14" t="s">
        <v>195</v>
      </c>
      <c r="B108" s="73"/>
      <c r="C108" s="210"/>
      <c r="D108" s="97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</row>
    <row r="109" spans="1:15" x14ac:dyDescent="0.2">
      <c r="A109" s="14" t="s">
        <v>196</v>
      </c>
      <c r="B109" s="75">
        <f>'V - BDI'!C16</f>
        <v>2.4791861927509928E-2</v>
      </c>
      <c r="C109" s="210"/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</row>
    <row r="110" spans="1:15" ht="80.25" customHeight="1" x14ac:dyDescent="0.2">
      <c r="A110" s="98" t="s">
        <v>197</v>
      </c>
      <c r="B110" s="99">
        <f>'V - BDI'!C18</f>
        <v>6.4726719736768246E-2</v>
      </c>
      <c r="C110" s="209"/>
      <c r="D110" s="100">
        <f>$B$110*D121</f>
        <v>0</v>
      </c>
      <c r="E110" s="100">
        <f t="shared" ref="E110:F110" si="34">$B$110*E121</f>
        <v>0</v>
      </c>
      <c r="F110" s="100">
        <f t="shared" si="34"/>
        <v>0</v>
      </c>
      <c r="G110" s="100">
        <f>$B$110*G121</f>
        <v>220.78026324148678</v>
      </c>
      <c r="H110" s="100">
        <f t="shared" ref="H110:I110" si="35">$B$110*H121</f>
        <v>220.78026324148678</v>
      </c>
      <c r="I110" s="100">
        <f t="shared" si="35"/>
        <v>0</v>
      </c>
      <c r="J110" s="100">
        <f>$B$110*J121</f>
        <v>209.42700819876569</v>
      </c>
      <c r="K110" s="100">
        <f t="shared" ref="K110:L110" si="36">$B$110*K121</f>
        <v>209.42700819876569</v>
      </c>
      <c r="L110" s="100">
        <f t="shared" si="36"/>
        <v>0</v>
      </c>
      <c r="M110" s="100">
        <f>$B$110*M121</f>
        <v>240.74982791484439</v>
      </c>
      <c r="N110" s="100">
        <f>$B$110*N121</f>
        <v>0</v>
      </c>
      <c r="O110" s="100">
        <f>$B$110*O121</f>
        <v>0</v>
      </c>
    </row>
    <row r="111" spans="1:15" x14ac:dyDescent="0.2">
      <c r="A111"/>
      <c r="B111"/>
      <c r="C111" s="209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</row>
    <row r="112" spans="1:15" x14ac:dyDescent="0.2">
      <c r="A112"/>
      <c r="B112"/>
      <c r="C112" s="209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</row>
    <row r="113" spans="1:15" ht="90" x14ac:dyDescent="0.2">
      <c r="A113" s="101" t="s">
        <v>198</v>
      </c>
      <c r="B113" s="102"/>
      <c r="C113" s="209"/>
      <c r="D113" s="64" t="str">
        <f>D12</f>
        <v>Oficial de Manutenção Predial ( CBO 5143-25 ) - Jornada 44h semanais</v>
      </c>
      <c r="E113" s="64" t="str">
        <f t="shared" ref="E113:O113" si="37">E12</f>
        <v>Oficial de Manutenção Predial ( CBO 5143-25 ) - Jornada 44h semanais</v>
      </c>
      <c r="F113" s="64" t="str">
        <f t="shared" si="37"/>
        <v>Oficial de Manutenção Predial ( CBO 5143-25 ) - Jornada 44h semanais</v>
      </c>
      <c r="G113" s="64" t="str">
        <f t="shared" si="37"/>
        <v>Oficial de Manutenção Predial II (Pedreiro/Bombeiro Hidráulico) – CBO 5143-25 -  Jornada 44h semanais</v>
      </c>
      <c r="H113" s="64" t="str">
        <f t="shared" si="37"/>
        <v>Oficial de Manutenção Predial II (Pedreiro/Bombeiro Hidráulico) – CBO 5143-25 -  Jornada 44h semanais</v>
      </c>
      <c r="I113" s="64" t="str">
        <f t="shared" si="37"/>
        <v>Oficial de Manutenção Predial II (Pedreiro/Bombeiro Hidráulico) – CBO 5143-25 -  Jornada 44h semanais</v>
      </c>
      <c r="J113" s="64" t="str">
        <f t="shared" si="37"/>
        <v>Auxiliar de manutenção predial (Auxiliar Eletricista/Hidráulica/Pedreiro) – CBO 5143-10 - Jornada de 44h semanais</v>
      </c>
      <c r="K113" s="64" t="str">
        <f t="shared" si="37"/>
        <v>Auxiliar de manutenção predial (Auxiliar Eletricista/Hidráulica/Pedreiro) – CBO 5143-10 - Jornada de 44h semanais</v>
      </c>
      <c r="L113" s="64" t="str">
        <f t="shared" si="37"/>
        <v>Auxiliar de manutenção predial (Auxiliar Eletricista/Hidráulica/Pedreiro) – CBO 5143-10 - Jornada de 44h semanais</v>
      </c>
      <c r="M113" s="64" t="str">
        <f>M12</f>
        <v>Encarregado de Manutenção – CBO 7102-05 - Jornada 44h semanais</v>
      </c>
      <c r="N113" s="64" t="str">
        <f t="shared" si="37"/>
        <v>Engenheiro Civil - Jornada 44h semanais</v>
      </c>
      <c r="O113" s="64" t="str">
        <f t="shared" si="37"/>
        <v>Engenheiro Eletricista - Jornada 44h semanais</v>
      </c>
    </row>
    <row r="114" spans="1:15" x14ac:dyDescent="0.2">
      <c r="A114" s="212"/>
      <c r="B114" s="213"/>
      <c r="C114" s="209"/>
      <c r="D114" s="64" t="str">
        <f>D13</f>
        <v>Porto Velho/RO</v>
      </c>
      <c r="E114" s="64" t="str">
        <f t="shared" ref="E114:O114" si="38">E13</f>
        <v>Ji-Paraná</v>
      </c>
      <c r="F114" s="64">
        <f t="shared" si="38"/>
        <v>0</v>
      </c>
      <c r="G114" s="64" t="str">
        <f t="shared" si="38"/>
        <v>Porto Velho/RO</v>
      </c>
      <c r="H114" s="64" t="str">
        <f t="shared" si="38"/>
        <v>Ji-Paraná</v>
      </c>
      <c r="I114" s="64">
        <f t="shared" si="38"/>
        <v>0</v>
      </c>
      <c r="J114" s="64" t="str">
        <f t="shared" si="38"/>
        <v>Porto Velho/RO</v>
      </c>
      <c r="K114" s="64" t="str">
        <f t="shared" si="38"/>
        <v>Ji-Paraná</v>
      </c>
      <c r="L114" s="64">
        <f t="shared" si="38"/>
        <v>0</v>
      </c>
      <c r="M114" s="64" t="str">
        <f>M13</f>
        <v>Porto Velho/RO</v>
      </c>
      <c r="N114" s="64" t="str">
        <f t="shared" si="38"/>
        <v>Porto Velho/RO</v>
      </c>
      <c r="O114" s="64" t="str">
        <f t="shared" si="38"/>
        <v>Porto Velho/RO</v>
      </c>
    </row>
    <row r="115" spans="1:15" ht="23.25" customHeight="1" x14ac:dyDescent="0.2">
      <c r="A115" s="103"/>
      <c r="B115" s="104"/>
      <c r="C115" s="209"/>
      <c r="D115" s="85" t="s">
        <v>128</v>
      </c>
      <c r="E115" s="85" t="s">
        <v>128</v>
      </c>
      <c r="F115" s="85" t="s">
        <v>128</v>
      </c>
      <c r="G115" s="85" t="s">
        <v>128</v>
      </c>
      <c r="H115" s="85" t="s">
        <v>128</v>
      </c>
      <c r="I115" s="85" t="s">
        <v>128</v>
      </c>
      <c r="J115" s="85" t="s">
        <v>128</v>
      </c>
      <c r="K115" s="85" t="s">
        <v>128</v>
      </c>
      <c r="L115" s="85" t="s">
        <v>128</v>
      </c>
      <c r="M115" s="85" t="s">
        <v>128</v>
      </c>
      <c r="N115" s="85" t="s">
        <v>128</v>
      </c>
      <c r="O115" s="85" t="s">
        <v>128</v>
      </c>
    </row>
    <row r="116" spans="1:15" ht="29.85" customHeight="1" x14ac:dyDescent="0.2">
      <c r="A116" s="105" t="s">
        <v>125</v>
      </c>
      <c r="B116" s="106"/>
      <c r="C116" s="209"/>
      <c r="D116" s="107">
        <f>D32</f>
        <v>0</v>
      </c>
      <c r="E116" s="107">
        <f t="shared" ref="E116:O116" si="39">E32</f>
        <v>0</v>
      </c>
      <c r="F116" s="107">
        <f t="shared" si="39"/>
        <v>0</v>
      </c>
      <c r="G116" s="107">
        <f t="shared" si="39"/>
        <v>2178</v>
      </c>
      <c r="H116" s="107">
        <f t="shared" si="39"/>
        <v>2178</v>
      </c>
      <c r="I116" s="107">
        <f t="shared" si="39"/>
        <v>0</v>
      </c>
      <c r="J116" s="107">
        <f t="shared" si="39"/>
        <v>2066</v>
      </c>
      <c r="K116" s="107">
        <f t="shared" si="39"/>
        <v>2066</v>
      </c>
      <c r="L116" s="107">
        <f t="shared" si="39"/>
        <v>0</v>
      </c>
      <c r="M116" s="107">
        <f>M32</f>
        <v>2375</v>
      </c>
      <c r="N116" s="107">
        <f t="shared" si="39"/>
        <v>0</v>
      </c>
      <c r="O116" s="107">
        <f t="shared" si="39"/>
        <v>0</v>
      </c>
    </row>
    <row r="117" spans="1:15" ht="29.85" customHeight="1" x14ac:dyDescent="0.2">
      <c r="A117" s="105" t="s">
        <v>136</v>
      </c>
      <c r="B117" s="106"/>
      <c r="C117" s="209"/>
      <c r="D117" s="107">
        <f>D60</f>
        <v>0</v>
      </c>
      <c r="E117" s="107">
        <f t="shared" ref="E117:O117" si="40">E60</f>
        <v>0</v>
      </c>
      <c r="F117" s="107">
        <f t="shared" si="40"/>
        <v>0</v>
      </c>
      <c r="G117" s="107">
        <f t="shared" si="40"/>
        <v>769.56</v>
      </c>
      <c r="H117" s="107">
        <f t="shared" si="40"/>
        <v>769.56</v>
      </c>
      <c r="I117" s="107">
        <f t="shared" si="40"/>
        <v>0</v>
      </c>
      <c r="J117" s="107">
        <f t="shared" si="40"/>
        <v>729.98666666666668</v>
      </c>
      <c r="K117" s="107">
        <f t="shared" si="40"/>
        <v>729.98666666666668</v>
      </c>
      <c r="L117" s="107">
        <f t="shared" si="40"/>
        <v>0</v>
      </c>
      <c r="M117" s="107">
        <f>M60</f>
        <v>839.16666666666652</v>
      </c>
      <c r="N117" s="107">
        <f t="shared" si="40"/>
        <v>0</v>
      </c>
      <c r="O117" s="107">
        <f t="shared" si="40"/>
        <v>0</v>
      </c>
    </row>
    <row r="118" spans="1:15" ht="29.85" customHeight="1" x14ac:dyDescent="0.2">
      <c r="A118" s="105" t="s">
        <v>158</v>
      </c>
      <c r="B118" s="106"/>
      <c r="C118" s="209"/>
      <c r="D118" s="107">
        <f>D70</f>
        <v>0</v>
      </c>
      <c r="E118" s="107">
        <f t="shared" ref="E118:O118" si="41">E70</f>
        <v>0</v>
      </c>
      <c r="F118" s="107">
        <f t="shared" si="41"/>
        <v>0</v>
      </c>
      <c r="G118" s="107">
        <f t="shared" si="41"/>
        <v>151.45166666666665</v>
      </c>
      <c r="H118" s="107">
        <f t="shared" si="41"/>
        <v>151.45166666666665</v>
      </c>
      <c r="I118" s="107">
        <f t="shared" si="41"/>
        <v>0</v>
      </c>
      <c r="J118" s="107">
        <f t="shared" si="41"/>
        <v>143.66351851851852</v>
      </c>
      <c r="K118" s="107">
        <f t="shared" si="41"/>
        <v>143.66351851851852</v>
      </c>
      <c r="L118" s="107">
        <f t="shared" si="41"/>
        <v>0</v>
      </c>
      <c r="M118" s="107">
        <f>M70</f>
        <v>165.15046296296293</v>
      </c>
      <c r="N118" s="107">
        <f t="shared" si="41"/>
        <v>0</v>
      </c>
      <c r="O118" s="107">
        <f t="shared" si="41"/>
        <v>0</v>
      </c>
    </row>
    <row r="119" spans="1:15" ht="29.85" customHeight="1" x14ac:dyDescent="0.2">
      <c r="A119" s="105" t="s">
        <v>166</v>
      </c>
      <c r="B119" s="106"/>
      <c r="C119" s="209"/>
      <c r="D119" s="107">
        <f>D79</f>
        <v>0</v>
      </c>
      <c r="E119" s="107">
        <f t="shared" ref="E119:O119" si="42">E79</f>
        <v>0</v>
      </c>
      <c r="F119" s="107">
        <f t="shared" si="42"/>
        <v>0</v>
      </c>
      <c r="G119" s="107">
        <f t="shared" si="42"/>
        <v>311.94850773054981</v>
      </c>
      <c r="H119" s="107">
        <f t="shared" si="42"/>
        <v>311.94850773054981</v>
      </c>
      <c r="I119" s="107">
        <f t="shared" si="42"/>
        <v>0</v>
      </c>
      <c r="J119" s="107">
        <f t="shared" si="42"/>
        <v>295.90707849922683</v>
      </c>
      <c r="K119" s="107">
        <f t="shared" si="42"/>
        <v>295.90707849922683</v>
      </c>
      <c r="L119" s="107">
        <f t="shared" si="42"/>
        <v>0</v>
      </c>
      <c r="M119" s="107">
        <f>M79</f>
        <v>340.16423593207338</v>
      </c>
      <c r="N119" s="107">
        <f t="shared" si="42"/>
        <v>0</v>
      </c>
      <c r="O119" s="107">
        <f t="shared" si="42"/>
        <v>0</v>
      </c>
    </row>
    <row r="120" spans="1:15" ht="29.85" customHeight="1" x14ac:dyDescent="0.2">
      <c r="A120" s="105" t="s">
        <v>178</v>
      </c>
      <c r="B120" s="106"/>
      <c r="C120" s="209"/>
      <c r="D120" s="107">
        <f>D93</f>
        <v>0</v>
      </c>
      <c r="E120" s="107">
        <f t="shared" ref="E120:O120" si="43">E93</f>
        <v>0</v>
      </c>
      <c r="F120" s="107">
        <f t="shared" si="43"/>
        <v>0</v>
      </c>
      <c r="G120" s="107">
        <f t="shared" si="43"/>
        <v>0</v>
      </c>
      <c r="H120" s="107">
        <f t="shared" si="43"/>
        <v>0</v>
      </c>
      <c r="I120" s="107">
        <f t="shared" si="43"/>
        <v>0</v>
      </c>
      <c r="J120" s="107">
        <f t="shared" si="43"/>
        <v>0</v>
      </c>
      <c r="K120" s="107">
        <f t="shared" si="43"/>
        <v>0</v>
      </c>
      <c r="L120" s="107">
        <f t="shared" si="43"/>
        <v>0</v>
      </c>
      <c r="M120" s="107">
        <f>M93</f>
        <v>0</v>
      </c>
      <c r="N120" s="107">
        <f t="shared" si="43"/>
        <v>0</v>
      </c>
      <c r="O120" s="107">
        <f t="shared" si="43"/>
        <v>0</v>
      </c>
    </row>
    <row r="121" spans="1:15" ht="29.85" customHeight="1" x14ac:dyDescent="0.2">
      <c r="A121" s="105" t="s">
        <v>199</v>
      </c>
      <c r="B121" s="106"/>
      <c r="C121" s="209"/>
      <c r="D121" s="107">
        <f>SUM(D116:D120)</f>
        <v>0</v>
      </c>
      <c r="E121" s="107">
        <f t="shared" ref="E121:O121" si="44">SUM(E116:E120)</f>
        <v>0</v>
      </c>
      <c r="F121" s="107">
        <f t="shared" si="44"/>
        <v>0</v>
      </c>
      <c r="G121" s="107">
        <f t="shared" si="44"/>
        <v>3410.9601743972166</v>
      </c>
      <c r="H121" s="107">
        <f t="shared" si="44"/>
        <v>3410.9601743972166</v>
      </c>
      <c r="I121" s="107">
        <f t="shared" si="44"/>
        <v>0</v>
      </c>
      <c r="J121" s="107">
        <f t="shared" si="44"/>
        <v>3235.5572636844122</v>
      </c>
      <c r="K121" s="107">
        <f t="shared" si="44"/>
        <v>3235.5572636844122</v>
      </c>
      <c r="L121" s="107">
        <f t="shared" si="44"/>
        <v>0</v>
      </c>
      <c r="M121" s="107">
        <f>SUM(M116:M120)</f>
        <v>3719.4813655617031</v>
      </c>
      <c r="N121" s="107">
        <f t="shared" si="44"/>
        <v>0</v>
      </c>
      <c r="O121" s="107">
        <f t="shared" si="44"/>
        <v>0</v>
      </c>
    </row>
    <row r="122" spans="1:15" ht="29.85" customHeight="1" x14ac:dyDescent="0.2">
      <c r="A122" s="105" t="s">
        <v>200</v>
      </c>
      <c r="B122" s="106"/>
      <c r="C122" s="209"/>
      <c r="D122" s="107">
        <f>D110</f>
        <v>0</v>
      </c>
      <c r="E122" s="107">
        <f t="shared" ref="E122:O122" si="45">E110</f>
        <v>0</v>
      </c>
      <c r="F122" s="107">
        <f t="shared" si="45"/>
        <v>0</v>
      </c>
      <c r="G122" s="107">
        <f t="shared" si="45"/>
        <v>220.78026324148678</v>
      </c>
      <c r="H122" s="107">
        <f t="shared" si="45"/>
        <v>220.78026324148678</v>
      </c>
      <c r="I122" s="107">
        <f t="shared" si="45"/>
        <v>0</v>
      </c>
      <c r="J122" s="107">
        <f t="shared" si="45"/>
        <v>209.42700819876569</v>
      </c>
      <c r="K122" s="107">
        <f t="shared" si="45"/>
        <v>209.42700819876569</v>
      </c>
      <c r="L122" s="107">
        <f t="shared" si="45"/>
        <v>0</v>
      </c>
      <c r="M122" s="107">
        <f>M110</f>
        <v>240.74982791484439</v>
      </c>
      <c r="N122" s="107">
        <f t="shared" si="45"/>
        <v>0</v>
      </c>
      <c r="O122" s="107">
        <f t="shared" si="45"/>
        <v>0</v>
      </c>
    </row>
    <row r="123" spans="1:15" ht="29.85" customHeight="1" x14ac:dyDescent="0.2">
      <c r="A123" s="108" t="s">
        <v>201</v>
      </c>
      <c r="B123" s="109"/>
      <c r="C123" s="209"/>
      <c r="D123" s="110">
        <f>TRUNC(SUM(D121:D122),)</f>
        <v>0</v>
      </c>
      <c r="E123" s="110">
        <f>TRUNC(SUM(E121:E122),2)</f>
        <v>0</v>
      </c>
      <c r="F123" s="110">
        <f t="shared" ref="F123:L123" si="46">SUM(F121:F122)</f>
        <v>0</v>
      </c>
      <c r="G123" s="110">
        <f t="shared" si="46"/>
        <v>3631.7404376387035</v>
      </c>
      <c r="H123" s="110">
        <f t="shared" si="46"/>
        <v>3631.7404376387035</v>
      </c>
      <c r="I123" s="110">
        <f t="shared" si="46"/>
        <v>0</v>
      </c>
      <c r="J123" s="110">
        <f t="shared" si="46"/>
        <v>3444.9842718831778</v>
      </c>
      <c r="K123" s="110">
        <f t="shared" si="46"/>
        <v>3444.9842718831778</v>
      </c>
      <c r="L123" s="110">
        <f t="shared" si="46"/>
        <v>0</v>
      </c>
      <c r="M123" s="110">
        <f>SUM(M121:M122)</f>
        <v>3960.2311934765476</v>
      </c>
      <c r="N123" s="110">
        <f>TRUNC(SUM(N121:N122),2)</f>
        <v>0</v>
      </c>
      <c r="O123" s="110">
        <f>TRUNC(SUM(O121:O122),2)</f>
        <v>0</v>
      </c>
    </row>
  </sheetData>
  <mergeCells count="41">
    <mergeCell ref="Q1:Q2"/>
    <mergeCell ref="L5:O5"/>
    <mergeCell ref="L6:O6"/>
    <mergeCell ref="L7:O7"/>
    <mergeCell ref="A22:B22"/>
    <mergeCell ref="A12:B12"/>
    <mergeCell ref="A5:C5"/>
    <mergeCell ref="A6:C6"/>
    <mergeCell ref="A7:C7"/>
    <mergeCell ref="A8:C8"/>
    <mergeCell ref="A9:C9"/>
    <mergeCell ref="A10:C10"/>
    <mergeCell ref="L8:O8"/>
    <mergeCell ref="L9:O9"/>
    <mergeCell ref="L10:O10"/>
    <mergeCell ref="D8:G8"/>
    <mergeCell ref="A1:O1"/>
    <mergeCell ref="A16:A21"/>
    <mergeCell ref="A13:B13"/>
    <mergeCell ref="A14:B14"/>
    <mergeCell ref="A15:B15"/>
    <mergeCell ref="A2:O2"/>
    <mergeCell ref="A3:C3"/>
    <mergeCell ref="A4:C4"/>
    <mergeCell ref="D3:G3"/>
    <mergeCell ref="D4:G4"/>
    <mergeCell ref="D5:G5"/>
    <mergeCell ref="D6:G6"/>
    <mergeCell ref="D7:G7"/>
    <mergeCell ref="L3:O3"/>
    <mergeCell ref="L4:O4"/>
    <mergeCell ref="D10:G10"/>
    <mergeCell ref="D9:G9"/>
    <mergeCell ref="H8:K8"/>
    <mergeCell ref="H9:K9"/>
    <mergeCell ref="H10:K10"/>
    <mergeCell ref="H3:K3"/>
    <mergeCell ref="H4:K4"/>
    <mergeCell ref="H5:K5"/>
    <mergeCell ref="H6:K6"/>
    <mergeCell ref="H7:K7"/>
  </mergeCells>
  <printOptions horizontalCentered="1"/>
  <pageMargins left="0.39370078740157483" right="0.39370078740157483" top="0.59055118110236227" bottom="0.39370078740157483" header="0" footer="0"/>
  <pageSetup paperSize="9" scale="52" firstPageNumber="0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5CE66-67F5-4A64-81D2-72CF9C9E73D8}">
  <sheetPr>
    <tabColor rgb="FF0070C0"/>
    <pageSetUpPr fitToPage="1"/>
  </sheetPr>
  <dimension ref="A1:E28"/>
  <sheetViews>
    <sheetView view="pageBreakPreview" topLeftCell="A29" zoomScaleNormal="100" zoomScaleSheetLayoutView="100" workbookViewId="0">
      <selection activeCell="B4" sqref="B4:B5"/>
    </sheetView>
  </sheetViews>
  <sheetFormatPr defaultRowHeight="14.25" x14ac:dyDescent="0.2"/>
  <cols>
    <col min="1" max="1" width="40.625" customWidth="1"/>
    <col min="2" max="2" width="24.375" customWidth="1"/>
    <col min="3" max="3" width="21.5" customWidth="1"/>
    <col min="4" max="4" width="20.875" customWidth="1"/>
    <col min="5" max="5" width="50.25" bestFit="1" customWidth="1"/>
  </cols>
  <sheetData>
    <row r="1" spans="1:5" ht="89.25" customHeight="1" x14ac:dyDescent="0.2">
      <c r="A1" s="542" t="s">
        <v>202</v>
      </c>
      <c r="B1" s="542"/>
      <c r="C1" s="543"/>
      <c r="D1" s="543"/>
    </row>
    <row r="2" spans="1:5" ht="24" customHeight="1" x14ac:dyDescent="0.2">
      <c r="A2" s="544" t="s">
        <v>111</v>
      </c>
      <c r="B2" s="545"/>
      <c r="C2" s="545"/>
      <c r="D2" s="546"/>
    </row>
    <row r="3" spans="1:5" ht="15" x14ac:dyDescent="0.2">
      <c r="A3" s="199" t="s">
        <v>203</v>
      </c>
      <c r="B3" s="199" t="s">
        <v>204</v>
      </c>
      <c r="C3" s="199" t="s">
        <v>205</v>
      </c>
      <c r="D3" s="199" t="s">
        <v>150</v>
      </c>
    </row>
    <row r="4" spans="1:5" ht="28.5" x14ac:dyDescent="0.2">
      <c r="A4" s="305" t="s">
        <v>206</v>
      </c>
      <c r="B4" s="193"/>
      <c r="C4" s="196" t="s">
        <v>208</v>
      </c>
      <c r="D4" s="197"/>
      <c r="E4" s="286"/>
    </row>
    <row r="5" spans="1:5" ht="28.5" x14ac:dyDescent="0.2">
      <c r="A5" s="305" t="s">
        <v>206</v>
      </c>
      <c r="B5" s="193"/>
      <c r="C5" s="196" t="s">
        <v>110</v>
      </c>
      <c r="D5" s="197"/>
      <c r="E5" s="286"/>
    </row>
    <row r="6" spans="1:5" ht="57" hidden="1" x14ac:dyDescent="0.2">
      <c r="A6" s="305" t="s">
        <v>210</v>
      </c>
      <c r="B6" s="193"/>
      <c r="C6" s="196"/>
      <c r="D6" s="197"/>
    </row>
    <row r="7" spans="1:5" ht="42.75" hidden="1" x14ac:dyDescent="0.2">
      <c r="A7" s="305" t="s">
        <v>211</v>
      </c>
      <c r="B7" s="193" t="s">
        <v>207</v>
      </c>
      <c r="C7" s="196" t="s">
        <v>208</v>
      </c>
      <c r="D7" s="197">
        <v>2178</v>
      </c>
    </row>
    <row r="8" spans="1:5" ht="42.75" hidden="1" x14ac:dyDescent="0.2">
      <c r="A8" s="305" t="s">
        <v>211</v>
      </c>
      <c r="B8" s="193" t="s">
        <v>209</v>
      </c>
      <c r="C8" s="196" t="s">
        <v>110</v>
      </c>
      <c r="D8" s="197">
        <v>2178</v>
      </c>
    </row>
    <row r="9" spans="1:5" ht="42.75" hidden="1" x14ac:dyDescent="0.2">
      <c r="A9" s="305" t="s">
        <v>211</v>
      </c>
      <c r="B9" s="193"/>
      <c r="C9" s="196"/>
      <c r="D9" s="197"/>
    </row>
    <row r="10" spans="1:5" ht="42.75" hidden="1" x14ac:dyDescent="0.2">
      <c r="A10" s="362" t="s">
        <v>212</v>
      </c>
      <c r="B10" s="363" t="s">
        <v>207</v>
      </c>
      <c r="C10" s="364" t="s">
        <v>208</v>
      </c>
      <c r="D10" s="365">
        <v>2066</v>
      </c>
    </row>
    <row r="11" spans="1:5" ht="42.75" hidden="1" x14ac:dyDescent="0.2">
      <c r="A11" s="362" t="s">
        <v>212</v>
      </c>
      <c r="B11" s="363" t="s">
        <v>209</v>
      </c>
      <c r="C11" s="364" t="s">
        <v>110</v>
      </c>
      <c r="D11" s="365">
        <v>2066</v>
      </c>
    </row>
    <row r="12" spans="1:5" ht="42.75" hidden="1" x14ac:dyDescent="0.2">
      <c r="A12" s="305" t="s">
        <v>212</v>
      </c>
      <c r="B12" s="193"/>
      <c r="C12" s="196"/>
      <c r="D12" s="197"/>
    </row>
    <row r="13" spans="1:5" x14ac:dyDescent="0.2">
      <c r="A13" s="195" t="s">
        <v>213</v>
      </c>
      <c r="B13" s="193"/>
      <c r="C13" s="196" t="s">
        <v>208</v>
      </c>
      <c r="D13" s="197"/>
    </row>
    <row r="14" spans="1:5" x14ac:dyDescent="0.2">
      <c r="A14" s="195" t="s">
        <v>214</v>
      </c>
      <c r="B14" s="193"/>
      <c r="C14" s="196" t="s">
        <v>208</v>
      </c>
      <c r="D14" s="197"/>
    </row>
    <row r="15" spans="1:5" ht="28.5" hidden="1" x14ac:dyDescent="0.2">
      <c r="A15" s="195" t="s">
        <v>215</v>
      </c>
      <c r="B15" s="193" t="s">
        <v>207</v>
      </c>
      <c r="C15" s="196" t="s">
        <v>208</v>
      </c>
      <c r="D15" s="197">
        <v>2375</v>
      </c>
      <c r="E15" s="286"/>
    </row>
    <row r="16" spans="1:5" ht="15" x14ac:dyDescent="0.2">
      <c r="A16" s="544" t="s">
        <v>119</v>
      </c>
      <c r="B16" s="545"/>
      <c r="C16" s="545"/>
      <c r="D16" s="546"/>
    </row>
    <row r="17" spans="1:5" ht="15" x14ac:dyDescent="0.2">
      <c r="A17" s="199" t="s">
        <v>216</v>
      </c>
      <c r="B17" s="199" t="s">
        <v>217</v>
      </c>
      <c r="C17" s="199" t="s">
        <v>205</v>
      </c>
      <c r="D17" s="199" t="s">
        <v>150</v>
      </c>
    </row>
    <row r="18" spans="1:5" x14ac:dyDescent="0.2">
      <c r="A18" s="194" t="s">
        <v>218</v>
      </c>
      <c r="B18" s="193"/>
      <c r="C18" s="198" t="s">
        <v>208</v>
      </c>
      <c r="D18" s="197"/>
    </row>
    <row r="19" spans="1:5" x14ac:dyDescent="0.2">
      <c r="A19" s="194" t="s">
        <v>218</v>
      </c>
      <c r="B19" s="193"/>
      <c r="C19" s="198" t="s">
        <v>110</v>
      </c>
      <c r="D19" s="197"/>
    </row>
    <row r="20" spans="1:5" hidden="1" x14ac:dyDescent="0.2">
      <c r="A20" s="194"/>
      <c r="B20" s="193"/>
      <c r="C20" s="198"/>
      <c r="D20" s="197"/>
    </row>
    <row r="21" spans="1:5" ht="15" x14ac:dyDescent="0.2">
      <c r="A21" s="544" t="s">
        <v>219</v>
      </c>
      <c r="B21" s="545"/>
      <c r="C21" s="545"/>
      <c r="D21" s="546"/>
    </row>
    <row r="22" spans="1:5" ht="15" x14ac:dyDescent="0.2">
      <c r="A22" s="199" t="s">
        <v>220</v>
      </c>
      <c r="B22" s="199" t="s">
        <v>221</v>
      </c>
      <c r="C22" s="199" t="s">
        <v>205</v>
      </c>
      <c r="D22" s="199" t="s">
        <v>150</v>
      </c>
    </row>
    <row r="23" spans="1:5" ht="55.9" customHeight="1" x14ac:dyDescent="0.2">
      <c r="A23" s="214" t="s">
        <v>222</v>
      </c>
      <c r="B23" s="218" t="s">
        <v>223</v>
      </c>
      <c r="C23" s="215" t="s">
        <v>208</v>
      </c>
      <c r="D23" s="217"/>
      <c r="E23" s="217">
        <f>4.5+15</f>
        <v>19.5</v>
      </c>
    </row>
    <row r="24" spans="1:5" ht="15" thickBot="1" x14ac:dyDescent="0.25">
      <c r="A24" s="327" t="s">
        <v>224</v>
      </c>
      <c r="B24" s="328" t="s">
        <v>225</v>
      </c>
      <c r="C24" s="329"/>
      <c r="D24" s="330"/>
      <c r="E24" s="330">
        <v>160</v>
      </c>
    </row>
    <row r="25" spans="1:5" ht="15.75" thickBot="1" x14ac:dyDescent="0.25">
      <c r="A25" s="547" t="s">
        <v>226</v>
      </c>
      <c r="B25" s="548"/>
      <c r="C25" s="548"/>
      <c r="D25" s="549"/>
    </row>
    <row r="26" spans="1:5" ht="15" x14ac:dyDescent="0.2">
      <c r="A26" s="331" t="s">
        <v>220</v>
      </c>
      <c r="B26" s="331" t="s">
        <v>217</v>
      </c>
      <c r="C26" s="331" t="s">
        <v>227</v>
      </c>
      <c r="D26" s="331" t="s">
        <v>150</v>
      </c>
    </row>
    <row r="27" spans="1:5" x14ac:dyDescent="0.2">
      <c r="A27" s="196" t="s">
        <v>226</v>
      </c>
      <c r="B27" s="193" t="s">
        <v>204</v>
      </c>
      <c r="C27" s="196">
        <v>40864</v>
      </c>
      <c r="D27" s="306"/>
      <c r="E27" s="306" t="e">
        <f>VLOOKUP($C$27,#REF!,4,0)</f>
        <v>#REF!</v>
      </c>
    </row>
    <row r="28" spans="1:5" hidden="1" x14ac:dyDescent="0.2">
      <c r="A28" s="196" t="s">
        <v>228</v>
      </c>
      <c r="B28" s="193"/>
      <c r="C28" s="196"/>
      <c r="D28" s="216"/>
    </row>
  </sheetData>
  <mergeCells count="5">
    <mergeCell ref="A1:D1"/>
    <mergeCell ref="A2:D2"/>
    <mergeCell ref="A16:D16"/>
    <mergeCell ref="A21:D21"/>
    <mergeCell ref="A25:D25"/>
  </mergeCells>
  <printOptions horizontalCentered="1"/>
  <pageMargins left="0.39370078740157483" right="0.39370078740157483" top="0.59055118110236227" bottom="0.39370078740157483" header="0" footer="0"/>
  <pageSetup paperSize="9" scale="8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MK64"/>
  <sheetViews>
    <sheetView view="pageBreakPreview" topLeftCell="A63" zoomScale="115" zoomScaleNormal="100" zoomScalePageLayoutView="115" workbookViewId="0">
      <selection activeCell="B8" sqref="B8"/>
    </sheetView>
  </sheetViews>
  <sheetFormatPr defaultRowHeight="14.25" x14ac:dyDescent="0.2"/>
  <cols>
    <col min="1" max="1" width="44" style="111"/>
    <col min="2" max="2" width="22.75" style="111"/>
    <col min="3" max="3" width="0" style="111" hidden="1" customWidth="1"/>
    <col min="4" max="1025" width="10.875" style="111"/>
  </cols>
  <sheetData>
    <row r="1" spans="1:2" ht="129.75" customHeight="1" x14ac:dyDescent="0.2">
      <c r="A1" s="550" t="s">
        <v>229</v>
      </c>
      <c r="B1" s="550"/>
    </row>
    <row r="2" spans="1:2" x14ac:dyDescent="0.2">
      <c r="A2"/>
      <c r="B2"/>
    </row>
    <row r="3" spans="1:2" ht="34.5" customHeight="1" x14ac:dyDescent="0.2">
      <c r="A3" s="551" t="s">
        <v>230</v>
      </c>
      <c r="B3" s="551"/>
    </row>
    <row r="4" spans="1:2" x14ac:dyDescent="0.2">
      <c r="A4"/>
      <c r="B4"/>
    </row>
    <row r="5" spans="1:2" ht="14.25" customHeight="1" x14ac:dyDescent="0.2">
      <c r="A5" s="552" t="s">
        <v>231</v>
      </c>
      <c r="B5" s="552"/>
    </row>
    <row r="6" spans="1:2" x14ac:dyDescent="0.2">
      <c r="A6" s="112" t="s">
        <v>232</v>
      </c>
      <c r="B6" s="3">
        <v>22</v>
      </c>
    </row>
    <row r="7" spans="1:2" x14ac:dyDescent="0.2">
      <c r="A7" s="112" t="s">
        <v>233</v>
      </c>
      <c r="B7" s="287">
        <v>1518</v>
      </c>
    </row>
    <row r="8" spans="1:2" x14ac:dyDescent="0.2">
      <c r="A8"/>
      <c r="B8"/>
    </row>
    <row r="9" spans="1:2" ht="14.25" customHeight="1" x14ac:dyDescent="0.2">
      <c r="A9" s="552" t="s">
        <v>234</v>
      </c>
      <c r="B9" s="552"/>
    </row>
    <row r="10" spans="1:2" ht="25.5" x14ac:dyDescent="0.2">
      <c r="A10" s="3" t="s">
        <v>235</v>
      </c>
      <c r="B10" s="113">
        <v>0.06</v>
      </c>
    </row>
    <row r="11" spans="1:2" x14ac:dyDescent="0.2">
      <c r="A11"/>
      <c r="B11"/>
    </row>
    <row r="12" spans="1:2" ht="14.25" customHeight="1" x14ac:dyDescent="0.2">
      <c r="A12" s="552" t="s">
        <v>236</v>
      </c>
      <c r="B12" s="552"/>
    </row>
    <row r="13" spans="1:2" ht="32.25" customHeight="1" x14ac:dyDescent="0.2">
      <c r="A13" s="551" t="s">
        <v>237</v>
      </c>
      <c r="B13" s="551"/>
    </row>
    <row r="14" spans="1:2" x14ac:dyDescent="0.2">
      <c r="A14"/>
      <c r="B14"/>
    </row>
    <row r="15" spans="1:2" ht="14.25" customHeight="1" x14ac:dyDescent="0.2">
      <c r="A15" s="552" t="s">
        <v>238</v>
      </c>
      <c r="B15" s="552"/>
    </row>
    <row r="16" spans="1:2" x14ac:dyDescent="0.2">
      <c r="A16" s="112" t="s">
        <v>239</v>
      </c>
      <c r="B16" s="113">
        <v>0.03</v>
      </c>
    </row>
    <row r="17" spans="1:2" x14ac:dyDescent="0.2">
      <c r="A17" s="112" t="s">
        <v>240</v>
      </c>
      <c r="B17" s="114">
        <v>1</v>
      </c>
    </row>
    <row r="18" spans="1:2" x14ac:dyDescent="0.2">
      <c r="A18"/>
      <c r="B18"/>
    </row>
    <row r="19" spans="1:2" ht="14.25" customHeight="1" x14ac:dyDescent="0.2">
      <c r="A19" s="552" t="s">
        <v>241</v>
      </c>
      <c r="B19" s="552"/>
    </row>
    <row r="20" spans="1:2" ht="38.25" x14ac:dyDescent="0.2">
      <c r="A20" s="4" t="s">
        <v>242</v>
      </c>
      <c r="B20" s="113">
        <v>0.05</v>
      </c>
    </row>
    <row r="21" spans="1:2" x14ac:dyDescent="0.2">
      <c r="A21" s="4" t="s">
        <v>243</v>
      </c>
      <c r="B21" s="3" t="s">
        <v>244</v>
      </c>
    </row>
    <row r="22" spans="1:2" x14ac:dyDescent="0.2">
      <c r="A22"/>
      <c r="B22"/>
    </row>
    <row r="23" spans="1:2" ht="14.25" customHeight="1" x14ac:dyDescent="0.2">
      <c r="A23" s="552" t="s">
        <v>241</v>
      </c>
      <c r="B23" s="552"/>
    </row>
    <row r="24" spans="1:2" ht="18.600000000000001" customHeight="1" x14ac:dyDescent="0.2">
      <c r="A24" s="553" t="s">
        <v>245</v>
      </c>
      <c r="B24" s="553"/>
    </row>
    <row r="25" spans="1:2" ht="31.5" customHeight="1" x14ac:dyDescent="0.2">
      <c r="A25" s="551" t="s">
        <v>246</v>
      </c>
      <c r="B25" s="551"/>
    </row>
    <row r="26" spans="1:2" ht="37.5" customHeight="1" x14ac:dyDescent="0.2">
      <c r="A26" s="551" t="s">
        <v>247</v>
      </c>
      <c r="B26" s="551"/>
    </row>
    <row r="27" spans="1:2" x14ac:dyDescent="0.2">
      <c r="A27"/>
      <c r="B27"/>
    </row>
    <row r="28" spans="1:2" ht="14.25" customHeight="1" x14ac:dyDescent="0.2">
      <c r="A28" s="552" t="s">
        <v>248</v>
      </c>
      <c r="B28" s="552"/>
    </row>
    <row r="29" spans="1:2" ht="14.25" customHeight="1" x14ac:dyDescent="0.2">
      <c r="A29" s="553" t="s">
        <v>249</v>
      </c>
      <c r="B29" s="553"/>
    </row>
    <row r="30" spans="1:2" ht="16.5" customHeight="1" x14ac:dyDescent="0.2">
      <c r="A30" s="551" t="s">
        <v>250</v>
      </c>
      <c r="B30" s="551"/>
    </row>
    <row r="31" spans="1:2" x14ac:dyDescent="0.2">
      <c r="A31"/>
      <c r="B31"/>
    </row>
    <row r="32" spans="1:2" ht="14.25" customHeight="1" x14ac:dyDescent="0.2">
      <c r="A32" s="552" t="s">
        <v>251</v>
      </c>
      <c r="B32" s="552"/>
    </row>
    <row r="33" spans="1:2" ht="18.2" customHeight="1" x14ac:dyDescent="0.2">
      <c r="A33" s="553" t="s">
        <v>252</v>
      </c>
      <c r="B33" s="553"/>
    </row>
    <row r="34" spans="1:2" x14ac:dyDescent="0.2">
      <c r="A34" s="4" t="s">
        <v>253</v>
      </c>
      <c r="B34" s="115">
        <v>30.4375</v>
      </c>
    </row>
    <row r="35" spans="1:2" x14ac:dyDescent="0.2">
      <c r="A35" s="4" t="s">
        <v>254</v>
      </c>
      <c r="B35" s="115">
        <v>1</v>
      </c>
    </row>
    <row r="36" spans="1:2" x14ac:dyDescent="0.2">
      <c r="A36" s="4" t="s">
        <v>255</v>
      </c>
      <c r="B36" s="115">
        <v>3.4521000000000002</v>
      </c>
    </row>
    <row r="37" spans="1:2" x14ac:dyDescent="0.2">
      <c r="A37" s="4" t="s">
        <v>256</v>
      </c>
      <c r="B37" s="115">
        <v>0.3044</v>
      </c>
    </row>
    <row r="38" spans="1:2" x14ac:dyDescent="0.2">
      <c r="A38" s="4" t="s">
        <v>257</v>
      </c>
      <c r="B38" s="115">
        <v>4.2700000000000002E-2</v>
      </c>
    </row>
    <row r="39" spans="1:2" x14ac:dyDescent="0.2">
      <c r="A39" s="4" t="s">
        <v>258</v>
      </c>
      <c r="B39" s="115">
        <v>3.6999999999999998E-2</v>
      </c>
    </row>
    <row r="40" spans="1:2" x14ac:dyDescent="0.2">
      <c r="A40" s="4" t="s">
        <v>259</v>
      </c>
      <c r="B40" s="115">
        <v>0.02</v>
      </c>
    </row>
    <row r="41" spans="1:2" x14ac:dyDescent="0.2">
      <c r="A41" s="4" t="s">
        <v>260</v>
      </c>
      <c r="B41" s="115">
        <v>4.0000000000000001E-3</v>
      </c>
    </row>
    <row r="42" spans="1:2" x14ac:dyDescent="0.2">
      <c r="A42" s="4" t="s">
        <v>261</v>
      </c>
      <c r="B42" s="115">
        <v>1.4E-3</v>
      </c>
    </row>
    <row r="43" spans="1:2" x14ac:dyDescent="0.2">
      <c r="A43" s="4" t="s">
        <v>262</v>
      </c>
      <c r="B43" s="115">
        <v>4.8616000000000001</v>
      </c>
    </row>
    <row r="44" spans="1:2" x14ac:dyDescent="0.2">
      <c r="A44"/>
      <c r="B44"/>
    </row>
    <row r="45" spans="1:2" ht="14.25" customHeight="1" x14ac:dyDescent="0.2">
      <c r="A45" s="552" t="s">
        <v>263</v>
      </c>
      <c r="B45" s="552"/>
    </row>
    <row r="46" spans="1:2" ht="21.95" customHeight="1" x14ac:dyDescent="0.2">
      <c r="A46" s="553" t="s">
        <v>264</v>
      </c>
      <c r="B46" s="553"/>
    </row>
    <row r="47" spans="1:2" ht="25.5" x14ac:dyDescent="0.2">
      <c r="A47" s="4" t="s">
        <v>265</v>
      </c>
      <c r="B47" s="116">
        <v>0.95</v>
      </c>
    </row>
    <row r="48" spans="1:2" ht="25.5" x14ac:dyDescent="0.2">
      <c r="A48" s="4" t="s">
        <v>266</v>
      </c>
      <c r="B48" s="116">
        <v>1.4999999999999999E-2</v>
      </c>
    </row>
    <row r="49" spans="1:3" x14ac:dyDescent="0.2">
      <c r="A49"/>
      <c r="B49"/>
      <c r="C49"/>
    </row>
    <row r="50" spans="1:3" ht="14.25" customHeight="1" x14ac:dyDescent="0.2">
      <c r="A50" s="552" t="s">
        <v>267</v>
      </c>
      <c r="B50" s="552"/>
      <c r="C50"/>
    </row>
    <row r="51" spans="1:3" ht="19.149999999999999" customHeight="1" x14ac:dyDescent="0.2">
      <c r="A51" s="553" t="s">
        <v>268</v>
      </c>
      <c r="B51" s="553"/>
      <c r="C51"/>
    </row>
    <row r="52" spans="1:3" x14ac:dyDescent="0.2">
      <c r="A52" s="4" t="s">
        <v>269</v>
      </c>
      <c r="B52" s="3">
        <v>0.85450000000000004</v>
      </c>
      <c r="C52"/>
    </row>
    <row r="53" spans="1:3" x14ac:dyDescent="0.2">
      <c r="A53" s="4" t="s">
        <v>253</v>
      </c>
      <c r="B53" s="3">
        <v>30.4375</v>
      </c>
      <c r="C53" s="111">
        <v>20.64</v>
      </c>
    </row>
    <row r="54" spans="1:3" x14ac:dyDescent="0.2">
      <c r="A54"/>
      <c r="B54"/>
    </row>
    <row r="55" spans="1:3" ht="14.25" customHeight="1" x14ac:dyDescent="0.2">
      <c r="A55" s="552" t="s">
        <v>270</v>
      </c>
      <c r="B55" s="552"/>
    </row>
    <row r="56" spans="1:3" ht="25.5" x14ac:dyDescent="0.2">
      <c r="A56" s="4" t="s">
        <v>271</v>
      </c>
      <c r="B56" s="116">
        <v>0.05</v>
      </c>
    </row>
    <row r="57" spans="1:3" ht="25.5" x14ac:dyDescent="0.2">
      <c r="A57" s="4" t="s">
        <v>272</v>
      </c>
      <c r="B57" s="3">
        <v>3.2000000000000002E-3</v>
      </c>
    </row>
    <row r="58" spans="1:3" x14ac:dyDescent="0.2">
      <c r="A58"/>
      <c r="B58"/>
    </row>
    <row r="59" spans="1:3" ht="14.25" customHeight="1" x14ac:dyDescent="0.2">
      <c r="A59" s="552" t="s">
        <v>273</v>
      </c>
      <c r="B59" s="552"/>
    </row>
    <row r="60" spans="1:3" ht="38.25" customHeight="1" x14ac:dyDescent="0.2">
      <c r="A60" s="551" t="s">
        <v>274</v>
      </c>
      <c r="B60" s="551"/>
    </row>
    <row r="61" spans="1:3" ht="42" customHeight="1" x14ac:dyDescent="0.2">
      <c r="A61" s="551" t="s">
        <v>275</v>
      </c>
      <c r="B61" s="551"/>
    </row>
    <row r="62" spans="1:3" x14ac:dyDescent="0.2">
      <c r="A62"/>
      <c r="B62"/>
    </row>
    <row r="63" spans="1:3" ht="14.25" customHeight="1" x14ac:dyDescent="0.2">
      <c r="A63" s="552" t="s">
        <v>183</v>
      </c>
      <c r="B63" s="552"/>
    </row>
    <row r="64" spans="1:3" ht="133.5" customHeight="1" x14ac:dyDescent="0.2">
      <c r="A64" s="551" t="s">
        <v>276</v>
      </c>
      <c r="B64" s="551"/>
    </row>
  </sheetData>
  <mergeCells count="27">
    <mergeCell ref="A64:B64"/>
    <mergeCell ref="A55:B55"/>
    <mergeCell ref="A59:B59"/>
    <mergeCell ref="A60:B60"/>
    <mergeCell ref="A61:B61"/>
    <mergeCell ref="A63:B63"/>
    <mergeCell ref="A33:B33"/>
    <mergeCell ref="A45:B45"/>
    <mergeCell ref="A46:B46"/>
    <mergeCell ref="A50:B50"/>
    <mergeCell ref="A51:B51"/>
    <mergeCell ref="A26:B26"/>
    <mergeCell ref="A28:B28"/>
    <mergeCell ref="A29:B29"/>
    <mergeCell ref="A30:B30"/>
    <mergeCell ref="A32:B32"/>
    <mergeCell ref="A15:B15"/>
    <mergeCell ref="A19:B19"/>
    <mergeCell ref="A23:B23"/>
    <mergeCell ref="A24:B24"/>
    <mergeCell ref="A25:B25"/>
    <mergeCell ref="A1:B1"/>
    <mergeCell ref="A3:B3"/>
    <mergeCell ref="A5:B5"/>
    <mergeCell ref="A12:B12"/>
    <mergeCell ref="A13:B13"/>
    <mergeCell ref="A9:B9"/>
  </mergeCells>
  <printOptions horizontalCentered="1"/>
  <pageMargins left="0.39370078740157483" right="0.39370078740157483" top="0.59055118110236227" bottom="0.39370078740157483" header="0" footer="0"/>
  <pageSetup paperSize="9" firstPageNumber="0" fitToHeight="2" orientation="portrait" r:id="rId1"/>
  <rowBreaks count="1" manualBreakCount="1">
    <brk id="31" max="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  <pageSetUpPr fitToPage="1"/>
  </sheetPr>
  <dimension ref="A1:AMK56"/>
  <sheetViews>
    <sheetView topLeftCell="A35" zoomScaleNormal="100" zoomScaleSheetLayoutView="100" workbookViewId="0">
      <selection activeCell="E34" sqref="E34"/>
    </sheetView>
  </sheetViews>
  <sheetFormatPr defaultRowHeight="14.25" x14ac:dyDescent="0.2"/>
  <cols>
    <col min="1" max="2" width="10.875" style="62"/>
    <col min="3" max="3" width="42.25" style="62"/>
    <col min="4" max="4" width="10.875" style="62"/>
    <col min="5" max="5" width="13.5" style="62"/>
    <col min="6" max="1025" width="10.875" style="62"/>
  </cols>
  <sheetData>
    <row r="1" spans="1:1025" ht="96.75" customHeight="1" x14ac:dyDescent="0.2">
      <c r="A1" s="509" t="s">
        <v>849</v>
      </c>
      <c r="B1" s="509"/>
      <c r="C1" s="509"/>
      <c r="D1" s="509"/>
      <c r="E1" s="509"/>
    </row>
    <row r="2" spans="1:1025" x14ac:dyDescent="0.2">
      <c r="A2"/>
      <c r="B2"/>
      <c r="C2"/>
      <c r="D2"/>
      <c r="E2"/>
    </row>
    <row r="3" spans="1:1025" ht="17.45" customHeight="1" x14ac:dyDescent="0.2">
      <c r="A3" s="554" t="s">
        <v>277</v>
      </c>
      <c r="B3" s="554"/>
      <c r="C3" s="554"/>
      <c r="D3" s="554"/>
      <c r="E3" s="554"/>
    </row>
    <row r="4" spans="1:1025" x14ac:dyDescent="0.2">
      <c r="A4"/>
      <c r="B4"/>
      <c r="C4"/>
      <c r="D4"/>
      <c r="E4"/>
    </row>
    <row r="5" spans="1:1025" s="13" customFormat="1" ht="27.4" customHeight="1" x14ac:dyDescent="0.2">
      <c r="A5" s="554" t="str">
        <f>'CCT E VT'!$A$4</f>
        <v>Oficial de Manutenção Predial ( CBO 5143-25 ) - Jornada 44h semanais</v>
      </c>
      <c r="B5" s="554"/>
      <c r="C5" s="554"/>
      <c r="D5" s="554"/>
      <c r="E5" s="554"/>
    </row>
    <row r="6" spans="1:1025" ht="22.5" x14ac:dyDescent="0.2">
      <c r="A6" s="1" t="s">
        <v>278</v>
      </c>
      <c r="B6" s="1" t="s">
        <v>79</v>
      </c>
      <c r="C6" s="1" t="s">
        <v>80</v>
      </c>
      <c r="D6" s="1" t="s">
        <v>82</v>
      </c>
      <c r="E6" s="1" t="s">
        <v>279</v>
      </c>
    </row>
    <row r="7" spans="1:1025" ht="22.5" x14ac:dyDescent="0.2">
      <c r="A7" s="15" t="s">
        <v>280</v>
      </c>
      <c r="B7" s="15">
        <v>43496</v>
      </c>
      <c r="C7" s="15" t="s">
        <v>281</v>
      </c>
      <c r="D7" s="15" t="s">
        <v>282</v>
      </c>
      <c r="E7" s="117"/>
      <c r="G7" s="62">
        <v>226.41</v>
      </c>
    </row>
    <row r="8" spans="1:1025" x14ac:dyDescent="0.2">
      <c r="A8"/>
      <c r="B8"/>
      <c r="C8"/>
      <c r="D8"/>
      <c r="E8"/>
    </row>
    <row r="9" spans="1:1025" s="338" customFormat="1" ht="14.25" hidden="1" customHeight="1" x14ac:dyDescent="0.2">
      <c r="A9" s="555" t="str">
        <f>'CCT E VT'!A7</f>
        <v>Oficial de Manutenção Predial II (Pedreiro/Bombeiro Hidráulico) – CBO 5143-25 -  Jornada 44h semanais</v>
      </c>
      <c r="B9" s="555"/>
      <c r="C9" s="555"/>
      <c r="D9" s="555"/>
      <c r="E9" s="555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  <c r="BX9" s="150"/>
      <c r="BY9" s="150"/>
      <c r="BZ9" s="150"/>
      <c r="CA9" s="150"/>
      <c r="CB9" s="150"/>
      <c r="CC9" s="150"/>
      <c r="CD9" s="150"/>
      <c r="CE9" s="150"/>
      <c r="CF9" s="150"/>
      <c r="CG9" s="150"/>
      <c r="CH9" s="150"/>
      <c r="CI9" s="150"/>
      <c r="CJ9" s="150"/>
      <c r="CK9" s="150"/>
      <c r="CL9" s="150"/>
      <c r="CM9" s="150"/>
      <c r="CN9" s="150"/>
      <c r="CO9" s="150"/>
      <c r="CP9" s="150"/>
      <c r="CQ9" s="150"/>
      <c r="CR9" s="150"/>
      <c r="CS9" s="150"/>
      <c r="CT9" s="150"/>
      <c r="CU9" s="150"/>
      <c r="CV9" s="150"/>
      <c r="CW9" s="150"/>
      <c r="CX9" s="150"/>
      <c r="CY9" s="150"/>
      <c r="CZ9" s="150"/>
      <c r="DA9" s="150"/>
      <c r="DB9" s="150"/>
      <c r="DC9" s="150"/>
      <c r="DD9" s="150"/>
      <c r="DE9" s="150"/>
      <c r="DF9" s="150"/>
      <c r="DG9" s="150"/>
      <c r="DH9" s="150"/>
      <c r="DI9" s="150"/>
      <c r="DJ9" s="150"/>
      <c r="DK9" s="150"/>
      <c r="DL9" s="150"/>
      <c r="DM9" s="150"/>
      <c r="DN9" s="150"/>
      <c r="DO9" s="150"/>
      <c r="DP9" s="150"/>
      <c r="DQ9" s="150"/>
      <c r="DR9" s="150"/>
      <c r="DS9" s="150"/>
      <c r="DT9" s="150"/>
      <c r="DU9" s="150"/>
      <c r="DV9" s="150"/>
      <c r="DW9" s="150"/>
      <c r="DX9" s="150"/>
      <c r="DY9" s="150"/>
      <c r="DZ9" s="150"/>
      <c r="EA9" s="150"/>
      <c r="EB9" s="150"/>
      <c r="EC9" s="150"/>
      <c r="ED9" s="150"/>
      <c r="EE9" s="150"/>
      <c r="EF9" s="150"/>
      <c r="EG9" s="150"/>
      <c r="EH9" s="150"/>
      <c r="EI9" s="150"/>
      <c r="EJ9" s="150"/>
      <c r="EK9" s="150"/>
      <c r="EL9" s="150"/>
      <c r="EM9" s="150"/>
      <c r="EN9" s="150"/>
      <c r="EO9" s="150"/>
      <c r="EP9" s="150"/>
      <c r="EQ9" s="150"/>
      <c r="ER9" s="150"/>
      <c r="ES9" s="150"/>
      <c r="ET9" s="150"/>
      <c r="EU9" s="150"/>
      <c r="EV9" s="150"/>
      <c r="EW9" s="150"/>
      <c r="EX9" s="150"/>
      <c r="EY9" s="150"/>
      <c r="EZ9" s="150"/>
      <c r="FA9" s="150"/>
      <c r="FB9" s="150"/>
      <c r="FC9" s="150"/>
      <c r="FD9" s="150"/>
      <c r="FE9" s="150"/>
      <c r="FF9" s="150"/>
      <c r="FG9" s="150"/>
      <c r="FH9" s="150"/>
      <c r="FI9" s="150"/>
      <c r="FJ9" s="150"/>
      <c r="FK9" s="150"/>
      <c r="FL9" s="150"/>
      <c r="FM9" s="150"/>
      <c r="FN9" s="150"/>
      <c r="FO9" s="150"/>
      <c r="FP9" s="150"/>
      <c r="FQ9" s="150"/>
      <c r="FR9" s="150"/>
      <c r="FS9" s="150"/>
      <c r="FT9" s="150"/>
      <c r="FU9" s="150"/>
      <c r="FV9" s="150"/>
      <c r="FW9" s="150"/>
      <c r="FX9" s="150"/>
      <c r="FY9" s="150"/>
      <c r="FZ9" s="150"/>
      <c r="GA9" s="150"/>
      <c r="GB9" s="150"/>
      <c r="GC9" s="150"/>
      <c r="GD9" s="150"/>
      <c r="GE9" s="150"/>
      <c r="GF9" s="150"/>
      <c r="GG9" s="150"/>
      <c r="GH9" s="150"/>
      <c r="GI9" s="150"/>
      <c r="GJ9" s="150"/>
      <c r="GK9" s="150"/>
      <c r="GL9" s="150"/>
      <c r="GM9" s="150"/>
      <c r="GN9" s="150"/>
      <c r="GO9" s="150"/>
      <c r="GP9" s="150"/>
      <c r="GQ9" s="150"/>
      <c r="GR9" s="150"/>
      <c r="GS9" s="150"/>
      <c r="GT9" s="150"/>
      <c r="GU9" s="150"/>
      <c r="GV9" s="150"/>
      <c r="GW9" s="150"/>
      <c r="GX9" s="150"/>
      <c r="GY9" s="150"/>
      <c r="GZ9" s="150"/>
      <c r="HA9" s="150"/>
      <c r="HB9" s="150"/>
      <c r="HC9" s="150"/>
      <c r="HD9" s="150"/>
      <c r="HE9" s="150"/>
      <c r="HF9" s="150"/>
      <c r="HG9" s="150"/>
      <c r="HH9" s="150"/>
      <c r="HI9" s="150"/>
      <c r="HJ9" s="150"/>
      <c r="HK9" s="150"/>
      <c r="HL9" s="150"/>
      <c r="HM9" s="150"/>
      <c r="HN9" s="150"/>
      <c r="HO9" s="150"/>
      <c r="HP9" s="150"/>
      <c r="HQ9" s="150"/>
      <c r="HR9" s="150"/>
      <c r="HS9" s="150"/>
      <c r="HT9" s="150"/>
      <c r="HU9" s="150"/>
      <c r="HV9" s="150"/>
      <c r="HW9" s="150"/>
      <c r="HX9" s="150"/>
      <c r="HY9" s="150"/>
      <c r="HZ9" s="150"/>
      <c r="IA9" s="150"/>
      <c r="IB9" s="150"/>
      <c r="IC9" s="150"/>
      <c r="ID9" s="150"/>
      <c r="IE9" s="150"/>
      <c r="IF9" s="150"/>
      <c r="IG9" s="150"/>
      <c r="IH9" s="150"/>
      <c r="II9" s="150"/>
      <c r="IJ9" s="150"/>
      <c r="IK9" s="150"/>
      <c r="IL9" s="150"/>
      <c r="IM9" s="150"/>
      <c r="IN9" s="150"/>
      <c r="IO9" s="150"/>
      <c r="IP9" s="150"/>
      <c r="IQ9" s="150"/>
      <c r="IR9" s="150"/>
      <c r="IS9" s="150"/>
      <c r="IT9" s="150"/>
      <c r="IU9" s="150"/>
      <c r="IV9" s="150"/>
      <c r="IW9" s="150"/>
      <c r="IX9" s="150"/>
      <c r="IY9" s="150"/>
      <c r="IZ9" s="150"/>
      <c r="JA9" s="150"/>
      <c r="JB9" s="150"/>
      <c r="JC9" s="150"/>
      <c r="JD9" s="150"/>
      <c r="JE9" s="150"/>
      <c r="JF9" s="150"/>
      <c r="JG9" s="150"/>
      <c r="JH9" s="150"/>
      <c r="JI9" s="150"/>
      <c r="JJ9" s="150"/>
      <c r="JK9" s="150"/>
      <c r="JL9" s="150"/>
      <c r="JM9" s="150"/>
      <c r="JN9" s="150"/>
      <c r="JO9" s="150"/>
      <c r="JP9" s="150"/>
      <c r="JQ9" s="150"/>
      <c r="JR9" s="150"/>
      <c r="JS9" s="150"/>
      <c r="JT9" s="150"/>
      <c r="JU9" s="150"/>
      <c r="JV9" s="150"/>
      <c r="JW9" s="150"/>
      <c r="JX9" s="150"/>
      <c r="JY9" s="150"/>
      <c r="JZ9" s="150"/>
      <c r="KA9" s="150"/>
      <c r="KB9" s="150"/>
      <c r="KC9" s="150"/>
      <c r="KD9" s="150"/>
      <c r="KE9" s="150"/>
      <c r="KF9" s="150"/>
      <c r="KG9" s="150"/>
      <c r="KH9" s="150"/>
      <c r="KI9" s="150"/>
      <c r="KJ9" s="150"/>
      <c r="KK9" s="150"/>
      <c r="KL9" s="150"/>
      <c r="KM9" s="150"/>
      <c r="KN9" s="150"/>
      <c r="KO9" s="150"/>
      <c r="KP9" s="150"/>
      <c r="KQ9" s="150"/>
      <c r="KR9" s="150"/>
      <c r="KS9" s="150"/>
      <c r="KT9" s="150"/>
      <c r="KU9" s="150"/>
      <c r="KV9" s="150"/>
      <c r="KW9" s="150"/>
      <c r="KX9" s="150"/>
      <c r="KY9" s="150"/>
      <c r="KZ9" s="150"/>
      <c r="LA9" s="150"/>
      <c r="LB9" s="150"/>
      <c r="LC9" s="150"/>
      <c r="LD9" s="150"/>
      <c r="LE9" s="150"/>
      <c r="LF9" s="150"/>
      <c r="LG9" s="150"/>
      <c r="LH9" s="150"/>
      <c r="LI9" s="150"/>
      <c r="LJ9" s="150"/>
      <c r="LK9" s="150"/>
      <c r="LL9" s="150"/>
      <c r="LM9" s="150"/>
      <c r="LN9" s="150"/>
      <c r="LO9" s="150"/>
      <c r="LP9" s="150"/>
      <c r="LQ9" s="150"/>
      <c r="LR9" s="150"/>
      <c r="LS9" s="150"/>
      <c r="LT9" s="150"/>
      <c r="LU9" s="150"/>
      <c r="LV9" s="150"/>
      <c r="LW9" s="150"/>
      <c r="LX9" s="150"/>
      <c r="LY9" s="150"/>
      <c r="LZ9" s="150"/>
      <c r="MA9" s="150"/>
      <c r="MB9" s="150"/>
      <c r="MC9" s="150"/>
      <c r="MD9" s="150"/>
      <c r="ME9" s="150"/>
      <c r="MF9" s="150"/>
      <c r="MG9" s="150"/>
      <c r="MH9" s="150"/>
      <c r="MI9" s="150"/>
      <c r="MJ9" s="150"/>
      <c r="MK9" s="150"/>
      <c r="ML9" s="150"/>
      <c r="MM9" s="150"/>
      <c r="MN9" s="150"/>
      <c r="MO9" s="150"/>
      <c r="MP9" s="150"/>
      <c r="MQ9" s="150"/>
      <c r="MR9" s="150"/>
      <c r="MS9" s="150"/>
      <c r="MT9" s="150"/>
      <c r="MU9" s="150"/>
      <c r="MV9" s="150"/>
      <c r="MW9" s="150"/>
      <c r="MX9" s="150"/>
      <c r="MY9" s="150"/>
      <c r="MZ9" s="150"/>
      <c r="NA9" s="150"/>
      <c r="NB9" s="150"/>
      <c r="NC9" s="150"/>
      <c r="ND9" s="150"/>
      <c r="NE9" s="150"/>
      <c r="NF9" s="150"/>
      <c r="NG9" s="150"/>
      <c r="NH9" s="150"/>
      <c r="NI9" s="150"/>
      <c r="NJ9" s="150"/>
      <c r="NK9" s="150"/>
      <c r="NL9" s="150"/>
      <c r="NM9" s="150"/>
      <c r="NN9" s="150"/>
      <c r="NO9" s="150"/>
      <c r="NP9" s="150"/>
      <c r="NQ9" s="150"/>
      <c r="NR9" s="150"/>
      <c r="NS9" s="150"/>
      <c r="NT9" s="150"/>
      <c r="NU9" s="150"/>
      <c r="NV9" s="150"/>
      <c r="NW9" s="150"/>
      <c r="NX9" s="150"/>
      <c r="NY9" s="150"/>
      <c r="NZ9" s="150"/>
      <c r="OA9" s="150"/>
      <c r="OB9" s="150"/>
      <c r="OC9" s="150"/>
      <c r="OD9" s="150"/>
      <c r="OE9" s="150"/>
      <c r="OF9" s="150"/>
      <c r="OG9" s="150"/>
      <c r="OH9" s="150"/>
      <c r="OI9" s="150"/>
      <c r="OJ9" s="150"/>
      <c r="OK9" s="150"/>
      <c r="OL9" s="150"/>
      <c r="OM9" s="150"/>
      <c r="ON9" s="150"/>
      <c r="OO9" s="150"/>
      <c r="OP9" s="150"/>
      <c r="OQ9" s="150"/>
      <c r="OR9" s="150"/>
      <c r="OS9" s="150"/>
      <c r="OT9" s="150"/>
      <c r="OU9" s="150"/>
      <c r="OV9" s="150"/>
      <c r="OW9" s="150"/>
      <c r="OX9" s="150"/>
      <c r="OY9" s="150"/>
      <c r="OZ9" s="150"/>
      <c r="PA9" s="150"/>
      <c r="PB9" s="150"/>
      <c r="PC9" s="150"/>
      <c r="PD9" s="150"/>
      <c r="PE9" s="150"/>
      <c r="PF9" s="150"/>
      <c r="PG9" s="150"/>
      <c r="PH9" s="150"/>
      <c r="PI9" s="150"/>
      <c r="PJ9" s="150"/>
      <c r="PK9" s="150"/>
      <c r="PL9" s="150"/>
      <c r="PM9" s="150"/>
      <c r="PN9" s="150"/>
      <c r="PO9" s="150"/>
      <c r="PP9" s="150"/>
      <c r="PQ9" s="150"/>
      <c r="PR9" s="150"/>
      <c r="PS9" s="150"/>
      <c r="PT9" s="150"/>
      <c r="PU9" s="150"/>
      <c r="PV9" s="150"/>
      <c r="PW9" s="150"/>
      <c r="PX9" s="150"/>
      <c r="PY9" s="150"/>
      <c r="PZ9" s="150"/>
      <c r="QA9" s="150"/>
      <c r="QB9" s="150"/>
      <c r="QC9" s="150"/>
      <c r="QD9" s="150"/>
      <c r="QE9" s="150"/>
      <c r="QF9" s="150"/>
      <c r="QG9" s="150"/>
      <c r="QH9" s="150"/>
      <c r="QI9" s="150"/>
      <c r="QJ9" s="150"/>
      <c r="QK9" s="150"/>
      <c r="QL9" s="150"/>
      <c r="QM9" s="150"/>
      <c r="QN9" s="150"/>
      <c r="QO9" s="150"/>
      <c r="QP9" s="150"/>
      <c r="QQ9" s="150"/>
      <c r="QR9" s="150"/>
      <c r="QS9" s="150"/>
      <c r="QT9" s="150"/>
      <c r="QU9" s="150"/>
      <c r="QV9" s="150"/>
      <c r="QW9" s="150"/>
      <c r="QX9" s="150"/>
      <c r="QY9" s="150"/>
      <c r="QZ9" s="150"/>
      <c r="RA9" s="150"/>
      <c r="RB9" s="150"/>
      <c r="RC9" s="150"/>
      <c r="RD9" s="150"/>
      <c r="RE9" s="150"/>
      <c r="RF9" s="150"/>
      <c r="RG9" s="150"/>
      <c r="RH9" s="150"/>
      <c r="RI9" s="150"/>
      <c r="RJ9" s="150"/>
      <c r="RK9" s="150"/>
      <c r="RL9" s="150"/>
      <c r="RM9" s="150"/>
      <c r="RN9" s="150"/>
      <c r="RO9" s="150"/>
      <c r="RP9" s="150"/>
      <c r="RQ9" s="150"/>
      <c r="RR9" s="150"/>
      <c r="RS9" s="150"/>
      <c r="RT9" s="150"/>
      <c r="RU9" s="150"/>
      <c r="RV9" s="150"/>
      <c r="RW9" s="150"/>
      <c r="RX9" s="150"/>
      <c r="RY9" s="150"/>
      <c r="RZ9" s="150"/>
      <c r="SA9" s="150"/>
      <c r="SB9" s="150"/>
      <c r="SC9" s="150"/>
      <c r="SD9" s="150"/>
      <c r="SE9" s="150"/>
      <c r="SF9" s="150"/>
      <c r="SG9" s="150"/>
      <c r="SH9" s="150"/>
      <c r="SI9" s="150"/>
      <c r="SJ9" s="150"/>
      <c r="SK9" s="150"/>
      <c r="SL9" s="150"/>
      <c r="SM9" s="150"/>
      <c r="SN9" s="150"/>
      <c r="SO9" s="150"/>
      <c r="SP9" s="150"/>
      <c r="SQ9" s="150"/>
      <c r="SR9" s="150"/>
      <c r="SS9" s="150"/>
      <c r="ST9" s="150"/>
      <c r="SU9" s="150"/>
      <c r="SV9" s="150"/>
      <c r="SW9" s="150"/>
      <c r="SX9" s="150"/>
      <c r="SY9" s="150"/>
      <c r="SZ9" s="150"/>
      <c r="TA9" s="150"/>
      <c r="TB9" s="150"/>
      <c r="TC9" s="150"/>
      <c r="TD9" s="150"/>
      <c r="TE9" s="150"/>
      <c r="TF9" s="150"/>
      <c r="TG9" s="150"/>
      <c r="TH9" s="150"/>
      <c r="TI9" s="150"/>
      <c r="TJ9" s="150"/>
      <c r="TK9" s="150"/>
      <c r="TL9" s="150"/>
      <c r="TM9" s="150"/>
      <c r="TN9" s="150"/>
      <c r="TO9" s="150"/>
      <c r="TP9" s="150"/>
      <c r="TQ9" s="150"/>
      <c r="TR9" s="150"/>
      <c r="TS9" s="150"/>
      <c r="TT9" s="150"/>
      <c r="TU9" s="150"/>
      <c r="TV9" s="150"/>
      <c r="TW9" s="150"/>
      <c r="TX9" s="150"/>
      <c r="TY9" s="150"/>
      <c r="TZ9" s="150"/>
      <c r="UA9" s="150"/>
      <c r="UB9" s="150"/>
      <c r="UC9" s="150"/>
      <c r="UD9" s="150"/>
      <c r="UE9" s="150"/>
      <c r="UF9" s="150"/>
      <c r="UG9" s="150"/>
      <c r="UH9" s="150"/>
      <c r="UI9" s="150"/>
      <c r="UJ9" s="150"/>
      <c r="UK9" s="150"/>
      <c r="UL9" s="150"/>
      <c r="UM9" s="150"/>
      <c r="UN9" s="150"/>
      <c r="UO9" s="150"/>
      <c r="UP9" s="150"/>
      <c r="UQ9" s="150"/>
      <c r="UR9" s="150"/>
      <c r="US9" s="150"/>
      <c r="UT9" s="150"/>
      <c r="UU9" s="150"/>
      <c r="UV9" s="150"/>
      <c r="UW9" s="150"/>
      <c r="UX9" s="150"/>
      <c r="UY9" s="150"/>
      <c r="UZ9" s="150"/>
      <c r="VA9" s="150"/>
      <c r="VB9" s="150"/>
      <c r="VC9" s="150"/>
      <c r="VD9" s="150"/>
      <c r="VE9" s="150"/>
      <c r="VF9" s="150"/>
      <c r="VG9" s="150"/>
      <c r="VH9" s="150"/>
      <c r="VI9" s="150"/>
      <c r="VJ9" s="150"/>
      <c r="VK9" s="150"/>
      <c r="VL9" s="150"/>
      <c r="VM9" s="150"/>
      <c r="VN9" s="150"/>
      <c r="VO9" s="150"/>
      <c r="VP9" s="150"/>
      <c r="VQ9" s="150"/>
      <c r="VR9" s="150"/>
      <c r="VS9" s="150"/>
      <c r="VT9" s="150"/>
      <c r="VU9" s="150"/>
      <c r="VV9" s="150"/>
      <c r="VW9" s="150"/>
      <c r="VX9" s="150"/>
      <c r="VY9" s="150"/>
      <c r="VZ9" s="150"/>
      <c r="WA9" s="150"/>
      <c r="WB9" s="150"/>
      <c r="WC9" s="150"/>
      <c r="WD9" s="150"/>
      <c r="WE9" s="150"/>
      <c r="WF9" s="150"/>
      <c r="WG9" s="150"/>
      <c r="WH9" s="150"/>
      <c r="WI9" s="150"/>
      <c r="WJ9" s="150"/>
      <c r="WK9" s="150"/>
      <c r="WL9" s="150"/>
      <c r="WM9" s="150"/>
      <c r="WN9" s="150"/>
      <c r="WO9" s="150"/>
      <c r="WP9" s="150"/>
      <c r="WQ9" s="150"/>
      <c r="WR9" s="150"/>
      <c r="WS9" s="150"/>
      <c r="WT9" s="150"/>
      <c r="WU9" s="150"/>
      <c r="WV9" s="150"/>
      <c r="WW9" s="150"/>
      <c r="WX9" s="150"/>
      <c r="WY9" s="150"/>
      <c r="WZ9" s="150"/>
      <c r="XA9" s="150"/>
      <c r="XB9" s="150"/>
      <c r="XC9" s="150"/>
      <c r="XD9" s="150"/>
      <c r="XE9" s="150"/>
      <c r="XF9" s="150"/>
      <c r="XG9" s="150"/>
      <c r="XH9" s="150"/>
      <c r="XI9" s="150"/>
      <c r="XJ9" s="150"/>
      <c r="XK9" s="150"/>
      <c r="XL9" s="150"/>
      <c r="XM9" s="150"/>
      <c r="XN9" s="150"/>
      <c r="XO9" s="150"/>
      <c r="XP9" s="150"/>
      <c r="XQ9" s="150"/>
      <c r="XR9" s="150"/>
      <c r="XS9" s="150"/>
      <c r="XT9" s="150"/>
      <c r="XU9" s="150"/>
      <c r="XV9" s="150"/>
      <c r="XW9" s="150"/>
      <c r="XX9" s="150"/>
      <c r="XY9" s="150"/>
      <c r="XZ9" s="150"/>
      <c r="YA9" s="150"/>
      <c r="YB9" s="150"/>
      <c r="YC9" s="150"/>
      <c r="YD9" s="150"/>
      <c r="YE9" s="150"/>
      <c r="YF9" s="150"/>
      <c r="YG9" s="150"/>
      <c r="YH9" s="150"/>
      <c r="YI9" s="150"/>
      <c r="YJ9" s="150"/>
      <c r="YK9" s="150"/>
      <c r="YL9" s="150"/>
      <c r="YM9" s="150"/>
      <c r="YN9" s="150"/>
      <c r="YO9" s="150"/>
      <c r="YP9" s="150"/>
      <c r="YQ9" s="150"/>
      <c r="YR9" s="150"/>
      <c r="YS9" s="150"/>
      <c r="YT9" s="150"/>
      <c r="YU9" s="150"/>
      <c r="YV9" s="150"/>
      <c r="YW9" s="150"/>
      <c r="YX9" s="150"/>
      <c r="YY9" s="150"/>
      <c r="YZ9" s="150"/>
      <c r="ZA9" s="150"/>
      <c r="ZB9" s="150"/>
      <c r="ZC9" s="150"/>
      <c r="ZD9" s="150"/>
      <c r="ZE9" s="150"/>
      <c r="ZF9" s="150"/>
      <c r="ZG9" s="150"/>
      <c r="ZH9" s="150"/>
      <c r="ZI9" s="150"/>
      <c r="ZJ9" s="150"/>
      <c r="ZK9" s="150"/>
      <c r="ZL9" s="150"/>
      <c r="ZM9" s="150"/>
      <c r="ZN9" s="150"/>
      <c r="ZO9" s="150"/>
      <c r="ZP9" s="150"/>
      <c r="ZQ9" s="150"/>
      <c r="ZR9" s="150"/>
      <c r="ZS9" s="150"/>
      <c r="ZT9" s="150"/>
      <c r="ZU9" s="150"/>
      <c r="ZV9" s="150"/>
      <c r="ZW9" s="150"/>
      <c r="ZX9" s="150"/>
      <c r="ZY9" s="150"/>
      <c r="ZZ9" s="150"/>
      <c r="AAA9" s="150"/>
      <c r="AAB9" s="150"/>
      <c r="AAC9" s="150"/>
      <c r="AAD9" s="150"/>
      <c r="AAE9" s="150"/>
      <c r="AAF9" s="150"/>
      <c r="AAG9" s="150"/>
      <c r="AAH9" s="150"/>
      <c r="AAI9" s="150"/>
      <c r="AAJ9" s="150"/>
      <c r="AAK9" s="150"/>
      <c r="AAL9" s="150"/>
      <c r="AAM9" s="150"/>
      <c r="AAN9" s="150"/>
      <c r="AAO9" s="150"/>
      <c r="AAP9" s="150"/>
      <c r="AAQ9" s="150"/>
      <c r="AAR9" s="150"/>
      <c r="AAS9" s="150"/>
      <c r="AAT9" s="150"/>
      <c r="AAU9" s="150"/>
      <c r="AAV9" s="150"/>
      <c r="AAW9" s="150"/>
      <c r="AAX9" s="150"/>
      <c r="AAY9" s="150"/>
      <c r="AAZ9" s="150"/>
      <c r="ABA9" s="150"/>
      <c r="ABB9" s="150"/>
      <c r="ABC9" s="150"/>
      <c r="ABD9" s="150"/>
      <c r="ABE9" s="150"/>
      <c r="ABF9" s="150"/>
      <c r="ABG9" s="150"/>
      <c r="ABH9" s="150"/>
      <c r="ABI9" s="150"/>
      <c r="ABJ9" s="150"/>
      <c r="ABK9" s="150"/>
      <c r="ABL9" s="150"/>
      <c r="ABM9" s="150"/>
      <c r="ABN9" s="150"/>
      <c r="ABO9" s="150"/>
      <c r="ABP9" s="150"/>
      <c r="ABQ9" s="150"/>
      <c r="ABR9" s="150"/>
      <c r="ABS9" s="150"/>
      <c r="ABT9" s="150"/>
      <c r="ABU9" s="150"/>
      <c r="ABV9" s="150"/>
      <c r="ABW9" s="150"/>
      <c r="ABX9" s="150"/>
      <c r="ABY9" s="150"/>
      <c r="ABZ9" s="150"/>
      <c r="ACA9" s="150"/>
      <c r="ACB9" s="150"/>
      <c r="ACC9" s="150"/>
      <c r="ACD9" s="150"/>
      <c r="ACE9" s="150"/>
      <c r="ACF9" s="150"/>
      <c r="ACG9" s="150"/>
      <c r="ACH9" s="150"/>
      <c r="ACI9" s="150"/>
      <c r="ACJ9" s="150"/>
      <c r="ACK9" s="150"/>
      <c r="ACL9" s="150"/>
      <c r="ACM9" s="150"/>
      <c r="ACN9" s="150"/>
      <c r="ACO9" s="150"/>
      <c r="ACP9" s="150"/>
      <c r="ACQ9" s="150"/>
      <c r="ACR9" s="150"/>
      <c r="ACS9" s="150"/>
      <c r="ACT9" s="150"/>
      <c r="ACU9" s="150"/>
      <c r="ACV9" s="150"/>
      <c r="ACW9" s="150"/>
      <c r="ACX9" s="150"/>
      <c r="ACY9" s="150"/>
      <c r="ACZ9" s="150"/>
      <c r="ADA9" s="150"/>
      <c r="ADB9" s="150"/>
      <c r="ADC9" s="150"/>
      <c r="ADD9" s="150"/>
      <c r="ADE9" s="150"/>
      <c r="ADF9" s="150"/>
      <c r="ADG9" s="150"/>
      <c r="ADH9" s="150"/>
      <c r="ADI9" s="150"/>
      <c r="ADJ9" s="150"/>
      <c r="ADK9" s="150"/>
      <c r="ADL9" s="150"/>
      <c r="ADM9" s="150"/>
      <c r="ADN9" s="150"/>
      <c r="ADO9" s="150"/>
      <c r="ADP9" s="150"/>
      <c r="ADQ9" s="150"/>
      <c r="ADR9" s="150"/>
      <c r="ADS9" s="150"/>
      <c r="ADT9" s="150"/>
      <c r="ADU9" s="150"/>
      <c r="ADV9" s="150"/>
      <c r="ADW9" s="150"/>
      <c r="ADX9" s="150"/>
      <c r="ADY9" s="150"/>
      <c r="ADZ9" s="150"/>
      <c r="AEA9" s="150"/>
      <c r="AEB9" s="150"/>
      <c r="AEC9" s="150"/>
      <c r="AED9" s="150"/>
      <c r="AEE9" s="150"/>
      <c r="AEF9" s="150"/>
      <c r="AEG9" s="150"/>
      <c r="AEH9" s="150"/>
      <c r="AEI9" s="150"/>
      <c r="AEJ9" s="150"/>
      <c r="AEK9" s="150"/>
      <c r="AEL9" s="150"/>
      <c r="AEM9" s="150"/>
      <c r="AEN9" s="150"/>
      <c r="AEO9" s="150"/>
      <c r="AEP9" s="150"/>
      <c r="AEQ9" s="150"/>
      <c r="AER9" s="150"/>
      <c r="AES9" s="150"/>
      <c r="AET9" s="150"/>
      <c r="AEU9" s="150"/>
      <c r="AEV9" s="150"/>
      <c r="AEW9" s="150"/>
      <c r="AEX9" s="150"/>
      <c r="AEY9" s="150"/>
      <c r="AEZ9" s="150"/>
      <c r="AFA9" s="150"/>
      <c r="AFB9" s="150"/>
      <c r="AFC9" s="150"/>
      <c r="AFD9" s="150"/>
      <c r="AFE9" s="150"/>
      <c r="AFF9" s="150"/>
      <c r="AFG9" s="150"/>
      <c r="AFH9" s="150"/>
      <c r="AFI9" s="150"/>
      <c r="AFJ9" s="150"/>
      <c r="AFK9" s="150"/>
      <c r="AFL9" s="150"/>
      <c r="AFM9" s="150"/>
      <c r="AFN9" s="150"/>
      <c r="AFO9" s="150"/>
      <c r="AFP9" s="150"/>
      <c r="AFQ9" s="150"/>
      <c r="AFR9" s="150"/>
      <c r="AFS9" s="150"/>
      <c r="AFT9" s="150"/>
      <c r="AFU9" s="150"/>
      <c r="AFV9" s="150"/>
      <c r="AFW9" s="150"/>
      <c r="AFX9" s="150"/>
      <c r="AFY9" s="150"/>
      <c r="AFZ9" s="150"/>
      <c r="AGA9" s="150"/>
      <c r="AGB9" s="150"/>
      <c r="AGC9" s="150"/>
      <c r="AGD9" s="150"/>
      <c r="AGE9" s="150"/>
      <c r="AGF9" s="150"/>
      <c r="AGG9" s="150"/>
      <c r="AGH9" s="150"/>
      <c r="AGI9" s="150"/>
      <c r="AGJ9" s="150"/>
      <c r="AGK9" s="150"/>
      <c r="AGL9" s="150"/>
      <c r="AGM9" s="150"/>
      <c r="AGN9" s="150"/>
      <c r="AGO9" s="150"/>
      <c r="AGP9" s="150"/>
      <c r="AGQ9" s="150"/>
      <c r="AGR9" s="150"/>
      <c r="AGS9" s="150"/>
      <c r="AGT9" s="150"/>
      <c r="AGU9" s="150"/>
      <c r="AGV9" s="150"/>
      <c r="AGW9" s="150"/>
      <c r="AGX9" s="150"/>
      <c r="AGY9" s="150"/>
      <c r="AGZ9" s="150"/>
      <c r="AHA9" s="150"/>
      <c r="AHB9" s="150"/>
      <c r="AHC9" s="150"/>
      <c r="AHD9" s="150"/>
      <c r="AHE9" s="150"/>
      <c r="AHF9" s="150"/>
      <c r="AHG9" s="150"/>
      <c r="AHH9" s="150"/>
      <c r="AHI9" s="150"/>
      <c r="AHJ9" s="150"/>
      <c r="AHK9" s="150"/>
      <c r="AHL9" s="150"/>
      <c r="AHM9" s="150"/>
      <c r="AHN9" s="150"/>
      <c r="AHO9" s="150"/>
      <c r="AHP9" s="150"/>
      <c r="AHQ9" s="150"/>
      <c r="AHR9" s="150"/>
      <c r="AHS9" s="150"/>
      <c r="AHT9" s="150"/>
      <c r="AHU9" s="150"/>
      <c r="AHV9" s="150"/>
      <c r="AHW9" s="150"/>
      <c r="AHX9" s="150"/>
      <c r="AHY9" s="150"/>
      <c r="AHZ9" s="150"/>
      <c r="AIA9" s="150"/>
      <c r="AIB9" s="150"/>
      <c r="AIC9" s="150"/>
      <c r="AID9" s="150"/>
      <c r="AIE9" s="150"/>
      <c r="AIF9" s="150"/>
      <c r="AIG9" s="150"/>
      <c r="AIH9" s="150"/>
      <c r="AII9" s="150"/>
      <c r="AIJ9" s="150"/>
      <c r="AIK9" s="150"/>
      <c r="AIL9" s="150"/>
      <c r="AIM9" s="150"/>
      <c r="AIN9" s="150"/>
      <c r="AIO9" s="150"/>
      <c r="AIP9" s="150"/>
      <c r="AIQ9" s="150"/>
      <c r="AIR9" s="150"/>
      <c r="AIS9" s="150"/>
      <c r="AIT9" s="150"/>
      <c r="AIU9" s="150"/>
      <c r="AIV9" s="150"/>
      <c r="AIW9" s="150"/>
      <c r="AIX9" s="150"/>
      <c r="AIY9" s="150"/>
      <c r="AIZ9" s="150"/>
      <c r="AJA9" s="150"/>
      <c r="AJB9" s="150"/>
      <c r="AJC9" s="150"/>
      <c r="AJD9" s="150"/>
      <c r="AJE9" s="150"/>
      <c r="AJF9" s="150"/>
      <c r="AJG9" s="150"/>
      <c r="AJH9" s="150"/>
      <c r="AJI9" s="150"/>
      <c r="AJJ9" s="150"/>
      <c r="AJK9" s="150"/>
      <c r="AJL9" s="150"/>
      <c r="AJM9" s="150"/>
      <c r="AJN9" s="150"/>
      <c r="AJO9" s="150"/>
      <c r="AJP9" s="150"/>
      <c r="AJQ9" s="150"/>
      <c r="AJR9" s="150"/>
      <c r="AJS9" s="150"/>
      <c r="AJT9" s="150"/>
      <c r="AJU9" s="150"/>
      <c r="AJV9" s="150"/>
      <c r="AJW9" s="150"/>
      <c r="AJX9" s="150"/>
      <c r="AJY9" s="150"/>
      <c r="AJZ9" s="150"/>
      <c r="AKA9" s="150"/>
      <c r="AKB9" s="150"/>
      <c r="AKC9" s="150"/>
      <c r="AKD9" s="150"/>
      <c r="AKE9" s="150"/>
      <c r="AKF9" s="150"/>
      <c r="AKG9" s="150"/>
      <c r="AKH9" s="150"/>
      <c r="AKI9" s="150"/>
      <c r="AKJ9" s="150"/>
      <c r="AKK9" s="150"/>
      <c r="AKL9" s="150"/>
      <c r="AKM9" s="150"/>
      <c r="AKN9" s="150"/>
      <c r="AKO9" s="150"/>
      <c r="AKP9" s="150"/>
      <c r="AKQ9" s="150"/>
      <c r="AKR9" s="150"/>
      <c r="AKS9" s="150"/>
      <c r="AKT9" s="150"/>
      <c r="AKU9" s="150"/>
      <c r="AKV9" s="150"/>
      <c r="AKW9" s="150"/>
      <c r="AKX9" s="150"/>
      <c r="AKY9" s="150"/>
      <c r="AKZ9" s="150"/>
      <c r="ALA9" s="150"/>
      <c r="ALB9" s="150"/>
      <c r="ALC9" s="150"/>
      <c r="ALD9" s="150"/>
      <c r="ALE9" s="150"/>
      <c r="ALF9" s="150"/>
      <c r="ALG9" s="150"/>
      <c r="ALH9" s="150"/>
      <c r="ALI9" s="150"/>
      <c r="ALJ9" s="150"/>
      <c r="ALK9" s="150"/>
      <c r="ALL9" s="150"/>
      <c r="ALM9" s="150"/>
      <c r="ALN9" s="150"/>
      <c r="ALO9" s="150"/>
      <c r="ALP9" s="150"/>
      <c r="ALQ9" s="150"/>
      <c r="ALR9" s="150"/>
      <c r="ALS9" s="150"/>
      <c r="ALT9" s="150"/>
      <c r="ALU9" s="150"/>
      <c r="ALV9" s="150"/>
      <c r="ALW9" s="150"/>
      <c r="ALX9" s="150"/>
      <c r="ALY9" s="150"/>
      <c r="ALZ9" s="150"/>
      <c r="AMA9" s="150"/>
      <c r="AMB9" s="150"/>
      <c r="AMC9" s="150"/>
      <c r="AMD9" s="150"/>
      <c r="AME9" s="150"/>
      <c r="AMF9" s="150"/>
      <c r="AMG9" s="150"/>
      <c r="AMH9" s="150"/>
      <c r="AMI9" s="150"/>
      <c r="AMJ9" s="150"/>
      <c r="AMK9" s="150"/>
    </row>
    <row r="10" spans="1:1025" s="338" customFormat="1" ht="19.149999999999999" hidden="1" customHeight="1" x14ac:dyDescent="0.2">
      <c r="A10" s="400" t="s">
        <v>278</v>
      </c>
      <c r="B10" s="400" t="s">
        <v>79</v>
      </c>
      <c r="C10" s="400" t="s">
        <v>80</v>
      </c>
      <c r="D10" s="400" t="s">
        <v>82</v>
      </c>
      <c r="E10" s="400" t="s">
        <v>279</v>
      </c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  <c r="BL10" s="150"/>
      <c r="BM10" s="150"/>
      <c r="BN10" s="150"/>
      <c r="BO10" s="150"/>
      <c r="BP10" s="150"/>
      <c r="BQ10" s="150"/>
      <c r="BR10" s="150"/>
      <c r="BS10" s="150"/>
      <c r="BT10" s="150"/>
      <c r="BU10" s="150"/>
      <c r="BV10" s="150"/>
      <c r="BW10" s="150"/>
      <c r="BX10" s="150"/>
      <c r="BY10" s="150"/>
      <c r="BZ10" s="150"/>
      <c r="CA10" s="150"/>
      <c r="CB10" s="150"/>
      <c r="CC10" s="150"/>
      <c r="CD10" s="150"/>
      <c r="CE10" s="150"/>
      <c r="CF10" s="150"/>
      <c r="CG10" s="150"/>
      <c r="CH10" s="150"/>
      <c r="CI10" s="150"/>
      <c r="CJ10" s="150"/>
      <c r="CK10" s="150"/>
      <c r="CL10" s="150"/>
      <c r="CM10" s="150"/>
      <c r="CN10" s="150"/>
      <c r="CO10" s="150"/>
      <c r="CP10" s="150"/>
      <c r="CQ10" s="150"/>
      <c r="CR10" s="150"/>
      <c r="CS10" s="150"/>
      <c r="CT10" s="150"/>
      <c r="CU10" s="150"/>
      <c r="CV10" s="150"/>
      <c r="CW10" s="150"/>
      <c r="CX10" s="150"/>
      <c r="CY10" s="150"/>
      <c r="CZ10" s="150"/>
      <c r="DA10" s="150"/>
      <c r="DB10" s="150"/>
      <c r="DC10" s="150"/>
      <c r="DD10" s="150"/>
      <c r="DE10" s="150"/>
      <c r="DF10" s="150"/>
      <c r="DG10" s="150"/>
      <c r="DH10" s="150"/>
      <c r="DI10" s="150"/>
      <c r="DJ10" s="150"/>
      <c r="DK10" s="150"/>
      <c r="DL10" s="150"/>
      <c r="DM10" s="150"/>
      <c r="DN10" s="150"/>
      <c r="DO10" s="150"/>
      <c r="DP10" s="150"/>
      <c r="DQ10" s="150"/>
      <c r="DR10" s="150"/>
      <c r="DS10" s="150"/>
      <c r="DT10" s="150"/>
      <c r="DU10" s="150"/>
      <c r="DV10" s="150"/>
      <c r="DW10" s="150"/>
      <c r="DX10" s="150"/>
      <c r="DY10" s="150"/>
      <c r="DZ10" s="150"/>
      <c r="EA10" s="150"/>
      <c r="EB10" s="150"/>
      <c r="EC10" s="150"/>
      <c r="ED10" s="150"/>
      <c r="EE10" s="150"/>
      <c r="EF10" s="150"/>
      <c r="EG10" s="150"/>
      <c r="EH10" s="150"/>
      <c r="EI10" s="150"/>
      <c r="EJ10" s="150"/>
      <c r="EK10" s="150"/>
      <c r="EL10" s="150"/>
      <c r="EM10" s="150"/>
      <c r="EN10" s="150"/>
      <c r="EO10" s="150"/>
      <c r="EP10" s="150"/>
      <c r="EQ10" s="150"/>
      <c r="ER10" s="150"/>
      <c r="ES10" s="150"/>
      <c r="ET10" s="150"/>
      <c r="EU10" s="150"/>
      <c r="EV10" s="150"/>
      <c r="EW10" s="150"/>
      <c r="EX10" s="150"/>
      <c r="EY10" s="150"/>
      <c r="EZ10" s="150"/>
      <c r="FA10" s="150"/>
      <c r="FB10" s="150"/>
      <c r="FC10" s="150"/>
      <c r="FD10" s="150"/>
      <c r="FE10" s="150"/>
      <c r="FF10" s="150"/>
      <c r="FG10" s="150"/>
      <c r="FH10" s="150"/>
      <c r="FI10" s="150"/>
      <c r="FJ10" s="150"/>
      <c r="FK10" s="150"/>
      <c r="FL10" s="150"/>
      <c r="FM10" s="150"/>
      <c r="FN10" s="150"/>
      <c r="FO10" s="150"/>
      <c r="FP10" s="150"/>
      <c r="FQ10" s="150"/>
      <c r="FR10" s="150"/>
      <c r="FS10" s="150"/>
      <c r="FT10" s="150"/>
      <c r="FU10" s="150"/>
      <c r="FV10" s="150"/>
      <c r="FW10" s="150"/>
      <c r="FX10" s="150"/>
      <c r="FY10" s="150"/>
      <c r="FZ10" s="150"/>
      <c r="GA10" s="150"/>
      <c r="GB10" s="150"/>
      <c r="GC10" s="150"/>
      <c r="GD10" s="150"/>
      <c r="GE10" s="150"/>
      <c r="GF10" s="150"/>
      <c r="GG10" s="150"/>
      <c r="GH10" s="150"/>
      <c r="GI10" s="150"/>
      <c r="GJ10" s="150"/>
      <c r="GK10" s="150"/>
      <c r="GL10" s="150"/>
      <c r="GM10" s="150"/>
      <c r="GN10" s="150"/>
      <c r="GO10" s="150"/>
      <c r="GP10" s="150"/>
      <c r="GQ10" s="150"/>
      <c r="GR10" s="150"/>
      <c r="GS10" s="150"/>
      <c r="GT10" s="150"/>
      <c r="GU10" s="150"/>
      <c r="GV10" s="150"/>
      <c r="GW10" s="150"/>
      <c r="GX10" s="150"/>
      <c r="GY10" s="150"/>
      <c r="GZ10" s="150"/>
      <c r="HA10" s="150"/>
      <c r="HB10" s="150"/>
      <c r="HC10" s="150"/>
      <c r="HD10" s="150"/>
      <c r="HE10" s="150"/>
      <c r="HF10" s="150"/>
      <c r="HG10" s="150"/>
      <c r="HH10" s="150"/>
      <c r="HI10" s="150"/>
      <c r="HJ10" s="150"/>
      <c r="HK10" s="150"/>
      <c r="HL10" s="150"/>
      <c r="HM10" s="150"/>
      <c r="HN10" s="150"/>
      <c r="HO10" s="150"/>
      <c r="HP10" s="150"/>
      <c r="HQ10" s="150"/>
      <c r="HR10" s="150"/>
      <c r="HS10" s="150"/>
      <c r="HT10" s="150"/>
      <c r="HU10" s="150"/>
      <c r="HV10" s="150"/>
      <c r="HW10" s="150"/>
      <c r="HX10" s="150"/>
      <c r="HY10" s="150"/>
      <c r="HZ10" s="150"/>
      <c r="IA10" s="150"/>
      <c r="IB10" s="150"/>
      <c r="IC10" s="150"/>
      <c r="ID10" s="150"/>
      <c r="IE10" s="150"/>
      <c r="IF10" s="150"/>
      <c r="IG10" s="150"/>
      <c r="IH10" s="150"/>
      <c r="II10" s="150"/>
      <c r="IJ10" s="150"/>
      <c r="IK10" s="150"/>
      <c r="IL10" s="150"/>
      <c r="IM10" s="150"/>
      <c r="IN10" s="150"/>
      <c r="IO10" s="150"/>
      <c r="IP10" s="150"/>
      <c r="IQ10" s="150"/>
      <c r="IR10" s="150"/>
      <c r="IS10" s="150"/>
      <c r="IT10" s="150"/>
      <c r="IU10" s="150"/>
      <c r="IV10" s="150"/>
      <c r="IW10" s="150"/>
      <c r="IX10" s="150"/>
      <c r="IY10" s="150"/>
      <c r="IZ10" s="150"/>
      <c r="JA10" s="150"/>
      <c r="JB10" s="150"/>
      <c r="JC10" s="150"/>
      <c r="JD10" s="150"/>
      <c r="JE10" s="150"/>
      <c r="JF10" s="150"/>
      <c r="JG10" s="150"/>
      <c r="JH10" s="150"/>
      <c r="JI10" s="150"/>
      <c r="JJ10" s="150"/>
      <c r="JK10" s="150"/>
      <c r="JL10" s="150"/>
      <c r="JM10" s="150"/>
      <c r="JN10" s="150"/>
      <c r="JO10" s="150"/>
      <c r="JP10" s="150"/>
      <c r="JQ10" s="150"/>
      <c r="JR10" s="150"/>
      <c r="JS10" s="150"/>
      <c r="JT10" s="150"/>
      <c r="JU10" s="150"/>
      <c r="JV10" s="150"/>
      <c r="JW10" s="150"/>
      <c r="JX10" s="150"/>
      <c r="JY10" s="150"/>
      <c r="JZ10" s="150"/>
      <c r="KA10" s="150"/>
      <c r="KB10" s="150"/>
      <c r="KC10" s="150"/>
      <c r="KD10" s="150"/>
      <c r="KE10" s="150"/>
      <c r="KF10" s="150"/>
      <c r="KG10" s="150"/>
      <c r="KH10" s="150"/>
      <c r="KI10" s="150"/>
      <c r="KJ10" s="150"/>
      <c r="KK10" s="150"/>
      <c r="KL10" s="150"/>
      <c r="KM10" s="150"/>
      <c r="KN10" s="150"/>
      <c r="KO10" s="150"/>
      <c r="KP10" s="150"/>
      <c r="KQ10" s="150"/>
      <c r="KR10" s="150"/>
      <c r="KS10" s="150"/>
      <c r="KT10" s="150"/>
      <c r="KU10" s="150"/>
      <c r="KV10" s="150"/>
      <c r="KW10" s="150"/>
      <c r="KX10" s="150"/>
      <c r="KY10" s="150"/>
      <c r="KZ10" s="150"/>
      <c r="LA10" s="150"/>
      <c r="LB10" s="150"/>
      <c r="LC10" s="150"/>
      <c r="LD10" s="150"/>
      <c r="LE10" s="150"/>
      <c r="LF10" s="150"/>
      <c r="LG10" s="150"/>
      <c r="LH10" s="150"/>
      <c r="LI10" s="150"/>
      <c r="LJ10" s="150"/>
      <c r="LK10" s="150"/>
      <c r="LL10" s="150"/>
      <c r="LM10" s="150"/>
      <c r="LN10" s="150"/>
      <c r="LO10" s="150"/>
      <c r="LP10" s="150"/>
      <c r="LQ10" s="150"/>
      <c r="LR10" s="150"/>
      <c r="LS10" s="150"/>
      <c r="LT10" s="150"/>
      <c r="LU10" s="150"/>
      <c r="LV10" s="150"/>
      <c r="LW10" s="150"/>
      <c r="LX10" s="150"/>
      <c r="LY10" s="150"/>
      <c r="LZ10" s="150"/>
      <c r="MA10" s="150"/>
      <c r="MB10" s="150"/>
      <c r="MC10" s="150"/>
      <c r="MD10" s="150"/>
      <c r="ME10" s="150"/>
      <c r="MF10" s="150"/>
      <c r="MG10" s="150"/>
      <c r="MH10" s="150"/>
      <c r="MI10" s="150"/>
      <c r="MJ10" s="150"/>
      <c r="MK10" s="150"/>
      <c r="ML10" s="150"/>
      <c r="MM10" s="150"/>
      <c r="MN10" s="150"/>
      <c r="MO10" s="150"/>
      <c r="MP10" s="150"/>
      <c r="MQ10" s="150"/>
      <c r="MR10" s="150"/>
      <c r="MS10" s="150"/>
      <c r="MT10" s="150"/>
      <c r="MU10" s="150"/>
      <c r="MV10" s="150"/>
      <c r="MW10" s="150"/>
      <c r="MX10" s="150"/>
      <c r="MY10" s="150"/>
      <c r="MZ10" s="150"/>
      <c r="NA10" s="150"/>
      <c r="NB10" s="150"/>
      <c r="NC10" s="150"/>
      <c r="ND10" s="150"/>
      <c r="NE10" s="150"/>
      <c r="NF10" s="150"/>
      <c r="NG10" s="150"/>
      <c r="NH10" s="150"/>
      <c r="NI10" s="150"/>
      <c r="NJ10" s="150"/>
      <c r="NK10" s="150"/>
      <c r="NL10" s="150"/>
      <c r="NM10" s="150"/>
      <c r="NN10" s="150"/>
      <c r="NO10" s="150"/>
      <c r="NP10" s="150"/>
      <c r="NQ10" s="150"/>
      <c r="NR10" s="150"/>
      <c r="NS10" s="150"/>
      <c r="NT10" s="150"/>
      <c r="NU10" s="150"/>
      <c r="NV10" s="150"/>
      <c r="NW10" s="150"/>
      <c r="NX10" s="150"/>
      <c r="NY10" s="150"/>
      <c r="NZ10" s="150"/>
      <c r="OA10" s="150"/>
      <c r="OB10" s="150"/>
      <c r="OC10" s="150"/>
      <c r="OD10" s="150"/>
      <c r="OE10" s="150"/>
      <c r="OF10" s="150"/>
      <c r="OG10" s="150"/>
      <c r="OH10" s="150"/>
      <c r="OI10" s="150"/>
      <c r="OJ10" s="150"/>
      <c r="OK10" s="150"/>
      <c r="OL10" s="150"/>
      <c r="OM10" s="150"/>
      <c r="ON10" s="150"/>
      <c r="OO10" s="150"/>
      <c r="OP10" s="150"/>
      <c r="OQ10" s="150"/>
      <c r="OR10" s="150"/>
      <c r="OS10" s="150"/>
      <c r="OT10" s="150"/>
      <c r="OU10" s="150"/>
      <c r="OV10" s="150"/>
      <c r="OW10" s="150"/>
      <c r="OX10" s="150"/>
      <c r="OY10" s="150"/>
      <c r="OZ10" s="150"/>
      <c r="PA10" s="150"/>
      <c r="PB10" s="150"/>
      <c r="PC10" s="150"/>
      <c r="PD10" s="150"/>
      <c r="PE10" s="150"/>
      <c r="PF10" s="150"/>
      <c r="PG10" s="150"/>
      <c r="PH10" s="150"/>
      <c r="PI10" s="150"/>
      <c r="PJ10" s="150"/>
      <c r="PK10" s="150"/>
      <c r="PL10" s="150"/>
      <c r="PM10" s="150"/>
      <c r="PN10" s="150"/>
      <c r="PO10" s="150"/>
      <c r="PP10" s="150"/>
      <c r="PQ10" s="150"/>
      <c r="PR10" s="150"/>
      <c r="PS10" s="150"/>
      <c r="PT10" s="150"/>
      <c r="PU10" s="150"/>
      <c r="PV10" s="150"/>
      <c r="PW10" s="150"/>
      <c r="PX10" s="150"/>
      <c r="PY10" s="150"/>
      <c r="PZ10" s="150"/>
      <c r="QA10" s="150"/>
      <c r="QB10" s="150"/>
      <c r="QC10" s="150"/>
      <c r="QD10" s="150"/>
      <c r="QE10" s="150"/>
      <c r="QF10" s="150"/>
      <c r="QG10" s="150"/>
      <c r="QH10" s="150"/>
      <c r="QI10" s="150"/>
      <c r="QJ10" s="150"/>
      <c r="QK10" s="150"/>
      <c r="QL10" s="150"/>
      <c r="QM10" s="150"/>
      <c r="QN10" s="150"/>
      <c r="QO10" s="150"/>
      <c r="QP10" s="150"/>
      <c r="QQ10" s="150"/>
      <c r="QR10" s="150"/>
      <c r="QS10" s="150"/>
      <c r="QT10" s="150"/>
      <c r="QU10" s="150"/>
      <c r="QV10" s="150"/>
      <c r="QW10" s="150"/>
      <c r="QX10" s="150"/>
      <c r="QY10" s="150"/>
      <c r="QZ10" s="150"/>
      <c r="RA10" s="150"/>
      <c r="RB10" s="150"/>
      <c r="RC10" s="150"/>
      <c r="RD10" s="150"/>
      <c r="RE10" s="150"/>
      <c r="RF10" s="150"/>
      <c r="RG10" s="150"/>
      <c r="RH10" s="150"/>
      <c r="RI10" s="150"/>
      <c r="RJ10" s="150"/>
      <c r="RK10" s="150"/>
      <c r="RL10" s="150"/>
      <c r="RM10" s="150"/>
      <c r="RN10" s="150"/>
      <c r="RO10" s="150"/>
      <c r="RP10" s="150"/>
      <c r="RQ10" s="150"/>
      <c r="RR10" s="150"/>
      <c r="RS10" s="150"/>
      <c r="RT10" s="150"/>
      <c r="RU10" s="150"/>
      <c r="RV10" s="150"/>
      <c r="RW10" s="150"/>
      <c r="RX10" s="150"/>
      <c r="RY10" s="150"/>
      <c r="RZ10" s="150"/>
      <c r="SA10" s="150"/>
      <c r="SB10" s="150"/>
      <c r="SC10" s="150"/>
      <c r="SD10" s="150"/>
      <c r="SE10" s="150"/>
      <c r="SF10" s="150"/>
      <c r="SG10" s="150"/>
      <c r="SH10" s="150"/>
      <c r="SI10" s="150"/>
      <c r="SJ10" s="150"/>
      <c r="SK10" s="150"/>
      <c r="SL10" s="150"/>
      <c r="SM10" s="150"/>
      <c r="SN10" s="150"/>
      <c r="SO10" s="150"/>
      <c r="SP10" s="150"/>
      <c r="SQ10" s="150"/>
      <c r="SR10" s="150"/>
      <c r="SS10" s="150"/>
      <c r="ST10" s="150"/>
      <c r="SU10" s="150"/>
      <c r="SV10" s="150"/>
      <c r="SW10" s="150"/>
      <c r="SX10" s="150"/>
      <c r="SY10" s="150"/>
      <c r="SZ10" s="150"/>
      <c r="TA10" s="150"/>
      <c r="TB10" s="150"/>
      <c r="TC10" s="150"/>
      <c r="TD10" s="150"/>
      <c r="TE10" s="150"/>
      <c r="TF10" s="150"/>
      <c r="TG10" s="150"/>
      <c r="TH10" s="150"/>
      <c r="TI10" s="150"/>
      <c r="TJ10" s="150"/>
      <c r="TK10" s="150"/>
      <c r="TL10" s="150"/>
      <c r="TM10" s="150"/>
      <c r="TN10" s="150"/>
      <c r="TO10" s="150"/>
      <c r="TP10" s="150"/>
      <c r="TQ10" s="150"/>
      <c r="TR10" s="150"/>
      <c r="TS10" s="150"/>
      <c r="TT10" s="150"/>
      <c r="TU10" s="150"/>
      <c r="TV10" s="150"/>
      <c r="TW10" s="150"/>
      <c r="TX10" s="150"/>
      <c r="TY10" s="150"/>
      <c r="TZ10" s="150"/>
      <c r="UA10" s="150"/>
      <c r="UB10" s="150"/>
      <c r="UC10" s="150"/>
      <c r="UD10" s="150"/>
      <c r="UE10" s="150"/>
      <c r="UF10" s="150"/>
      <c r="UG10" s="150"/>
      <c r="UH10" s="150"/>
      <c r="UI10" s="150"/>
      <c r="UJ10" s="150"/>
      <c r="UK10" s="150"/>
      <c r="UL10" s="150"/>
      <c r="UM10" s="150"/>
      <c r="UN10" s="150"/>
      <c r="UO10" s="150"/>
      <c r="UP10" s="150"/>
      <c r="UQ10" s="150"/>
      <c r="UR10" s="150"/>
      <c r="US10" s="150"/>
      <c r="UT10" s="150"/>
      <c r="UU10" s="150"/>
      <c r="UV10" s="150"/>
      <c r="UW10" s="150"/>
      <c r="UX10" s="150"/>
      <c r="UY10" s="150"/>
      <c r="UZ10" s="150"/>
      <c r="VA10" s="150"/>
      <c r="VB10" s="150"/>
      <c r="VC10" s="150"/>
      <c r="VD10" s="150"/>
      <c r="VE10" s="150"/>
      <c r="VF10" s="150"/>
      <c r="VG10" s="150"/>
      <c r="VH10" s="150"/>
      <c r="VI10" s="150"/>
      <c r="VJ10" s="150"/>
      <c r="VK10" s="150"/>
      <c r="VL10" s="150"/>
      <c r="VM10" s="150"/>
      <c r="VN10" s="150"/>
      <c r="VO10" s="150"/>
      <c r="VP10" s="150"/>
      <c r="VQ10" s="150"/>
      <c r="VR10" s="150"/>
      <c r="VS10" s="150"/>
      <c r="VT10" s="150"/>
      <c r="VU10" s="150"/>
      <c r="VV10" s="150"/>
      <c r="VW10" s="150"/>
      <c r="VX10" s="150"/>
      <c r="VY10" s="150"/>
      <c r="VZ10" s="150"/>
      <c r="WA10" s="150"/>
      <c r="WB10" s="150"/>
      <c r="WC10" s="150"/>
      <c r="WD10" s="150"/>
      <c r="WE10" s="150"/>
      <c r="WF10" s="150"/>
      <c r="WG10" s="150"/>
      <c r="WH10" s="150"/>
      <c r="WI10" s="150"/>
      <c r="WJ10" s="150"/>
      <c r="WK10" s="150"/>
      <c r="WL10" s="150"/>
      <c r="WM10" s="150"/>
      <c r="WN10" s="150"/>
      <c r="WO10" s="150"/>
      <c r="WP10" s="150"/>
      <c r="WQ10" s="150"/>
      <c r="WR10" s="150"/>
      <c r="WS10" s="150"/>
      <c r="WT10" s="150"/>
      <c r="WU10" s="150"/>
      <c r="WV10" s="150"/>
      <c r="WW10" s="150"/>
      <c r="WX10" s="150"/>
      <c r="WY10" s="150"/>
      <c r="WZ10" s="150"/>
      <c r="XA10" s="150"/>
      <c r="XB10" s="150"/>
      <c r="XC10" s="150"/>
      <c r="XD10" s="150"/>
      <c r="XE10" s="150"/>
      <c r="XF10" s="150"/>
      <c r="XG10" s="150"/>
      <c r="XH10" s="150"/>
      <c r="XI10" s="150"/>
      <c r="XJ10" s="150"/>
      <c r="XK10" s="150"/>
      <c r="XL10" s="150"/>
      <c r="XM10" s="150"/>
      <c r="XN10" s="150"/>
      <c r="XO10" s="150"/>
      <c r="XP10" s="150"/>
      <c r="XQ10" s="150"/>
      <c r="XR10" s="150"/>
      <c r="XS10" s="150"/>
      <c r="XT10" s="150"/>
      <c r="XU10" s="150"/>
      <c r="XV10" s="150"/>
      <c r="XW10" s="150"/>
      <c r="XX10" s="150"/>
      <c r="XY10" s="150"/>
      <c r="XZ10" s="150"/>
      <c r="YA10" s="150"/>
      <c r="YB10" s="150"/>
      <c r="YC10" s="150"/>
      <c r="YD10" s="150"/>
      <c r="YE10" s="150"/>
      <c r="YF10" s="150"/>
      <c r="YG10" s="150"/>
      <c r="YH10" s="150"/>
      <c r="YI10" s="150"/>
      <c r="YJ10" s="150"/>
      <c r="YK10" s="150"/>
      <c r="YL10" s="150"/>
      <c r="YM10" s="150"/>
      <c r="YN10" s="150"/>
      <c r="YO10" s="150"/>
      <c r="YP10" s="150"/>
      <c r="YQ10" s="150"/>
      <c r="YR10" s="150"/>
      <c r="YS10" s="150"/>
      <c r="YT10" s="150"/>
      <c r="YU10" s="150"/>
      <c r="YV10" s="150"/>
      <c r="YW10" s="150"/>
      <c r="YX10" s="150"/>
      <c r="YY10" s="150"/>
      <c r="YZ10" s="150"/>
      <c r="ZA10" s="150"/>
      <c r="ZB10" s="150"/>
      <c r="ZC10" s="150"/>
      <c r="ZD10" s="150"/>
      <c r="ZE10" s="150"/>
      <c r="ZF10" s="150"/>
      <c r="ZG10" s="150"/>
      <c r="ZH10" s="150"/>
      <c r="ZI10" s="150"/>
      <c r="ZJ10" s="150"/>
      <c r="ZK10" s="150"/>
      <c r="ZL10" s="150"/>
      <c r="ZM10" s="150"/>
      <c r="ZN10" s="150"/>
      <c r="ZO10" s="150"/>
      <c r="ZP10" s="150"/>
      <c r="ZQ10" s="150"/>
      <c r="ZR10" s="150"/>
      <c r="ZS10" s="150"/>
      <c r="ZT10" s="150"/>
      <c r="ZU10" s="150"/>
      <c r="ZV10" s="150"/>
      <c r="ZW10" s="150"/>
      <c r="ZX10" s="150"/>
      <c r="ZY10" s="150"/>
      <c r="ZZ10" s="150"/>
      <c r="AAA10" s="150"/>
      <c r="AAB10" s="150"/>
      <c r="AAC10" s="150"/>
      <c r="AAD10" s="150"/>
      <c r="AAE10" s="150"/>
      <c r="AAF10" s="150"/>
      <c r="AAG10" s="150"/>
      <c r="AAH10" s="150"/>
      <c r="AAI10" s="150"/>
      <c r="AAJ10" s="150"/>
      <c r="AAK10" s="150"/>
      <c r="AAL10" s="150"/>
      <c r="AAM10" s="150"/>
      <c r="AAN10" s="150"/>
      <c r="AAO10" s="150"/>
      <c r="AAP10" s="150"/>
      <c r="AAQ10" s="150"/>
      <c r="AAR10" s="150"/>
      <c r="AAS10" s="150"/>
      <c r="AAT10" s="150"/>
      <c r="AAU10" s="150"/>
      <c r="AAV10" s="150"/>
      <c r="AAW10" s="150"/>
      <c r="AAX10" s="150"/>
      <c r="AAY10" s="150"/>
      <c r="AAZ10" s="150"/>
      <c r="ABA10" s="150"/>
      <c r="ABB10" s="150"/>
      <c r="ABC10" s="150"/>
      <c r="ABD10" s="150"/>
      <c r="ABE10" s="150"/>
      <c r="ABF10" s="150"/>
      <c r="ABG10" s="150"/>
      <c r="ABH10" s="150"/>
      <c r="ABI10" s="150"/>
      <c r="ABJ10" s="150"/>
      <c r="ABK10" s="150"/>
      <c r="ABL10" s="150"/>
      <c r="ABM10" s="150"/>
      <c r="ABN10" s="150"/>
      <c r="ABO10" s="150"/>
      <c r="ABP10" s="150"/>
      <c r="ABQ10" s="150"/>
      <c r="ABR10" s="150"/>
      <c r="ABS10" s="150"/>
      <c r="ABT10" s="150"/>
      <c r="ABU10" s="150"/>
      <c r="ABV10" s="150"/>
      <c r="ABW10" s="150"/>
      <c r="ABX10" s="150"/>
      <c r="ABY10" s="150"/>
      <c r="ABZ10" s="150"/>
      <c r="ACA10" s="150"/>
      <c r="ACB10" s="150"/>
      <c r="ACC10" s="150"/>
      <c r="ACD10" s="150"/>
      <c r="ACE10" s="150"/>
      <c r="ACF10" s="150"/>
      <c r="ACG10" s="150"/>
      <c r="ACH10" s="150"/>
      <c r="ACI10" s="150"/>
      <c r="ACJ10" s="150"/>
      <c r="ACK10" s="150"/>
      <c r="ACL10" s="150"/>
      <c r="ACM10" s="150"/>
      <c r="ACN10" s="150"/>
      <c r="ACO10" s="150"/>
      <c r="ACP10" s="150"/>
      <c r="ACQ10" s="150"/>
      <c r="ACR10" s="150"/>
      <c r="ACS10" s="150"/>
      <c r="ACT10" s="150"/>
      <c r="ACU10" s="150"/>
      <c r="ACV10" s="150"/>
      <c r="ACW10" s="150"/>
      <c r="ACX10" s="150"/>
      <c r="ACY10" s="150"/>
      <c r="ACZ10" s="150"/>
      <c r="ADA10" s="150"/>
      <c r="ADB10" s="150"/>
      <c r="ADC10" s="150"/>
      <c r="ADD10" s="150"/>
      <c r="ADE10" s="150"/>
      <c r="ADF10" s="150"/>
      <c r="ADG10" s="150"/>
      <c r="ADH10" s="150"/>
      <c r="ADI10" s="150"/>
      <c r="ADJ10" s="150"/>
      <c r="ADK10" s="150"/>
      <c r="ADL10" s="150"/>
      <c r="ADM10" s="150"/>
      <c r="ADN10" s="150"/>
      <c r="ADO10" s="150"/>
      <c r="ADP10" s="150"/>
      <c r="ADQ10" s="150"/>
      <c r="ADR10" s="150"/>
      <c r="ADS10" s="150"/>
      <c r="ADT10" s="150"/>
      <c r="ADU10" s="150"/>
      <c r="ADV10" s="150"/>
      <c r="ADW10" s="150"/>
      <c r="ADX10" s="150"/>
      <c r="ADY10" s="150"/>
      <c r="ADZ10" s="150"/>
      <c r="AEA10" s="150"/>
      <c r="AEB10" s="150"/>
      <c r="AEC10" s="150"/>
      <c r="AED10" s="150"/>
      <c r="AEE10" s="150"/>
      <c r="AEF10" s="150"/>
      <c r="AEG10" s="150"/>
      <c r="AEH10" s="150"/>
      <c r="AEI10" s="150"/>
      <c r="AEJ10" s="150"/>
      <c r="AEK10" s="150"/>
      <c r="AEL10" s="150"/>
      <c r="AEM10" s="150"/>
      <c r="AEN10" s="150"/>
      <c r="AEO10" s="150"/>
      <c r="AEP10" s="150"/>
      <c r="AEQ10" s="150"/>
      <c r="AER10" s="150"/>
      <c r="AES10" s="150"/>
      <c r="AET10" s="150"/>
      <c r="AEU10" s="150"/>
      <c r="AEV10" s="150"/>
      <c r="AEW10" s="150"/>
      <c r="AEX10" s="150"/>
      <c r="AEY10" s="150"/>
      <c r="AEZ10" s="150"/>
      <c r="AFA10" s="150"/>
      <c r="AFB10" s="150"/>
      <c r="AFC10" s="150"/>
      <c r="AFD10" s="150"/>
      <c r="AFE10" s="150"/>
      <c r="AFF10" s="150"/>
      <c r="AFG10" s="150"/>
      <c r="AFH10" s="150"/>
      <c r="AFI10" s="150"/>
      <c r="AFJ10" s="150"/>
      <c r="AFK10" s="150"/>
      <c r="AFL10" s="150"/>
      <c r="AFM10" s="150"/>
      <c r="AFN10" s="150"/>
      <c r="AFO10" s="150"/>
      <c r="AFP10" s="150"/>
      <c r="AFQ10" s="150"/>
      <c r="AFR10" s="150"/>
      <c r="AFS10" s="150"/>
      <c r="AFT10" s="150"/>
      <c r="AFU10" s="150"/>
      <c r="AFV10" s="150"/>
      <c r="AFW10" s="150"/>
      <c r="AFX10" s="150"/>
      <c r="AFY10" s="150"/>
      <c r="AFZ10" s="150"/>
      <c r="AGA10" s="150"/>
      <c r="AGB10" s="150"/>
      <c r="AGC10" s="150"/>
      <c r="AGD10" s="150"/>
      <c r="AGE10" s="150"/>
      <c r="AGF10" s="150"/>
      <c r="AGG10" s="150"/>
      <c r="AGH10" s="150"/>
      <c r="AGI10" s="150"/>
      <c r="AGJ10" s="150"/>
      <c r="AGK10" s="150"/>
      <c r="AGL10" s="150"/>
      <c r="AGM10" s="150"/>
      <c r="AGN10" s="150"/>
      <c r="AGO10" s="150"/>
      <c r="AGP10" s="150"/>
      <c r="AGQ10" s="150"/>
      <c r="AGR10" s="150"/>
      <c r="AGS10" s="150"/>
      <c r="AGT10" s="150"/>
      <c r="AGU10" s="150"/>
      <c r="AGV10" s="150"/>
      <c r="AGW10" s="150"/>
      <c r="AGX10" s="150"/>
      <c r="AGY10" s="150"/>
      <c r="AGZ10" s="150"/>
      <c r="AHA10" s="150"/>
      <c r="AHB10" s="150"/>
      <c r="AHC10" s="150"/>
      <c r="AHD10" s="150"/>
      <c r="AHE10" s="150"/>
      <c r="AHF10" s="150"/>
      <c r="AHG10" s="150"/>
      <c r="AHH10" s="150"/>
      <c r="AHI10" s="150"/>
      <c r="AHJ10" s="150"/>
      <c r="AHK10" s="150"/>
      <c r="AHL10" s="150"/>
      <c r="AHM10" s="150"/>
      <c r="AHN10" s="150"/>
      <c r="AHO10" s="150"/>
      <c r="AHP10" s="150"/>
      <c r="AHQ10" s="150"/>
      <c r="AHR10" s="150"/>
      <c r="AHS10" s="150"/>
      <c r="AHT10" s="150"/>
      <c r="AHU10" s="150"/>
      <c r="AHV10" s="150"/>
      <c r="AHW10" s="150"/>
      <c r="AHX10" s="150"/>
      <c r="AHY10" s="150"/>
      <c r="AHZ10" s="150"/>
      <c r="AIA10" s="150"/>
      <c r="AIB10" s="150"/>
      <c r="AIC10" s="150"/>
      <c r="AID10" s="150"/>
      <c r="AIE10" s="150"/>
      <c r="AIF10" s="150"/>
      <c r="AIG10" s="150"/>
      <c r="AIH10" s="150"/>
      <c r="AII10" s="150"/>
      <c r="AIJ10" s="150"/>
      <c r="AIK10" s="150"/>
      <c r="AIL10" s="150"/>
      <c r="AIM10" s="150"/>
      <c r="AIN10" s="150"/>
      <c r="AIO10" s="150"/>
      <c r="AIP10" s="150"/>
      <c r="AIQ10" s="150"/>
      <c r="AIR10" s="150"/>
      <c r="AIS10" s="150"/>
      <c r="AIT10" s="150"/>
      <c r="AIU10" s="150"/>
      <c r="AIV10" s="150"/>
      <c r="AIW10" s="150"/>
      <c r="AIX10" s="150"/>
      <c r="AIY10" s="150"/>
      <c r="AIZ10" s="150"/>
      <c r="AJA10" s="150"/>
      <c r="AJB10" s="150"/>
      <c r="AJC10" s="150"/>
      <c r="AJD10" s="150"/>
      <c r="AJE10" s="150"/>
      <c r="AJF10" s="150"/>
      <c r="AJG10" s="150"/>
      <c r="AJH10" s="150"/>
      <c r="AJI10" s="150"/>
      <c r="AJJ10" s="150"/>
      <c r="AJK10" s="150"/>
      <c r="AJL10" s="150"/>
      <c r="AJM10" s="150"/>
      <c r="AJN10" s="150"/>
      <c r="AJO10" s="150"/>
      <c r="AJP10" s="150"/>
      <c r="AJQ10" s="150"/>
      <c r="AJR10" s="150"/>
      <c r="AJS10" s="150"/>
      <c r="AJT10" s="150"/>
      <c r="AJU10" s="150"/>
      <c r="AJV10" s="150"/>
      <c r="AJW10" s="150"/>
      <c r="AJX10" s="150"/>
      <c r="AJY10" s="150"/>
      <c r="AJZ10" s="150"/>
      <c r="AKA10" s="150"/>
      <c r="AKB10" s="150"/>
      <c r="AKC10" s="150"/>
      <c r="AKD10" s="150"/>
      <c r="AKE10" s="150"/>
      <c r="AKF10" s="150"/>
      <c r="AKG10" s="150"/>
      <c r="AKH10" s="150"/>
      <c r="AKI10" s="150"/>
      <c r="AKJ10" s="150"/>
      <c r="AKK10" s="150"/>
      <c r="AKL10" s="150"/>
      <c r="AKM10" s="150"/>
      <c r="AKN10" s="150"/>
      <c r="AKO10" s="150"/>
      <c r="AKP10" s="150"/>
      <c r="AKQ10" s="150"/>
      <c r="AKR10" s="150"/>
      <c r="AKS10" s="150"/>
      <c r="AKT10" s="150"/>
      <c r="AKU10" s="150"/>
      <c r="AKV10" s="150"/>
      <c r="AKW10" s="150"/>
      <c r="AKX10" s="150"/>
      <c r="AKY10" s="150"/>
      <c r="AKZ10" s="150"/>
      <c r="ALA10" s="150"/>
      <c r="ALB10" s="150"/>
      <c r="ALC10" s="150"/>
      <c r="ALD10" s="150"/>
      <c r="ALE10" s="150"/>
      <c r="ALF10" s="150"/>
      <c r="ALG10" s="150"/>
      <c r="ALH10" s="150"/>
      <c r="ALI10" s="150"/>
      <c r="ALJ10" s="150"/>
      <c r="ALK10" s="150"/>
      <c r="ALL10" s="150"/>
      <c r="ALM10" s="150"/>
      <c r="ALN10" s="150"/>
      <c r="ALO10" s="150"/>
      <c r="ALP10" s="150"/>
      <c r="ALQ10" s="150"/>
      <c r="ALR10" s="150"/>
      <c r="ALS10" s="150"/>
      <c r="ALT10" s="150"/>
      <c r="ALU10" s="150"/>
      <c r="ALV10" s="150"/>
      <c r="ALW10" s="150"/>
      <c r="ALX10" s="150"/>
      <c r="ALY10" s="150"/>
      <c r="ALZ10" s="150"/>
      <c r="AMA10" s="150"/>
      <c r="AMB10" s="150"/>
      <c r="AMC10" s="150"/>
      <c r="AMD10" s="150"/>
      <c r="AME10" s="150"/>
      <c r="AMF10" s="150"/>
      <c r="AMG10" s="150"/>
      <c r="AMH10" s="150"/>
      <c r="AMI10" s="150"/>
      <c r="AMJ10" s="150"/>
      <c r="AMK10" s="150"/>
    </row>
    <row r="11" spans="1:1025" s="338" customFormat="1" ht="22.5" hidden="1" x14ac:dyDescent="0.2">
      <c r="A11" s="148" t="s">
        <v>280</v>
      </c>
      <c r="B11" s="148">
        <v>43501</v>
      </c>
      <c r="C11" s="148" t="s">
        <v>283</v>
      </c>
      <c r="D11" s="148" t="s">
        <v>282</v>
      </c>
      <c r="E11" s="401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150"/>
      <c r="BN11" s="150"/>
      <c r="BO11" s="150"/>
      <c r="BP11" s="150"/>
      <c r="BQ11" s="150"/>
      <c r="BR11" s="150"/>
      <c r="BS11" s="150"/>
      <c r="BT11" s="150"/>
      <c r="BU11" s="150"/>
      <c r="BV11" s="150"/>
      <c r="BW11" s="150"/>
      <c r="BX11" s="150"/>
      <c r="BY11" s="150"/>
      <c r="BZ11" s="150"/>
      <c r="CA11" s="150"/>
      <c r="CB11" s="150"/>
      <c r="CC11" s="150"/>
      <c r="CD11" s="150"/>
      <c r="CE11" s="150"/>
      <c r="CF11" s="150"/>
      <c r="CG11" s="150"/>
      <c r="CH11" s="150"/>
      <c r="CI11" s="150"/>
      <c r="CJ11" s="150"/>
      <c r="CK11" s="150"/>
      <c r="CL11" s="150"/>
      <c r="CM11" s="150"/>
      <c r="CN11" s="150"/>
      <c r="CO11" s="150"/>
      <c r="CP11" s="150"/>
      <c r="CQ11" s="150"/>
      <c r="CR11" s="150"/>
      <c r="CS11" s="150"/>
      <c r="CT11" s="150"/>
      <c r="CU11" s="150"/>
      <c r="CV11" s="150"/>
      <c r="CW11" s="150"/>
      <c r="CX11" s="150"/>
      <c r="CY11" s="150"/>
      <c r="CZ11" s="150"/>
      <c r="DA11" s="150"/>
      <c r="DB11" s="150"/>
      <c r="DC11" s="150"/>
      <c r="DD11" s="150"/>
      <c r="DE11" s="150"/>
      <c r="DF11" s="150"/>
      <c r="DG11" s="150"/>
      <c r="DH11" s="150"/>
      <c r="DI11" s="150"/>
      <c r="DJ11" s="150"/>
      <c r="DK11" s="150"/>
      <c r="DL11" s="150"/>
      <c r="DM11" s="150"/>
      <c r="DN11" s="150"/>
      <c r="DO11" s="150"/>
      <c r="DP11" s="150"/>
      <c r="DQ11" s="150"/>
      <c r="DR11" s="150"/>
      <c r="DS11" s="150"/>
      <c r="DT11" s="150"/>
      <c r="DU11" s="150"/>
      <c r="DV11" s="150"/>
      <c r="DW11" s="150"/>
      <c r="DX11" s="150"/>
      <c r="DY11" s="150"/>
      <c r="DZ11" s="150"/>
      <c r="EA11" s="150"/>
      <c r="EB11" s="150"/>
      <c r="EC11" s="150"/>
      <c r="ED11" s="150"/>
      <c r="EE11" s="150"/>
      <c r="EF11" s="150"/>
      <c r="EG11" s="150"/>
      <c r="EH11" s="150"/>
      <c r="EI11" s="150"/>
      <c r="EJ11" s="150"/>
      <c r="EK11" s="150"/>
      <c r="EL11" s="150"/>
      <c r="EM11" s="150"/>
      <c r="EN11" s="150"/>
      <c r="EO11" s="150"/>
      <c r="EP11" s="150"/>
      <c r="EQ11" s="150"/>
      <c r="ER11" s="150"/>
      <c r="ES11" s="150"/>
      <c r="ET11" s="150"/>
      <c r="EU11" s="150"/>
      <c r="EV11" s="150"/>
      <c r="EW11" s="150"/>
      <c r="EX11" s="150"/>
      <c r="EY11" s="150"/>
      <c r="EZ11" s="150"/>
      <c r="FA11" s="150"/>
      <c r="FB11" s="150"/>
      <c r="FC11" s="150"/>
      <c r="FD11" s="150"/>
      <c r="FE11" s="150"/>
      <c r="FF11" s="150"/>
      <c r="FG11" s="150"/>
      <c r="FH11" s="150"/>
      <c r="FI11" s="150"/>
      <c r="FJ11" s="150"/>
      <c r="FK11" s="150"/>
      <c r="FL11" s="150"/>
      <c r="FM11" s="150"/>
      <c r="FN11" s="150"/>
      <c r="FO11" s="150"/>
      <c r="FP11" s="150"/>
      <c r="FQ11" s="150"/>
      <c r="FR11" s="150"/>
      <c r="FS11" s="150"/>
      <c r="FT11" s="150"/>
      <c r="FU11" s="150"/>
      <c r="FV11" s="150"/>
      <c r="FW11" s="150"/>
      <c r="FX11" s="150"/>
      <c r="FY11" s="150"/>
      <c r="FZ11" s="150"/>
      <c r="GA11" s="150"/>
      <c r="GB11" s="150"/>
      <c r="GC11" s="150"/>
      <c r="GD11" s="150"/>
      <c r="GE11" s="150"/>
      <c r="GF11" s="150"/>
      <c r="GG11" s="150"/>
      <c r="GH11" s="150"/>
      <c r="GI11" s="150"/>
      <c r="GJ11" s="150"/>
      <c r="GK11" s="150"/>
      <c r="GL11" s="150"/>
      <c r="GM11" s="150"/>
      <c r="GN11" s="150"/>
      <c r="GO11" s="150"/>
      <c r="GP11" s="150"/>
      <c r="GQ11" s="150"/>
      <c r="GR11" s="150"/>
      <c r="GS11" s="150"/>
      <c r="GT11" s="150"/>
      <c r="GU11" s="150"/>
      <c r="GV11" s="150"/>
      <c r="GW11" s="150"/>
      <c r="GX11" s="150"/>
      <c r="GY11" s="150"/>
      <c r="GZ11" s="150"/>
      <c r="HA11" s="150"/>
      <c r="HB11" s="150"/>
      <c r="HC11" s="150"/>
      <c r="HD11" s="150"/>
      <c r="HE11" s="150"/>
      <c r="HF11" s="150"/>
      <c r="HG11" s="150"/>
      <c r="HH11" s="150"/>
      <c r="HI11" s="150"/>
      <c r="HJ11" s="150"/>
      <c r="HK11" s="150"/>
      <c r="HL11" s="150"/>
      <c r="HM11" s="150"/>
      <c r="HN11" s="150"/>
      <c r="HO11" s="150"/>
      <c r="HP11" s="150"/>
      <c r="HQ11" s="150"/>
      <c r="HR11" s="150"/>
      <c r="HS11" s="150"/>
      <c r="HT11" s="150"/>
      <c r="HU11" s="150"/>
      <c r="HV11" s="150"/>
      <c r="HW11" s="150"/>
      <c r="HX11" s="150"/>
      <c r="HY11" s="150"/>
      <c r="HZ11" s="150"/>
      <c r="IA11" s="150"/>
      <c r="IB11" s="150"/>
      <c r="IC11" s="150"/>
      <c r="ID11" s="150"/>
      <c r="IE11" s="150"/>
      <c r="IF11" s="150"/>
      <c r="IG11" s="150"/>
      <c r="IH11" s="150"/>
      <c r="II11" s="150"/>
      <c r="IJ11" s="150"/>
      <c r="IK11" s="150"/>
      <c r="IL11" s="150"/>
      <c r="IM11" s="150"/>
      <c r="IN11" s="150"/>
      <c r="IO11" s="150"/>
      <c r="IP11" s="150"/>
      <c r="IQ11" s="150"/>
      <c r="IR11" s="150"/>
      <c r="IS11" s="150"/>
      <c r="IT11" s="150"/>
      <c r="IU11" s="150"/>
      <c r="IV11" s="150"/>
      <c r="IW11" s="150"/>
      <c r="IX11" s="150"/>
      <c r="IY11" s="150"/>
      <c r="IZ11" s="150"/>
      <c r="JA11" s="150"/>
      <c r="JB11" s="150"/>
      <c r="JC11" s="150"/>
      <c r="JD11" s="150"/>
      <c r="JE11" s="150"/>
      <c r="JF11" s="150"/>
      <c r="JG11" s="150"/>
      <c r="JH11" s="150"/>
      <c r="JI11" s="150"/>
      <c r="JJ11" s="150"/>
      <c r="JK11" s="150"/>
      <c r="JL11" s="150"/>
      <c r="JM11" s="150"/>
      <c r="JN11" s="150"/>
      <c r="JO11" s="150"/>
      <c r="JP11" s="150"/>
      <c r="JQ11" s="150"/>
      <c r="JR11" s="150"/>
      <c r="JS11" s="150"/>
      <c r="JT11" s="150"/>
      <c r="JU11" s="150"/>
      <c r="JV11" s="150"/>
      <c r="JW11" s="150"/>
      <c r="JX11" s="150"/>
      <c r="JY11" s="150"/>
      <c r="JZ11" s="150"/>
      <c r="KA11" s="150"/>
      <c r="KB11" s="150"/>
      <c r="KC11" s="150"/>
      <c r="KD11" s="150"/>
      <c r="KE11" s="150"/>
      <c r="KF11" s="150"/>
      <c r="KG11" s="150"/>
      <c r="KH11" s="150"/>
      <c r="KI11" s="150"/>
      <c r="KJ11" s="150"/>
      <c r="KK11" s="150"/>
      <c r="KL11" s="150"/>
      <c r="KM11" s="150"/>
      <c r="KN11" s="150"/>
      <c r="KO11" s="150"/>
      <c r="KP11" s="150"/>
      <c r="KQ11" s="150"/>
      <c r="KR11" s="150"/>
      <c r="KS11" s="150"/>
      <c r="KT11" s="150"/>
      <c r="KU11" s="150"/>
      <c r="KV11" s="150"/>
      <c r="KW11" s="150"/>
      <c r="KX11" s="150"/>
      <c r="KY11" s="150"/>
      <c r="KZ11" s="150"/>
      <c r="LA11" s="150"/>
      <c r="LB11" s="150"/>
      <c r="LC11" s="150"/>
      <c r="LD11" s="150"/>
      <c r="LE11" s="150"/>
      <c r="LF11" s="150"/>
      <c r="LG11" s="150"/>
      <c r="LH11" s="150"/>
      <c r="LI11" s="150"/>
      <c r="LJ11" s="150"/>
      <c r="LK11" s="150"/>
      <c r="LL11" s="150"/>
      <c r="LM11" s="150"/>
      <c r="LN11" s="150"/>
      <c r="LO11" s="150"/>
      <c r="LP11" s="150"/>
      <c r="LQ11" s="150"/>
      <c r="LR11" s="150"/>
      <c r="LS11" s="150"/>
      <c r="LT11" s="150"/>
      <c r="LU11" s="150"/>
      <c r="LV11" s="150"/>
      <c r="LW11" s="150"/>
      <c r="LX11" s="150"/>
      <c r="LY11" s="150"/>
      <c r="LZ11" s="150"/>
      <c r="MA11" s="150"/>
      <c r="MB11" s="150"/>
      <c r="MC11" s="150"/>
      <c r="MD11" s="150"/>
      <c r="ME11" s="150"/>
      <c r="MF11" s="150"/>
      <c r="MG11" s="150"/>
      <c r="MH11" s="150"/>
      <c r="MI11" s="150"/>
      <c r="MJ11" s="150"/>
      <c r="MK11" s="150"/>
      <c r="ML11" s="150"/>
      <c r="MM11" s="150"/>
      <c r="MN11" s="150"/>
      <c r="MO11" s="150"/>
      <c r="MP11" s="150"/>
      <c r="MQ11" s="150"/>
      <c r="MR11" s="150"/>
      <c r="MS11" s="150"/>
      <c r="MT11" s="150"/>
      <c r="MU11" s="150"/>
      <c r="MV11" s="150"/>
      <c r="MW11" s="150"/>
      <c r="MX11" s="150"/>
      <c r="MY11" s="150"/>
      <c r="MZ11" s="150"/>
      <c r="NA11" s="150"/>
      <c r="NB11" s="150"/>
      <c r="NC11" s="150"/>
      <c r="ND11" s="150"/>
      <c r="NE11" s="150"/>
      <c r="NF11" s="150"/>
      <c r="NG11" s="150"/>
      <c r="NH11" s="150"/>
      <c r="NI11" s="150"/>
      <c r="NJ11" s="150"/>
      <c r="NK11" s="150"/>
      <c r="NL11" s="150"/>
      <c r="NM11" s="150"/>
      <c r="NN11" s="150"/>
      <c r="NO11" s="150"/>
      <c r="NP11" s="150"/>
      <c r="NQ11" s="150"/>
      <c r="NR11" s="150"/>
      <c r="NS11" s="150"/>
      <c r="NT11" s="150"/>
      <c r="NU11" s="150"/>
      <c r="NV11" s="150"/>
      <c r="NW11" s="150"/>
      <c r="NX11" s="150"/>
      <c r="NY11" s="150"/>
      <c r="NZ11" s="150"/>
      <c r="OA11" s="150"/>
      <c r="OB11" s="150"/>
      <c r="OC11" s="150"/>
      <c r="OD11" s="150"/>
      <c r="OE11" s="150"/>
      <c r="OF11" s="150"/>
      <c r="OG11" s="150"/>
      <c r="OH11" s="150"/>
      <c r="OI11" s="150"/>
      <c r="OJ11" s="150"/>
      <c r="OK11" s="150"/>
      <c r="OL11" s="150"/>
      <c r="OM11" s="150"/>
      <c r="ON11" s="150"/>
      <c r="OO11" s="150"/>
      <c r="OP11" s="150"/>
      <c r="OQ11" s="150"/>
      <c r="OR11" s="150"/>
      <c r="OS11" s="150"/>
      <c r="OT11" s="150"/>
      <c r="OU11" s="150"/>
      <c r="OV11" s="150"/>
      <c r="OW11" s="150"/>
      <c r="OX11" s="150"/>
      <c r="OY11" s="150"/>
      <c r="OZ11" s="150"/>
      <c r="PA11" s="150"/>
      <c r="PB11" s="150"/>
      <c r="PC11" s="150"/>
      <c r="PD11" s="150"/>
      <c r="PE11" s="150"/>
      <c r="PF11" s="150"/>
      <c r="PG11" s="150"/>
      <c r="PH11" s="150"/>
      <c r="PI11" s="150"/>
      <c r="PJ11" s="150"/>
      <c r="PK11" s="150"/>
      <c r="PL11" s="150"/>
      <c r="PM11" s="150"/>
      <c r="PN11" s="150"/>
      <c r="PO11" s="150"/>
      <c r="PP11" s="150"/>
      <c r="PQ11" s="150"/>
      <c r="PR11" s="150"/>
      <c r="PS11" s="150"/>
      <c r="PT11" s="150"/>
      <c r="PU11" s="150"/>
      <c r="PV11" s="150"/>
      <c r="PW11" s="150"/>
      <c r="PX11" s="150"/>
      <c r="PY11" s="150"/>
      <c r="PZ11" s="150"/>
      <c r="QA11" s="150"/>
      <c r="QB11" s="150"/>
      <c r="QC11" s="150"/>
      <c r="QD11" s="150"/>
      <c r="QE11" s="150"/>
      <c r="QF11" s="150"/>
      <c r="QG11" s="150"/>
      <c r="QH11" s="150"/>
      <c r="QI11" s="150"/>
      <c r="QJ11" s="150"/>
      <c r="QK11" s="150"/>
      <c r="QL11" s="150"/>
      <c r="QM11" s="150"/>
      <c r="QN11" s="150"/>
      <c r="QO11" s="150"/>
      <c r="QP11" s="150"/>
      <c r="QQ11" s="150"/>
      <c r="QR11" s="150"/>
      <c r="QS11" s="150"/>
      <c r="QT11" s="150"/>
      <c r="QU11" s="150"/>
      <c r="QV11" s="150"/>
      <c r="QW11" s="150"/>
      <c r="QX11" s="150"/>
      <c r="QY11" s="150"/>
      <c r="QZ11" s="150"/>
      <c r="RA11" s="150"/>
      <c r="RB11" s="150"/>
      <c r="RC11" s="150"/>
      <c r="RD11" s="150"/>
      <c r="RE11" s="150"/>
      <c r="RF11" s="150"/>
      <c r="RG11" s="150"/>
      <c r="RH11" s="150"/>
      <c r="RI11" s="150"/>
      <c r="RJ11" s="150"/>
      <c r="RK11" s="150"/>
      <c r="RL11" s="150"/>
      <c r="RM11" s="150"/>
      <c r="RN11" s="150"/>
      <c r="RO11" s="150"/>
      <c r="RP11" s="150"/>
      <c r="RQ11" s="150"/>
      <c r="RR11" s="150"/>
      <c r="RS11" s="150"/>
      <c r="RT11" s="150"/>
      <c r="RU11" s="150"/>
      <c r="RV11" s="150"/>
      <c r="RW11" s="150"/>
      <c r="RX11" s="150"/>
      <c r="RY11" s="150"/>
      <c r="RZ11" s="150"/>
      <c r="SA11" s="150"/>
      <c r="SB11" s="150"/>
      <c r="SC11" s="150"/>
      <c r="SD11" s="150"/>
      <c r="SE11" s="150"/>
      <c r="SF11" s="150"/>
      <c r="SG11" s="150"/>
      <c r="SH11" s="150"/>
      <c r="SI11" s="150"/>
      <c r="SJ11" s="150"/>
      <c r="SK11" s="150"/>
      <c r="SL11" s="150"/>
      <c r="SM11" s="150"/>
      <c r="SN11" s="150"/>
      <c r="SO11" s="150"/>
      <c r="SP11" s="150"/>
      <c r="SQ11" s="150"/>
      <c r="SR11" s="150"/>
      <c r="SS11" s="150"/>
      <c r="ST11" s="150"/>
      <c r="SU11" s="150"/>
      <c r="SV11" s="150"/>
      <c r="SW11" s="150"/>
      <c r="SX11" s="150"/>
      <c r="SY11" s="150"/>
      <c r="SZ11" s="150"/>
      <c r="TA11" s="150"/>
      <c r="TB11" s="150"/>
      <c r="TC11" s="150"/>
      <c r="TD11" s="150"/>
      <c r="TE11" s="150"/>
      <c r="TF11" s="150"/>
      <c r="TG11" s="150"/>
      <c r="TH11" s="150"/>
      <c r="TI11" s="150"/>
      <c r="TJ11" s="150"/>
      <c r="TK11" s="150"/>
      <c r="TL11" s="150"/>
      <c r="TM11" s="150"/>
      <c r="TN11" s="150"/>
      <c r="TO11" s="150"/>
      <c r="TP11" s="150"/>
      <c r="TQ11" s="150"/>
      <c r="TR11" s="150"/>
      <c r="TS11" s="150"/>
      <c r="TT11" s="150"/>
      <c r="TU11" s="150"/>
      <c r="TV11" s="150"/>
      <c r="TW11" s="150"/>
      <c r="TX11" s="150"/>
      <c r="TY11" s="150"/>
      <c r="TZ11" s="150"/>
      <c r="UA11" s="150"/>
      <c r="UB11" s="150"/>
      <c r="UC11" s="150"/>
      <c r="UD11" s="150"/>
      <c r="UE11" s="150"/>
      <c r="UF11" s="150"/>
      <c r="UG11" s="150"/>
      <c r="UH11" s="150"/>
      <c r="UI11" s="150"/>
      <c r="UJ11" s="150"/>
      <c r="UK11" s="150"/>
      <c r="UL11" s="150"/>
      <c r="UM11" s="150"/>
      <c r="UN11" s="150"/>
      <c r="UO11" s="150"/>
      <c r="UP11" s="150"/>
      <c r="UQ11" s="150"/>
      <c r="UR11" s="150"/>
      <c r="US11" s="150"/>
      <c r="UT11" s="150"/>
      <c r="UU11" s="150"/>
      <c r="UV11" s="150"/>
      <c r="UW11" s="150"/>
      <c r="UX11" s="150"/>
      <c r="UY11" s="150"/>
      <c r="UZ11" s="150"/>
      <c r="VA11" s="150"/>
      <c r="VB11" s="150"/>
      <c r="VC11" s="150"/>
      <c r="VD11" s="150"/>
      <c r="VE11" s="150"/>
      <c r="VF11" s="150"/>
      <c r="VG11" s="150"/>
      <c r="VH11" s="150"/>
      <c r="VI11" s="150"/>
      <c r="VJ11" s="150"/>
      <c r="VK11" s="150"/>
      <c r="VL11" s="150"/>
      <c r="VM11" s="150"/>
      <c r="VN11" s="150"/>
      <c r="VO11" s="150"/>
      <c r="VP11" s="150"/>
      <c r="VQ11" s="150"/>
      <c r="VR11" s="150"/>
      <c r="VS11" s="150"/>
      <c r="VT11" s="150"/>
      <c r="VU11" s="150"/>
      <c r="VV11" s="150"/>
      <c r="VW11" s="150"/>
      <c r="VX11" s="150"/>
      <c r="VY11" s="150"/>
      <c r="VZ11" s="150"/>
      <c r="WA11" s="150"/>
      <c r="WB11" s="150"/>
      <c r="WC11" s="150"/>
      <c r="WD11" s="150"/>
      <c r="WE11" s="150"/>
      <c r="WF11" s="150"/>
      <c r="WG11" s="150"/>
      <c r="WH11" s="150"/>
      <c r="WI11" s="150"/>
      <c r="WJ11" s="150"/>
      <c r="WK11" s="150"/>
      <c r="WL11" s="150"/>
      <c r="WM11" s="150"/>
      <c r="WN11" s="150"/>
      <c r="WO11" s="150"/>
      <c r="WP11" s="150"/>
      <c r="WQ11" s="150"/>
      <c r="WR11" s="150"/>
      <c r="WS11" s="150"/>
      <c r="WT11" s="150"/>
      <c r="WU11" s="150"/>
      <c r="WV11" s="150"/>
      <c r="WW11" s="150"/>
      <c r="WX11" s="150"/>
      <c r="WY11" s="150"/>
      <c r="WZ11" s="150"/>
      <c r="XA11" s="150"/>
      <c r="XB11" s="150"/>
      <c r="XC11" s="150"/>
      <c r="XD11" s="150"/>
      <c r="XE11" s="150"/>
      <c r="XF11" s="150"/>
      <c r="XG11" s="150"/>
      <c r="XH11" s="150"/>
      <c r="XI11" s="150"/>
      <c r="XJ11" s="150"/>
      <c r="XK11" s="150"/>
      <c r="XL11" s="150"/>
      <c r="XM11" s="150"/>
      <c r="XN11" s="150"/>
      <c r="XO11" s="150"/>
      <c r="XP11" s="150"/>
      <c r="XQ11" s="150"/>
      <c r="XR11" s="150"/>
      <c r="XS11" s="150"/>
      <c r="XT11" s="150"/>
      <c r="XU11" s="150"/>
      <c r="XV11" s="150"/>
      <c r="XW11" s="150"/>
      <c r="XX11" s="150"/>
      <c r="XY11" s="150"/>
      <c r="XZ11" s="150"/>
      <c r="YA11" s="150"/>
      <c r="YB11" s="150"/>
      <c r="YC11" s="150"/>
      <c r="YD11" s="150"/>
      <c r="YE11" s="150"/>
      <c r="YF11" s="150"/>
      <c r="YG11" s="150"/>
      <c r="YH11" s="150"/>
      <c r="YI11" s="150"/>
      <c r="YJ11" s="150"/>
      <c r="YK11" s="150"/>
      <c r="YL11" s="150"/>
      <c r="YM11" s="150"/>
      <c r="YN11" s="150"/>
      <c r="YO11" s="150"/>
      <c r="YP11" s="150"/>
      <c r="YQ11" s="150"/>
      <c r="YR11" s="150"/>
      <c r="YS11" s="150"/>
      <c r="YT11" s="150"/>
      <c r="YU11" s="150"/>
      <c r="YV11" s="150"/>
      <c r="YW11" s="150"/>
      <c r="YX11" s="150"/>
      <c r="YY11" s="150"/>
      <c r="YZ11" s="150"/>
      <c r="ZA11" s="150"/>
      <c r="ZB11" s="150"/>
      <c r="ZC11" s="150"/>
      <c r="ZD11" s="150"/>
      <c r="ZE11" s="150"/>
      <c r="ZF11" s="150"/>
      <c r="ZG11" s="150"/>
      <c r="ZH11" s="150"/>
      <c r="ZI11" s="150"/>
      <c r="ZJ11" s="150"/>
      <c r="ZK11" s="150"/>
      <c r="ZL11" s="150"/>
      <c r="ZM11" s="150"/>
      <c r="ZN11" s="150"/>
      <c r="ZO11" s="150"/>
      <c r="ZP11" s="150"/>
      <c r="ZQ11" s="150"/>
      <c r="ZR11" s="150"/>
      <c r="ZS11" s="150"/>
      <c r="ZT11" s="150"/>
      <c r="ZU11" s="150"/>
      <c r="ZV11" s="150"/>
      <c r="ZW11" s="150"/>
      <c r="ZX11" s="150"/>
      <c r="ZY11" s="150"/>
      <c r="ZZ11" s="150"/>
      <c r="AAA11" s="150"/>
      <c r="AAB11" s="150"/>
      <c r="AAC11" s="150"/>
      <c r="AAD11" s="150"/>
      <c r="AAE11" s="150"/>
      <c r="AAF11" s="150"/>
      <c r="AAG11" s="150"/>
      <c r="AAH11" s="150"/>
      <c r="AAI11" s="150"/>
      <c r="AAJ11" s="150"/>
      <c r="AAK11" s="150"/>
      <c r="AAL11" s="150"/>
      <c r="AAM11" s="150"/>
      <c r="AAN11" s="150"/>
      <c r="AAO11" s="150"/>
      <c r="AAP11" s="150"/>
      <c r="AAQ11" s="150"/>
      <c r="AAR11" s="150"/>
      <c r="AAS11" s="150"/>
      <c r="AAT11" s="150"/>
      <c r="AAU11" s="150"/>
      <c r="AAV11" s="150"/>
      <c r="AAW11" s="150"/>
      <c r="AAX11" s="150"/>
      <c r="AAY11" s="150"/>
      <c r="AAZ11" s="150"/>
      <c r="ABA11" s="150"/>
      <c r="ABB11" s="150"/>
      <c r="ABC11" s="150"/>
      <c r="ABD11" s="150"/>
      <c r="ABE11" s="150"/>
      <c r="ABF11" s="150"/>
      <c r="ABG11" s="150"/>
      <c r="ABH11" s="150"/>
      <c r="ABI11" s="150"/>
      <c r="ABJ11" s="150"/>
      <c r="ABK11" s="150"/>
      <c r="ABL11" s="150"/>
      <c r="ABM11" s="150"/>
      <c r="ABN11" s="150"/>
      <c r="ABO11" s="150"/>
      <c r="ABP11" s="150"/>
      <c r="ABQ11" s="150"/>
      <c r="ABR11" s="150"/>
      <c r="ABS11" s="150"/>
      <c r="ABT11" s="150"/>
      <c r="ABU11" s="150"/>
      <c r="ABV11" s="150"/>
      <c r="ABW11" s="150"/>
      <c r="ABX11" s="150"/>
      <c r="ABY11" s="150"/>
      <c r="ABZ11" s="150"/>
      <c r="ACA11" s="150"/>
      <c r="ACB11" s="150"/>
      <c r="ACC11" s="150"/>
      <c r="ACD11" s="150"/>
      <c r="ACE11" s="150"/>
      <c r="ACF11" s="150"/>
      <c r="ACG11" s="150"/>
      <c r="ACH11" s="150"/>
      <c r="ACI11" s="150"/>
      <c r="ACJ11" s="150"/>
      <c r="ACK11" s="150"/>
      <c r="ACL11" s="150"/>
      <c r="ACM11" s="150"/>
      <c r="ACN11" s="150"/>
      <c r="ACO11" s="150"/>
      <c r="ACP11" s="150"/>
      <c r="ACQ11" s="150"/>
      <c r="ACR11" s="150"/>
      <c r="ACS11" s="150"/>
      <c r="ACT11" s="150"/>
      <c r="ACU11" s="150"/>
      <c r="ACV11" s="150"/>
      <c r="ACW11" s="150"/>
      <c r="ACX11" s="150"/>
      <c r="ACY11" s="150"/>
      <c r="ACZ11" s="150"/>
      <c r="ADA11" s="150"/>
      <c r="ADB11" s="150"/>
      <c r="ADC11" s="150"/>
      <c r="ADD11" s="150"/>
      <c r="ADE11" s="150"/>
      <c r="ADF11" s="150"/>
      <c r="ADG11" s="150"/>
      <c r="ADH11" s="150"/>
      <c r="ADI11" s="150"/>
      <c r="ADJ11" s="150"/>
      <c r="ADK11" s="150"/>
      <c r="ADL11" s="150"/>
      <c r="ADM11" s="150"/>
      <c r="ADN11" s="150"/>
      <c r="ADO11" s="150"/>
      <c r="ADP11" s="150"/>
      <c r="ADQ11" s="150"/>
      <c r="ADR11" s="150"/>
      <c r="ADS11" s="150"/>
      <c r="ADT11" s="150"/>
      <c r="ADU11" s="150"/>
      <c r="ADV11" s="150"/>
      <c r="ADW11" s="150"/>
      <c r="ADX11" s="150"/>
      <c r="ADY11" s="150"/>
      <c r="ADZ11" s="150"/>
      <c r="AEA11" s="150"/>
      <c r="AEB11" s="150"/>
      <c r="AEC11" s="150"/>
      <c r="AED11" s="150"/>
      <c r="AEE11" s="150"/>
      <c r="AEF11" s="150"/>
      <c r="AEG11" s="150"/>
      <c r="AEH11" s="150"/>
      <c r="AEI11" s="150"/>
      <c r="AEJ11" s="150"/>
      <c r="AEK11" s="150"/>
      <c r="AEL11" s="150"/>
      <c r="AEM11" s="150"/>
      <c r="AEN11" s="150"/>
      <c r="AEO11" s="150"/>
      <c r="AEP11" s="150"/>
      <c r="AEQ11" s="150"/>
      <c r="AER11" s="150"/>
      <c r="AES11" s="150"/>
      <c r="AET11" s="150"/>
      <c r="AEU11" s="150"/>
      <c r="AEV11" s="150"/>
      <c r="AEW11" s="150"/>
      <c r="AEX11" s="150"/>
      <c r="AEY11" s="150"/>
      <c r="AEZ11" s="150"/>
      <c r="AFA11" s="150"/>
      <c r="AFB11" s="150"/>
      <c r="AFC11" s="150"/>
      <c r="AFD11" s="150"/>
      <c r="AFE11" s="150"/>
      <c r="AFF11" s="150"/>
      <c r="AFG11" s="150"/>
      <c r="AFH11" s="150"/>
      <c r="AFI11" s="150"/>
      <c r="AFJ11" s="150"/>
      <c r="AFK11" s="150"/>
      <c r="AFL11" s="150"/>
      <c r="AFM11" s="150"/>
      <c r="AFN11" s="150"/>
      <c r="AFO11" s="150"/>
      <c r="AFP11" s="150"/>
      <c r="AFQ11" s="150"/>
      <c r="AFR11" s="150"/>
      <c r="AFS11" s="150"/>
      <c r="AFT11" s="150"/>
      <c r="AFU11" s="150"/>
      <c r="AFV11" s="150"/>
      <c r="AFW11" s="150"/>
      <c r="AFX11" s="150"/>
      <c r="AFY11" s="150"/>
      <c r="AFZ11" s="150"/>
      <c r="AGA11" s="150"/>
      <c r="AGB11" s="150"/>
      <c r="AGC11" s="150"/>
      <c r="AGD11" s="150"/>
      <c r="AGE11" s="150"/>
      <c r="AGF11" s="150"/>
      <c r="AGG11" s="150"/>
      <c r="AGH11" s="150"/>
      <c r="AGI11" s="150"/>
      <c r="AGJ11" s="150"/>
      <c r="AGK11" s="150"/>
      <c r="AGL11" s="150"/>
      <c r="AGM11" s="150"/>
      <c r="AGN11" s="150"/>
      <c r="AGO11" s="150"/>
      <c r="AGP11" s="150"/>
      <c r="AGQ11" s="150"/>
      <c r="AGR11" s="150"/>
      <c r="AGS11" s="150"/>
      <c r="AGT11" s="150"/>
      <c r="AGU11" s="150"/>
      <c r="AGV11" s="150"/>
      <c r="AGW11" s="150"/>
      <c r="AGX11" s="150"/>
      <c r="AGY11" s="150"/>
      <c r="AGZ11" s="150"/>
      <c r="AHA11" s="150"/>
      <c r="AHB11" s="150"/>
      <c r="AHC11" s="150"/>
      <c r="AHD11" s="150"/>
      <c r="AHE11" s="150"/>
      <c r="AHF11" s="150"/>
      <c r="AHG11" s="150"/>
      <c r="AHH11" s="150"/>
      <c r="AHI11" s="150"/>
      <c r="AHJ11" s="150"/>
      <c r="AHK11" s="150"/>
      <c r="AHL11" s="150"/>
      <c r="AHM11" s="150"/>
      <c r="AHN11" s="150"/>
      <c r="AHO11" s="150"/>
      <c r="AHP11" s="150"/>
      <c r="AHQ11" s="150"/>
      <c r="AHR11" s="150"/>
      <c r="AHS11" s="150"/>
      <c r="AHT11" s="150"/>
      <c r="AHU11" s="150"/>
      <c r="AHV11" s="150"/>
      <c r="AHW11" s="150"/>
      <c r="AHX11" s="150"/>
      <c r="AHY11" s="150"/>
      <c r="AHZ11" s="150"/>
      <c r="AIA11" s="150"/>
      <c r="AIB11" s="150"/>
      <c r="AIC11" s="150"/>
      <c r="AID11" s="150"/>
      <c r="AIE11" s="150"/>
      <c r="AIF11" s="150"/>
      <c r="AIG11" s="150"/>
      <c r="AIH11" s="150"/>
      <c r="AII11" s="150"/>
      <c r="AIJ11" s="150"/>
      <c r="AIK11" s="150"/>
      <c r="AIL11" s="150"/>
      <c r="AIM11" s="150"/>
      <c r="AIN11" s="150"/>
      <c r="AIO11" s="150"/>
      <c r="AIP11" s="150"/>
      <c r="AIQ11" s="150"/>
      <c r="AIR11" s="150"/>
      <c r="AIS11" s="150"/>
      <c r="AIT11" s="150"/>
      <c r="AIU11" s="150"/>
      <c r="AIV11" s="150"/>
      <c r="AIW11" s="150"/>
      <c r="AIX11" s="150"/>
      <c r="AIY11" s="150"/>
      <c r="AIZ11" s="150"/>
      <c r="AJA11" s="150"/>
      <c r="AJB11" s="150"/>
      <c r="AJC11" s="150"/>
      <c r="AJD11" s="150"/>
      <c r="AJE11" s="150"/>
      <c r="AJF11" s="150"/>
      <c r="AJG11" s="150"/>
      <c r="AJH11" s="150"/>
      <c r="AJI11" s="150"/>
      <c r="AJJ11" s="150"/>
      <c r="AJK11" s="150"/>
      <c r="AJL11" s="150"/>
      <c r="AJM11" s="150"/>
      <c r="AJN11" s="150"/>
      <c r="AJO11" s="150"/>
      <c r="AJP11" s="150"/>
      <c r="AJQ11" s="150"/>
      <c r="AJR11" s="150"/>
      <c r="AJS11" s="150"/>
      <c r="AJT11" s="150"/>
      <c r="AJU11" s="150"/>
      <c r="AJV11" s="150"/>
      <c r="AJW11" s="150"/>
      <c r="AJX11" s="150"/>
      <c r="AJY11" s="150"/>
      <c r="AJZ11" s="150"/>
      <c r="AKA11" s="150"/>
      <c r="AKB11" s="150"/>
      <c r="AKC11" s="150"/>
      <c r="AKD11" s="150"/>
      <c r="AKE11" s="150"/>
      <c r="AKF11" s="150"/>
      <c r="AKG11" s="150"/>
      <c r="AKH11" s="150"/>
      <c r="AKI11" s="150"/>
      <c r="AKJ11" s="150"/>
      <c r="AKK11" s="150"/>
      <c r="AKL11" s="150"/>
      <c r="AKM11" s="150"/>
      <c r="AKN11" s="150"/>
      <c r="AKO11" s="150"/>
      <c r="AKP11" s="150"/>
      <c r="AKQ11" s="150"/>
      <c r="AKR11" s="150"/>
      <c r="AKS11" s="150"/>
      <c r="AKT11" s="150"/>
      <c r="AKU11" s="150"/>
      <c r="AKV11" s="150"/>
      <c r="AKW11" s="150"/>
      <c r="AKX11" s="150"/>
      <c r="AKY11" s="150"/>
      <c r="AKZ11" s="150"/>
      <c r="ALA11" s="150"/>
      <c r="ALB11" s="150"/>
      <c r="ALC11" s="150"/>
      <c r="ALD11" s="150"/>
      <c r="ALE11" s="150"/>
      <c r="ALF11" s="150"/>
      <c r="ALG11" s="150"/>
      <c r="ALH11" s="150"/>
      <c r="ALI11" s="150"/>
      <c r="ALJ11" s="150"/>
      <c r="ALK11" s="150"/>
      <c r="ALL11" s="150"/>
      <c r="ALM11" s="150"/>
      <c r="ALN11" s="150"/>
      <c r="ALO11" s="150"/>
      <c r="ALP11" s="150"/>
      <c r="ALQ11" s="150"/>
      <c r="ALR11" s="150"/>
      <c r="ALS11" s="150"/>
      <c r="ALT11" s="150"/>
      <c r="ALU11" s="150"/>
      <c r="ALV11" s="150"/>
      <c r="ALW11" s="150"/>
      <c r="ALX11" s="150"/>
      <c r="ALY11" s="150"/>
      <c r="ALZ11" s="150"/>
      <c r="AMA11" s="150"/>
      <c r="AMB11" s="150"/>
      <c r="AMC11" s="150"/>
      <c r="AMD11" s="150"/>
      <c r="AME11" s="150"/>
      <c r="AMF11" s="150"/>
      <c r="AMG11" s="150"/>
      <c r="AMH11" s="150"/>
      <c r="AMI11" s="150"/>
      <c r="AMJ11" s="150"/>
      <c r="AMK11" s="150"/>
    </row>
    <row r="12" spans="1:1025" s="338" customFormat="1" hidden="1" x14ac:dyDescent="0.2"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  <c r="BI12" s="150"/>
      <c r="BJ12" s="150"/>
      <c r="BK12" s="150"/>
      <c r="BL12" s="150"/>
      <c r="BM12" s="150"/>
      <c r="BN12" s="150"/>
      <c r="BO12" s="150"/>
      <c r="BP12" s="150"/>
      <c r="BQ12" s="150"/>
      <c r="BR12" s="150"/>
      <c r="BS12" s="150"/>
      <c r="BT12" s="150"/>
      <c r="BU12" s="150"/>
      <c r="BV12" s="150"/>
      <c r="BW12" s="150"/>
      <c r="BX12" s="150"/>
      <c r="BY12" s="150"/>
      <c r="BZ12" s="150"/>
      <c r="CA12" s="150"/>
      <c r="CB12" s="150"/>
      <c r="CC12" s="150"/>
      <c r="CD12" s="150"/>
      <c r="CE12" s="150"/>
      <c r="CF12" s="150"/>
      <c r="CG12" s="150"/>
      <c r="CH12" s="150"/>
      <c r="CI12" s="150"/>
      <c r="CJ12" s="150"/>
      <c r="CK12" s="150"/>
      <c r="CL12" s="150"/>
      <c r="CM12" s="150"/>
      <c r="CN12" s="150"/>
      <c r="CO12" s="150"/>
      <c r="CP12" s="150"/>
      <c r="CQ12" s="150"/>
      <c r="CR12" s="150"/>
      <c r="CS12" s="150"/>
      <c r="CT12" s="150"/>
      <c r="CU12" s="150"/>
      <c r="CV12" s="150"/>
      <c r="CW12" s="150"/>
      <c r="CX12" s="150"/>
      <c r="CY12" s="150"/>
      <c r="CZ12" s="150"/>
      <c r="DA12" s="150"/>
      <c r="DB12" s="150"/>
      <c r="DC12" s="150"/>
      <c r="DD12" s="150"/>
      <c r="DE12" s="150"/>
      <c r="DF12" s="150"/>
      <c r="DG12" s="150"/>
      <c r="DH12" s="150"/>
      <c r="DI12" s="150"/>
      <c r="DJ12" s="150"/>
      <c r="DK12" s="150"/>
      <c r="DL12" s="150"/>
      <c r="DM12" s="150"/>
      <c r="DN12" s="150"/>
      <c r="DO12" s="150"/>
      <c r="DP12" s="150"/>
      <c r="DQ12" s="150"/>
      <c r="DR12" s="150"/>
      <c r="DS12" s="150"/>
      <c r="DT12" s="150"/>
      <c r="DU12" s="150"/>
      <c r="DV12" s="150"/>
      <c r="DW12" s="150"/>
      <c r="DX12" s="150"/>
      <c r="DY12" s="150"/>
      <c r="DZ12" s="150"/>
      <c r="EA12" s="150"/>
      <c r="EB12" s="150"/>
      <c r="EC12" s="150"/>
      <c r="ED12" s="150"/>
      <c r="EE12" s="150"/>
      <c r="EF12" s="150"/>
      <c r="EG12" s="150"/>
      <c r="EH12" s="150"/>
      <c r="EI12" s="150"/>
      <c r="EJ12" s="150"/>
      <c r="EK12" s="150"/>
      <c r="EL12" s="150"/>
      <c r="EM12" s="150"/>
      <c r="EN12" s="150"/>
      <c r="EO12" s="150"/>
      <c r="EP12" s="150"/>
      <c r="EQ12" s="150"/>
      <c r="ER12" s="150"/>
      <c r="ES12" s="150"/>
      <c r="ET12" s="150"/>
      <c r="EU12" s="150"/>
      <c r="EV12" s="150"/>
      <c r="EW12" s="150"/>
      <c r="EX12" s="150"/>
      <c r="EY12" s="150"/>
      <c r="EZ12" s="150"/>
      <c r="FA12" s="150"/>
      <c r="FB12" s="150"/>
      <c r="FC12" s="150"/>
      <c r="FD12" s="150"/>
      <c r="FE12" s="150"/>
      <c r="FF12" s="150"/>
      <c r="FG12" s="150"/>
      <c r="FH12" s="150"/>
      <c r="FI12" s="150"/>
      <c r="FJ12" s="150"/>
      <c r="FK12" s="150"/>
      <c r="FL12" s="150"/>
      <c r="FM12" s="150"/>
      <c r="FN12" s="150"/>
      <c r="FO12" s="150"/>
      <c r="FP12" s="150"/>
      <c r="FQ12" s="150"/>
      <c r="FR12" s="150"/>
      <c r="FS12" s="150"/>
      <c r="FT12" s="150"/>
      <c r="FU12" s="150"/>
      <c r="FV12" s="150"/>
      <c r="FW12" s="150"/>
      <c r="FX12" s="150"/>
      <c r="FY12" s="150"/>
      <c r="FZ12" s="150"/>
      <c r="GA12" s="150"/>
      <c r="GB12" s="150"/>
      <c r="GC12" s="150"/>
      <c r="GD12" s="150"/>
      <c r="GE12" s="150"/>
      <c r="GF12" s="150"/>
      <c r="GG12" s="150"/>
      <c r="GH12" s="150"/>
      <c r="GI12" s="150"/>
      <c r="GJ12" s="150"/>
      <c r="GK12" s="150"/>
      <c r="GL12" s="150"/>
      <c r="GM12" s="150"/>
      <c r="GN12" s="150"/>
      <c r="GO12" s="150"/>
      <c r="GP12" s="150"/>
      <c r="GQ12" s="150"/>
      <c r="GR12" s="150"/>
      <c r="GS12" s="150"/>
      <c r="GT12" s="150"/>
      <c r="GU12" s="150"/>
      <c r="GV12" s="150"/>
      <c r="GW12" s="150"/>
      <c r="GX12" s="150"/>
      <c r="GY12" s="150"/>
      <c r="GZ12" s="150"/>
      <c r="HA12" s="150"/>
      <c r="HB12" s="150"/>
      <c r="HC12" s="150"/>
      <c r="HD12" s="150"/>
      <c r="HE12" s="150"/>
      <c r="HF12" s="150"/>
      <c r="HG12" s="150"/>
      <c r="HH12" s="150"/>
      <c r="HI12" s="150"/>
      <c r="HJ12" s="150"/>
      <c r="HK12" s="150"/>
      <c r="HL12" s="150"/>
      <c r="HM12" s="150"/>
      <c r="HN12" s="150"/>
      <c r="HO12" s="150"/>
      <c r="HP12" s="150"/>
      <c r="HQ12" s="150"/>
      <c r="HR12" s="150"/>
      <c r="HS12" s="150"/>
      <c r="HT12" s="150"/>
      <c r="HU12" s="150"/>
      <c r="HV12" s="150"/>
      <c r="HW12" s="150"/>
      <c r="HX12" s="150"/>
      <c r="HY12" s="150"/>
      <c r="HZ12" s="150"/>
      <c r="IA12" s="150"/>
      <c r="IB12" s="150"/>
      <c r="IC12" s="150"/>
      <c r="ID12" s="150"/>
      <c r="IE12" s="150"/>
      <c r="IF12" s="150"/>
      <c r="IG12" s="150"/>
      <c r="IH12" s="150"/>
      <c r="II12" s="150"/>
      <c r="IJ12" s="150"/>
      <c r="IK12" s="150"/>
      <c r="IL12" s="150"/>
      <c r="IM12" s="150"/>
      <c r="IN12" s="150"/>
      <c r="IO12" s="150"/>
      <c r="IP12" s="150"/>
      <c r="IQ12" s="150"/>
      <c r="IR12" s="150"/>
      <c r="IS12" s="150"/>
      <c r="IT12" s="150"/>
      <c r="IU12" s="150"/>
      <c r="IV12" s="150"/>
      <c r="IW12" s="150"/>
      <c r="IX12" s="150"/>
      <c r="IY12" s="150"/>
      <c r="IZ12" s="150"/>
      <c r="JA12" s="150"/>
      <c r="JB12" s="150"/>
      <c r="JC12" s="150"/>
      <c r="JD12" s="150"/>
      <c r="JE12" s="150"/>
      <c r="JF12" s="150"/>
      <c r="JG12" s="150"/>
      <c r="JH12" s="150"/>
      <c r="JI12" s="150"/>
      <c r="JJ12" s="150"/>
      <c r="JK12" s="150"/>
      <c r="JL12" s="150"/>
      <c r="JM12" s="150"/>
      <c r="JN12" s="150"/>
      <c r="JO12" s="150"/>
      <c r="JP12" s="150"/>
      <c r="JQ12" s="150"/>
      <c r="JR12" s="150"/>
      <c r="JS12" s="150"/>
      <c r="JT12" s="150"/>
      <c r="JU12" s="150"/>
      <c r="JV12" s="150"/>
      <c r="JW12" s="150"/>
      <c r="JX12" s="150"/>
      <c r="JY12" s="150"/>
      <c r="JZ12" s="150"/>
      <c r="KA12" s="150"/>
      <c r="KB12" s="150"/>
      <c r="KC12" s="150"/>
      <c r="KD12" s="150"/>
      <c r="KE12" s="150"/>
      <c r="KF12" s="150"/>
      <c r="KG12" s="150"/>
      <c r="KH12" s="150"/>
      <c r="KI12" s="150"/>
      <c r="KJ12" s="150"/>
      <c r="KK12" s="150"/>
      <c r="KL12" s="150"/>
      <c r="KM12" s="150"/>
      <c r="KN12" s="150"/>
      <c r="KO12" s="150"/>
      <c r="KP12" s="150"/>
      <c r="KQ12" s="150"/>
      <c r="KR12" s="150"/>
      <c r="KS12" s="150"/>
      <c r="KT12" s="150"/>
      <c r="KU12" s="150"/>
      <c r="KV12" s="150"/>
      <c r="KW12" s="150"/>
      <c r="KX12" s="150"/>
      <c r="KY12" s="150"/>
      <c r="KZ12" s="150"/>
      <c r="LA12" s="150"/>
      <c r="LB12" s="150"/>
      <c r="LC12" s="150"/>
      <c r="LD12" s="150"/>
      <c r="LE12" s="150"/>
      <c r="LF12" s="150"/>
      <c r="LG12" s="150"/>
      <c r="LH12" s="150"/>
      <c r="LI12" s="150"/>
      <c r="LJ12" s="150"/>
      <c r="LK12" s="150"/>
      <c r="LL12" s="150"/>
      <c r="LM12" s="150"/>
      <c r="LN12" s="150"/>
      <c r="LO12" s="150"/>
      <c r="LP12" s="150"/>
      <c r="LQ12" s="150"/>
      <c r="LR12" s="150"/>
      <c r="LS12" s="150"/>
      <c r="LT12" s="150"/>
      <c r="LU12" s="150"/>
      <c r="LV12" s="150"/>
      <c r="LW12" s="150"/>
      <c r="LX12" s="150"/>
      <c r="LY12" s="150"/>
      <c r="LZ12" s="150"/>
      <c r="MA12" s="150"/>
      <c r="MB12" s="150"/>
      <c r="MC12" s="150"/>
      <c r="MD12" s="150"/>
      <c r="ME12" s="150"/>
      <c r="MF12" s="150"/>
      <c r="MG12" s="150"/>
      <c r="MH12" s="150"/>
      <c r="MI12" s="150"/>
      <c r="MJ12" s="150"/>
      <c r="MK12" s="150"/>
      <c r="ML12" s="150"/>
      <c r="MM12" s="150"/>
      <c r="MN12" s="150"/>
      <c r="MO12" s="150"/>
      <c r="MP12" s="150"/>
      <c r="MQ12" s="150"/>
      <c r="MR12" s="150"/>
      <c r="MS12" s="150"/>
      <c r="MT12" s="150"/>
      <c r="MU12" s="150"/>
      <c r="MV12" s="150"/>
      <c r="MW12" s="150"/>
      <c r="MX12" s="150"/>
      <c r="MY12" s="150"/>
      <c r="MZ12" s="150"/>
      <c r="NA12" s="150"/>
      <c r="NB12" s="150"/>
      <c r="NC12" s="150"/>
      <c r="ND12" s="150"/>
      <c r="NE12" s="150"/>
      <c r="NF12" s="150"/>
      <c r="NG12" s="150"/>
      <c r="NH12" s="150"/>
      <c r="NI12" s="150"/>
      <c r="NJ12" s="150"/>
      <c r="NK12" s="150"/>
      <c r="NL12" s="150"/>
      <c r="NM12" s="150"/>
      <c r="NN12" s="150"/>
      <c r="NO12" s="150"/>
      <c r="NP12" s="150"/>
      <c r="NQ12" s="150"/>
      <c r="NR12" s="150"/>
      <c r="NS12" s="150"/>
      <c r="NT12" s="150"/>
      <c r="NU12" s="150"/>
      <c r="NV12" s="150"/>
      <c r="NW12" s="150"/>
      <c r="NX12" s="150"/>
      <c r="NY12" s="150"/>
      <c r="NZ12" s="150"/>
      <c r="OA12" s="150"/>
      <c r="OB12" s="150"/>
      <c r="OC12" s="150"/>
      <c r="OD12" s="150"/>
      <c r="OE12" s="150"/>
      <c r="OF12" s="150"/>
      <c r="OG12" s="150"/>
      <c r="OH12" s="150"/>
      <c r="OI12" s="150"/>
      <c r="OJ12" s="150"/>
      <c r="OK12" s="150"/>
      <c r="OL12" s="150"/>
      <c r="OM12" s="150"/>
      <c r="ON12" s="150"/>
      <c r="OO12" s="150"/>
      <c r="OP12" s="150"/>
      <c r="OQ12" s="150"/>
      <c r="OR12" s="150"/>
      <c r="OS12" s="150"/>
      <c r="OT12" s="150"/>
      <c r="OU12" s="150"/>
      <c r="OV12" s="150"/>
      <c r="OW12" s="150"/>
      <c r="OX12" s="150"/>
      <c r="OY12" s="150"/>
      <c r="OZ12" s="150"/>
      <c r="PA12" s="150"/>
      <c r="PB12" s="150"/>
      <c r="PC12" s="150"/>
      <c r="PD12" s="150"/>
      <c r="PE12" s="150"/>
      <c r="PF12" s="150"/>
      <c r="PG12" s="150"/>
      <c r="PH12" s="150"/>
      <c r="PI12" s="150"/>
      <c r="PJ12" s="150"/>
      <c r="PK12" s="150"/>
      <c r="PL12" s="150"/>
      <c r="PM12" s="150"/>
      <c r="PN12" s="150"/>
      <c r="PO12" s="150"/>
      <c r="PP12" s="150"/>
      <c r="PQ12" s="150"/>
      <c r="PR12" s="150"/>
      <c r="PS12" s="150"/>
      <c r="PT12" s="150"/>
      <c r="PU12" s="150"/>
      <c r="PV12" s="150"/>
      <c r="PW12" s="150"/>
      <c r="PX12" s="150"/>
      <c r="PY12" s="150"/>
      <c r="PZ12" s="150"/>
      <c r="QA12" s="150"/>
      <c r="QB12" s="150"/>
      <c r="QC12" s="150"/>
      <c r="QD12" s="150"/>
      <c r="QE12" s="150"/>
      <c r="QF12" s="150"/>
      <c r="QG12" s="150"/>
      <c r="QH12" s="150"/>
      <c r="QI12" s="150"/>
      <c r="QJ12" s="150"/>
      <c r="QK12" s="150"/>
      <c r="QL12" s="150"/>
      <c r="QM12" s="150"/>
      <c r="QN12" s="150"/>
      <c r="QO12" s="150"/>
      <c r="QP12" s="150"/>
      <c r="QQ12" s="150"/>
      <c r="QR12" s="150"/>
      <c r="QS12" s="150"/>
      <c r="QT12" s="150"/>
      <c r="QU12" s="150"/>
      <c r="QV12" s="150"/>
      <c r="QW12" s="150"/>
      <c r="QX12" s="150"/>
      <c r="QY12" s="150"/>
      <c r="QZ12" s="150"/>
      <c r="RA12" s="150"/>
      <c r="RB12" s="150"/>
      <c r="RC12" s="150"/>
      <c r="RD12" s="150"/>
      <c r="RE12" s="150"/>
      <c r="RF12" s="150"/>
      <c r="RG12" s="150"/>
      <c r="RH12" s="150"/>
      <c r="RI12" s="150"/>
      <c r="RJ12" s="150"/>
      <c r="RK12" s="150"/>
      <c r="RL12" s="150"/>
      <c r="RM12" s="150"/>
      <c r="RN12" s="150"/>
      <c r="RO12" s="150"/>
      <c r="RP12" s="150"/>
      <c r="RQ12" s="150"/>
      <c r="RR12" s="150"/>
      <c r="RS12" s="150"/>
      <c r="RT12" s="150"/>
      <c r="RU12" s="150"/>
      <c r="RV12" s="150"/>
      <c r="RW12" s="150"/>
      <c r="RX12" s="150"/>
      <c r="RY12" s="150"/>
      <c r="RZ12" s="150"/>
      <c r="SA12" s="150"/>
      <c r="SB12" s="150"/>
      <c r="SC12" s="150"/>
      <c r="SD12" s="150"/>
      <c r="SE12" s="150"/>
      <c r="SF12" s="150"/>
      <c r="SG12" s="150"/>
      <c r="SH12" s="150"/>
      <c r="SI12" s="150"/>
      <c r="SJ12" s="150"/>
      <c r="SK12" s="150"/>
      <c r="SL12" s="150"/>
      <c r="SM12" s="150"/>
      <c r="SN12" s="150"/>
      <c r="SO12" s="150"/>
      <c r="SP12" s="150"/>
      <c r="SQ12" s="150"/>
      <c r="SR12" s="150"/>
      <c r="SS12" s="150"/>
      <c r="ST12" s="150"/>
      <c r="SU12" s="150"/>
      <c r="SV12" s="150"/>
      <c r="SW12" s="150"/>
      <c r="SX12" s="150"/>
      <c r="SY12" s="150"/>
      <c r="SZ12" s="150"/>
      <c r="TA12" s="150"/>
      <c r="TB12" s="150"/>
      <c r="TC12" s="150"/>
      <c r="TD12" s="150"/>
      <c r="TE12" s="150"/>
      <c r="TF12" s="150"/>
      <c r="TG12" s="150"/>
      <c r="TH12" s="150"/>
      <c r="TI12" s="150"/>
      <c r="TJ12" s="150"/>
      <c r="TK12" s="150"/>
      <c r="TL12" s="150"/>
      <c r="TM12" s="150"/>
      <c r="TN12" s="150"/>
      <c r="TO12" s="150"/>
      <c r="TP12" s="150"/>
      <c r="TQ12" s="150"/>
      <c r="TR12" s="150"/>
      <c r="TS12" s="150"/>
      <c r="TT12" s="150"/>
      <c r="TU12" s="150"/>
      <c r="TV12" s="150"/>
      <c r="TW12" s="150"/>
      <c r="TX12" s="150"/>
      <c r="TY12" s="150"/>
      <c r="TZ12" s="150"/>
      <c r="UA12" s="150"/>
      <c r="UB12" s="150"/>
      <c r="UC12" s="150"/>
      <c r="UD12" s="150"/>
      <c r="UE12" s="150"/>
      <c r="UF12" s="150"/>
      <c r="UG12" s="150"/>
      <c r="UH12" s="150"/>
      <c r="UI12" s="150"/>
      <c r="UJ12" s="150"/>
      <c r="UK12" s="150"/>
      <c r="UL12" s="150"/>
      <c r="UM12" s="150"/>
      <c r="UN12" s="150"/>
      <c r="UO12" s="150"/>
      <c r="UP12" s="150"/>
      <c r="UQ12" s="150"/>
      <c r="UR12" s="150"/>
      <c r="US12" s="150"/>
      <c r="UT12" s="150"/>
      <c r="UU12" s="150"/>
      <c r="UV12" s="150"/>
      <c r="UW12" s="150"/>
      <c r="UX12" s="150"/>
      <c r="UY12" s="150"/>
      <c r="UZ12" s="150"/>
      <c r="VA12" s="150"/>
      <c r="VB12" s="150"/>
      <c r="VC12" s="150"/>
      <c r="VD12" s="150"/>
      <c r="VE12" s="150"/>
      <c r="VF12" s="150"/>
      <c r="VG12" s="150"/>
      <c r="VH12" s="150"/>
      <c r="VI12" s="150"/>
      <c r="VJ12" s="150"/>
      <c r="VK12" s="150"/>
      <c r="VL12" s="150"/>
      <c r="VM12" s="150"/>
      <c r="VN12" s="150"/>
      <c r="VO12" s="150"/>
      <c r="VP12" s="150"/>
      <c r="VQ12" s="150"/>
      <c r="VR12" s="150"/>
      <c r="VS12" s="150"/>
      <c r="VT12" s="150"/>
      <c r="VU12" s="150"/>
      <c r="VV12" s="150"/>
      <c r="VW12" s="150"/>
      <c r="VX12" s="150"/>
      <c r="VY12" s="150"/>
      <c r="VZ12" s="150"/>
      <c r="WA12" s="150"/>
      <c r="WB12" s="150"/>
      <c r="WC12" s="150"/>
      <c r="WD12" s="150"/>
      <c r="WE12" s="150"/>
      <c r="WF12" s="150"/>
      <c r="WG12" s="150"/>
      <c r="WH12" s="150"/>
      <c r="WI12" s="150"/>
      <c r="WJ12" s="150"/>
      <c r="WK12" s="150"/>
      <c r="WL12" s="150"/>
      <c r="WM12" s="150"/>
      <c r="WN12" s="150"/>
      <c r="WO12" s="150"/>
      <c r="WP12" s="150"/>
      <c r="WQ12" s="150"/>
      <c r="WR12" s="150"/>
      <c r="WS12" s="150"/>
      <c r="WT12" s="150"/>
      <c r="WU12" s="150"/>
      <c r="WV12" s="150"/>
      <c r="WW12" s="150"/>
      <c r="WX12" s="150"/>
      <c r="WY12" s="150"/>
      <c r="WZ12" s="150"/>
      <c r="XA12" s="150"/>
      <c r="XB12" s="150"/>
      <c r="XC12" s="150"/>
      <c r="XD12" s="150"/>
      <c r="XE12" s="150"/>
      <c r="XF12" s="150"/>
      <c r="XG12" s="150"/>
      <c r="XH12" s="150"/>
      <c r="XI12" s="150"/>
      <c r="XJ12" s="150"/>
      <c r="XK12" s="150"/>
      <c r="XL12" s="150"/>
      <c r="XM12" s="150"/>
      <c r="XN12" s="150"/>
      <c r="XO12" s="150"/>
      <c r="XP12" s="150"/>
      <c r="XQ12" s="150"/>
      <c r="XR12" s="150"/>
      <c r="XS12" s="150"/>
      <c r="XT12" s="150"/>
      <c r="XU12" s="150"/>
      <c r="XV12" s="150"/>
      <c r="XW12" s="150"/>
      <c r="XX12" s="150"/>
      <c r="XY12" s="150"/>
      <c r="XZ12" s="150"/>
      <c r="YA12" s="150"/>
      <c r="YB12" s="150"/>
      <c r="YC12" s="150"/>
      <c r="YD12" s="150"/>
      <c r="YE12" s="150"/>
      <c r="YF12" s="150"/>
      <c r="YG12" s="150"/>
      <c r="YH12" s="150"/>
      <c r="YI12" s="150"/>
      <c r="YJ12" s="150"/>
      <c r="YK12" s="150"/>
      <c r="YL12" s="150"/>
      <c r="YM12" s="150"/>
      <c r="YN12" s="150"/>
      <c r="YO12" s="150"/>
      <c r="YP12" s="150"/>
      <c r="YQ12" s="150"/>
      <c r="YR12" s="150"/>
      <c r="YS12" s="150"/>
      <c r="YT12" s="150"/>
      <c r="YU12" s="150"/>
      <c r="YV12" s="150"/>
      <c r="YW12" s="150"/>
      <c r="YX12" s="150"/>
      <c r="YY12" s="150"/>
      <c r="YZ12" s="150"/>
      <c r="ZA12" s="150"/>
      <c r="ZB12" s="150"/>
      <c r="ZC12" s="150"/>
      <c r="ZD12" s="150"/>
      <c r="ZE12" s="150"/>
      <c r="ZF12" s="150"/>
      <c r="ZG12" s="150"/>
      <c r="ZH12" s="150"/>
      <c r="ZI12" s="150"/>
      <c r="ZJ12" s="150"/>
      <c r="ZK12" s="150"/>
      <c r="ZL12" s="150"/>
      <c r="ZM12" s="150"/>
      <c r="ZN12" s="150"/>
      <c r="ZO12" s="150"/>
      <c r="ZP12" s="150"/>
      <c r="ZQ12" s="150"/>
      <c r="ZR12" s="150"/>
      <c r="ZS12" s="150"/>
      <c r="ZT12" s="150"/>
      <c r="ZU12" s="150"/>
      <c r="ZV12" s="150"/>
      <c r="ZW12" s="150"/>
      <c r="ZX12" s="150"/>
      <c r="ZY12" s="150"/>
      <c r="ZZ12" s="150"/>
      <c r="AAA12" s="150"/>
      <c r="AAB12" s="150"/>
      <c r="AAC12" s="150"/>
      <c r="AAD12" s="150"/>
      <c r="AAE12" s="150"/>
      <c r="AAF12" s="150"/>
      <c r="AAG12" s="150"/>
      <c r="AAH12" s="150"/>
      <c r="AAI12" s="150"/>
      <c r="AAJ12" s="150"/>
      <c r="AAK12" s="150"/>
      <c r="AAL12" s="150"/>
      <c r="AAM12" s="150"/>
      <c r="AAN12" s="150"/>
      <c r="AAO12" s="150"/>
      <c r="AAP12" s="150"/>
      <c r="AAQ12" s="150"/>
      <c r="AAR12" s="150"/>
      <c r="AAS12" s="150"/>
      <c r="AAT12" s="150"/>
      <c r="AAU12" s="150"/>
      <c r="AAV12" s="150"/>
      <c r="AAW12" s="150"/>
      <c r="AAX12" s="150"/>
      <c r="AAY12" s="150"/>
      <c r="AAZ12" s="150"/>
      <c r="ABA12" s="150"/>
      <c r="ABB12" s="150"/>
      <c r="ABC12" s="150"/>
      <c r="ABD12" s="150"/>
      <c r="ABE12" s="150"/>
      <c r="ABF12" s="150"/>
      <c r="ABG12" s="150"/>
      <c r="ABH12" s="150"/>
      <c r="ABI12" s="150"/>
      <c r="ABJ12" s="150"/>
      <c r="ABK12" s="150"/>
      <c r="ABL12" s="150"/>
      <c r="ABM12" s="150"/>
      <c r="ABN12" s="150"/>
      <c r="ABO12" s="150"/>
      <c r="ABP12" s="150"/>
      <c r="ABQ12" s="150"/>
      <c r="ABR12" s="150"/>
      <c r="ABS12" s="150"/>
      <c r="ABT12" s="150"/>
      <c r="ABU12" s="150"/>
      <c r="ABV12" s="150"/>
      <c r="ABW12" s="150"/>
      <c r="ABX12" s="150"/>
      <c r="ABY12" s="150"/>
      <c r="ABZ12" s="150"/>
      <c r="ACA12" s="150"/>
      <c r="ACB12" s="150"/>
      <c r="ACC12" s="150"/>
      <c r="ACD12" s="150"/>
      <c r="ACE12" s="150"/>
      <c r="ACF12" s="150"/>
      <c r="ACG12" s="150"/>
      <c r="ACH12" s="150"/>
      <c r="ACI12" s="150"/>
      <c r="ACJ12" s="150"/>
      <c r="ACK12" s="150"/>
      <c r="ACL12" s="150"/>
      <c r="ACM12" s="150"/>
      <c r="ACN12" s="150"/>
      <c r="ACO12" s="150"/>
      <c r="ACP12" s="150"/>
      <c r="ACQ12" s="150"/>
      <c r="ACR12" s="150"/>
      <c r="ACS12" s="150"/>
      <c r="ACT12" s="150"/>
      <c r="ACU12" s="150"/>
      <c r="ACV12" s="150"/>
      <c r="ACW12" s="150"/>
      <c r="ACX12" s="150"/>
      <c r="ACY12" s="150"/>
      <c r="ACZ12" s="150"/>
      <c r="ADA12" s="150"/>
      <c r="ADB12" s="150"/>
      <c r="ADC12" s="150"/>
      <c r="ADD12" s="150"/>
      <c r="ADE12" s="150"/>
      <c r="ADF12" s="150"/>
      <c r="ADG12" s="150"/>
      <c r="ADH12" s="150"/>
      <c r="ADI12" s="150"/>
      <c r="ADJ12" s="150"/>
      <c r="ADK12" s="150"/>
      <c r="ADL12" s="150"/>
      <c r="ADM12" s="150"/>
      <c r="ADN12" s="150"/>
      <c r="ADO12" s="150"/>
      <c r="ADP12" s="150"/>
      <c r="ADQ12" s="150"/>
      <c r="ADR12" s="150"/>
      <c r="ADS12" s="150"/>
      <c r="ADT12" s="150"/>
      <c r="ADU12" s="150"/>
      <c r="ADV12" s="150"/>
      <c r="ADW12" s="150"/>
      <c r="ADX12" s="150"/>
      <c r="ADY12" s="150"/>
      <c r="ADZ12" s="150"/>
      <c r="AEA12" s="150"/>
      <c r="AEB12" s="150"/>
      <c r="AEC12" s="150"/>
      <c r="AED12" s="150"/>
      <c r="AEE12" s="150"/>
      <c r="AEF12" s="150"/>
      <c r="AEG12" s="150"/>
      <c r="AEH12" s="150"/>
      <c r="AEI12" s="150"/>
      <c r="AEJ12" s="150"/>
      <c r="AEK12" s="150"/>
      <c r="AEL12" s="150"/>
      <c r="AEM12" s="150"/>
      <c r="AEN12" s="150"/>
      <c r="AEO12" s="150"/>
      <c r="AEP12" s="150"/>
      <c r="AEQ12" s="150"/>
      <c r="AER12" s="150"/>
      <c r="AES12" s="150"/>
      <c r="AET12" s="150"/>
      <c r="AEU12" s="150"/>
      <c r="AEV12" s="150"/>
      <c r="AEW12" s="150"/>
      <c r="AEX12" s="150"/>
      <c r="AEY12" s="150"/>
      <c r="AEZ12" s="150"/>
      <c r="AFA12" s="150"/>
      <c r="AFB12" s="150"/>
      <c r="AFC12" s="150"/>
      <c r="AFD12" s="150"/>
      <c r="AFE12" s="150"/>
      <c r="AFF12" s="150"/>
      <c r="AFG12" s="150"/>
      <c r="AFH12" s="150"/>
      <c r="AFI12" s="150"/>
      <c r="AFJ12" s="150"/>
      <c r="AFK12" s="150"/>
      <c r="AFL12" s="150"/>
      <c r="AFM12" s="150"/>
      <c r="AFN12" s="150"/>
      <c r="AFO12" s="150"/>
      <c r="AFP12" s="150"/>
      <c r="AFQ12" s="150"/>
      <c r="AFR12" s="150"/>
      <c r="AFS12" s="150"/>
      <c r="AFT12" s="150"/>
      <c r="AFU12" s="150"/>
      <c r="AFV12" s="150"/>
      <c r="AFW12" s="150"/>
      <c r="AFX12" s="150"/>
      <c r="AFY12" s="150"/>
      <c r="AFZ12" s="150"/>
      <c r="AGA12" s="150"/>
      <c r="AGB12" s="150"/>
      <c r="AGC12" s="150"/>
      <c r="AGD12" s="150"/>
      <c r="AGE12" s="150"/>
      <c r="AGF12" s="150"/>
      <c r="AGG12" s="150"/>
      <c r="AGH12" s="150"/>
      <c r="AGI12" s="150"/>
      <c r="AGJ12" s="150"/>
      <c r="AGK12" s="150"/>
      <c r="AGL12" s="150"/>
      <c r="AGM12" s="150"/>
      <c r="AGN12" s="150"/>
      <c r="AGO12" s="150"/>
      <c r="AGP12" s="150"/>
      <c r="AGQ12" s="150"/>
      <c r="AGR12" s="150"/>
      <c r="AGS12" s="150"/>
      <c r="AGT12" s="150"/>
      <c r="AGU12" s="150"/>
      <c r="AGV12" s="150"/>
      <c r="AGW12" s="150"/>
      <c r="AGX12" s="150"/>
      <c r="AGY12" s="150"/>
      <c r="AGZ12" s="150"/>
      <c r="AHA12" s="150"/>
      <c r="AHB12" s="150"/>
      <c r="AHC12" s="150"/>
      <c r="AHD12" s="150"/>
      <c r="AHE12" s="150"/>
      <c r="AHF12" s="150"/>
      <c r="AHG12" s="150"/>
      <c r="AHH12" s="150"/>
      <c r="AHI12" s="150"/>
      <c r="AHJ12" s="150"/>
      <c r="AHK12" s="150"/>
      <c r="AHL12" s="150"/>
      <c r="AHM12" s="150"/>
      <c r="AHN12" s="150"/>
      <c r="AHO12" s="150"/>
      <c r="AHP12" s="150"/>
      <c r="AHQ12" s="150"/>
      <c r="AHR12" s="150"/>
      <c r="AHS12" s="150"/>
      <c r="AHT12" s="150"/>
      <c r="AHU12" s="150"/>
      <c r="AHV12" s="150"/>
      <c r="AHW12" s="150"/>
      <c r="AHX12" s="150"/>
      <c r="AHY12" s="150"/>
      <c r="AHZ12" s="150"/>
      <c r="AIA12" s="150"/>
      <c r="AIB12" s="150"/>
      <c r="AIC12" s="150"/>
      <c r="AID12" s="150"/>
      <c r="AIE12" s="150"/>
      <c r="AIF12" s="150"/>
      <c r="AIG12" s="150"/>
      <c r="AIH12" s="150"/>
      <c r="AII12" s="150"/>
      <c r="AIJ12" s="150"/>
      <c r="AIK12" s="150"/>
      <c r="AIL12" s="150"/>
      <c r="AIM12" s="150"/>
      <c r="AIN12" s="150"/>
      <c r="AIO12" s="150"/>
      <c r="AIP12" s="150"/>
      <c r="AIQ12" s="150"/>
      <c r="AIR12" s="150"/>
      <c r="AIS12" s="150"/>
      <c r="AIT12" s="150"/>
      <c r="AIU12" s="150"/>
      <c r="AIV12" s="150"/>
      <c r="AIW12" s="150"/>
      <c r="AIX12" s="150"/>
      <c r="AIY12" s="150"/>
      <c r="AIZ12" s="150"/>
      <c r="AJA12" s="150"/>
      <c r="AJB12" s="150"/>
      <c r="AJC12" s="150"/>
      <c r="AJD12" s="150"/>
      <c r="AJE12" s="150"/>
      <c r="AJF12" s="150"/>
      <c r="AJG12" s="150"/>
      <c r="AJH12" s="150"/>
      <c r="AJI12" s="150"/>
      <c r="AJJ12" s="150"/>
      <c r="AJK12" s="150"/>
      <c r="AJL12" s="150"/>
      <c r="AJM12" s="150"/>
      <c r="AJN12" s="150"/>
      <c r="AJO12" s="150"/>
      <c r="AJP12" s="150"/>
      <c r="AJQ12" s="150"/>
      <c r="AJR12" s="150"/>
      <c r="AJS12" s="150"/>
      <c r="AJT12" s="150"/>
      <c r="AJU12" s="150"/>
      <c r="AJV12" s="150"/>
      <c r="AJW12" s="150"/>
      <c r="AJX12" s="150"/>
      <c r="AJY12" s="150"/>
      <c r="AJZ12" s="150"/>
      <c r="AKA12" s="150"/>
      <c r="AKB12" s="150"/>
      <c r="AKC12" s="150"/>
      <c r="AKD12" s="150"/>
      <c r="AKE12" s="150"/>
      <c r="AKF12" s="150"/>
      <c r="AKG12" s="150"/>
      <c r="AKH12" s="150"/>
      <c r="AKI12" s="150"/>
      <c r="AKJ12" s="150"/>
      <c r="AKK12" s="150"/>
      <c r="AKL12" s="150"/>
      <c r="AKM12" s="150"/>
      <c r="AKN12" s="150"/>
      <c r="AKO12" s="150"/>
      <c r="AKP12" s="150"/>
      <c r="AKQ12" s="150"/>
      <c r="AKR12" s="150"/>
      <c r="AKS12" s="150"/>
      <c r="AKT12" s="150"/>
      <c r="AKU12" s="150"/>
      <c r="AKV12" s="150"/>
      <c r="AKW12" s="150"/>
      <c r="AKX12" s="150"/>
      <c r="AKY12" s="150"/>
      <c r="AKZ12" s="150"/>
      <c r="ALA12" s="150"/>
      <c r="ALB12" s="150"/>
      <c r="ALC12" s="150"/>
      <c r="ALD12" s="150"/>
      <c r="ALE12" s="150"/>
      <c r="ALF12" s="150"/>
      <c r="ALG12" s="150"/>
      <c r="ALH12" s="150"/>
      <c r="ALI12" s="150"/>
      <c r="ALJ12" s="150"/>
      <c r="ALK12" s="150"/>
      <c r="ALL12" s="150"/>
      <c r="ALM12" s="150"/>
      <c r="ALN12" s="150"/>
      <c r="ALO12" s="150"/>
      <c r="ALP12" s="150"/>
      <c r="ALQ12" s="150"/>
      <c r="ALR12" s="150"/>
      <c r="ALS12" s="150"/>
      <c r="ALT12" s="150"/>
      <c r="ALU12" s="150"/>
      <c r="ALV12" s="150"/>
      <c r="ALW12" s="150"/>
      <c r="ALX12" s="150"/>
      <c r="ALY12" s="150"/>
      <c r="ALZ12" s="150"/>
      <c r="AMA12" s="150"/>
      <c r="AMB12" s="150"/>
      <c r="AMC12" s="150"/>
      <c r="AMD12" s="150"/>
      <c r="AME12" s="150"/>
      <c r="AMF12" s="150"/>
      <c r="AMG12" s="150"/>
      <c r="AMH12" s="150"/>
      <c r="AMI12" s="150"/>
      <c r="AMJ12" s="150"/>
      <c r="AMK12" s="150"/>
    </row>
    <row r="13" spans="1:1025" s="338" customFormat="1" ht="25.7" hidden="1" customHeight="1" x14ac:dyDescent="0.2">
      <c r="A13" s="555" t="str">
        <f>'CCT E VT'!A10</f>
        <v>Auxiliar de manutenção predial (Auxiliar Eletricista/Hidráulica/Pedreiro) – CBO 5143-10 - Jornada de 44h semanais</v>
      </c>
      <c r="B13" s="555"/>
      <c r="C13" s="555"/>
      <c r="D13" s="555"/>
      <c r="E13" s="555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  <c r="BI13" s="150"/>
      <c r="BJ13" s="150"/>
      <c r="BK13" s="150"/>
      <c r="BL13" s="150"/>
      <c r="BM13" s="150"/>
      <c r="BN13" s="150"/>
      <c r="BO13" s="150"/>
      <c r="BP13" s="150"/>
      <c r="BQ13" s="150"/>
      <c r="BR13" s="150"/>
      <c r="BS13" s="150"/>
      <c r="BT13" s="150"/>
      <c r="BU13" s="150"/>
      <c r="BV13" s="150"/>
      <c r="BW13" s="150"/>
      <c r="BX13" s="150"/>
      <c r="BY13" s="150"/>
      <c r="BZ13" s="150"/>
      <c r="CA13" s="150"/>
      <c r="CB13" s="150"/>
      <c r="CC13" s="150"/>
      <c r="CD13" s="150"/>
      <c r="CE13" s="150"/>
      <c r="CF13" s="150"/>
      <c r="CG13" s="150"/>
      <c r="CH13" s="150"/>
      <c r="CI13" s="150"/>
      <c r="CJ13" s="150"/>
      <c r="CK13" s="150"/>
      <c r="CL13" s="150"/>
      <c r="CM13" s="150"/>
      <c r="CN13" s="150"/>
      <c r="CO13" s="150"/>
      <c r="CP13" s="150"/>
      <c r="CQ13" s="150"/>
      <c r="CR13" s="150"/>
      <c r="CS13" s="150"/>
      <c r="CT13" s="150"/>
      <c r="CU13" s="150"/>
      <c r="CV13" s="150"/>
      <c r="CW13" s="150"/>
      <c r="CX13" s="150"/>
      <c r="CY13" s="150"/>
      <c r="CZ13" s="150"/>
      <c r="DA13" s="150"/>
      <c r="DB13" s="150"/>
      <c r="DC13" s="150"/>
      <c r="DD13" s="150"/>
      <c r="DE13" s="150"/>
      <c r="DF13" s="150"/>
      <c r="DG13" s="150"/>
      <c r="DH13" s="150"/>
      <c r="DI13" s="150"/>
      <c r="DJ13" s="150"/>
      <c r="DK13" s="150"/>
      <c r="DL13" s="150"/>
      <c r="DM13" s="150"/>
      <c r="DN13" s="150"/>
      <c r="DO13" s="150"/>
      <c r="DP13" s="150"/>
      <c r="DQ13" s="150"/>
      <c r="DR13" s="150"/>
      <c r="DS13" s="150"/>
      <c r="DT13" s="150"/>
      <c r="DU13" s="150"/>
      <c r="DV13" s="150"/>
      <c r="DW13" s="150"/>
      <c r="DX13" s="150"/>
      <c r="DY13" s="150"/>
      <c r="DZ13" s="150"/>
      <c r="EA13" s="150"/>
      <c r="EB13" s="150"/>
      <c r="EC13" s="150"/>
      <c r="ED13" s="150"/>
      <c r="EE13" s="150"/>
      <c r="EF13" s="150"/>
      <c r="EG13" s="150"/>
      <c r="EH13" s="150"/>
      <c r="EI13" s="150"/>
      <c r="EJ13" s="150"/>
      <c r="EK13" s="150"/>
      <c r="EL13" s="150"/>
      <c r="EM13" s="150"/>
      <c r="EN13" s="150"/>
      <c r="EO13" s="150"/>
      <c r="EP13" s="150"/>
      <c r="EQ13" s="150"/>
      <c r="ER13" s="150"/>
      <c r="ES13" s="150"/>
      <c r="ET13" s="150"/>
      <c r="EU13" s="150"/>
      <c r="EV13" s="150"/>
      <c r="EW13" s="150"/>
      <c r="EX13" s="150"/>
      <c r="EY13" s="150"/>
      <c r="EZ13" s="150"/>
      <c r="FA13" s="150"/>
      <c r="FB13" s="150"/>
      <c r="FC13" s="150"/>
      <c r="FD13" s="150"/>
      <c r="FE13" s="150"/>
      <c r="FF13" s="150"/>
      <c r="FG13" s="150"/>
      <c r="FH13" s="150"/>
      <c r="FI13" s="150"/>
      <c r="FJ13" s="150"/>
      <c r="FK13" s="150"/>
      <c r="FL13" s="150"/>
      <c r="FM13" s="150"/>
      <c r="FN13" s="150"/>
      <c r="FO13" s="150"/>
      <c r="FP13" s="150"/>
      <c r="FQ13" s="150"/>
      <c r="FR13" s="150"/>
      <c r="FS13" s="150"/>
      <c r="FT13" s="150"/>
      <c r="FU13" s="150"/>
      <c r="FV13" s="150"/>
      <c r="FW13" s="150"/>
      <c r="FX13" s="150"/>
      <c r="FY13" s="150"/>
      <c r="FZ13" s="150"/>
      <c r="GA13" s="150"/>
      <c r="GB13" s="150"/>
      <c r="GC13" s="150"/>
      <c r="GD13" s="150"/>
      <c r="GE13" s="150"/>
      <c r="GF13" s="150"/>
      <c r="GG13" s="150"/>
      <c r="GH13" s="150"/>
      <c r="GI13" s="150"/>
      <c r="GJ13" s="150"/>
      <c r="GK13" s="150"/>
      <c r="GL13" s="150"/>
      <c r="GM13" s="150"/>
      <c r="GN13" s="150"/>
      <c r="GO13" s="150"/>
      <c r="GP13" s="150"/>
      <c r="GQ13" s="150"/>
      <c r="GR13" s="150"/>
      <c r="GS13" s="150"/>
      <c r="GT13" s="150"/>
      <c r="GU13" s="150"/>
      <c r="GV13" s="150"/>
      <c r="GW13" s="150"/>
      <c r="GX13" s="150"/>
      <c r="GY13" s="150"/>
      <c r="GZ13" s="150"/>
      <c r="HA13" s="150"/>
      <c r="HB13" s="150"/>
      <c r="HC13" s="150"/>
      <c r="HD13" s="150"/>
      <c r="HE13" s="150"/>
      <c r="HF13" s="150"/>
      <c r="HG13" s="150"/>
      <c r="HH13" s="150"/>
      <c r="HI13" s="150"/>
      <c r="HJ13" s="150"/>
      <c r="HK13" s="150"/>
      <c r="HL13" s="150"/>
      <c r="HM13" s="150"/>
      <c r="HN13" s="150"/>
      <c r="HO13" s="150"/>
      <c r="HP13" s="150"/>
      <c r="HQ13" s="150"/>
      <c r="HR13" s="150"/>
      <c r="HS13" s="150"/>
      <c r="HT13" s="150"/>
      <c r="HU13" s="150"/>
      <c r="HV13" s="150"/>
      <c r="HW13" s="150"/>
      <c r="HX13" s="150"/>
      <c r="HY13" s="150"/>
      <c r="HZ13" s="150"/>
      <c r="IA13" s="150"/>
      <c r="IB13" s="150"/>
      <c r="IC13" s="150"/>
      <c r="ID13" s="150"/>
      <c r="IE13" s="150"/>
      <c r="IF13" s="150"/>
      <c r="IG13" s="150"/>
      <c r="IH13" s="150"/>
      <c r="II13" s="150"/>
      <c r="IJ13" s="150"/>
      <c r="IK13" s="150"/>
      <c r="IL13" s="150"/>
      <c r="IM13" s="150"/>
      <c r="IN13" s="150"/>
      <c r="IO13" s="150"/>
      <c r="IP13" s="150"/>
      <c r="IQ13" s="150"/>
      <c r="IR13" s="150"/>
      <c r="IS13" s="150"/>
      <c r="IT13" s="150"/>
      <c r="IU13" s="150"/>
      <c r="IV13" s="150"/>
      <c r="IW13" s="150"/>
      <c r="IX13" s="150"/>
      <c r="IY13" s="150"/>
      <c r="IZ13" s="150"/>
      <c r="JA13" s="150"/>
      <c r="JB13" s="150"/>
      <c r="JC13" s="150"/>
      <c r="JD13" s="150"/>
      <c r="JE13" s="150"/>
      <c r="JF13" s="150"/>
      <c r="JG13" s="150"/>
      <c r="JH13" s="150"/>
      <c r="JI13" s="150"/>
      <c r="JJ13" s="150"/>
      <c r="JK13" s="150"/>
      <c r="JL13" s="150"/>
      <c r="JM13" s="150"/>
      <c r="JN13" s="150"/>
      <c r="JO13" s="150"/>
      <c r="JP13" s="150"/>
      <c r="JQ13" s="150"/>
      <c r="JR13" s="150"/>
      <c r="JS13" s="150"/>
      <c r="JT13" s="150"/>
      <c r="JU13" s="150"/>
      <c r="JV13" s="150"/>
      <c r="JW13" s="150"/>
      <c r="JX13" s="150"/>
      <c r="JY13" s="150"/>
      <c r="JZ13" s="150"/>
      <c r="KA13" s="150"/>
      <c r="KB13" s="150"/>
      <c r="KC13" s="150"/>
      <c r="KD13" s="150"/>
      <c r="KE13" s="150"/>
      <c r="KF13" s="150"/>
      <c r="KG13" s="150"/>
      <c r="KH13" s="150"/>
      <c r="KI13" s="150"/>
      <c r="KJ13" s="150"/>
      <c r="KK13" s="150"/>
      <c r="KL13" s="150"/>
      <c r="KM13" s="150"/>
      <c r="KN13" s="150"/>
      <c r="KO13" s="150"/>
      <c r="KP13" s="150"/>
      <c r="KQ13" s="150"/>
      <c r="KR13" s="150"/>
      <c r="KS13" s="150"/>
      <c r="KT13" s="150"/>
      <c r="KU13" s="150"/>
      <c r="KV13" s="150"/>
      <c r="KW13" s="150"/>
      <c r="KX13" s="150"/>
      <c r="KY13" s="150"/>
      <c r="KZ13" s="150"/>
      <c r="LA13" s="150"/>
      <c r="LB13" s="150"/>
      <c r="LC13" s="150"/>
      <c r="LD13" s="150"/>
      <c r="LE13" s="150"/>
      <c r="LF13" s="150"/>
      <c r="LG13" s="150"/>
      <c r="LH13" s="150"/>
      <c r="LI13" s="150"/>
      <c r="LJ13" s="150"/>
      <c r="LK13" s="150"/>
      <c r="LL13" s="150"/>
      <c r="LM13" s="150"/>
      <c r="LN13" s="150"/>
      <c r="LO13" s="150"/>
      <c r="LP13" s="150"/>
      <c r="LQ13" s="150"/>
      <c r="LR13" s="150"/>
      <c r="LS13" s="150"/>
      <c r="LT13" s="150"/>
      <c r="LU13" s="150"/>
      <c r="LV13" s="150"/>
      <c r="LW13" s="150"/>
      <c r="LX13" s="150"/>
      <c r="LY13" s="150"/>
      <c r="LZ13" s="150"/>
      <c r="MA13" s="150"/>
      <c r="MB13" s="150"/>
      <c r="MC13" s="150"/>
      <c r="MD13" s="150"/>
      <c r="ME13" s="150"/>
      <c r="MF13" s="150"/>
      <c r="MG13" s="150"/>
      <c r="MH13" s="150"/>
      <c r="MI13" s="150"/>
      <c r="MJ13" s="150"/>
      <c r="MK13" s="150"/>
      <c r="ML13" s="150"/>
      <c r="MM13" s="150"/>
      <c r="MN13" s="150"/>
      <c r="MO13" s="150"/>
      <c r="MP13" s="150"/>
      <c r="MQ13" s="150"/>
      <c r="MR13" s="150"/>
      <c r="MS13" s="150"/>
      <c r="MT13" s="150"/>
      <c r="MU13" s="150"/>
      <c r="MV13" s="150"/>
      <c r="MW13" s="150"/>
      <c r="MX13" s="150"/>
      <c r="MY13" s="150"/>
      <c r="MZ13" s="150"/>
      <c r="NA13" s="150"/>
      <c r="NB13" s="150"/>
      <c r="NC13" s="150"/>
      <c r="ND13" s="150"/>
      <c r="NE13" s="150"/>
      <c r="NF13" s="150"/>
      <c r="NG13" s="150"/>
      <c r="NH13" s="150"/>
      <c r="NI13" s="150"/>
      <c r="NJ13" s="150"/>
      <c r="NK13" s="150"/>
      <c r="NL13" s="150"/>
      <c r="NM13" s="150"/>
      <c r="NN13" s="150"/>
      <c r="NO13" s="150"/>
      <c r="NP13" s="150"/>
      <c r="NQ13" s="150"/>
      <c r="NR13" s="150"/>
      <c r="NS13" s="150"/>
      <c r="NT13" s="150"/>
      <c r="NU13" s="150"/>
      <c r="NV13" s="150"/>
      <c r="NW13" s="150"/>
      <c r="NX13" s="150"/>
      <c r="NY13" s="150"/>
      <c r="NZ13" s="150"/>
      <c r="OA13" s="150"/>
      <c r="OB13" s="150"/>
      <c r="OC13" s="150"/>
      <c r="OD13" s="150"/>
      <c r="OE13" s="150"/>
      <c r="OF13" s="150"/>
      <c r="OG13" s="150"/>
      <c r="OH13" s="150"/>
      <c r="OI13" s="150"/>
      <c r="OJ13" s="150"/>
      <c r="OK13" s="150"/>
      <c r="OL13" s="150"/>
      <c r="OM13" s="150"/>
      <c r="ON13" s="150"/>
      <c r="OO13" s="150"/>
      <c r="OP13" s="150"/>
      <c r="OQ13" s="150"/>
      <c r="OR13" s="150"/>
      <c r="OS13" s="150"/>
      <c r="OT13" s="150"/>
      <c r="OU13" s="150"/>
      <c r="OV13" s="150"/>
      <c r="OW13" s="150"/>
      <c r="OX13" s="150"/>
      <c r="OY13" s="150"/>
      <c r="OZ13" s="150"/>
      <c r="PA13" s="150"/>
      <c r="PB13" s="150"/>
      <c r="PC13" s="150"/>
      <c r="PD13" s="150"/>
      <c r="PE13" s="150"/>
      <c r="PF13" s="150"/>
      <c r="PG13" s="150"/>
      <c r="PH13" s="150"/>
      <c r="PI13" s="150"/>
      <c r="PJ13" s="150"/>
      <c r="PK13" s="150"/>
      <c r="PL13" s="150"/>
      <c r="PM13" s="150"/>
      <c r="PN13" s="150"/>
      <c r="PO13" s="150"/>
      <c r="PP13" s="150"/>
      <c r="PQ13" s="150"/>
      <c r="PR13" s="150"/>
      <c r="PS13" s="150"/>
      <c r="PT13" s="150"/>
      <c r="PU13" s="150"/>
      <c r="PV13" s="150"/>
      <c r="PW13" s="150"/>
      <c r="PX13" s="150"/>
      <c r="PY13" s="150"/>
      <c r="PZ13" s="150"/>
      <c r="QA13" s="150"/>
      <c r="QB13" s="150"/>
      <c r="QC13" s="150"/>
      <c r="QD13" s="150"/>
      <c r="QE13" s="150"/>
      <c r="QF13" s="150"/>
      <c r="QG13" s="150"/>
      <c r="QH13" s="150"/>
      <c r="QI13" s="150"/>
      <c r="QJ13" s="150"/>
      <c r="QK13" s="150"/>
      <c r="QL13" s="150"/>
      <c r="QM13" s="150"/>
      <c r="QN13" s="150"/>
      <c r="QO13" s="150"/>
      <c r="QP13" s="150"/>
      <c r="QQ13" s="150"/>
      <c r="QR13" s="150"/>
      <c r="QS13" s="150"/>
      <c r="QT13" s="150"/>
      <c r="QU13" s="150"/>
      <c r="QV13" s="150"/>
      <c r="QW13" s="150"/>
      <c r="QX13" s="150"/>
      <c r="QY13" s="150"/>
      <c r="QZ13" s="150"/>
      <c r="RA13" s="150"/>
      <c r="RB13" s="150"/>
      <c r="RC13" s="150"/>
      <c r="RD13" s="150"/>
      <c r="RE13" s="150"/>
      <c r="RF13" s="150"/>
      <c r="RG13" s="150"/>
      <c r="RH13" s="150"/>
      <c r="RI13" s="150"/>
      <c r="RJ13" s="150"/>
      <c r="RK13" s="150"/>
      <c r="RL13" s="150"/>
      <c r="RM13" s="150"/>
      <c r="RN13" s="150"/>
      <c r="RO13" s="150"/>
      <c r="RP13" s="150"/>
      <c r="RQ13" s="150"/>
      <c r="RR13" s="150"/>
      <c r="RS13" s="150"/>
      <c r="RT13" s="150"/>
      <c r="RU13" s="150"/>
      <c r="RV13" s="150"/>
      <c r="RW13" s="150"/>
      <c r="RX13" s="150"/>
      <c r="RY13" s="150"/>
      <c r="RZ13" s="150"/>
      <c r="SA13" s="150"/>
      <c r="SB13" s="150"/>
      <c r="SC13" s="150"/>
      <c r="SD13" s="150"/>
      <c r="SE13" s="150"/>
      <c r="SF13" s="150"/>
      <c r="SG13" s="150"/>
      <c r="SH13" s="150"/>
      <c r="SI13" s="150"/>
      <c r="SJ13" s="150"/>
      <c r="SK13" s="150"/>
      <c r="SL13" s="150"/>
      <c r="SM13" s="150"/>
      <c r="SN13" s="150"/>
      <c r="SO13" s="150"/>
      <c r="SP13" s="150"/>
      <c r="SQ13" s="150"/>
      <c r="SR13" s="150"/>
      <c r="SS13" s="150"/>
      <c r="ST13" s="150"/>
      <c r="SU13" s="150"/>
      <c r="SV13" s="150"/>
      <c r="SW13" s="150"/>
      <c r="SX13" s="150"/>
      <c r="SY13" s="150"/>
      <c r="SZ13" s="150"/>
      <c r="TA13" s="150"/>
      <c r="TB13" s="150"/>
      <c r="TC13" s="150"/>
      <c r="TD13" s="150"/>
      <c r="TE13" s="150"/>
      <c r="TF13" s="150"/>
      <c r="TG13" s="150"/>
      <c r="TH13" s="150"/>
      <c r="TI13" s="150"/>
      <c r="TJ13" s="150"/>
      <c r="TK13" s="150"/>
      <c r="TL13" s="150"/>
      <c r="TM13" s="150"/>
      <c r="TN13" s="150"/>
      <c r="TO13" s="150"/>
      <c r="TP13" s="150"/>
      <c r="TQ13" s="150"/>
      <c r="TR13" s="150"/>
      <c r="TS13" s="150"/>
      <c r="TT13" s="150"/>
      <c r="TU13" s="150"/>
      <c r="TV13" s="150"/>
      <c r="TW13" s="150"/>
      <c r="TX13" s="150"/>
      <c r="TY13" s="150"/>
      <c r="TZ13" s="150"/>
      <c r="UA13" s="150"/>
      <c r="UB13" s="150"/>
      <c r="UC13" s="150"/>
      <c r="UD13" s="150"/>
      <c r="UE13" s="150"/>
      <c r="UF13" s="150"/>
      <c r="UG13" s="150"/>
      <c r="UH13" s="150"/>
      <c r="UI13" s="150"/>
      <c r="UJ13" s="150"/>
      <c r="UK13" s="150"/>
      <c r="UL13" s="150"/>
      <c r="UM13" s="150"/>
      <c r="UN13" s="150"/>
      <c r="UO13" s="150"/>
      <c r="UP13" s="150"/>
      <c r="UQ13" s="150"/>
      <c r="UR13" s="150"/>
      <c r="US13" s="150"/>
      <c r="UT13" s="150"/>
      <c r="UU13" s="150"/>
      <c r="UV13" s="150"/>
      <c r="UW13" s="150"/>
      <c r="UX13" s="150"/>
      <c r="UY13" s="150"/>
      <c r="UZ13" s="150"/>
      <c r="VA13" s="150"/>
      <c r="VB13" s="150"/>
      <c r="VC13" s="150"/>
      <c r="VD13" s="150"/>
      <c r="VE13" s="150"/>
      <c r="VF13" s="150"/>
      <c r="VG13" s="150"/>
      <c r="VH13" s="150"/>
      <c r="VI13" s="150"/>
      <c r="VJ13" s="150"/>
      <c r="VK13" s="150"/>
      <c r="VL13" s="150"/>
      <c r="VM13" s="150"/>
      <c r="VN13" s="150"/>
      <c r="VO13" s="150"/>
      <c r="VP13" s="150"/>
      <c r="VQ13" s="150"/>
      <c r="VR13" s="150"/>
      <c r="VS13" s="150"/>
      <c r="VT13" s="150"/>
      <c r="VU13" s="150"/>
      <c r="VV13" s="150"/>
      <c r="VW13" s="150"/>
      <c r="VX13" s="150"/>
      <c r="VY13" s="150"/>
      <c r="VZ13" s="150"/>
      <c r="WA13" s="150"/>
      <c r="WB13" s="150"/>
      <c r="WC13" s="150"/>
      <c r="WD13" s="150"/>
      <c r="WE13" s="150"/>
      <c r="WF13" s="150"/>
      <c r="WG13" s="150"/>
      <c r="WH13" s="150"/>
      <c r="WI13" s="150"/>
      <c r="WJ13" s="150"/>
      <c r="WK13" s="150"/>
      <c r="WL13" s="150"/>
      <c r="WM13" s="150"/>
      <c r="WN13" s="150"/>
      <c r="WO13" s="150"/>
      <c r="WP13" s="150"/>
      <c r="WQ13" s="150"/>
      <c r="WR13" s="150"/>
      <c r="WS13" s="150"/>
      <c r="WT13" s="150"/>
      <c r="WU13" s="150"/>
      <c r="WV13" s="150"/>
      <c r="WW13" s="150"/>
      <c r="WX13" s="150"/>
      <c r="WY13" s="150"/>
      <c r="WZ13" s="150"/>
      <c r="XA13" s="150"/>
      <c r="XB13" s="150"/>
      <c r="XC13" s="150"/>
      <c r="XD13" s="150"/>
      <c r="XE13" s="150"/>
      <c r="XF13" s="150"/>
      <c r="XG13" s="150"/>
      <c r="XH13" s="150"/>
      <c r="XI13" s="150"/>
      <c r="XJ13" s="150"/>
      <c r="XK13" s="150"/>
      <c r="XL13" s="150"/>
      <c r="XM13" s="150"/>
      <c r="XN13" s="150"/>
      <c r="XO13" s="150"/>
      <c r="XP13" s="150"/>
      <c r="XQ13" s="150"/>
      <c r="XR13" s="150"/>
      <c r="XS13" s="150"/>
      <c r="XT13" s="150"/>
      <c r="XU13" s="150"/>
      <c r="XV13" s="150"/>
      <c r="XW13" s="150"/>
      <c r="XX13" s="150"/>
      <c r="XY13" s="150"/>
      <c r="XZ13" s="150"/>
      <c r="YA13" s="150"/>
      <c r="YB13" s="150"/>
      <c r="YC13" s="150"/>
      <c r="YD13" s="150"/>
      <c r="YE13" s="150"/>
      <c r="YF13" s="150"/>
      <c r="YG13" s="150"/>
      <c r="YH13" s="150"/>
      <c r="YI13" s="150"/>
      <c r="YJ13" s="150"/>
      <c r="YK13" s="150"/>
      <c r="YL13" s="150"/>
      <c r="YM13" s="150"/>
      <c r="YN13" s="150"/>
      <c r="YO13" s="150"/>
      <c r="YP13" s="150"/>
      <c r="YQ13" s="150"/>
      <c r="YR13" s="150"/>
      <c r="YS13" s="150"/>
      <c r="YT13" s="150"/>
      <c r="YU13" s="150"/>
      <c r="YV13" s="150"/>
      <c r="YW13" s="150"/>
      <c r="YX13" s="150"/>
      <c r="YY13" s="150"/>
      <c r="YZ13" s="150"/>
      <c r="ZA13" s="150"/>
      <c r="ZB13" s="150"/>
      <c r="ZC13" s="150"/>
      <c r="ZD13" s="150"/>
      <c r="ZE13" s="150"/>
      <c r="ZF13" s="150"/>
      <c r="ZG13" s="150"/>
      <c r="ZH13" s="150"/>
      <c r="ZI13" s="150"/>
      <c r="ZJ13" s="150"/>
      <c r="ZK13" s="150"/>
      <c r="ZL13" s="150"/>
      <c r="ZM13" s="150"/>
      <c r="ZN13" s="150"/>
      <c r="ZO13" s="150"/>
      <c r="ZP13" s="150"/>
      <c r="ZQ13" s="150"/>
      <c r="ZR13" s="150"/>
      <c r="ZS13" s="150"/>
      <c r="ZT13" s="150"/>
      <c r="ZU13" s="150"/>
      <c r="ZV13" s="150"/>
      <c r="ZW13" s="150"/>
      <c r="ZX13" s="150"/>
      <c r="ZY13" s="150"/>
      <c r="ZZ13" s="150"/>
      <c r="AAA13" s="150"/>
      <c r="AAB13" s="150"/>
      <c r="AAC13" s="150"/>
      <c r="AAD13" s="150"/>
      <c r="AAE13" s="150"/>
      <c r="AAF13" s="150"/>
      <c r="AAG13" s="150"/>
      <c r="AAH13" s="150"/>
      <c r="AAI13" s="150"/>
      <c r="AAJ13" s="150"/>
      <c r="AAK13" s="150"/>
      <c r="AAL13" s="150"/>
      <c r="AAM13" s="150"/>
      <c r="AAN13" s="150"/>
      <c r="AAO13" s="150"/>
      <c r="AAP13" s="150"/>
      <c r="AAQ13" s="150"/>
      <c r="AAR13" s="150"/>
      <c r="AAS13" s="150"/>
      <c r="AAT13" s="150"/>
      <c r="AAU13" s="150"/>
      <c r="AAV13" s="150"/>
      <c r="AAW13" s="150"/>
      <c r="AAX13" s="150"/>
      <c r="AAY13" s="150"/>
      <c r="AAZ13" s="150"/>
      <c r="ABA13" s="150"/>
      <c r="ABB13" s="150"/>
      <c r="ABC13" s="150"/>
      <c r="ABD13" s="150"/>
      <c r="ABE13" s="150"/>
      <c r="ABF13" s="150"/>
      <c r="ABG13" s="150"/>
      <c r="ABH13" s="150"/>
      <c r="ABI13" s="150"/>
      <c r="ABJ13" s="150"/>
      <c r="ABK13" s="150"/>
      <c r="ABL13" s="150"/>
      <c r="ABM13" s="150"/>
      <c r="ABN13" s="150"/>
      <c r="ABO13" s="150"/>
      <c r="ABP13" s="150"/>
      <c r="ABQ13" s="150"/>
      <c r="ABR13" s="150"/>
      <c r="ABS13" s="150"/>
      <c r="ABT13" s="150"/>
      <c r="ABU13" s="150"/>
      <c r="ABV13" s="150"/>
      <c r="ABW13" s="150"/>
      <c r="ABX13" s="150"/>
      <c r="ABY13" s="150"/>
      <c r="ABZ13" s="150"/>
      <c r="ACA13" s="150"/>
      <c r="ACB13" s="150"/>
      <c r="ACC13" s="150"/>
      <c r="ACD13" s="150"/>
      <c r="ACE13" s="150"/>
      <c r="ACF13" s="150"/>
      <c r="ACG13" s="150"/>
      <c r="ACH13" s="150"/>
      <c r="ACI13" s="150"/>
      <c r="ACJ13" s="150"/>
      <c r="ACK13" s="150"/>
      <c r="ACL13" s="150"/>
      <c r="ACM13" s="150"/>
      <c r="ACN13" s="150"/>
      <c r="ACO13" s="150"/>
      <c r="ACP13" s="150"/>
      <c r="ACQ13" s="150"/>
      <c r="ACR13" s="150"/>
      <c r="ACS13" s="150"/>
      <c r="ACT13" s="150"/>
      <c r="ACU13" s="150"/>
      <c r="ACV13" s="150"/>
      <c r="ACW13" s="150"/>
      <c r="ACX13" s="150"/>
      <c r="ACY13" s="150"/>
      <c r="ACZ13" s="150"/>
      <c r="ADA13" s="150"/>
      <c r="ADB13" s="150"/>
      <c r="ADC13" s="150"/>
      <c r="ADD13" s="150"/>
      <c r="ADE13" s="150"/>
      <c r="ADF13" s="150"/>
      <c r="ADG13" s="150"/>
      <c r="ADH13" s="150"/>
      <c r="ADI13" s="150"/>
      <c r="ADJ13" s="150"/>
      <c r="ADK13" s="150"/>
      <c r="ADL13" s="150"/>
      <c r="ADM13" s="150"/>
      <c r="ADN13" s="150"/>
      <c r="ADO13" s="150"/>
      <c r="ADP13" s="150"/>
      <c r="ADQ13" s="150"/>
      <c r="ADR13" s="150"/>
      <c r="ADS13" s="150"/>
      <c r="ADT13" s="150"/>
      <c r="ADU13" s="150"/>
      <c r="ADV13" s="150"/>
      <c r="ADW13" s="150"/>
      <c r="ADX13" s="150"/>
      <c r="ADY13" s="150"/>
      <c r="ADZ13" s="150"/>
      <c r="AEA13" s="150"/>
      <c r="AEB13" s="150"/>
      <c r="AEC13" s="150"/>
      <c r="AED13" s="150"/>
      <c r="AEE13" s="150"/>
      <c r="AEF13" s="150"/>
      <c r="AEG13" s="150"/>
      <c r="AEH13" s="150"/>
      <c r="AEI13" s="150"/>
      <c r="AEJ13" s="150"/>
      <c r="AEK13" s="150"/>
      <c r="AEL13" s="150"/>
      <c r="AEM13" s="150"/>
      <c r="AEN13" s="150"/>
      <c r="AEO13" s="150"/>
      <c r="AEP13" s="150"/>
      <c r="AEQ13" s="150"/>
      <c r="AER13" s="150"/>
      <c r="AES13" s="150"/>
      <c r="AET13" s="150"/>
      <c r="AEU13" s="150"/>
      <c r="AEV13" s="150"/>
      <c r="AEW13" s="150"/>
      <c r="AEX13" s="150"/>
      <c r="AEY13" s="150"/>
      <c r="AEZ13" s="150"/>
      <c r="AFA13" s="150"/>
      <c r="AFB13" s="150"/>
      <c r="AFC13" s="150"/>
      <c r="AFD13" s="150"/>
      <c r="AFE13" s="150"/>
      <c r="AFF13" s="150"/>
      <c r="AFG13" s="150"/>
      <c r="AFH13" s="150"/>
      <c r="AFI13" s="150"/>
      <c r="AFJ13" s="150"/>
      <c r="AFK13" s="150"/>
      <c r="AFL13" s="150"/>
      <c r="AFM13" s="150"/>
      <c r="AFN13" s="150"/>
      <c r="AFO13" s="150"/>
      <c r="AFP13" s="150"/>
      <c r="AFQ13" s="150"/>
      <c r="AFR13" s="150"/>
      <c r="AFS13" s="150"/>
      <c r="AFT13" s="150"/>
      <c r="AFU13" s="150"/>
      <c r="AFV13" s="150"/>
      <c r="AFW13" s="150"/>
      <c r="AFX13" s="150"/>
      <c r="AFY13" s="150"/>
      <c r="AFZ13" s="150"/>
      <c r="AGA13" s="150"/>
      <c r="AGB13" s="150"/>
      <c r="AGC13" s="150"/>
      <c r="AGD13" s="150"/>
      <c r="AGE13" s="150"/>
      <c r="AGF13" s="150"/>
      <c r="AGG13" s="150"/>
      <c r="AGH13" s="150"/>
      <c r="AGI13" s="150"/>
      <c r="AGJ13" s="150"/>
      <c r="AGK13" s="150"/>
      <c r="AGL13" s="150"/>
      <c r="AGM13" s="150"/>
      <c r="AGN13" s="150"/>
      <c r="AGO13" s="150"/>
      <c r="AGP13" s="150"/>
      <c r="AGQ13" s="150"/>
      <c r="AGR13" s="150"/>
      <c r="AGS13" s="150"/>
      <c r="AGT13" s="150"/>
      <c r="AGU13" s="150"/>
      <c r="AGV13" s="150"/>
      <c r="AGW13" s="150"/>
      <c r="AGX13" s="150"/>
      <c r="AGY13" s="150"/>
      <c r="AGZ13" s="150"/>
      <c r="AHA13" s="150"/>
      <c r="AHB13" s="150"/>
      <c r="AHC13" s="150"/>
      <c r="AHD13" s="150"/>
      <c r="AHE13" s="150"/>
      <c r="AHF13" s="150"/>
      <c r="AHG13" s="150"/>
      <c r="AHH13" s="150"/>
      <c r="AHI13" s="150"/>
      <c r="AHJ13" s="150"/>
      <c r="AHK13" s="150"/>
      <c r="AHL13" s="150"/>
      <c r="AHM13" s="150"/>
      <c r="AHN13" s="150"/>
      <c r="AHO13" s="150"/>
      <c r="AHP13" s="150"/>
      <c r="AHQ13" s="150"/>
      <c r="AHR13" s="150"/>
      <c r="AHS13" s="150"/>
      <c r="AHT13" s="150"/>
      <c r="AHU13" s="150"/>
      <c r="AHV13" s="150"/>
      <c r="AHW13" s="150"/>
      <c r="AHX13" s="150"/>
      <c r="AHY13" s="150"/>
      <c r="AHZ13" s="150"/>
      <c r="AIA13" s="150"/>
      <c r="AIB13" s="150"/>
      <c r="AIC13" s="150"/>
      <c r="AID13" s="150"/>
      <c r="AIE13" s="150"/>
      <c r="AIF13" s="150"/>
      <c r="AIG13" s="150"/>
      <c r="AIH13" s="150"/>
      <c r="AII13" s="150"/>
      <c r="AIJ13" s="150"/>
      <c r="AIK13" s="150"/>
      <c r="AIL13" s="150"/>
      <c r="AIM13" s="150"/>
      <c r="AIN13" s="150"/>
      <c r="AIO13" s="150"/>
      <c r="AIP13" s="150"/>
      <c r="AIQ13" s="150"/>
      <c r="AIR13" s="150"/>
      <c r="AIS13" s="150"/>
      <c r="AIT13" s="150"/>
      <c r="AIU13" s="150"/>
      <c r="AIV13" s="150"/>
      <c r="AIW13" s="150"/>
      <c r="AIX13" s="150"/>
      <c r="AIY13" s="150"/>
      <c r="AIZ13" s="150"/>
      <c r="AJA13" s="150"/>
      <c r="AJB13" s="150"/>
      <c r="AJC13" s="150"/>
      <c r="AJD13" s="150"/>
      <c r="AJE13" s="150"/>
      <c r="AJF13" s="150"/>
      <c r="AJG13" s="150"/>
      <c r="AJH13" s="150"/>
      <c r="AJI13" s="150"/>
      <c r="AJJ13" s="150"/>
      <c r="AJK13" s="150"/>
      <c r="AJL13" s="150"/>
      <c r="AJM13" s="150"/>
      <c r="AJN13" s="150"/>
      <c r="AJO13" s="150"/>
      <c r="AJP13" s="150"/>
      <c r="AJQ13" s="150"/>
      <c r="AJR13" s="150"/>
      <c r="AJS13" s="150"/>
      <c r="AJT13" s="150"/>
      <c r="AJU13" s="150"/>
      <c r="AJV13" s="150"/>
      <c r="AJW13" s="150"/>
      <c r="AJX13" s="150"/>
      <c r="AJY13" s="150"/>
      <c r="AJZ13" s="150"/>
      <c r="AKA13" s="150"/>
      <c r="AKB13" s="150"/>
      <c r="AKC13" s="150"/>
      <c r="AKD13" s="150"/>
      <c r="AKE13" s="150"/>
      <c r="AKF13" s="150"/>
      <c r="AKG13" s="150"/>
      <c r="AKH13" s="150"/>
      <c r="AKI13" s="150"/>
      <c r="AKJ13" s="150"/>
      <c r="AKK13" s="150"/>
      <c r="AKL13" s="150"/>
      <c r="AKM13" s="150"/>
      <c r="AKN13" s="150"/>
      <c r="AKO13" s="150"/>
      <c r="AKP13" s="150"/>
      <c r="AKQ13" s="150"/>
      <c r="AKR13" s="150"/>
      <c r="AKS13" s="150"/>
      <c r="AKT13" s="150"/>
      <c r="AKU13" s="150"/>
      <c r="AKV13" s="150"/>
      <c r="AKW13" s="150"/>
      <c r="AKX13" s="150"/>
      <c r="AKY13" s="150"/>
      <c r="AKZ13" s="150"/>
      <c r="ALA13" s="150"/>
      <c r="ALB13" s="150"/>
      <c r="ALC13" s="150"/>
      <c r="ALD13" s="150"/>
      <c r="ALE13" s="150"/>
      <c r="ALF13" s="150"/>
      <c r="ALG13" s="150"/>
      <c r="ALH13" s="150"/>
      <c r="ALI13" s="150"/>
      <c r="ALJ13" s="150"/>
      <c r="ALK13" s="150"/>
      <c r="ALL13" s="150"/>
      <c r="ALM13" s="150"/>
      <c r="ALN13" s="150"/>
      <c r="ALO13" s="150"/>
      <c r="ALP13" s="150"/>
      <c r="ALQ13" s="150"/>
      <c r="ALR13" s="150"/>
      <c r="ALS13" s="150"/>
      <c r="ALT13" s="150"/>
      <c r="ALU13" s="150"/>
      <c r="ALV13" s="150"/>
      <c r="ALW13" s="150"/>
      <c r="ALX13" s="150"/>
      <c r="ALY13" s="150"/>
      <c r="ALZ13" s="150"/>
      <c r="AMA13" s="150"/>
      <c r="AMB13" s="150"/>
      <c r="AMC13" s="150"/>
      <c r="AMD13" s="150"/>
      <c r="AME13" s="150"/>
      <c r="AMF13" s="150"/>
      <c r="AMG13" s="150"/>
      <c r="AMH13" s="150"/>
      <c r="AMI13" s="150"/>
      <c r="AMJ13" s="150"/>
      <c r="AMK13" s="150"/>
    </row>
    <row r="14" spans="1:1025" s="338" customFormat="1" ht="22.5" hidden="1" x14ac:dyDescent="0.2">
      <c r="A14" s="400" t="s">
        <v>278</v>
      </c>
      <c r="B14" s="400" t="s">
        <v>79</v>
      </c>
      <c r="C14" s="400" t="s">
        <v>80</v>
      </c>
      <c r="D14" s="400" t="s">
        <v>82</v>
      </c>
      <c r="E14" s="400" t="s">
        <v>279</v>
      </c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150"/>
      <c r="BN14" s="150"/>
      <c r="BO14" s="150"/>
      <c r="BP14" s="150"/>
      <c r="BQ14" s="150"/>
      <c r="BR14" s="150"/>
      <c r="BS14" s="150"/>
      <c r="BT14" s="150"/>
      <c r="BU14" s="150"/>
      <c r="BV14" s="150"/>
      <c r="BW14" s="150"/>
      <c r="BX14" s="150"/>
      <c r="BY14" s="150"/>
      <c r="BZ14" s="150"/>
      <c r="CA14" s="150"/>
      <c r="CB14" s="150"/>
      <c r="CC14" s="150"/>
      <c r="CD14" s="150"/>
      <c r="CE14" s="150"/>
      <c r="CF14" s="150"/>
      <c r="CG14" s="150"/>
      <c r="CH14" s="150"/>
      <c r="CI14" s="150"/>
      <c r="CJ14" s="150"/>
      <c r="CK14" s="150"/>
      <c r="CL14" s="150"/>
      <c r="CM14" s="150"/>
      <c r="CN14" s="150"/>
      <c r="CO14" s="150"/>
      <c r="CP14" s="150"/>
      <c r="CQ14" s="150"/>
      <c r="CR14" s="150"/>
      <c r="CS14" s="150"/>
      <c r="CT14" s="150"/>
      <c r="CU14" s="150"/>
      <c r="CV14" s="150"/>
      <c r="CW14" s="150"/>
      <c r="CX14" s="150"/>
      <c r="CY14" s="150"/>
      <c r="CZ14" s="150"/>
      <c r="DA14" s="150"/>
      <c r="DB14" s="150"/>
      <c r="DC14" s="150"/>
      <c r="DD14" s="150"/>
      <c r="DE14" s="150"/>
      <c r="DF14" s="150"/>
      <c r="DG14" s="150"/>
      <c r="DH14" s="150"/>
      <c r="DI14" s="150"/>
      <c r="DJ14" s="150"/>
      <c r="DK14" s="150"/>
      <c r="DL14" s="150"/>
      <c r="DM14" s="150"/>
      <c r="DN14" s="150"/>
      <c r="DO14" s="150"/>
      <c r="DP14" s="150"/>
      <c r="DQ14" s="150"/>
      <c r="DR14" s="150"/>
      <c r="DS14" s="150"/>
      <c r="DT14" s="150"/>
      <c r="DU14" s="150"/>
      <c r="DV14" s="150"/>
      <c r="DW14" s="150"/>
      <c r="DX14" s="150"/>
      <c r="DY14" s="150"/>
      <c r="DZ14" s="150"/>
      <c r="EA14" s="150"/>
      <c r="EB14" s="150"/>
      <c r="EC14" s="150"/>
      <c r="ED14" s="150"/>
      <c r="EE14" s="150"/>
      <c r="EF14" s="150"/>
      <c r="EG14" s="150"/>
      <c r="EH14" s="150"/>
      <c r="EI14" s="150"/>
      <c r="EJ14" s="150"/>
      <c r="EK14" s="150"/>
      <c r="EL14" s="150"/>
      <c r="EM14" s="150"/>
      <c r="EN14" s="150"/>
      <c r="EO14" s="150"/>
      <c r="EP14" s="150"/>
      <c r="EQ14" s="150"/>
      <c r="ER14" s="150"/>
      <c r="ES14" s="150"/>
      <c r="ET14" s="150"/>
      <c r="EU14" s="150"/>
      <c r="EV14" s="150"/>
      <c r="EW14" s="150"/>
      <c r="EX14" s="150"/>
      <c r="EY14" s="150"/>
      <c r="EZ14" s="150"/>
      <c r="FA14" s="150"/>
      <c r="FB14" s="150"/>
      <c r="FC14" s="150"/>
      <c r="FD14" s="150"/>
      <c r="FE14" s="150"/>
      <c r="FF14" s="150"/>
      <c r="FG14" s="150"/>
      <c r="FH14" s="150"/>
      <c r="FI14" s="150"/>
      <c r="FJ14" s="150"/>
      <c r="FK14" s="150"/>
      <c r="FL14" s="150"/>
      <c r="FM14" s="150"/>
      <c r="FN14" s="150"/>
      <c r="FO14" s="150"/>
      <c r="FP14" s="150"/>
      <c r="FQ14" s="150"/>
      <c r="FR14" s="150"/>
      <c r="FS14" s="150"/>
      <c r="FT14" s="150"/>
      <c r="FU14" s="150"/>
      <c r="FV14" s="150"/>
      <c r="FW14" s="150"/>
      <c r="FX14" s="150"/>
      <c r="FY14" s="150"/>
      <c r="FZ14" s="150"/>
      <c r="GA14" s="150"/>
      <c r="GB14" s="150"/>
      <c r="GC14" s="150"/>
      <c r="GD14" s="150"/>
      <c r="GE14" s="150"/>
      <c r="GF14" s="150"/>
      <c r="GG14" s="150"/>
      <c r="GH14" s="150"/>
      <c r="GI14" s="150"/>
      <c r="GJ14" s="150"/>
      <c r="GK14" s="150"/>
      <c r="GL14" s="150"/>
      <c r="GM14" s="150"/>
      <c r="GN14" s="150"/>
      <c r="GO14" s="150"/>
      <c r="GP14" s="150"/>
      <c r="GQ14" s="150"/>
      <c r="GR14" s="150"/>
      <c r="GS14" s="150"/>
      <c r="GT14" s="150"/>
      <c r="GU14" s="150"/>
      <c r="GV14" s="150"/>
      <c r="GW14" s="150"/>
      <c r="GX14" s="150"/>
      <c r="GY14" s="150"/>
      <c r="GZ14" s="150"/>
      <c r="HA14" s="150"/>
      <c r="HB14" s="150"/>
      <c r="HC14" s="150"/>
      <c r="HD14" s="150"/>
      <c r="HE14" s="150"/>
      <c r="HF14" s="150"/>
      <c r="HG14" s="150"/>
      <c r="HH14" s="150"/>
      <c r="HI14" s="150"/>
      <c r="HJ14" s="150"/>
      <c r="HK14" s="150"/>
      <c r="HL14" s="150"/>
      <c r="HM14" s="150"/>
      <c r="HN14" s="150"/>
      <c r="HO14" s="150"/>
      <c r="HP14" s="150"/>
      <c r="HQ14" s="150"/>
      <c r="HR14" s="150"/>
      <c r="HS14" s="150"/>
      <c r="HT14" s="150"/>
      <c r="HU14" s="150"/>
      <c r="HV14" s="150"/>
      <c r="HW14" s="150"/>
      <c r="HX14" s="150"/>
      <c r="HY14" s="150"/>
      <c r="HZ14" s="150"/>
      <c r="IA14" s="150"/>
      <c r="IB14" s="150"/>
      <c r="IC14" s="150"/>
      <c r="ID14" s="150"/>
      <c r="IE14" s="150"/>
      <c r="IF14" s="150"/>
      <c r="IG14" s="150"/>
      <c r="IH14" s="150"/>
      <c r="II14" s="150"/>
      <c r="IJ14" s="150"/>
      <c r="IK14" s="150"/>
      <c r="IL14" s="150"/>
      <c r="IM14" s="150"/>
      <c r="IN14" s="150"/>
      <c r="IO14" s="150"/>
      <c r="IP14" s="150"/>
      <c r="IQ14" s="150"/>
      <c r="IR14" s="150"/>
      <c r="IS14" s="150"/>
      <c r="IT14" s="150"/>
      <c r="IU14" s="150"/>
      <c r="IV14" s="150"/>
      <c r="IW14" s="150"/>
      <c r="IX14" s="150"/>
      <c r="IY14" s="150"/>
      <c r="IZ14" s="150"/>
      <c r="JA14" s="150"/>
      <c r="JB14" s="150"/>
      <c r="JC14" s="150"/>
      <c r="JD14" s="150"/>
      <c r="JE14" s="150"/>
      <c r="JF14" s="150"/>
      <c r="JG14" s="150"/>
      <c r="JH14" s="150"/>
      <c r="JI14" s="150"/>
      <c r="JJ14" s="150"/>
      <c r="JK14" s="150"/>
      <c r="JL14" s="150"/>
      <c r="JM14" s="150"/>
      <c r="JN14" s="150"/>
      <c r="JO14" s="150"/>
      <c r="JP14" s="150"/>
      <c r="JQ14" s="150"/>
      <c r="JR14" s="150"/>
      <c r="JS14" s="150"/>
      <c r="JT14" s="150"/>
      <c r="JU14" s="150"/>
      <c r="JV14" s="150"/>
      <c r="JW14" s="150"/>
      <c r="JX14" s="150"/>
      <c r="JY14" s="150"/>
      <c r="JZ14" s="150"/>
      <c r="KA14" s="150"/>
      <c r="KB14" s="150"/>
      <c r="KC14" s="150"/>
      <c r="KD14" s="150"/>
      <c r="KE14" s="150"/>
      <c r="KF14" s="150"/>
      <c r="KG14" s="150"/>
      <c r="KH14" s="150"/>
      <c r="KI14" s="150"/>
      <c r="KJ14" s="150"/>
      <c r="KK14" s="150"/>
      <c r="KL14" s="150"/>
      <c r="KM14" s="150"/>
      <c r="KN14" s="150"/>
      <c r="KO14" s="150"/>
      <c r="KP14" s="150"/>
      <c r="KQ14" s="150"/>
      <c r="KR14" s="150"/>
      <c r="KS14" s="150"/>
      <c r="KT14" s="150"/>
      <c r="KU14" s="150"/>
      <c r="KV14" s="150"/>
      <c r="KW14" s="150"/>
      <c r="KX14" s="150"/>
      <c r="KY14" s="150"/>
      <c r="KZ14" s="150"/>
      <c r="LA14" s="150"/>
      <c r="LB14" s="150"/>
      <c r="LC14" s="150"/>
      <c r="LD14" s="150"/>
      <c r="LE14" s="150"/>
      <c r="LF14" s="150"/>
      <c r="LG14" s="150"/>
      <c r="LH14" s="150"/>
      <c r="LI14" s="150"/>
      <c r="LJ14" s="150"/>
      <c r="LK14" s="150"/>
      <c r="LL14" s="150"/>
      <c r="LM14" s="150"/>
      <c r="LN14" s="150"/>
      <c r="LO14" s="150"/>
      <c r="LP14" s="150"/>
      <c r="LQ14" s="150"/>
      <c r="LR14" s="150"/>
      <c r="LS14" s="150"/>
      <c r="LT14" s="150"/>
      <c r="LU14" s="150"/>
      <c r="LV14" s="150"/>
      <c r="LW14" s="150"/>
      <c r="LX14" s="150"/>
      <c r="LY14" s="150"/>
      <c r="LZ14" s="150"/>
      <c r="MA14" s="150"/>
      <c r="MB14" s="150"/>
      <c r="MC14" s="150"/>
      <c r="MD14" s="150"/>
      <c r="ME14" s="150"/>
      <c r="MF14" s="150"/>
      <c r="MG14" s="150"/>
      <c r="MH14" s="150"/>
      <c r="MI14" s="150"/>
      <c r="MJ14" s="150"/>
      <c r="MK14" s="150"/>
      <c r="ML14" s="150"/>
      <c r="MM14" s="150"/>
      <c r="MN14" s="150"/>
      <c r="MO14" s="150"/>
      <c r="MP14" s="150"/>
      <c r="MQ14" s="150"/>
      <c r="MR14" s="150"/>
      <c r="MS14" s="150"/>
      <c r="MT14" s="150"/>
      <c r="MU14" s="150"/>
      <c r="MV14" s="150"/>
      <c r="MW14" s="150"/>
      <c r="MX14" s="150"/>
      <c r="MY14" s="150"/>
      <c r="MZ14" s="150"/>
      <c r="NA14" s="150"/>
      <c r="NB14" s="150"/>
      <c r="NC14" s="150"/>
      <c r="ND14" s="150"/>
      <c r="NE14" s="150"/>
      <c r="NF14" s="150"/>
      <c r="NG14" s="150"/>
      <c r="NH14" s="150"/>
      <c r="NI14" s="150"/>
      <c r="NJ14" s="150"/>
      <c r="NK14" s="150"/>
      <c r="NL14" s="150"/>
      <c r="NM14" s="150"/>
      <c r="NN14" s="150"/>
      <c r="NO14" s="150"/>
      <c r="NP14" s="150"/>
      <c r="NQ14" s="150"/>
      <c r="NR14" s="150"/>
      <c r="NS14" s="150"/>
      <c r="NT14" s="150"/>
      <c r="NU14" s="150"/>
      <c r="NV14" s="150"/>
      <c r="NW14" s="150"/>
      <c r="NX14" s="150"/>
      <c r="NY14" s="150"/>
      <c r="NZ14" s="150"/>
      <c r="OA14" s="150"/>
      <c r="OB14" s="150"/>
      <c r="OC14" s="150"/>
      <c r="OD14" s="150"/>
      <c r="OE14" s="150"/>
      <c r="OF14" s="150"/>
      <c r="OG14" s="150"/>
      <c r="OH14" s="150"/>
      <c r="OI14" s="150"/>
      <c r="OJ14" s="150"/>
      <c r="OK14" s="150"/>
      <c r="OL14" s="150"/>
      <c r="OM14" s="150"/>
      <c r="ON14" s="150"/>
      <c r="OO14" s="150"/>
      <c r="OP14" s="150"/>
      <c r="OQ14" s="150"/>
      <c r="OR14" s="150"/>
      <c r="OS14" s="150"/>
      <c r="OT14" s="150"/>
      <c r="OU14" s="150"/>
      <c r="OV14" s="150"/>
      <c r="OW14" s="150"/>
      <c r="OX14" s="150"/>
      <c r="OY14" s="150"/>
      <c r="OZ14" s="150"/>
      <c r="PA14" s="150"/>
      <c r="PB14" s="150"/>
      <c r="PC14" s="150"/>
      <c r="PD14" s="150"/>
      <c r="PE14" s="150"/>
      <c r="PF14" s="150"/>
      <c r="PG14" s="150"/>
      <c r="PH14" s="150"/>
      <c r="PI14" s="150"/>
      <c r="PJ14" s="150"/>
      <c r="PK14" s="150"/>
      <c r="PL14" s="150"/>
      <c r="PM14" s="150"/>
      <c r="PN14" s="150"/>
      <c r="PO14" s="150"/>
      <c r="PP14" s="150"/>
      <c r="PQ14" s="150"/>
      <c r="PR14" s="150"/>
      <c r="PS14" s="150"/>
      <c r="PT14" s="150"/>
      <c r="PU14" s="150"/>
      <c r="PV14" s="150"/>
      <c r="PW14" s="150"/>
      <c r="PX14" s="150"/>
      <c r="PY14" s="150"/>
      <c r="PZ14" s="150"/>
      <c r="QA14" s="150"/>
      <c r="QB14" s="150"/>
      <c r="QC14" s="150"/>
      <c r="QD14" s="150"/>
      <c r="QE14" s="150"/>
      <c r="QF14" s="150"/>
      <c r="QG14" s="150"/>
      <c r="QH14" s="150"/>
      <c r="QI14" s="150"/>
      <c r="QJ14" s="150"/>
      <c r="QK14" s="150"/>
      <c r="QL14" s="150"/>
      <c r="QM14" s="150"/>
      <c r="QN14" s="150"/>
      <c r="QO14" s="150"/>
      <c r="QP14" s="150"/>
      <c r="QQ14" s="150"/>
      <c r="QR14" s="150"/>
      <c r="QS14" s="150"/>
      <c r="QT14" s="150"/>
      <c r="QU14" s="150"/>
      <c r="QV14" s="150"/>
      <c r="QW14" s="150"/>
      <c r="QX14" s="150"/>
      <c r="QY14" s="150"/>
      <c r="QZ14" s="150"/>
      <c r="RA14" s="150"/>
      <c r="RB14" s="150"/>
      <c r="RC14" s="150"/>
      <c r="RD14" s="150"/>
      <c r="RE14" s="150"/>
      <c r="RF14" s="150"/>
      <c r="RG14" s="150"/>
      <c r="RH14" s="150"/>
      <c r="RI14" s="150"/>
      <c r="RJ14" s="150"/>
      <c r="RK14" s="150"/>
      <c r="RL14" s="150"/>
      <c r="RM14" s="150"/>
      <c r="RN14" s="150"/>
      <c r="RO14" s="150"/>
      <c r="RP14" s="150"/>
      <c r="RQ14" s="150"/>
      <c r="RR14" s="150"/>
      <c r="RS14" s="150"/>
      <c r="RT14" s="150"/>
      <c r="RU14" s="150"/>
      <c r="RV14" s="150"/>
      <c r="RW14" s="150"/>
      <c r="RX14" s="150"/>
      <c r="RY14" s="150"/>
      <c r="RZ14" s="150"/>
      <c r="SA14" s="150"/>
      <c r="SB14" s="150"/>
      <c r="SC14" s="150"/>
      <c r="SD14" s="150"/>
      <c r="SE14" s="150"/>
      <c r="SF14" s="150"/>
      <c r="SG14" s="150"/>
      <c r="SH14" s="150"/>
      <c r="SI14" s="150"/>
      <c r="SJ14" s="150"/>
      <c r="SK14" s="150"/>
      <c r="SL14" s="150"/>
      <c r="SM14" s="150"/>
      <c r="SN14" s="150"/>
      <c r="SO14" s="150"/>
      <c r="SP14" s="150"/>
      <c r="SQ14" s="150"/>
      <c r="SR14" s="150"/>
      <c r="SS14" s="150"/>
      <c r="ST14" s="150"/>
      <c r="SU14" s="150"/>
      <c r="SV14" s="150"/>
      <c r="SW14" s="150"/>
      <c r="SX14" s="150"/>
      <c r="SY14" s="150"/>
      <c r="SZ14" s="150"/>
      <c r="TA14" s="150"/>
      <c r="TB14" s="150"/>
      <c r="TC14" s="150"/>
      <c r="TD14" s="150"/>
      <c r="TE14" s="150"/>
      <c r="TF14" s="150"/>
      <c r="TG14" s="150"/>
      <c r="TH14" s="150"/>
      <c r="TI14" s="150"/>
      <c r="TJ14" s="150"/>
      <c r="TK14" s="150"/>
      <c r="TL14" s="150"/>
      <c r="TM14" s="150"/>
      <c r="TN14" s="150"/>
      <c r="TO14" s="150"/>
      <c r="TP14" s="150"/>
      <c r="TQ14" s="150"/>
      <c r="TR14" s="150"/>
      <c r="TS14" s="150"/>
      <c r="TT14" s="150"/>
      <c r="TU14" s="150"/>
      <c r="TV14" s="150"/>
      <c r="TW14" s="150"/>
      <c r="TX14" s="150"/>
      <c r="TY14" s="150"/>
      <c r="TZ14" s="150"/>
      <c r="UA14" s="150"/>
      <c r="UB14" s="150"/>
      <c r="UC14" s="150"/>
      <c r="UD14" s="150"/>
      <c r="UE14" s="150"/>
      <c r="UF14" s="150"/>
      <c r="UG14" s="150"/>
      <c r="UH14" s="150"/>
      <c r="UI14" s="150"/>
      <c r="UJ14" s="150"/>
      <c r="UK14" s="150"/>
      <c r="UL14" s="150"/>
      <c r="UM14" s="150"/>
      <c r="UN14" s="150"/>
      <c r="UO14" s="150"/>
      <c r="UP14" s="150"/>
      <c r="UQ14" s="150"/>
      <c r="UR14" s="150"/>
      <c r="US14" s="150"/>
      <c r="UT14" s="150"/>
      <c r="UU14" s="150"/>
      <c r="UV14" s="150"/>
      <c r="UW14" s="150"/>
      <c r="UX14" s="150"/>
      <c r="UY14" s="150"/>
      <c r="UZ14" s="150"/>
      <c r="VA14" s="150"/>
      <c r="VB14" s="150"/>
      <c r="VC14" s="150"/>
      <c r="VD14" s="150"/>
      <c r="VE14" s="150"/>
      <c r="VF14" s="150"/>
      <c r="VG14" s="150"/>
      <c r="VH14" s="150"/>
      <c r="VI14" s="150"/>
      <c r="VJ14" s="150"/>
      <c r="VK14" s="150"/>
      <c r="VL14" s="150"/>
      <c r="VM14" s="150"/>
      <c r="VN14" s="150"/>
      <c r="VO14" s="150"/>
      <c r="VP14" s="150"/>
      <c r="VQ14" s="150"/>
      <c r="VR14" s="150"/>
      <c r="VS14" s="150"/>
      <c r="VT14" s="150"/>
      <c r="VU14" s="150"/>
      <c r="VV14" s="150"/>
      <c r="VW14" s="150"/>
      <c r="VX14" s="150"/>
      <c r="VY14" s="150"/>
      <c r="VZ14" s="150"/>
      <c r="WA14" s="150"/>
      <c r="WB14" s="150"/>
      <c r="WC14" s="150"/>
      <c r="WD14" s="150"/>
      <c r="WE14" s="150"/>
      <c r="WF14" s="150"/>
      <c r="WG14" s="150"/>
      <c r="WH14" s="150"/>
      <c r="WI14" s="150"/>
      <c r="WJ14" s="150"/>
      <c r="WK14" s="150"/>
      <c r="WL14" s="150"/>
      <c r="WM14" s="150"/>
      <c r="WN14" s="150"/>
      <c r="WO14" s="150"/>
      <c r="WP14" s="150"/>
      <c r="WQ14" s="150"/>
      <c r="WR14" s="150"/>
      <c r="WS14" s="150"/>
      <c r="WT14" s="150"/>
      <c r="WU14" s="150"/>
      <c r="WV14" s="150"/>
      <c r="WW14" s="150"/>
      <c r="WX14" s="150"/>
      <c r="WY14" s="150"/>
      <c r="WZ14" s="150"/>
      <c r="XA14" s="150"/>
      <c r="XB14" s="150"/>
      <c r="XC14" s="150"/>
      <c r="XD14" s="150"/>
      <c r="XE14" s="150"/>
      <c r="XF14" s="150"/>
      <c r="XG14" s="150"/>
      <c r="XH14" s="150"/>
      <c r="XI14" s="150"/>
      <c r="XJ14" s="150"/>
      <c r="XK14" s="150"/>
      <c r="XL14" s="150"/>
      <c r="XM14" s="150"/>
      <c r="XN14" s="150"/>
      <c r="XO14" s="150"/>
      <c r="XP14" s="150"/>
      <c r="XQ14" s="150"/>
      <c r="XR14" s="150"/>
      <c r="XS14" s="150"/>
      <c r="XT14" s="150"/>
      <c r="XU14" s="150"/>
      <c r="XV14" s="150"/>
      <c r="XW14" s="150"/>
      <c r="XX14" s="150"/>
      <c r="XY14" s="150"/>
      <c r="XZ14" s="150"/>
      <c r="YA14" s="150"/>
      <c r="YB14" s="150"/>
      <c r="YC14" s="150"/>
      <c r="YD14" s="150"/>
      <c r="YE14" s="150"/>
      <c r="YF14" s="150"/>
      <c r="YG14" s="150"/>
      <c r="YH14" s="150"/>
      <c r="YI14" s="150"/>
      <c r="YJ14" s="150"/>
      <c r="YK14" s="150"/>
      <c r="YL14" s="150"/>
      <c r="YM14" s="150"/>
      <c r="YN14" s="150"/>
      <c r="YO14" s="150"/>
      <c r="YP14" s="150"/>
      <c r="YQ14" s="150"/>
      <c r="YR14" s="150"/>
      <c r="YS14" s="150"/>
      <c r="YT14" s="150"/>
      <c r="YU14" s="150"/>
      <c r="YV14" s="150"/>
      <c r="YW14" s="150"/>
      <c r="YX14" s="150"/>
      <c r="YY14" s="150"/>
      <c r="YZ14" s="150"/>
      <c r="ZA14" s="150"/>
      <c r="ZB14" s="150"/>
      <c r="ZC14" s="150"/>
      <c r="ZD14" s="150"/>
      <c r="ZE14" s="150"/>
      <c r="ZF14" s="150"/>
      <c r="ZG14" s="150"/>
      <c r="ZH14" s="150"/>
      <c r="ZI14" s="150"/>
      <c r="ZJ14" s="150"/>
      <c r="ZK14" s="150"/>
      <c r="ZL14" s="150"/>
      <c r="ZM14" s="150"/>
      <c r="ZN14" s="150"/>
      <c r="ZO14" s="150"/>
      <c r="ZP14" s="150"/>
      <c r="ZQ14" s="150"/>
      <c r="ZR14" s="150"/>
      <c r="ZS14" s="150"/>
      <c r="ZT14" s="150"/>
      <c r="ZU14" s="150"/>
      <c r="ZV14" s="150"/>
      <c r="ZW14" s="150"/>
      <c r="ZX14" s="150"/>
      <c r="ZY14" s="150"/>
      <c r="ZZ14" s="150"/>
      <c r="AAA14" s="150"/>
      <c r="AAB14" s="150"/>
      <c r="AAC14" s="150"/>
      <c r="AAD14" s="150"/>
      <c r="AAE14" s="150"/>
      <c r="AAF14" s="150"/>
      <c r="AAG14" s="150"/>
      <c r="AAH14" s="150"/>
      <c r="AAI14" s="150"/>
      <c r="AAJ14" s="150"/>
      <c r="AAK14" s="150"/>
      <c r="AAL14" s="150"/>
      <c r="AAM14" s="150"/>
      <c r="AAN14" s="150"/>
      <c r="AAO14" s="150"/>
      <c r="AAP14" s="150"/>
      <c r="AAQ14" s="150"/>
      <c r="AAR14" s="150"/>
      <c r="AAS14" s="150"/>
      <c r="AAT14" s="150"/>
      <c r="AAU14" s="150"/>
      <c r="AAV14" s="150"/>
      <c r="AAW14" s="150"/>
      <c r="AAX14" s="150"/>
      <c r="AAY14" s="150"/>
      <c r="AAZ14" s="150"/>
      <c r="ABA14" s="150"/>
      <c r="ABB14" s="150"/>
      <c r="ABC14" s="150"/>
      <c r="ABD14" s="150"/>
      <c r="ABE14" s="150"/>
      <c r="ABF14" s="150"/>
      <c r="ABG14" s="150"/>
      <c r="ABH14" s="150"/>
      <c r="ABI14" s="150"/>
      <c r="ABJ14" s="150"/>
      <c r="ABK14" s="150"/>
      <c r="ABL14" s="150"/>
      <c r="ABM14" s="150"/>
      <c r="ABN14" s="150"/>
      <c r="ABO14" s="150"/>
      <c r="ABP14" s="150"/>
      <c r="ABQ14" s="150"/>
      <c r="ABR14" s="150"/>
      <c r="ABS14" s="150"/>
      <c r="ABT14" s="150"/>
      <c r="ABU14" s="150"/>
      <c r="ABV14" s="150"/>
      <c r="ABW14" s="150"/>
      <c r="ABX14" s="150"/>
      <c r="ABY14" s="150"/>
      <c r="ABZ14" s="150"/>
      <c r="ACA14" s="150"/>
      <c r="ACB14" s="150"/>
      <c r="ACC14" s="150"/>
      <c r="ACD14" s="150"/>
      <c r="ACE14" s="150"/>
      <c r="ACF14" s="150"/>
      <c r="ACG14" s="150"/>
      <c r="ACH14" s="150"/>
      <c r="ACI14" s="150"/>
      <c r="ACJ14" s="150"/>
      <c r="ACK14" s="150"/>
      <c r="ACL14" s="150"/>
      <c r="ACM14" s="150"/>
      <c r="ACN14" s="150"/>
      <c r="ACO14" s="150"/>
      <c r="ACP14" s="150"/>
      <c r="ACQ14" s="150"/>
      <c r="ACR14" s="150"/>
      <c r="ACS14" s="150"/>
      <c r="ACT14" s="150"/>
      <c r="ACU14" s="150"/>
      <c r="ACV14" s="150"/>
      <c r="ACW14" s="150"/>
      <c r="ACX14" s="150"/>
      <c r="ACY14" s="150"/>
      <c r="ACZ14" s="150"/>
      <c r="ADA14" s="150"/>
      <c r="ADB14" s="150"/>
      <c r="ADC14" s="150"/>
      <c r="ADD14" s="150"/>
      <c r="ADE14" s="150"/>
      <c r="ADF14" s="150"/>
      <c r="ADG14" s="150"/>
      <c r="ADH14" s="150"/>
      <c r="ADI14" s="150"/>
      <c r="ADJ14" s="150"/>
      <c r="ADK14" s="150"/>
      <c r="ADL14" s="150"/>
      <c r="ADM14" s="150"/>
      <c r="ADN14" s="150"/>
      <c r="ADO14" s="150"/>
      <c r="ADP14" s="150"/>
      <c r="ADQ14" s="150"/>
      <c r="ADR14" s="150"/>
      <c r="ADS14" s="150"/>
      <c r="ADT14" s="150"/>
      <c r="ADU14" s="150"/>
      <c r="ADV14" s="150"/>
      <c r="ADW14" s="150"/>
      <c r="ADX14" s="150"/>
      <c r="ADY14" s="150"/>
      <c r="ADZ14" s="150"/>
      <c r="AEA14" s="150"/>
      <c r="AEB14" s="150"/>
      <c r="AEC14" s="150"/>
      <c r="AED14" s="150"/>
      <c r="AEE14" s="150"/>
      <c r="AEF14" s="150"/>
      <c r="AEG14" s="150"/>
      <c r="AEH14" s="150"/>
      <c r="AEI14" s="150"/>
      <c r="AEJ14" s="150"/>
      <c r="AEK14" s="150"/>
      <c r="AEL14" s="150"/>
      <c r="AEM14" s="150"/>
      <c r="AEN14" s="150"/>
      <c r="AEO14" s="150"/>
      <c r="AEP14" s="150"/>
      <c r="AEQ14" s="150"/>
      <c r="AER14" s="150"/>
      <c r="AES14" s="150"/>
      <c r="AET14" s="150"/>
      <c r="AEU14" s="150"/>
      <c r="AEV14" s="150"/>
      <c r="AEW14" s="150"/>
      <c r="AEX14" s="150"/>
      <c r="AEY14" s="150"/>
      <c r="AEZ14" s="150"/>
      <c r="AFA14" s="150"/>
      <c r="AFB14" s="150"/>
      <c r="AFC14" s="150"/>
      <c r="AFD14" s="150"/>
      <c r="AFE14" s="150"/>
      <c r="AFF14" s="150"/>
      <c r="AFG14" s="150"/>
      <c r="AFH14" s="150"/>
      <c r="AFI14" s="150"/>
      <c r="AFJ14" s="150"/>
      <c r="AFK14" s="150"/>
      <c r="AFL14" s="150"/>
      <c r="AFM14" s="150"/>
      <c r="AFN14" s="150"/>
      <c r="AFO14" s="150"/>
      <c r="AFP14" s="150"/>
      <c r="AFQ14" s="150"/>
      <c r="AFR14" s="150"/>
      <c r="AFS14" s="150"/>
      <c r="AFT14" s="150"/>
      <c r="AFU14" s="150"/>
      <c r="AFV14" s="150"/>
      <c r="AFW14" s="150"/>
      <c r="AFX14" s="150"/>
      <c r="AFY14" s="150"/>
      <c r="AFZ14" s="150"/>
      <c r="AGA14" s="150"/>
      <c r="AGB14" s="150"/>
      <c r="AGC14" s="150"/>
      <c r="AGD14" s="150"/>
      <c r="AGE14" s="150"/>
      <c r="AGF14" s="150"/>
      <c r="AGG14" s="150"/>
      <c r="AGH14" s="150"/>
      <c r="AGI14" s="150"/>
      <c r="AGJ14" s="150"/>
      <c r="AGK14" s="150"/>
      <c r="AGL14" s="150"/>
      <c r="AGM14" s="150"/>
      <c r="AGN14" s="150"/>
      <c r="AGO14" s="150"/>
      <c r="AGP14" s="150"/>
      <c r="AGQ14" s="150"/>
      <c r="AGR14" s="150"/>
      <c r="AGS14" s="150"/>
      <c r="AGT14" s="150"/>
      <c r="AGU14" s="150"/>
      <c r="AGV14" s="150"/>
      <c r="AGW14" s="150"/>
      <c r="AGX14" s="150"/>
      <c r="AGY14" s="150"/>
      <c r="AGZ14" s="150"/>
      <c r="AHA14" s="150"/>
      <c r="AHB14" s="150"/>
      <c r="AHC14" s="150"/>
      <c r="AHD14" s="150"/>
      <c r="AHE14" s="150"/>
      <c r="AHF14" s="150"/>
      <c r="AHG14" s="150"/>
      <c r="AHH14" s="150"/>
      <c r="AHI14" s="150"/>
      <c r="AHJ14" s="150"/>
      <c r="AHK14" s="150"/>
      <c r="AHL14" s="150"/>
      <c r="AHM14" s="150"/>
      <c r="AHN14" s="150"/>
      <c r="AHO14" s="150"/>
      <c r="AHP14" s="150"/>
      <c r="AHQ14" s="150"/>
      <c r="AHR14" s="150"/>
      <c r="AHS14" s="150"/>
      <c r="AHT14" s="150"/>
      <c r="AHU14" s="150"/>
      <c r="AHV14" s="150"/>
      <c r="AHW14" s="150"/>
      <c r="AHX14" s="150"/>
      <c r="AHY14" s="150"/>
      <c r="AHZ14" s="150"/>
      <c r="AIA14" s="150"/>
      <c r="AIB14" s="150"/>
      <c r="AIC14" s="150"/>
      <c r="AID14" s="150"/>
      <c r="AIE14" s="150"/>
      <c r="AIF14" s="150"/>
      <c r="AIG14" s="150"/>
      <c r="AIH14" s="150"/>
      <c r="AII14" s="150"/>
      <c r="AIJ14" s="150"/>
      <c r="AIK14" s="150"/>
      <c r="AIL14" s="150"/>
      <c r="AIM14" s="150"/>
      <c r="AIN14" s="150"/>
      <c r="AIO14" s="150"/>
      <c r="AIP14" s="150"/>
      <c r="AIQ14" s="150"/>
      <c r="AIR14" s="150"/>
      <c r="AIS14" s="150"/>
      <c r="AIT14" s="150"/>
      <c r="AIU14" s="150"/>
      <c r="AIV14" s="150"/>
      <c r="AIW14" s="150"/>
      <c r="AIX14" s="150"/>
      <c r="AIY14" s="150"/>
      <c r="AIZ14" s="150"/>
      <c r="AJA14" s="150"/>
      <c r="AJB14" s="150"/>
      <c r="AJC14" s="150"/>
      <c r="AJD14" s="150"/>
      <c r="AJE14" s="150"/>
      <c r="AJF14" s="150"/>
      <c r="AJG14" s="150"/>
      <c r="AJH14" s="150"/>
      <c r="AJI14" s="150"/>
      <c r="AJJ14" s="150"/>
      <c r="AJK14" s="150"/>
      <c r="AJL14" s="150"/>
      <c r="AJM14" s="150"/>
      <c r="AJN14" s="150"/>
      <c r="AJO14" s="150"/>
      <c r="AJP14" s="150"/>
      <c r="AJQ14" s="150"/>
      <c r="AJR14" s="150"/>
      <c r="AJS14" s="150"/>
      <c r="AJT14" s="150"/>
      <c r="AJU14" s="150"/>
      <c r="AJV14" s="150"/>
      <c r="AJW14" s="150"/>
      <c r="AJX14" s="150"/>
      <c r="AJY14" s="150"/>
      <c r="AJZ14" s="150"/>
      <c r="AKA14" s="150"/>
      <c r="AKB14" s="150"/>
      <c r="AKC14" s="150"/>
      <c r="AKD14" s="150"/>
      <c r="AKE14" s="150"/>
      <c r="AKF14" s="150"/>
      <c r="AKG14" s="150"/>
      <c r="AKH14" s="150"/>
      <c r="AKI14" s="150"/>
      <c r="AKJ14" s="150"/>
      <c r="AKK14" s="150"/>
      <c r="AKL14" s="150"/>
      <c r="AKM14" s="150"/>
      <c r="AKN14" s="150"/>
      <c r="AKO14" s="150"/>
      <c r="AKP14" s="150"/>
      <c r="AKQ14" s="150"/>
      <c r="AKR14" s="150"/>
      <c r="AKS14" s="150"/>
      <c r="AKT14" s="150"/>
      <c r="AKU14" s="150"/>
      <c r="AKV14" s="150"/>
      <c r="AKW14" s="150"/>
      <c r="AKX14" s="150"/>
      <c r="AKY14" s="150"/>
      <c r="AKZ14" s="150"/>
      <c r="ALA14" s="150"/>
      <c r="ALB14" s="150"/>
      <c r="ALC14" s="150"/>
      <c r="ALD14" s="150"/>
      <c r="ALE14" s="150"/>
      <c r="ALF14" s="150"/>
      <c r="ALG14" s="150"/>
      <c r="ALH14" s="150"/>
      <c r="ALI14" s="150"/>
      <c r="ALJ14" s="150"/>
      <c r="ALK14" s="150"/>
      <c r="ALL14" s="150"/>
      <c r="ALM14" s="150"/>
      <c r="ALN14" s="150"/>
      <c r="ALO14" s="150"/>
      <c r="ALP14" s="150"/>
      <c r="ALQ14" s="150"/>
      <c r="ALR14" s="150"/>
      <c r="ALS14" s="150"/>
      <c r="ALT14" s="150"/>
      <c r="ALU14" s="150"/>
      <c r="ALV14" s="150"/>
      <c r="ALW14" s="150"/>
      <c r="ALX14" s="150"/>
      <c r="ALY14" s="150"/>
      <c r="ALZ14" s="150"/>
      <c r="AMA14" s="150"/>
      <c r="AMB14" s="150"/>
      <c r="AMC14" s="150"/>
      <c r="AMD14" s="150"/>
      <c r="AME14" s="150"/>
      <c r="AMF14" s="150"/>
      <c r="AMG14" s="150"/>
      <c r="AMH14" s="150"/>
      <c r="AMI14" s="150"/>
      <c r="AMJ14" s="150"/>
      <c r="AMK14" s="150"/>
    </row>
    <row r="15" spans="1:1025" s="338" customFormat="1" ht="22.5" hidden="1" x14ac:dyDescent="0.2">
      <c r="A15" s="148" t="s">
        <v>280</v>
      </c>
      <c r="B15" s="148">
        <v>43496</v>
      </c>
      <c r="C15" s="148" t="s">
        <v>281</v>
      </c>
      <c r="D15" s="148" t="s">
        <v>282</v>
      </c>
      <c r="E15" s="401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/>
      <c r="BH15" s="150"/>
      <c r="BI15" s="150"/>
      <c r="BJ15" s="150"/>
      <c r="BK15" s="150"/>
      <c r="BL15" s="150"/>
      <c r="BM15" s="150"/>
      <c r="BN15" s="150"/>
      <c r="BO15" s="150"/>
      <c r="BP15" s="150"/>
      <c r="BQ15" s="150"/>
      <c r="BR15" s="150"/>
      <c r="BS15" s="150"/>
      <c r="BT15" s="150"/>
      <c r="BU15" s="150"/>
      <c r="BV15" s="150"/>
      <c r="BW15" s="150"/>
      <c r="BX15" s="150"/>
      <c r="BY15" s="150"/>
      <c r="BZ15" s="150"/>
      <c r="CA15" s="150"/>
      <c r="CB15" s="150"/>
      <c r="CC15" s="150"/>
      <c r="CD15" s="150"/>
      <c r="CE15" s="150"/>
      <c r="CF15" s="150"/>
      <c r="CG15" s="150"/>
      <c r="CH15" s="150"/>
      <c r="CI15" s="150"/>
      <c r="CJ15" s="150"/>
      <c r="CK15" s="150"/>
      <c r="CL15" s="150"/>
      <c r="CM15" s="150"/>
      <c r="CN15" s="150"/>
      <c r="CO15" s="150"/>
      <c r="CP15" s="150"/>
      <c r="CQ15" s="150"/>
      <c r="CR15" s="150"/>
      <c r="CS15" s="150"/>
      <c r="CT15" s="150"/>
      <c r="CU15" s="150"/>
      <c r="CV15" s="150"/>
      <c r="CW15" s="150"/>
      <c r="CX15" s="150"/>
      <c r="CY15" s="150"/>
      <c r="CZ15" s="150"/>
      <c r="DA15" s="150"/>
      <c r="DB15" s="150"/>
      <c r="DC15" s="150"/>
      <c r="DD15" s="150"/>
      <c r="DE15" s="150"/>
      <c r="DF15" s="150"/>
      <c r="DG15" s="150"/>
      <c r="DH15" s="150"/>
      <c r="DI15" s="150"/>
      <c r="DJ15" s="150"/>
      <c r="DK15" s="150"/>
      <c r="DL15" s="150"/>
      <c r="DM15" s="150"/>
      <c r="DN15" s="150"/>
      <c r="DO15" s="150"/>
      <c r="DP15" s="150"/>
      <c r="DQ15" s="150"/>
      <c r="DR15" s="150"/>
      <c r="DS15" s="150"/>
      <c r="DT15" s="150"/>
      <c r="DU15" s="150"/>
      <c r="DV15" s="150"/>
      <c r="DW15" s="150"/>
      <c r="DX15" s="150"/>
      <c r="DY15" s="150"/>
      <c r="DZ15" s="150"/>
      <c r="EA15" s="150"/>
      <c r="EB15" s="150"/>
      <c r="EC15" s="150"/>
      <c r="ED15" s="150"/>
      <c r="EE15" s="150"/>
      <c r="EF15" s="150"/>
      <c r="EG15" s="150"/>
      <c r="EH15" s="150"/>
      <c r="EI15" s="150"/>
      <c r="EJ15" s="150"/>
      <c r="EK15" s="150"/>
      <c r="EL15" s="150"/>
      <c r="EM15" s="150"/>
      <c r="EN15" s="150"/>
      <c r="EO15" s="150"/>
      <c r="EP15" s="150"/>
      <c r="EQ15" s="150"/>
      <c r="ER15" s="150"/>
      <c r="ES15" s="150"/>
      <c r="ET15" s="150"/>
      <c r="EU15" s="150"/>
      <c r="EV15" s="150"/>
      <c r="EW15" s="150"/>
      <c r="EX15" s="150"/>
      <c r="EY15" s="150"/>
      <c r="EZ15" s="150"/>
      <c r="FA15" s="150"/>
      <c r="FB15" s="150"/>
      <c r="FC15" s="150"/>
      <c r="FD15" s="150"/>
      <c r="FE15" s="150"/>
      <c r="FF15" s="150"/>
      <c r="FG15" s="150"/>
      <c r="FH15" s="150"/>
      <c r="FI15" s="150"/>
      <c r="FJ15" s="150"/>
      <c r="FK15" s="150"/>
      <c r="FL15" s="150"/>
      <c r="FM15" s="150"/>
      <c r="FN15" s="150"/>
      <c r="FO15" s="150"/>
      <c r="FP15" s="150"/>
      <c r="FQ15" s="150"/>
      <c r="FR15" s="150"/>
      <c r="FS15" s="150"/>
      <c r="FT15" s="150"/>
      <c r="FU15" s="150"/>
      <c r="FV15" s="150"/>
      <c r="FW15" s="150"/>
      <c r="FX15" s="150"/>
      <c r="FY15" s="150"/>
      <c r="FZ15" s="150"/>
      <c r="GA15" s="150"/>
      <c r="GB15" s="150"/>
      <c r="GC15" s="150"/>
      <c r="GD15" s="150"/>
      <c r="GE15" s="150"/>
      <c r="GF15" s="150"/>
      <c r="GG15" s="150"/>
      <c r="GH15" s="150"/>
      <c r="GI15" s="150"/>
      <c r="GJ15" s="150"/>
      <c r="GK15" s="150"/>
      <c r="GL15" s="150"/>
      <c r="GM15" s="150"/>
      <c r="GN15" s="150"/>
      <c r="GO15" s="150"/>
      <c r="GP15" s="150"/>
      <c r="GQ15" s="150"/>
      <c r="GR15" s="150"/>
      <c r="GS15" s="150"/>
      <c r="GT15" s="150"/>
      <c r="GU15" s="150"/>
      <c r="GV15" s="150"/>
      <c r="GW15" s="150"/>
      <c r="GX15" s="150"/>
      <c r="GY15" s="150"/>
      <c r="GZ15" s="150"/>
      <c r="HA15" s="150"/>
      <c r="HB15" s="150"/>
      <c r="HC15" s="150"/>
      <c r="HD15" s="150"/>
      <c r="HE15" s="150"/>
      <c r="HF15" s="150"/>
      <c r="HG15" s="150"/>
      <c r="HH15" s="150"/>
      <c r="HI15" s="150"/>
      <c r="HJ15" s="150"/>
      <c r="HK15" s="150"/>
      <c r="HL15" s="150"/>
      <c r="HM15" s="150"/>
      <c r="HN15" s="150"/>
      <c r="HO15" s="150"/>
      <c r="HP15" s="150"/>
      <c r="HQ15" s="150"/>
      <c r="HR15" s="150"/>
      <c r="HS15" s="150"/>
      <c r="HT15" s="150"/>
      <c r="HU15" s="150"/>
      <c r="HV15" s="150"/>
      <c r="HW15" s="150"/>
      <c r="HX15" s="150"/>
      <c r="HY15" s="150"/>
      <c r="HZ15" s="150"/>
      <c r="IA15" s="150"/>
      <c r="IB15" s="150"/>
      <c r="IC15" s="150"/>
      <c r="ID15" s="150"/>
      <c r="IE15" s="150"/>
      <c r="IF15" s="150"/>
      <c r="IG15" s="150"/>
      <c r="IH15" s="150"/>
      <c r="II15" s="150"/>
      <c r="IJ15" s="150"/>
      <c r="IK15" s="150"/>
      <c r="IL15" s="150"/>
      <c r="IM15" s="150"/>
      <c r="IN15" s="150"/>
      <c r="IO15" s="150"/>
      <c r="IP15" s="150"/>
      <c r="IQ15" s="150"/>
      <c r="IR15" s="150"/>
      <c r="IS15" s="150"/>
      <c r="IT15" s="150"/>
      <c r="IU15" s="150"/>
      <c r="IV15" s="150"/>
      <c r="IW15" s="150"/>
      <c r="IX15" s="150"/>
      <c r="IY15" s="150"/>
      <c r="IZ15" s="150"/>
      <c r="JA15" s="150"/>
      <c r="JB15" s="150"/>
      <c r="JC15" s="150"/>
      <c r="JD15" s="150"/>
      <c r="JE15" s="150"/>
      <c r="JF15" s="150"/>
      <c r="JG15" s="150"/>
      <c r="JH15" s="150"/>
      <c r="JI15" s="150"/>
      <c r="JJ15" s="150"/>
      <c r="JK15" s="150"/>
      <c r="JL15" s="150"/>
      <c r="JM15" s="150"/>
      <c r="JN15" s="150"/>
      <c r="JO15" s="150"/>
      <c r="JP15" s="150"/>
      <c r="JQ15" s="150"/>
      <c r="JR15" s="150"/>
      <c r="JS15" s="150"/>
      <c r="JT15" s="150"/>
      <c r="JU15" s="150"/>
      <c r="JV15" s="150"/>
      <c r="JW15" s="150"/>
      <c r="JX15" s="150"/>
      <c r="JY15" s="150"/>
      <c r="JZ15" s="150"/>
      <c r="KA15" s="150"/>
      <c r="KB15" s="150"/>
      <c r="KC15" s="150"/>
      <c r="KD15" s="150"/>
      <c r="KE15" s="150"/>
      <c r="KF15" s="150"/>
      <c r="KG15" s="150"/>
      <c r="KH15" s="150"/>
      <c r="KI15" s="150"/>
      <c r="KJ15" s="150"/>
      <c r="KK15" s="150"/>
      <c r="KL15" s="150"/>
      <c r="KM15" s="150"/>
      <c r="KN15" s="150"/>
      <c r="KO15" s="150"/>
      <c r="KP15" s="150"/>
      <c r="KQ15" s="150"/>
      <c r="KR15" s="150"/>
      <c r="KS15" s="150"/>
      <c r="KT15" s="150"/>
      <c r="KU15" s="150"/>
      <c r="KV15" s="150"/>
      <c r="KW15" s="150"/>
      <c r="KX15" s="150"/>
      <c r="KY15" s="150"/>
      <c r="KZ15" s="150"/>
      <c r="LA15" s="150"/>
      <c r="LB15" s="150"/>
      <c r="LC15" s="150"/>
      <c r="LD15" s="150"/>
      <c r="LE15" s="150"/>
      <c r="LF15" s="150"/>
      <c r="LG15" s="150"/>
      <c r="LH15" s="150"/>
      <c r="LI15" s="150"/>
      <c r="LJ15" s="150"/>
      <c r="LK15" s="150"/>
      <c r="LL15" s="150"/>
      <c r="LM15" s="150"/>
      <c r="LN15" s="150"/>
      <c r="LO15" s="150"/>
      <c r="LP15" s="150"/>
      <c r="LQ15" s="150"/>
      <c r="LR15" s="150"/>
      <c r="LS15" s="150"/>
      <c r="LT15" s="150"/>
      <c r="LU15" s="150"/>
      <c r="LV15" s="150"/>
      <c r="LW15" s="150"/>
      <c r="LX15" s="150"/>
      <c r="LY15" s="150"/>
      <c r="LZ15" s="150"/>
      <c r="MA15" s="150"/>
      <c r="MB15" s="150"/>
      <c r="MC15" s="150"/>
      <c r="MD15" s="150"/>
      <c r="ME15" s="150"/>
      <c r="MF15" s="150"/>
      <c r="MG15" s="150"/>
      <c r="MH15" s="150"/>
      <c r="MI15" s="150"/>
      <c r="MJ15" s="150"/>
      <c r="MK15" s="150"/>
      <c r="ML15" s="150"/>
      <c r="MM15" s="150"/>
      <c r="MN15" s="150"/>
      <c r="MO15" s="150"/>
      <c r="MP15" s="150"/>
      <c r="MQ15" s="150"/>
      <c r="MR15" s="150"/>
      <c r="MS15" s="150"/>
      <c r="MT15" s="150"/>
      <c r="MU15" s="150"/>
      <c r="MV15" s="150"/>
      <c r="MW15" s="150"/>
      <c r="MX15" s="150"/>
      <c r="MY15" s="150"/>
      <c r="MZ15" s="150"/>
      <c r="NA15" s="150"/>
      <c r="NB15" s="150"/>
      <c r="NC15" s="150"/>
      <c r="ND15" s="150"/>
      <c r="NE15" s="150"/>
      <c r="NF15" s="150"/>
      <c r="NG15" s="150"/>
      <c r="NH15" s="150"/>
      <c r="NI15" s="150"/>
      <c r="NJ15" s="150"/>
      <c r="NK15" s="150"/>
      <c r="NL15" s="150"/>
      <c r="NM15" s="150"/>
      <c r="NN15" s="150"/>
      <c r="NO15" s="150"/>
      <c r="NP15" s="150"/>
      <c r="NQ15" s="150"/>
      <c r="NR15" s="150"/>
      <c r="NS15" s="150"/>
      <c r="NT15" s="150"/>
      <c r="NU15" s="150"/>
      <c r="NV15" s="150"/>
      <c r="NW15" s="150"/>
      <c r="NX15" s="150"/>
      <c r="NY15" s="150"/>
      <c r="NZ15" s="150"/>
      <c r="OA15" s="150"/>
      <c r="OB15" s="150"/>
      <c r="OC15" s="150"/>
      <c r="OD15" s="150"/>
      <c r="OE15" s="150"/>
      <c r="OF15" s="150"/>
      <c r="OG15" s="150"/>
      <c r="OH15" s="150"/>
      <c r="OI15" s="150"/>
      <c r="OJ15" s="150"/>
      <c r="OK15" s="150"/>
      <c r="OL15" s="150"/>
      <c r="OM15" s="150"/>
      <c r="ON15" s="150"/>
      <c r="OO15" s="150"/>
      <c r="OP15" s="150"/>
      <c r="OQ15" s="150"/>
      <c r="OR15" s="150"/>
      <c r="OS15" s="150"/>
      <c r="OT15" s="150"/>
      <c r="OU15" s="150"/>
      <c r="OV15" s="150"/>
      <c r="OW15" s="150"/>
      <c r="OX15" s="150"/>
      <c r="OY15" s="150"/>
      <c r="OZ15" s="150"/>
      <c r="PA15" s="150"/>
      <c r="PB15" s="150"/>
      <c r="PC15" s="150"/>
      <c r="PD15" s="150"/>
      <c r="PE15" s="150"/>
      <c r="PF15" s="150"/>
      <c r="PG15" s="150"/>
      <c r="PH15" s="150"/>
      <c r="PI15" s="150"/>
      <c r="PJ15" s="150"/>
      <c r="PK15" s="150"/>
      <c r="PL15" s="150"/>
      <c r="PM15" s="150"/>
      <c r="PN15" s="150"/>
      <c r="PO15" s="150"/>
      <c r="PP15" s="150"/>
      <c r="PQ15" s="150"/>
      <c r="PR15" s="150"/>
      <c r="PS15" s="150"/>
      <c r="PT15" s="150"/>
      <c r="PU15" s="150"/>
      <c r="PV15" s="150"/>
      <c r="PW15" s="150"/>
      <c r="PX15" s="150"/>
      <c r="PY15" s="150"/>
      <c r="PZ15" s="150"/>
      <c r="QA15" s="150"/>
      <c r="QB15" s="150"/>
      <c r="QC15" s="150"/>
      <c r="QD15" s="150"/>
      <c r="QE15" s="150"/>
      <c r="QF15" s="150"/>
      <c r="QG15" s="150"/>
      <c r="QH15" s="150"/>
      <c r="QI15" s="150"/>
      <c r="QJ15" s="150"/>
      <c r="QK15" s="150"/>
      <c r="QL15" s="150"/>
      <c r="QM15" s="150"/>
      <c r="QN15" s="150"/>
      <c r="QO15" s="150"/>
      <c r="QP15" s="150"/>
      <c r="QQ15" s="150"/>
      <c r="QR15" s="150"/>
      <c r="QS15" s="150"/>
      <c r="QT15" s="150"/>
      <c r="QU15" s="150"/>
      <c r="QV15" s="150"/>
      <c r="QW15" s="150"/>
      <c r="QX15" s="150"/>
      <c r="QY15" s="150"/>
      <c r="QZ15" s="150"/>
      <c r="RA15" s="150"/>
      <c r="RB15" s="150"/>
      <c r="RC15" s="150"/>
      <c r="RD15" s="150"/>
      <c r="RE15" s="150"/>
      <c r="RF15" s="150"/>
      <c r="RG15" s="150"/>
      <c r="RH15" s="150"/>
      <c r="RI15" s="150"/>
      <c r="RJ15" s="150"/>
      <c r="RK15" s="150"/>
      <c r="RL15" s="150"/>
      <c r="RM15" s="150"/>
      <c r="RN15" s="150"/>
      <c r="RO15" s="150"/>
      <c r="RP15" s="150"/>
      <c r="RQ15" s="150"/>
      <c r="RR15" s="150"/>
      <c r="RS15" s="150"/>
      <c r="RT15" s="150"/>
      <c r="RU15" s="150"/>
      <c r="RV15" s="150"/>
      <c r="RW15" s="150"/>
      <c r="RX15" s="150"/>
      <c r="RY15" s="150"/>
      <c r="RZ15" s="150"/>
      <c r="SA15" s="150"/>
      <c r="SB15" s="150"/>
      <c r="SC15" s="150"/>
      <c r="SD15" s="150"/>
      <c r="SE15" s="150"/>
      <c r="SF15" s="150"/>
      <c r="SG15" s="150"/>
      <c r="SH15" s="150"/>
      <c r="SI15" s="150"/>
      <c r="SJ15" s="150"/>
      <c r="SK15" s="150"/>
      <c r="SL15" s="150"/>
      <c r="SM15" s="150"/>
      <c r="SN15" s="150"/>
      <c r="SO15" s="150"/>
      <c r="SP15" s="150"/>
      <c r="SQ15" s="150"/>
      <c r="SR15" s="150"/>
      <c r="SS15" s="150"/>
      <c r="ST15" s="150"/>
      <c r="SU15" s="150"/>
      <c r="SV15" s="150"/>
      <c r="SW15" s="150"/>
      <c r="SX15" s="150"/>
      <c r="SY15" s="150"/>
      <c r="SZ15" s="150"/>
      <c r="TA15" s="150"/>
      <c r="TB15" s="150"/>
      <c r="TC15" s="150"/>
      <c r="TD15" s="150"/>
      <c r="TE15" s="150"/>
      <c r="TF15" s="150"/>
      <c r="TG15" s="150"/>
      <c r="TH15" s="150"/>
      <c r="TI15" s="150"/>
      <c r="TJ15" s="150"/>
      <c r="TK15" s="150"/>
      <c r="TL15" s="150"/>
      <c r="TM15" s="150"/>
      <c r="TN15" s="150"/>
      <c r="TO15" s="150"/>
      <c r="TP15" s="150"/>
      <c r="TQ15" s="150"/>
      <c r="TR15" s="150"/>
      <c r="TS15" s="150"/>
      <c r="TT15" s="150"/>
      <c r="TU15" s="150"/>
      <c r="TV15" s="150"/>
      <c r="TW15" s="150"/>
      <c r="TX15" s="150"/>
      <c r="TY15" s="150"/>
      <c r="TZ15" s="150"/>
      <c r="UA15" s="150"/>
      <c r="UB15" s="150"/>
      <c r="UC15" s="150"/>
      <c r="UD15" s="150"/>
      <c r="UE15" s="150"/>
      <c r="UF15" s="150"/>
      <c r="UG15" s="150"/>
      <c r="UH15" s="150"/>
      <c r="UI15" s="150"/>
      <c r="UJ15" s="150"/>
      <c r="UK15" s="150"/>
      <c r="UL15" s="150"/>
      <c r="UM15" s="150"/>
      <c r="UN15" s="150"/>
      <c r="UO15" s="150"/>
      <c r="UP15" s="150"/>
      <c r="UQ15" s="150"/>
      <c r="UR15" s="150"/>
      <c r="US15" s="150"/>
      <c r="UT15" s="150"/>
      <c r="UU15" s="150"/>
      <c r="UV15" s="150"/>
      <c r="UW15" s="150"/>
      <c r="UX15" s="150"/>
      <c r="UY15" s="150"/>
      <c r="UZ15" s="150"/>
      <c r="VA15" s="150"/>
      <c r="VB15" s="150"/>
      <c r="VC15" s="150"/>
      <c r="VD15" s="150"/>
      <c r="VE15" s="150"/>
      <c r="VF15" s="150"/>
      <c r="VG15" s="150"/>
      <c r="VH15" s="150"/>
      <c r="VI15" s="150"/>
      <c r="VJ15" s="150"/>
      <c r="VK15" s="150"/>
      <c r="VL15" s="150"/>
      <c r="VM15" s="150"/>
      <c r="VN15" s="150"/>
      <c r="VO15" s="150"/>
      <c r="VP15" s="150"/>
      <c r="VQ15" s="150"/>
      <c r="VR15" s="150"/>
      <c r="VS15" s="150"/>
      <c r="VT15" s="150"/>
      <c r="VU15" s="150"/>
      <c r="VV15" s="150"/>
      <c r="VW15" s="150"/>
      <c r="VX15" s="150"/>
      <c r="VY15" s="150"/>
      <c r="VZ15" s="150"/>
      <c r="WA15" s="150"/>
      <c r="WB15" s="150"/>
      <c r="WC15" s="150"/>
      <c r="WD15" s="150"/>
      <c r="WE15" s="150"/>
      <c r="WF15" s="150"/>
      <c r="WG15" s="150"/>
      <c r="WH15" s="150"/>
      <c r="WI15" s="150"/>
      <c r="WJ15" s="150"/>
      <c r="WK15" s="150"/>
      <c r="WL15" s="150"/>
      <c r="WM15" s="150"/>
      <c r="WN15" s="150"/>
      <c r="WO15" s="150"/>
      <c r="WP15" s="150"/>
      <c r="WQ15" s="150"/>
      <c r="WR15" s="150"/>
      <c r="WS15" s="150"/>
      <c r="WT15" s="150"/>
      <c r="WU15" s="150"/>
      <c r="WV15" s="150"/>
      <c r="WW15" s="150"/>
      <c r="WX15" s="150"/>
      <c r="WY15" s="150"/>
      <c r="WZ15" s="150"/>
      <c r="XA15" s="150"/>
      <c r="XB15" s="150"/>
      <c r="XC15" s="150"/>
      <c r="XD15" s="150"/>
      <c r="XE15" s="150"/>
      <c r="XF15" s="150"/>
      <c r="XG15" s="150"/>
      <c r="XH15" s="150"/>
      <c r="XI15" s="150"/>
      <c r="XJ15" s="150"/>
      <c r="XK15" s="150"/>
      <c r="XL15" s="150"/>
      <c r="XM15" s="150"/>
      <c r="XN15" s="150"/>
      <c r="XO15" s="150"/>
      <c r="XP15" s="150"/>
      <c r="XQ15" s="150"/>
      <c r="XR15" s="150"/>
      <c r="XS15" s="150"/>
      <c r="XT15" s="150"/>
      <c r="XU15" s="150"/>
      <c r="XV15" s="150"/>
      <c r="XW15" s="150"/>
      <c r="XX15" s="150"/>
      <c r="XY15" s="150"/>
      <c r="XZ15" s="150"/>
      <c r="YA15" s="150"/>
      <c r="YB15" s="150"/>
      <c r="YC15" s="150"/>
      <c r="YD15" s="150"/>
      <c r="YE15" s="150"/>
      <c r="YF15" s="150"/>
      <c r="YG15" s="150"/>
      <c r="YH15" s="150"/>
      <c r="YI15" s="150"/>
      <c r="YJ15" s="150"/>
      <c r="YK15" s="150"/>
      <c r="YL15" s="150"/>
      <c r="YM15" s="150"/>
      <c r="YN15" s="150"/>
      <c r="YO15" s="150"/>
      <c r="YP15" s="150"/>
      <c r="YQ15" s="150"/>
      <c r="YR15" s="150"/>
      <c r="YS15" s="150"/>
      <c r="YT15" s="150"/>
      <c r="YU15" s="150"/>
      <c r="YV15" s="150"/>
      <c r="YW15" s="150"/>
      <c r="YX15" s="150"/>
      <c r="YY15" s="150"/>
      <c r="YZ15" s="150"/>
      <c r="ZA15" s="150"/>
      <c r="ZB15" s="150"/>
      <c r="ZC15" s="150"/>
      <c r="ZD15" s="150"/>
      <c r="ZE15" s="150"/>
      <c r="ZF15" s="150"/>
      <c r="ZG15" s="150"/>
      <c r="ZH15" s="150"/>
      <c r="ZI15" s="150"/>
      <c r="ZJ15" s="150"/>
      <c r="ZK15" s="150"/>
      <c r="ZL15" s="150"/>
      <c r="ZM15" s="150"/>
      <c r="ZN15" s="150"/>
      <c r="ZO15" s="150"/>
      <c r="ZP15" s="150"/>
      <c r="ZQ15" s="150"/>
      <c r="ZR15" s="150"/>
      <c r="ZS15" s="150"/>
      <c r="ZT15" s="150"/>
      <c r="ZU15" s="150"/>
      <c r="ZV15" s="150"/>
      <c r="ZW15" s="150"/>
      <c r="ZX15" s="150"/>
      <c r="ZY15" s="150"/>
      <c r="ZZ15" s="150"/>
      <c r="AAA15" s="150"/>
      <c r="AAB15" s="150"/>
      <c r="AAC15" s="150"/>
      <c r="AAD15" s="150"/>
      <c r="AAE15" s="150"/>
      <c r="AAF15" s="150"/>
      <c r="AAG15" s="150"/>
      <c r="AAH15" s="150"/>
      <c r="AAI15" s="150"/>
      <c r="AAJ15" s="150"/>
      <c r="AAK15" s="150"/>
      <c r="AAL15" s="150"/>
      <c r="AAM15" s="150"/>
      <c r="AAN15" s="150"/>
      <c r="AAO15" s="150"/>
      <c r="AAP15" s="150"/>
      <c r="AAQ15" s="150"/>
      <c r="AAR15" s="150"/>
      <c r="AAS15" s="150"/>
      <c r="AAT15" s="150"/>
      <c r="AAU15" s="150"/>
      <c r="AAV15" s="150"/>
      <c r="AAW15" s="150"/>
      <c r="AAX15" s="150"/>
      <c r="AAY15" s="150"/>
      <c r="AAZ15" s="150"/>
      <c r="ABA15" s="150"/>
      <c r="ABB15" s="150"/>
      <c r="ABC15" s="150"/>
      <c r="ABD15" s="150"/>
      <c r="ABE15" s="150"/>
      <c r="ABF15" s="150"/>
      <c r="ABG15" s="150"/>
      <c r="ABH15" s="150"/>
      <c r="ABI15" s="150"/>
      <c r="ABJ15" s="150"/>
      <c r="ABK15" s="150"/>
      <c r="ABL15" s="150"/>
      <c r="ABM15" s="150"/>
      <c r="ABN15" s="150"/>
      <c r="ABO15" s="150"/>
      <c r="ABP15" s="150"/>
      <c r="ABQ15" s="150"/>
      <c r="ABR15" s="150"/>
      <c r="ABS15" s="150"/>
      <c r="ABT15" s="150"/>
      <c r="ABU15" s="150"/>
      <c r="ABV15" s="150"/>
      <c r="ABW15" s="150"/>
      <c r="ABX15" s="150"/>
      <c r="ABY15" s="150"/>
      <c r="ABZ15" s="150"/>
      <c r="ACA15" s="150"/>
      <c r="ACB15" s="150"/>
      <c r="ACC15" s="150"/>
      <c r="ACD15" s="150"/>
      <c r="ACE15" s="150"/>
      <c r="ACF15" s="150"/>
      <c r="ACG15" s="150"/>
      <c r="ACH15" s="150"/>
      <c r="ACI15" s="150"/>
      <c r="ACJ15" s="150"/>
      <c r="ACK15" s="150"/>
      <c r="ACL15" s="150"/>
      <c r="ACM15" s="150"/>
      <c r="ACN15" s="150"/>
      <c r="ACO15" s="150"/>
      <c r="ACP15" s="150"/>
      <c r="ACQ15" s="150"/>
      <c r="ACR15" s="150"/>
      <c r="ACS15" s="150"/>
      <c r="ACT15" s="150"/>
      <c r="ACU15" s="150"/>
      <c r="ACV15" s="150"/>
      <c r="ACW15" s="150"/>
      <c r="ACX15" s="150"/>
      <c r="ACY15" s="150"/>
      <c r="ACZ15" s="150"/>
      <c r="ADA15" s="150"/>
      <c r="ADB15" s="150"/>
      <c r="ADC15" s="150"/>
      <c r="ADD15" s="150"/>
      <c r="ADE15" s="150"/>
      <c r="ADF15" s="150"/>
      <c r="ADG15" s="150"/>
      <c r="ADH15" s="150"/>
      <c r="ADI15" s="150"/>
      <c r="ADJ15" s="150"/>
      <c r="ADK15" s="150"/>
      <c r="ADL15" s="150"/>
      <c r="ADM15" s="150"/>
      <c r="ADN15" s="150"/>
      <c r="ADO15" s="150"/>
      <c r="ADP15" s="150"/>
      <c r="ADQ15" s="150"/>
      <c r="ADR15" s="150"/>
      <c r="ADS15" s="150"/>
      <c r="ADT15" s="150"/>
      <c r="ADU15" s="150"/>
      <c r="ADV15" s="150"/>
      <c r="ADW15" s="150"/>
      <c r="ADX15" s="150"/>
      <c r="ADY15" s="150"/>
      <c r="ADZ15" s="150"/>
      <c r="AEA15" s="150"/>
      <c r="AEB15" s="150"/>
      <c r="AEC15" s="150"/>
      <c r="AED15" s="150"/>
      <c r="AEE15" s="150"/>
      <c r="AEF15" s="150"/>
      <c r="AEG15" s="150"/>
      <c r="AEH15" s="150"/>
      <c r="AEI15" s="150"/>
      <c r="AEJ15" s="150"/>
      <c r="AEK15" s="150"/>
      <c r="AEL15" s="150"/>
      <c r="AEM15" s="150"/>
      <c r="AEN15" s="150"/>
      <c r="AEO15" s="150"/>
      <c r="AEP15" s="150"/>
      <c r="AEQ15" s="150"/>
      <c r="AER15" s="150"/>
      <c r="AES15" s="150"/>
      <c r="AET15" s="150"/>
      <c r="AEU15" s="150"/>
      <c r="AEV15" s="150"/>
      <c r="AEW15" s="150"/>
      <c r="AEX15" s="150"/>
      <c r="AEY15" s="150"/>
      <c r="AEZ15" s="150"/>
      <c r="AFA15" s="150"/>
      <c r="AFB15" s="150"/>
      <c r="AFC15" s="150"/>
      <c r="AFD15" s="150"/>
      <c r="AFE15" s="150"/>
      <c r="AFF15" s="150"/>
      <c r="AFG15" s="150"/>
      <c r="AFH15" s="150"/>
      <c r="AFI15" s="150"/>
      <c r="AFJ15" s="150"/>
      <c r="AFK15" s="150"/>
      <c r="AFL15" s="150"/>
      <c r="AFM15" s="150"/>
      <c r="AFN15" s="150"/>
      <c r="AFO15" s="150"/>
      <c r="AFP15" s="150"/>
      <c r="AFQ15" s="150"/>
      <c r="AFR15" s="150"/>
      <c r="AFS15" s="150"/>
      <c r="AFT15" s="150"/>
      <c r="AFU15" s="150"/>
      <c r="AFV15" s="150"/>
      <c r="AFW15" s="150"/>
      <c r="AFX15" s="150"/>
      <c r="AFY15" s="150"/>
      <c r="AFZ15" s="150"/>
      <c r="AGA15" s="150"/>
      <c r="AGB15" s="150"/>
      <c r="AGC15" s="150"/>
      <c r="AGD15" s="150"/>
      <c r="AGE15" s="150"/>
      <c r="AGF15" s="150"/>
      <c r="AGG15" s="150"/>
      <c r="AGH15" s="150"/>
      <c r="AGI15" s="150"/>
      <c r="AGJ15" s="150"/>
      <c r="AGK15" s="150"/>
      <c r="AGL15" s="150"/>
      <c r="AGM15" s="150"/>
      <c r="AGN15" s="150"/>
      <c r="AGO15" s="150"/>
      <c r="AGP15" s="150"/>
      <c r="AGQ15" s="150"/>
      <c r="AGR15" s="150"/>
      <c r="AGS15" s="150"/>
      <c r="AGT15" s="150"/>
      <c r="AGU15" s="150"/>
      <c r="AGV15" s="150"/>
      <c r="AGW15" s="150"/>
      <c r="AGX15" s="150"/>
      <c r="AGY15" s="150"/>
      <c r="AGZ15" s="150"/>
      <c r="AHA15" s="150"/>
      <c r="AHB15" s="150"/>
      <c r="AHC15" s="150"/>
      <c r="AHD15" s="150"/>
      <c r="AHE15" s="150"/>
      <c r="AHF15" s="150"/>
      <c r="AHG15" s="150"/>
      <c r="AHH15" s="150"/>
      <c r="AHI15" s="150"/>
      <c r="AHJ15" s="150"/>
      <c r="AHK15" s="150"/>
      <c r="AHL15" s="150"/>
      <c r="AHM15" s="150"/>
      <c r="AHN15" s="150"/>
      <c r="AHO15" s="150"/>
      <c r="AHP15" s="150"/>
      <c r="AHQ15" s="150"/>
      <c r="AHR15" s="150"/>
      <c r="AHS15" s="150"/>
      <c r="AHT15" s="150"/>
      <c r="AHU15" s="150"/>
      <c r="AHV15" s="150"/>
      <c r="AHW15" s="150"/>
      <c r="AHX15" s="150"/>
      <c r="AHY15" s="150"/>
      <c r="AHZ15" s="150"/>
      <c r="AIA15" s="150"/>
      <c r="AIB15" s="150"/>
      <c r="AIC15" s="150"/>
      <c r="AID15" s="150"/>
      <c r="AIE15" s="150"/>
      <c r="AIF15" s="150"/>
      <c r="AIG15" s="150"/>
      <c r="AIH15" s="150"/>
      <c r="AII15" s="150"/>
      <c r="AIJ15" s="150"/>
      <c r="AIK15" s="150"/>
      <c r="AIL15" s="150"/>
      <c r="AIM15" s="150"/>
      <c r="AIN15" s="150"/>
      <c r="AIO15" s="150"/>
      <c r="AIP15" s="150"/>
      <c r="AIQ15" s="150"/>
      <c r="AIR15" s="150"/>
      <c r="AIS15" s="150"/>
      <c r="AIT15" s="150"/>
      <c r="AIU15" s="150"/>
      <c r="AIV15" s="150"/>
      <c r="AIW15" s="150"/>
      <c r="AIX15" s="150"/>
      <c r="AIY15" s="150"/>
      <c r="AIZ15" s="150"/>
      <c r="AJA15" s="150"/>
      <c r="AJB15" s="150"/>
      <c r="AJC15" s="150"/>
      <c r="AJD15" s="150"/>
      <c r="AJE15" s="150"/>
      <c r="AJF15" s="150"/>
      <c r="AJG15" s="150"/>
      <c r="AJH15" s="150"/>
      <c r="AJI15" s="150"/>
      <c r="AJJ15" s="150"/>
      <c r="AJK15" s="150"/>
      <c r="AJL15" s="150"/>
      <c r="AJM15" s="150"/>
      <c r="AJN15" s="150"/>
      <c r="AJO15" s="150"/>
      <c r="AJP15" s="150"/>
      <c r="AJQ15" s="150"/>
      <c r="AJR15" s="150"/>
      <c r="AJS15" s="150"/>
      <c r="AJT15" s="150"/>
      <c r="AJU15" s="150"/>
      <c r="AJV15" s="150"/>
      <c r="AJW15" s="150"/>
      <c r="AJX15" s="150"/>
      <c r="AJY15" s="150"/>
      <c r="AJZ15" s="150"/>
      <c r="AKA15" s="150"/>
      <c r="AKB15" s="150"/>
      <c r="AKC15" s="150"/>
      <c r="AKD15" s="150"/>
      <c r="AKE15" s="150"/>
      <c r="AKF15" s="150"/>
      <c r="AKG15" s="150"/>
      <c r="AKH15" s="150"/>
      <c r="AKI15" s="150"/>
      <c r="AKJ15" s="150"/>
      <c r="AKK15" s="150"/>
      <c r="AKL15" s="150"/>
      <c r="AKM15" s="150"/>
      <c r="AKN15" s="150"/>
      <c r="AKO15" s="150"/>
      <c r="AKP15" s="150"/>
      <c r="AKQ15" s="150"/>
      <c r="AKR15" s="150"/>
      <c r="AKS15" s="150"/>
      <c r="AKT15" s="150"/>
      <c r="AKU15" s="150"/>
      <c r="AKV15" s="150"/>
      <c r="AKW15" s="150"/>
      <c r="AKX15" s="150"/>
      <c r="AKY15" s="150"/>
      <c r="AKZ15" s="150"/>
      <c r="ALA15" s="150"/>
      <c r="ALB15" s="150"/>
      <c r="ALC15" s="150"/>
      <c r="ALD15" s="150"/>
      <c r="ALE15" s="150"/>
      <c r="ALF15" s="150"/>
      <c r="ALG15" s="150"/>
      <c r="ALH15" s="150"/>
      <c r="ALI15" s="150"/>
      <c r="ALJ15" s="150"/>
      <c r="ALK15" s="150"/>
      <c r="ALL15" s="150"/>
      <c r="ALM15" s="150"/>
      <c r="ALN15" s="150"/>
      <c r="ALO15" s="150"/>
      <c r="ALP15" s="150"/>
      <c r="ALQ15" s="150"/>
      <c r="ALR15" s="150"/>
      <c r="ALS15" s="150"/>
      <c r="ALT15" s="150"/>
      <c r="ALU15" s="150"/>
      <c r="ALV15" s="150"/>
      <c r="ALW15" s="150"/>
      <c r="ALX15" s="150"/>
      <c r="ALY15" s="150"/>
      <c r="ALZ15" s="150"/>
      <c r="AMA15" s="150"/>
      <c r="AMB15" s="150"/>
      <c r="AMC15" s="150"/>
      <c r="AMD15" s="150"/>
      <c r="AME15" s="150"/>
      <c r="AMF15" s="150"/>
      <c r="AMG15" s="150"/>
      <c r="AMH15" s="150"/>
      <c r="AMI15" s="150"/>
      <c r="AMJ15" s="150"/>
      <c r="AMK15" s="150"/>
    </row>
    <row r="16" spans="1:1025" s="338" customFormat="1" hidden="1" x14ac:dyDescent="0.2">
      <c r="A16" s="150"/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50"/>
      <c r="AK16" s="150"/>
      <c r="AL16" s="150"/>
      <c r="AM16" s="150"/>
      <c r="AN16" s="150"/>
      <c r="AO16" s="150"/>
      <c r="AP16" s="150"/>
      <c r="AQ16" s="150"/>
      <c r="AR16" s="150"/>
      <c r="AS16" s="150"/>
      <c r="AT16" s="150"/>
      <c r="AU16" s="150"/>
      <c r="AV16" s="150"/>
      <c r="AW16" s="150"/>
      <c r="AX16" s="150"/>
      <c r="AY16" s="150"/>
      <c r="AZ16" s="150"/>
      <c r="BA16" s="150"/>
      <c r="BB16" s="150"/>
      <c r="BC16" s="150"/>
      <c r="BD16" s="150"/>
      <c r="BE16" s="150"/>
      <c r="BF16" s="150"/>
      <c r="BG16" s="150"/>
      <c r="BH16" s="150"/>
      <c r="BI16" s="150"/>
      <c r="BJ16" s="150"/>
      <c r="BK16" s="150"/>
      <c r="BL16" s="150"/>
      <c r="BM16" s="150"/>
      <c r="BN16" s="150"/>
      <c r="BO16" s="150"/>
      <c r="BP16" s="150"/>
      <c r="BQ16" s="150"/>
      <c r="BR16" s="150"/>
      <c r="BS16" s="150"/>
      <c r="BT16" s="150"/>
      <c r="BU16" s="150"/>
      <c r="BV16" s="150"/>
      <c r="BW16" s="150"/>
      <c r="BX16" s="150"/>
      <c r="BY16" s="150"/>
      <c r="BZ16" s="150"/>
      <c r="CA16" s="150"/>
      <c r="CB16" s="150"/>
      <c r="CC16" s="150"/>
      <c r="CD16" s="150"/>
      <c r="CE16" s="150"/>
      <c r="CF16" s="150"/>
      <c r="CG16" s="150"/>
      <c r="CH16" s="150"/>
      <c r="CI16" s="150"/>
      <c r="CJ16" s="150"/>
      <c r="CK16" s="150"/>
      <c r="CL16" s="150"/>
      <c r="CM16" s="150"/>
      <c r="CN16" s="150"/>
      <c r="CO16" s="150"/>
      <c r="CP16" s="150"/>
      <c r="CQ16" s="150"/>
      <c r="CR16" s="150"/>
      <c r="CS16" s="150"/>
      <c r="CT16" s="150"/>
      <c r="CU16" s="150"/>
      <c r="CV16" s="150"/>
      <c r="CW16" s="150"/>
      <c r="CX16" s="150"/>
      <c r="CY16" s="150"/>
      <c r="CZ16" s="150"/>
      <c r="DA16" s="150"/>
      <c r="DB16" s="150"/>
      <c r="DC16" s="150"/>
      <c r="DD16" s="150"/>
      <c r="DE16" s="150"/>
      <c r="DF16" s="150"/>
      <c r="DG16" s="150"/>
      <c r="DH16" s="150"/>
      <c r="DI16" s="150"/>
      <c r="DJ16" s="150"/>
      <c r="DK16" s="150"/>
      <c r="DL16" s="150"/>
      <c r="DM16" s="150"/>
      <c r="DN16" s="150"/>
      <c r="DO16" s="150"/>
      <c r="DP16" s="150"/>
      <c r="DQ16" s="150"/>
      <c r="DR16" s="150"/>
      <c r="DS16" s="150"/>
      <c r="DT16" s="150"/>
      <c r="DU16" s="150"/>
      <c r="DV16" s="150"/>
      <c r="DW16" s="150"/>
      <c r="DX16" s="150"/>
      <c r="DY16" s="150"/>
      <c r="DZ16" s="150"/>
      <c r="EA16" s="150"/>
      <c r="EB16" s="150"/>
      <c r="EC16" s="150"/>
      <c r="ED16" s="150"/>
      <c r="EE16" s="150"/>
      <c r="EF16" s="150"/>
      <c r="EG16" s="150"/>
      <c r="EH16" s="150"/>
      <c r="EI16" s="150"/>
      <c r="EJ16" s="150"/>
      <c r="EK16" s="150"/>
      <c r="EL16" s="150"/>
      <c r="EM16" s="150"/>
      <c r="EN16" s="150"/>
      <c r="EO16" s="150"/>
      <c r="EP16" s="150"/>
      <c r="EQ16" s="150"/>
      <c r="ER16" s="150"/>
      <c r="ES16" s="150"/>
      <c r="ET16" s="150"/>
      <c r="EU16" s="150"/>
      <c r="EV16" s="150"/>
      <c r="EW16" s="150"/>
      <c r="EX16" s="150"/>
      <c r="EY16" s="150"/>
      <c r="EZ16" s="150"/>
      <c r="FA16" s="150"/>
      <c r="FB16" s="150"/>
      <c r="FC16" s="150"/>
      <c r="FD16" s="150"/>
      <c r="FE16" s="150"/>
      <c r="FF16" s="150"/>
      <c r="FG16" s="150"/>
      <c r="FH16" s="150"/>
      <c r="FI16" s="150"/>
      <c r="FJ16" s="150"/>
      <c r="FK16" s="150"/>
      <c r="FL16" s="150"/>
      <c r="FM16" s="150"/>
      <c r="FN16" s="150"/>
      <c r="FO16" s="150"/>
      <c r="FP16" s="150"/>
      <c r="FQ16" s="150"/>
      <c r="FR16" s="150"/>
      <c r="FS16" s="150"/>
      <c r="FT16" s="150"/>
      <c r="FU16" s="150"/>
      <c r="FV16" s="150"/>
      <c r="FW16" s="150"/>
      <c r="FX16" s="150"/>
      <c r="FY16" s="150"/>
      <c r="FZ16" s="150"/>
      <c r="GA16" s="150"/>
      <c r="GB16" s="150"/>
      <c r="GC16" s="150"/>
      <c r="GD16" s="150"/>
      <c r="GE16" s="150"/>
      <c r="GF16" s="150"/>
      <c r="GG16" s="150"/>
      <c r="GH16" s="150"/>
      <c r="GI16" s="150"/>
      <c r="GJ16" s="150"/>
      <c r="GK16" s="150"/>
      <c r="GL16" s="150"/>
      <c r="GM16" s="150"/>
      <c r="GN16" s="150"/>
      <c r="GO16" s="150"/>
      <c r="GP16" s="150"/>
      <c r="GQ16" s="150"/>
      <c r="GR16" s="150"/>
      <c r="GS16" s="150"/>
      <c r="GT16" s="150"/>
      <c r="GU16" s="150"/>
      <c r="GV16" s="150"/>
      <c r="GW16" s="150"/>
      <c r="GX16" s="150"/>
      <c r="GY16" s="150"/>
      <c r="GZ16" s="150"/>
      <c r="HA16" s="150"/>
      <c r="HB16" s="150"/>
      <c r="HC16" s="150"/>
      <c r="HD16" s="150"/>
      <c r="HE16" s="150"/>
      <c r="HF16" s="150"/>
      <c r="HG16" s="150"/>
      <c r="HH16" s="150"/>
      <c r="HI16" s="150"/>
      <c r="HJ16" s="150"/>
      <c r="HK16" s="150"/>
      <c r="HL16" s="150"/>
      <c r="HM16" s="150"/>
      <c r="HN16" s="150"/>
      <c r="HO16" s="150"/>
      <c r="HP16" s="150"/>
      <c r="HQ16" s="150"/>
      <c r="HR16" s="150"/>
      <c r="HS16" s="150"/>
      <c r="HT16" s="150"/>
      <c r="HU16" s="150"/>
      <c r="HV16" s="150"/>
      <c r="HW16" s="150"/>
      <c r="HX16" s="150"/>
      <c r="HY16" s="150"/>
      <c r="HZ16" s="150"/>
      <c r="IA16" s="150"/>
      <c r="IB16" s="150"/>
      <c r="IC16" s="150"/>
      <c r="ID16" s="150"/>
      <c r="IE16" s="150"/>
      <c r="IF16" s="150"/>
      <c r="IG16" s="150"/>
      <c r="IH16" s="150"/>
      <c r="II16" s="150"/>
      <c r="IJ16" s="150"/>
      <c r="IK16" s="150"/>
      <c r="IL16" s="150"/>
      <c r="IM16" s="150"/>
      <c r="IN16" s="150"/>
      <c r="IO16" s="150"/>
      <c r="IP16" s="150"/>
      <c r="IQ16" s="150"/>
      <c r="IR16" s="150"/>
      <c r="IS16" s="150"/>
      <c r="IT16" s="150"/>
      <c r="IU16" s="150"/>
      <c r="IV16" s="150"/>
      <c r="IW16" s="150"/>
      <c r="IX16" s="150"/>
      <c r="IY16" s="150"/>
      <c r="IZ16" s="150"/>
      <c r="JA16" s="150"/>
      <c r="JB16" s="150"/>
      <c r="JC16" s="150"/>
      <c r="JD16" s="150"/>
      <c r="JE16" s="150"/>
      <c r="JF16" s="150"/>
      <c r="JG16" s="150"/>
      <c r="JH16" s="150"/>
      <c r="JI16" s="150"/>
      <c r="JJ16" s="150"/>
      <c r="JK16" s="150"/>
      <c r="JL16" s="150"/>
      <c r="JM16" s="150"/>
      <c r="JN16" s="150"/>
      <c r="JO16" s="150"/>
      <c r="JP16" s="150"/>
      <c r="JQ16" s="150"/>
      <c r="JR16" s="150"/>
      <c r="JS16" s="150"/>
      <c r="JT16" s="150"/>
      <c r="JU16" s="150"/>
      <c r="JV16" s="150"/>
      <c r="JW16" s="150"/>
      <c r="JX16" s="150"/>
      <c r="JY16" s="150"/>
      <c r="JZ16" s="150"/>
      <c r="KA16" s="150"/>
      <c r="KB16" s="150"/>
      <c r="KC16" s="150"/>
      <c r="KD16" s="150"/>
      <c r="KE16" s="150"/>
      <c r="KF16" s="150"/>
      <c r="KG16" s="150"/>
      <c r="KH16" s="150"/>
      <c r="KI16" s="150"/>
      <c r="KJ16" s="150"/>
      <c r="KK16" s="150"/>
      <c r="KL16" s="150"/>
      <c r="KM16" s="150"/>
      <c r="KN16" s="150"/>
      <c r="KO16" s="150"/>
      <c r="KP16" s="150"/>
      <c r="KQ16" s="150"/>
      <c r="KR16" s="150"/>
      <c r="KS16" s="150"/>
      <c r="KT16" s="150"/>
      <c r="KU16" s="150"/>
      <c r="KV16" s="150"/>
      <c r="KW16" s="150"/>
      <c r="KX16" s="150"/>
      <c r="KY16" s="150"/>
      <c r="KZ16" s="150"/>
      <c r="LA16" s="150"/>
      <c r="LB16" s="150"/>
      <c r="LC16" s="150"/>
      <c r="LD16" s="150"/>
      <c r="LE16" s="150"/>
      <c r="LF16" s="150"/>
      <c r="LG16" s="150"/>
      <c r="LH16" s="150"/>
      <c r="LI16" s="150"/>
      <c r="LJ16" s="150"/>
      <c r="LK16" s="150"/>
      <c r="LL16" s="150"/>
      <c r="LM16" s="150"/>
      <c r="LN16" s="150"/>
      <c r="LO16" s="150"/>
      <c r="LP16" s="150"/>
      <c r="LQ16" s="150"/>
      <c r="LR16" s="150"/>
      <c r="LS16" s="150"/>
      <c r="LT16" s="150"/>
      <c r="LU16" s="150"/>
      <c r="LV16" s="150"/>
      <c r="LW16" s="150"/>
      <c r="LX16" s="150"/>
      <c r="LY16" s="150"/>
      <c r="LZ16" s="150"/>
      <c r="MA16" s="150"/>
      <c r="MB16" s="150"/>
      <c r="MC16" s="150"/>
      <c r="MD16" s="150"/>
      <c r="ME16" s="150"/>
      <c r="MF16" s="150"/>
      <c r="MG16" s="150"/>
      <c r="MH16" s="150"/>
      <c r="MI16" s="150"/>
      <c r="MJ16" s="150"/>
      <c r="MK16" s="150"/>
      <c r="ML16" s="150"/>
      <c r="MM16" s="150"/>
      <c r="MN16" s="150"/>
      <c r="MO16" s="150"/>
      <c r="MP16" s="150"/>
      <c r="MQ16" s="150"/>
      <c r="MR16" s="150"/>
      <c r="MS16" s="150"/>
      <c r="MT16" s="150"/>
      <c r="MU16" s="150"/>
      <c r="MV16" s="150"/>
      <c r="MW16" s="150"/>
      <c r="MX16" s="150"/>
      <c r="MY16" s="150"/>
      <c r="MZ16" s="150"/>
      <c r="NA16" s="150"/>
      <c r="NB16" s="150"/>
      <c r="NC16" s="150"/>
      <c r="ND16" s="150"/>
      <c r="NE16" s="150"/>
      <c r="NF16" s="150"/>
      <c r="NG16" s="150"/>
      <c r="NH16" s="150"/>
      <c r="NI16" s="150"/>
      <c r="NJ16" s="150"/>
      <c r="NK16" s="150"/>
      <c r="NL16" s="150"/>
      <c r="NM16" s="150"/>
      <c r="NN16" s="150"/>
      <c r="NO16" s="150"/>
      <c r="NP16" s="150"/>
      <c r="NQ16" s="150"/>
      <c r="NR16" s="150"/>
      <c r="NS16" s="150"/>
      <c r="NT16" s="150"/>
      <c r="NU16" s="150"/>
      <c r="NV16" s="150"/>
      <c r="NW16" s="150"/>
      <c r="NX16" s="150"/>
      <c r="NY16" s="150"/>
      <c r="NZ16" s="150"/>
      <c r="OA16" s="150"/>
      <c r="OB16" s="150"/>
      <c r="OC16" s="150"/>
      <c r="OD16" s="150"/>
      <c r="OE16" s="150"/>
      <c r="OF16" s="150"/>
      <c r="OG16" s="150"/>
      <c r="OH16" s="150"/>
      <c r="OI16" s="150"/>
      <c r="OJ16" s="150"/>
      <c r="OK16" s="150"/>
      <c r="OL16" s="150"/>
      <c r="OM16" s="150"/>
      <c r="ON16" s="150"/>
      <c r="OO16" s="150"/>
      <c r="OP16" s="150"/>
      <c r="OQ16" s="150"/>
      <c r="OR16" s="150"/>
      <c r="OS16" s="150"/>
      <c r="OT16" s="150"/>
      <c r="OU16" s="150"/>
      <c r="OV16" s="150"/>
      <c r="OW16" s="150"/>
      <c r="OX16" s="150"/>
      <c r="OY16" s="150"/>
      <c r="OZ16" s="150"/>
      <c r="PA16" s="150"/>
      <c r="PB16" s="150"/>
      <c r="PC16" s="150"/>
      <c r="PD16" s="150"/>
      <c r="PE16" s="150"/>
      <c r="PF16" s="150"/>
      <c r="PG16" s="150"/>
      <c r="PH16" s="150"/>
      <c r="PI16" s="150"/>
      <c r="PJ16" s="150"/>
      <c r="PK16" s="150"/>
      <c r="PL16" s="150"/>
      <c r="PM16" s="150"/>
      <c r="PN16" s="150"/>
      <c r="PO16" s="150"/>
      <c r="PP16" s="150"/>
      <c r="PQ16" s="150"/>
      <c r="PR16" s="150"/>
      <c r="PS16" s="150"/>
      <c r="PT16" s="150"/>
      <c r="PU16" s="150"/>
      <c r="PV16" s="150"/>
      <c r="PW16" s="150"/>
      <c r="PX16" s="150"/>
      <c r="PY16" s="150"/>
      <c r="PZ16" s="150"/>
      <c r="QA16" s="150"/>
      <c r="QB16" s="150"/>
      <c r="QC16" s="150"/>
      <c r="QD16" s="150"/>
      <c r="QE16" s="150"/>
      <c r="QF16" s="150"/>
      <c r="QG16" s="150"/>
      <c r="QH16" s="150"/>
      <c r="QI16" s="150"/>
      <c r="QJ16" s="150"/>
      <c r="QK16" s="150"/>
      <c r="QL16" s="150"/>
      <c r="QM16" s="150"/>
      <c r="QN16" s="150"/>
      <c r="QO16" s="150"/>
      <c r="QP16" s="150"/>
      <c r="QQ16" s="150"/>
      <c r="QR16" s="150"/>
      <c r="QS16" s="150"/>
      <c r="QT16" s="150"/>
      <c r="QU16" s="150"/>
      <c r="QV16" s="150"/>
      <c r="QW16" s="150"/>
      <c r="QX16" s="150"/>
      <c r="QY16" s="150"/>
      <c r="QZ16" s="150"/>
      <c r="RA16" s="150"/>
      <c r="RB16" s="150"/>
      <c r="RC16" s="150"/>
      <c r="RD16" s="150"/>
      <c r="RE16" s="150"/>
      <c r="RF16" s="150"/>
      <c r="RG16" s="150"/>
      <c r="RH16" s="150"/>
      <c r="RI16" s="150"/>
      <c r="RJ16" s="150"/>
      <c r="RK16" s="150"/>
      <c r="RL16" s="150"/>
      <c r="RM16" s="150"/>
      <c r="RN16" s="150"/>
      <c r="RO16" s="150"/>
      <c r="RP16" s="150"/>
      <c r="RQ16" s="150"/>
      <c r="RR16" s="150"/>
      <c r="RS16" s="150"/>
      <c r="RT16" s="150"/>
      <c r="RU16" s="150"/>
      <c r="RV16" s="150"/>
      <c r="RW16" s="150"/>
      <c r="RX16" s="150"/>
      <c r="RY16" s="150"/>
      <c r="RZ16" s="150"/>
      <c r="SA16" s="150"/>
      <c r="SB16" s="150"/>
      <c r="SC16" s="150"/>
      <c r="SD16" s="150"/>
      <c r="SE16" s="150"/>
      <c r="SF16" s="150"/>
      <c r="SG16" s="150"/>
      <c r="SH16" s="150"/>
      <c r="SI16" s="150"/>
      <c r="SJ16" s="150"/>
      <c r="SK16" s="150"/>
      <c r="SL16" s="150"/>
      <c r="SM16" s="150"/>
      <c r="SN16" s="150"/>
      <c r="SO16" s="150"/>
      <c r="SP16" s="150"/>
      <c r="SQ16" s="150"/>
      <c r="SR16" s="150"/>
      <c r="SS16" s="150"/>
      <c r="ST16" s="150"/>
      <c r="SU16" s="150"/>
      <c r="SV16" s="150"/>
      <c r="SW16" s="150"/>
      <c r="SX16" s="150"/>
      <c r="SY16" s="150"/>
      <c r="SZ16" s="150"/>
      <c r="TA16" s="150"/>
      <c r="TB16" s="150"/>
      <c r="TC16" s="150"/>
      <c r="TD16" s="150"/>
      <c r="TE16" s="150"/>
      <c r="TF16" s="150"/>
      <c r="TG16" s="150"/>
      <c r="TH16" s="150"/>
      <c r="TI16" s="150"/>
      <c r="TJ16" s="150"/>
      <c r="TK16" s="150"/>
      <c r="TL16" s="150"/>
      <c r="TM16" s="150"/>
      <c r="TN16" s="150"/>
      <c r="TO16" s="150"/>
      <c r="TP16" s="150"/>
      <c r="TQ16" s="150"/>
      <c r="TR16" s="150"/>
      <c r="TS16" s="150"/>
      <c r="TT16" s="150"/>
      <c r="TU16" s="150"/>
      <c r="TV16" s="150"/>
      <c r="TW16" s="150"/>
      <c r="TX16" s="150"/>
      <c r="TY16" s="150"/>
      <c r="TZ16" s="150"/>
      <c r="UA16" s="150"/>
      <c r="UB16" s="150"/>
      <c r="UC16" s="150"/>
      <c r="UD16" s="150"/>
      <c r="UE16" s="150"/>
      <c r="UF16" s="150"/>
      <c r="UG16" s="150"/>
      <c r="UH16" s="150"/>
      <c r="UI16" s="150"/>
      <c r="UJ16" s="150"/>
      <c r="UK16" s="150"/>
      <c r="UL16" s="150"/>
      <c r="UM16" s="150"/>
      <c r="UN16" s="150"/>
      <c r="UO16" s="150"/>
      <c r="UP16" s="150"/>
      <c r="UQ16" s="150"/>
      <c r="UR16" s="150"/>
      <c r="US16" s="150"/>
      <c r="UT16" s="150"/>
      <c r="UU16" s="150"/>
      <c r="UV16" s="150"/>
      <c r="UW16" s="150"/>
      <c r="UX16" s="150"/>
      <c r="UY16" s="150"/>
      <c r="UZ16" s="150"/>
      <c r="VA16" s="150"/>
      <c r="VB16" s="150"/>
      <c r="VC16" s="150"/>
      <c r="VD16" s="150"/>
      <c r="VE16" s="150"/>
      <c r="VF16" s="150"/>
      <c r="VG16" s="150"/>
      <c r="VH16" s="150"/>
      <c r="VI16" s="150"/>
      <c r="VJ16" s="150"/>
      <c r="VK16" s="150"/>
      <c r="VL16" s="150"/>
      <c r="VM16" s="150"/>
      <c r="VN16" s="150"/>
      <c r="VO16" s="150"/>
      <c r="VP16" s="150"/>
      <c r="VQ16" s="150"/>
      <c r="VR16" s="150"/>
      <c r="VS16" s="150"/>
      <c r="VT16" s="150"/>
      <c r="VU16" s="150"/>
      <c r="VV16" s="150"/>
      <c r="VW16" s="150"/>
      <c r="VX16" s="150"/>
      <c r="VY16" s="150"/>
      <c r="VZ16" s="150"/>
      <c r="WA16" s="150"/>
      <c r="WB16" s="150"/>
      <c r="WC16" s="150"/>
      <c r="WD16" s="150"/>
      <c r="WE16" s="150"/>
      <c r="WF16" s="150"/>
      <c r="WG16" s="150"/>
      <c r="WH16" s="150"/>
      <c r="WI16" s="150"/>
      <c r="WJ16" s="150"/>
      <c r="WK16" s="150"/>
      <c r="WL16" s="150"/>
      <c r="WM16" s="150"/>
      <c r="WN16" s="150"/>
      <c r="WO16" s="150"/>
      <c r="WP16" s="150"/>
      <c r="WQ16" s="150"/>
      <c r="WR16" s="150"/>
      <c r="WS16" s="150"/>
      <c r="WT16" s="150"/>
      <c r="WU16" s="150"/>
      <c r="WV16" s="150"/>
      <c r="WW16" s="150"/>
      <c r="WX16" s="150"/>
      <c r="WY16" s="150"/>
      <c r="WZ16" s="150"/>
      <c r="XA16" s="150"/>
      <c r="XB16" s="150"/>
      <c r="XC16" s="150"/>
      <c r="XD16" s="150"/>
      <c r="XE16" s="150"/>
      <c r="XF16" s="150"/>
      <c r="XG16" s="150"/>
      <c r="XH16" s="150"/>
      <c r="XI16" s="150"/>
      <c r="XJ16" s="150"/>
      <c r="XK16" s="150"/>
      <c r="XL16" s="150"/>
      <c r="XM16" s="150"/>
      <c r="XN16" s="150"/>
      <c r="XO16" s="150"/>
      <c r="XP16" s="150"/>
      <c r="XQ16" s="150"/>
      <c r="XR16" s="150"/>
      <c r="XS16" s="150"/>
      <c r="XT16" s="150"/>
      <c r="XU16" s="150"/>
      <c r="XV16" s="150"/>
      <c r="XW16" s="150"/>
      <c r="XX16" s="150"/>
      <c r="XY16" s="150"/>
      <c r="XZ16" s="150"/>
      <c r="YA16" s="150"/>
      <c r="YB16" s="150"/>
      <c r="YC16" s="150"/>
      <c r="YD16" s="150"/>
      <c r="YE16" s="150"/>
      <c r="YF16" s="150"/>
      <c r="YG16" s="150"/>
      <c r="YH16" s="150"/>
      <c r="YI16" s="150"/>
      <c r="YJ16" s="150"/>
      <c r="YK16" s="150"/>
      <c r="YL16" s="150"/>
      <c r="YM16" s="150"/>
      <c r="YN16" s="150"/>
      <c r="YO16" s="150"/>
      <c r="YP16" s="150"/>
      <c r="YQ16" s="150"/>
      <c r="YR16" s="150"/>
      <c r="YS16" s="150"/>
      <c r="YT16" s="150"/>
      <c r="YU16" s="150"/>
      <c r="YV16" s="150"/>
      <c r="YW16" s="150"/>
      <c r="YX16" s="150"/>
      <c r="YY16" s="150"/>
      <c r="YZ16" s="150"/>
      <c r="ZA16" s="150"/>
      <c r="ZB16" s="150"/>
      <c r="ZC16" s="150"/>
      <c r="ZD16" s="150"/>
      <c r="ZE16" s="150"/>
      <c r="ZF16" s="150"/>
      <c r="ZG16" s="150"/>
      <c r="ZH16" s="150"/>
      <c r="ZI16" s="150"/>
      <c r="ZJ16" s="150"/>
      <c r="ZK16" s="150"/>
      <c r="ZL16" s="150"/>
      <c r="ZM16" s="150"/>
      <c r="ZN16" s="150"/>
      <c r="ZO16" s="150"/>
      <c r="ZP16" s="150"/>
      <c r="ZQ16" s="150"/>
      <c r="ZR16" s="150"/>
      <c r="ZS16" s="150"/>
      <c r="ZT16" s="150"/>
      <c r="ZU16" s="150"/>
      <c r="ZV16" s="150"/>
      <c r="ZW16" s="150"/>
      <c r="ZX16" s="150"/>
      <c r="ZY16" s="150"/>
      <c r="ZZ16" s="150"/>
      <c r="AAA16" s="150"/>
      <c r="AAB16" s="150"/>
      <c r="AAC16" s="150"/>
      <c r="AAD16" s="150"/>
      <c r="AAE16" s="150"/>
      <c r="AAF16" s="150"/>
      <c r="AAG16" s="150"/>
      <c r="AAH16" s="150"/>
      <c r="AAI16" s="150"/>
      <c r="AAJ16" s="150"/>
      <c r="AAK16" s="150"/>
      <c r="AAL16" s="150"/>
      <c r="AAM16" s="150"/>
      <c r="AAN16" s="150"/>
      <c r="AAO16" s="150"/>
      <c r="AAP16" s="150"/>
      <c r="AAQ16" s="150"/>
      <c r="AAR16" s="150"/>
      <c r="AAS16" s="150"/>
      <c r="AAT16" s="150"/>
      <c r="AAU16" s="150"/>
      <c r="AAV16" s="150"/>
      <c r="AAW16" s="150"/>
      <c r="AAX16" s="150"/>
      <c r="AAY16" s="150"/>
      <c r="AAZ16" s="150"/>
      <c r="ABA16" s="150"/>
      <c r="ABB16" s="150"/>
      <c r="ABC16" s="150"/>
      <c r="ABD16" s="150"/>
      <c r="ABE16" s="150"/>
      <c r="ABF16" s="150"/>
      <c r="ABG16" s="150"/>
      <c r="ABH16" s="150"/>
      <c r="ABI16" s="150"/>
      <c r="ABJ16" s="150"/>
      <c r="ABK16" s="150"/>
      <c r="ABL16" s="150"/>
      <c r="ABM16" s="150"/>
      <c r="ABN16" s="150"/>
      <c r="ABO16" s="150"/>
      <c r="ABP16" s="150"/>
      <c r="ABQ16" s="150"/>
      <c r="ABR16" s="150"/>
      <c r="ABS16" s="150"/>
      <c r="ABT16" s="150"/>
      <c r="ABU16" s="150"/>
      <c r="ABV16" s="150"/>
      <c r="ABW16" s="150"/>
      <c r="ABX16" s="150"/>
      <c r="ABY16" s="150"/>
      <c r="ABZ16" s="150"/>
      <c r="ACA16" s="150"/>
      <c r="ACB16" s="150"/>
      <c r="ACC16" s="150"/>
      <c r="ACD16" s="150"/>
      <c r="ACE16" s="150"/>
      <c r="ACF16" s="150"/>
      <c r="ACG16" s="150"/>
      <c r="ACH16" s="150"/>
      <c r="ACI16" s="150"/>
      <c r="ACJ16" s="150"/>
      <c r="ACK16" s="150"/>
      <c r="ACL16" s="150"/>
      <c r="ACM16" s="150"/>
      <c r="ACN16" s="150"/>
      <c r="ACO16" s="150"/>
      <c r="ACP16" s="150"/>
      <c r="ACQ16" s="150"/>
      <c r="ACR16" s="150"/>
      <c r="ACS16" s="150"/>
      <c r="ACT16" s="150"/>
      <c r="ACU16" s="150"/>
      <c r="ACV16" s="150"/>
      <c r="ACW16" s="150"/>
      <c r="ACX16" s="150"/>
      <c r="ACY16" s="150"/>
      <c r="ACZ16" s="150"/>
      <c r="ADA16" s="150"/>
      <c r="ADB16" s="150"/>
      <c r="ADC16" s="150"/>
      <c r="ADD16" s="150"/>
      <c r="ADE16" s="150"/>
      <c r="ADF16" s="150"/>
      <c r="ADG16" s="150"/>
      <c r="ADH16" s="150"/>
      <c r="ADI16" s="150"/>
      <c r="ADJ16" s="150"/>
      <c r="ADK16" s="150"/>
      <c r="ADL16" s="150"/>
      <c r="ADM16" s="150"/>
      <c r="ADN16" s="150"/>
      <c r="ADO16" s="150"/>
      <c r="ADP16" s="150"/>
      <c r="ADQ16" s="150"/>
      <c r="ADR16" s="150"/>
      <c r="ADS16" s="150"/>
      <c r="ADT16" s="150"/>
      <c r="ADU16" s="150"/>
      <c r="ADV16" s="150"/>
      <c r="ADW16" s="150"/>
      <c r="ADX16" s="150"/>
      <c r="ADY16" s="150"/>
      <c r="ADZ16" s="150"/>
      <c r="AEA16" s="150"/>
      <c r="AEB16" s="150"/>
      <c r="AEC16" s="150"/>
      <c r="AED16" s="150"/>
      <c r="AEE16" s="150"/>
      <c r="AEF16" s="150"/>
      <c r="AEG16" s="150"/>
      <c r="AEH16" s="150"/>
      <c r="AEI16" s="150"/>
      <c r="AEJ16" s="150"/>
      <c r="AEK16" s="150"/>
      <c r="AEL16" s="150"/>
      <c r="AEM16" s="150"/>
      <c r="AEN16" s="150"/>
      <c r="AEO16" s="150"/>
      <c r="AEP16" s="150"/>
      <c r="AEQ16" s="150"/>
      <c r="AER16" s="150"/>
      <c r="AES16" s="150"/>
      <c r="AET16" s="150"/>
      <c r="AEU16" s="150"/>
      <c r="AEV16" s="150"/>
      <c r="AEW16" s="150"/>
      <c r="AEX16" s="150"/>
      <c r="AEY16" s="150"/>
      <c r="AEZ16" s="150"/>
      <c r="AFA16" s="150"/>
      <c r="AFB16" s="150"/>
      <c r="AFC16" s="150"/>
      <c r="AFD16" s="150"/>
      <c r="AFE16" s="150"/>
      <c r="AFF16" s="150"/>
      <c r="AFG16" s="150"/>
      <c r="AFH16" s="150"/>
      <c r="AFI16" s="150"/>
      <c r="AFJ16" s="150"/>
      <c r="AFK16" s="150"/>
      <c r="AFL16" s="150"/>
      <c r="AFM16" s="150"/>
      <c r="AFN16" s="150"/>
      <c r="AFO16" s="150"/>
      <c r="AFP16" s="150"/>
      <c r="AFQ16" s="150"/>
      <c r="AFR16" s="150"/>
      <c r="AFS16" s="150"/>
      <c r="AFT16" s="150"/>
      <c r="AFU16" s="150"/>
      <c r="AFV16" s="150"/>
      <c r="AFW16" s="150"/>
      <c r="AFX16" s="150"/>
      <c r="AFY16" s="150"/>
      <c r="AFZ16" s="150"/>
      <c r="AGA16" s="150"/>
      <c r="AGB16" s="150"/>
      <c r="AGC16" s="150"/>
      <c r="AGD16" s="150"/>
      <c r="AGE16" s="150"/>
      <c r="AGF16" s="150"/>
      <c r="AGG16" s="150"/>
      <c r="AGH16" s="150"/>
      <c r="AGI16" s="150"/>
      <c r="AGJ16" s="150"/>
      <c r="AGK16" s="150"/>
      <c r="AGL16" s="150"/>
      <c r="AGM16" s="150"/>
      <c r="AGN16" s="150"/>
      <c r="AGO16" s="150"/>
      <c r="AGP16" s="150"/>
      <c r="AGQ16" s="150"/>
      <c r="AGR16" s="150"/>
      <c r="AGS16" s="150"/>
      <c r="AGT16" s="150"/>
      <c r="AGU16" s="150"/>
      <c r="AGV16" s="150"/>
      <c r="AGW16" s="150"/>
      <c r="AGX16" s="150"/>
      <c r="AGY16" s="150"/>
      <c r="AGZ16" s="150"/>
      <c r="AHA16" s="150"/>
      <c r="AHB16" s="150"/>
      <c r="AHC16" s="150"/>
      <c r="AHD16" s="150"/>
      <c r="AHE16" s="150"/>
      <c r="AHF16" s="150"/>
      <c r="AHG16" s="150"/>
      <c r="AHH16" s="150"/>
      <c r="AHI16" s="150"/>
      <c r="AHJ16" s="150"/>
      <c r="AHK16" s="150"/>
      <c r="AHL16" s="150"/>
      <c r="AHM16" s="150"/>
      <c r="AHN16" s="150"/>
      <c r="AHO16" s="150"/>
      <c r="AHP16" s="150"/>
      <c r="AHQ16" s="150"/>
      <c r="AHR16" s="150"/>
      <c r="AHS16" s="150"/>
      <c r="AHT16" s="150"/>
      <c r="AHU16" s="150"/>
      <c r="AHV16" s="150"/>
      <c r="AHW16" s="150"/>
      <c r="AHX16" s="150"/>
      <c r="AHY16" s="150"/>
      <c r="AHZ16" s="150"/>
      <c r="AIA16" s="150"/>
      <c r="AIB16" s="150"/>
      <c r="AIC16" s="150"/>
      <c r="AID16" s="150"/>
      <c r="AIE16" s="150"/>
      <c r="AIF16" s="150"/>
      <c r="AIG16" s="150"/>
      <c r="AIH16" s="150"/>
      <c r="AII16" s="150"/>
      <c r="AIJ16" s="150"/>
      <c r="AIK16" s="150"/>
      <c r="AIL16" s="150"/>
      <c r="AIM16" s="150"/>
      <c r="AIN16" s="150"/>
      <c r="AIO16" s="150"/>
      <c r="AIP16" s="150"/>
      <c r="AIQ16" s="150"/>
      <c r="AIR16" s="150"/>
      <c r="AIS16" s="150"/>
      <c r="AIT16" s="150"/>
      <c r="AIU16" s="150"/>
      <c r="AIV16" s="150"/>
      <c r="AIW16" s="150"/>
      <c r="AIX16" s="150"/>
      <c r="AIY16" s="150"/>
      <c r="AIZ16" s="150"/>
      <c r="AJA16" s="150"/>
      <c r="AJB16" s="150"/>
      <c r="AJC16" s="150"/>
      <c r="AJD16" s="150"/>
      <c r="AJE16" s="150"/>
      <c r="AJF16" s="150"/>
      <c r="AJG16" s="150"/>
      <c r="AJH16" s="150"/>
      <c r="AJI16" s="150"/>
      <c r="AJJ16" s="150"/>
      <c r="AJK16" s="150"/>
      <c r="AJL16" s="150"/>
      <c r="AJM16" s="150"/>
      <c r="AJN16" s="150"/>
      <c r="AJO16" s="150"/>
      <c r="AJP16" s="150"/>
      <c r="AJQ16" s="150"/>
      <c r="AJR16" s="150"/>
      <c r="AJS16" s="150"/>
      <c r="AJT16" s="150"/>
      <c r="AJU16" s="150"/>
      <c r="AJV16" s="150"/>
      <c r="AJW16" s="150"/>
      <c r="AJX16" s="150"/>
      <c r="AJY16" s="150"/>
      <c r="AJZ16" s="150"/>
      <c r="AKA16" s="150"/>
      <c r="AKB16" s="150"/>
      <c r="AKC16" s="150"/>
      <c r="AKD16" s="150"/>
      <c r="AKE16" s="150"/>
      <c r="AKF16" s="150"/>
      <c r="AKG16" s="150"/>
      <c r="AKH16" s="150"/>
      <c r="AKI16" s="150"/>
      <c r="AKJ16" s="150"/>
      <c r="AKK16" s="150"/>
      <c r="AKL16" s="150"/>
      <c r="AKM16" s="150"/>
      <c r="AKN16" s="150"/>
      <c r="AKO16" s="150"/>
      <c r="AKP16" s="150"/>
      <c r="AKQ16" s="150"/>
      <c r="AKR16" s="150"/>
      <c r="AKS16" s="150"/>
      <c r="AKT16" s="150"/>
      <c r="AKU16" s="150"/>
      <c r="AKV16" s="150"/>
      <c r="AKW16" s="150"/>
      <c r="AKX16" s="150"/>
      <c r="AKY16" s="150"/>
      <c r="AKZ16" s="150"/>
      <c r="ALA16" s="150"/>
      <c r="ALB16" s="150"/>
      <c r="ALC16" s="150"/>
      <c r="ALD16" s="150"/>
      <c r="ALE16" s="150"/>
      <c r="ALF16" s="150"/>
      <c r="ALG16" s="150"/>
      <c r="ALH16" s="150"/>
      <c r="ALI16" s="150"/>
      <c r="ALJ16" s="150"/>
      <c r="ALK16" s="150"/>
      <c r="ALL16" s="150"/>
      <c r="ALM16" s="150"/>
      <c r="ALN16" s="150"/>
      <c r="ALO16" s="150"/>
      <c r="ALP16" s="150"/>
      <c r="ALQ16" s="150"/>
      <c r="ALR16" s="150"/>
      <c r="ALS16" s="150"/>
      <c r="ALT16" s="150"/>
      <c r="ALU16" s="150"/>
      <c r="ALV16" s="150"/>
      <c r="ALW16" s="150"/>
      <c r="ALX16" s="150"/>
      <c r="ALY16" s="150"/>
      <c r="ALZ16" s="150"/>
      <c r="AMA16" s="150"/>
      <c r="AMB16" s="150"/>
      <c r="AMC16" s="150"/>
      <c r="AMD16" s="150"/>
      <c r="AME16" s="150"/>
      <c r="AMF16" s="150"/>
      <c r="AMG16" s="150"/>
      <c r="AMH16" s="150"/>
      <c r="AMI16" s="150"/>
      <c r="AMJ16" s="150"/>
      <c r="AMK16" s="150"/>
    </row>
    <row r="17" spans="1:1025" ht="14.25" customHeight="1" x14ac:dyDescent="0.2">
      <c r="A17" s="554" t="str">
        <f>'CCT E VT'!A13</f>
        <v>Engenheiro Civil - Jornada 44h semanais</v>
      </c>
      <c r="B17" s="554"/>
      <c r="C17" s="554"/>
      <c r="D17" s="554"/>
      <c r="E17" s="554"/>
    </row>
    <row r="18" spans="1:1025" ht="22.5" x14ac:dyDescent="0.2">
      <c r="A18" s="1" t="s">
        <v>278</v>
      </c>
      <c r="B18" s="1" t="s">
        <v>79</v>
      </c>
      <c r="C18" s="1" t="s">
        <v>80</v>
      </c>
      <c r="D18" s="1" t="s">
        <v>82</v>
      </c>
      <c r="E18" s="1" t="s">
        <v>279</v>
      </c>
    </row>
    <row r="19" spans="1:1025" ht="22.5" x14ac:dyDescent="0.2">
      <c r="A19" s="15" t="s">
        <v>280</v>
      </c>
      <c r="B19" s="15">
        <v>43498</v>
      </c>
      <c r="C19" s="15" t="s">
        <v>284</v>
      </c>
      <c r="D19" s="15" t="s">
        <v>285</v>
      </c>
      <c r="E19" s="117"/>
      <c r="G19" s="62">
        <v>140.22999999999999</v>
      </c>
    </row>
    <row r="20" spans="1:1025" x14ac:dyDescent="0.2">
      <c r="A20"/>
      <c r="B20"/>
      <c r="C20"/>
      <c r="D20"/>
      <c r="E20"/>
    </row>
    <row r="21" spans="1:1025" ht="14.25" customHeight="1" x14ac:dyDescent="0.2">
      <c r="A21" s="554" t="str">
        <f>'CCT E VT'!A14</f>
        <v>Engenheiro Eletricista - Jornada 44h semanais</v>
      </c>
      <c r="B21" s="554"/>
      <c r="C21" s="554"/>
      <c r="D21" s="554"/>
      <c r="E21" s="554"/>
    </row>
    <row r="22" spans="1:1025" ht="22.5" x14ac:dyDescent="0.2">
      <c r="A22" s="1" t="s">
        <v>278</v>
      </c>
      <c r="B22" s="1" t="s">
        <v>79</v>
      </c>
      <c r="C22" s="1" t="s">
        <v>80</v>
      </c>
      <c r="D22" s="1" t="s">
        <v>82</v>
      </c>
      <c r="E22" s="1" t="s">
        <v>279</v>
      </c>
    </row>
    <row r="23" spans="1:1025" ht="22.5" x14ac:dyDescent="0.2">
      <c r="A23" s="15" t="s">
        <v>280</v>
      </c>
      <c r="B23" s="15">
        <v>43498</v>
      </c>
      <c r="C23" s="15" t="s">
        <v>284</v>
      </c>
      <c r="D23" s="15" t="s">
        <v>285</v>
      </c>
      <c r="E23" s="117"/>
      <c r="G23" s="62">
        <v>140.22999999999999</v>
      </c>
    </row>
    <row r="24" spans="1:1025" x14ac:dyDescent="0.2">
      <c r="A24"/>
      <c r="B24"/>
      <c r="C24"/>
      <c r="D24"/>
      <c r="E24"/>
    </row>
    <row r="25" spans="1:1025" s="338" customFormat="1" ht="14.25" hidden="1" customHeight="1" x14ac:dyDescent="0.2">
      <c r="A25" s="556" t="str">
        <f>'CCT E VT'!A15</f>
        <v>Encarregado de Manutenção – CBO 7102-05 - Jornada 44h semanais</v>
      </c>
      <c r="B25" s="556"/>
      <c r="C25" s="556"/>
      <c r="D25" s="556"/>
      <c r="E25" s="556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0"/>
      <c r="BF25" s="150"/>
      <c r="BG25" s="150"/>
      <c r="BH25" s="150"/>
      <c r="BI25" s="150"/>
      <c r="BJ25" s="150"/>
      <c r="BK25" s="150"/>
      <c r="BL25" s="150"/>
      <c r="BM25" s="150"/>
      <c r="BN25" s="150"/>
      <c r="BO25" s="150"/>
      <c r="BP25" s="150"/>
      <c r="BQ25" s="150"/>
      <c r="BR25" s="150"/>
      <c r="BS25" s="150"/>
      <c r="BT25" s="150"/>
      <c r="BU25" s="150"/>
      <c r="BV25" s="150"/>
      <c r="BW25" s="150"/>
      <c r="BX25" s="150"/>
      <c r="BY25" s="150"/>
      <c r="BZ25" s="150"/>
      <c r="CA25" s="150"/>
      <c r="CB25" s="150"/>
      <c r="CC25" s="150"/>
      <c r="CD25" s="150"/>
      <c r="CE25" s="150"/>
      <c r="CF25" s="150"/>
      <c r="CG25" s="150"/>
      <c r="CH25" s="150"/>
      <c r="CI25" s="150"/>
      <c r="CJ25" s="150"/>
      <c r="CK25" s="150"/>
      <c r="CL25" s="150"/>
      <c r="CM25" s="150"/>
      <c r="CN25" s="150"/>
      <c r="CO25" s="150"/>
      <c r="CP25" s="150"/>
      <c r="CQ25" s="150"/>
      <c r="CR25" s="150"/>
      <c r="CS25" s="150"/>
      <c r="CT25" s="150"/>
      <c r="CU25" s="150"/>
      <c r="CV25" s="150"/>
      <c r="CW25" s="150"/>
      <c r="CX25" s="150"/>
      <c r="CY25" s="150"/>
      <c r="CZ25" s="150"/>
      <c r="DA25" s="150"/>
      <c r="DB25" s="150"/>
      <c r="DC25" s="150"/>
      <c r="DD25" s="150"/>
      <c r="DE25" s="150"/>
      <c r="DF25" s="150"/>
      <c r="DG25" s="150"/>
      <c r="DH25" s="150"/>
      <c r="DI25" s="150"/>
      <c r="DJ25" s="150"/>
      <c r="DK25" s="150"/>
      <c r="DL25" s="150"/>
      <c r="DM25" s="150"/>
      <c r="DN25" s="150"/>
      <c r="DO25" s="150"/>
      <c r="DP25" s="150"/>
      <c r="DQ25" s="150"/>
      <c r="DR25" s="150"/>
      <c r="DS25" s="150"/>
      <c r="DT25" s="150"/>
      <c r="DU25" s="150"/>
      <c r="DV25" s="150"/>
      <c r="DW25" s="150"/>
      <c r="DX25" s="150"/>
      <c r="DY25" s="150"/>
      <c r="DZ25" s="150"/>
      <c r="EA25" s="150"/>
      <c r="EB25" s="150"/>
      <c r="EC25" s="150"/>
      <c r="ED25" s="150"/>
      <c r="EE25" s="150"/>
      <c r="EF25" s="150"/>
      <c r="EG25" s="150"/>
      <c r="EH25" s="150"/>
      <c r="EI25" s="150"/>
      <c r="EJ25" s="150"/>
      <c r="EK25" s="150"/>
      <c r="EL25" s="150"/>
      <c r="EM25" s="150"/>
      <c r="EN25" s="150"/>
      <c r="EO25" s="150"/>
      <c r="EP25" s="150"/>
      <c r="EQ25" s="150"/>
      <c r="ER25" s="150"/>
      <c r="ES25" s="150"/>
      <c r="ET25" s="150"/>
      <c r="EU25" s="150"/>
      <c r="EV25" s="150"/>
      <c r="EW25" s="150"/>
      <c r="EX25" s="150"/>
      <c r="EY25" s="150"/>
      <c r="EZ25" s="150"/>
      <c r="FA25" s="150"/>
      <c r="FB25" s="150"/>
      <c r="FC25" s="150"/>
      <c r="FD25" s="150"/>
      <c r="FE25" s="150"/>
      <c r="FF25" s="150"/>
      <c r="FG25" s="150"/>
      <c r="FH25" s="150"/>
      <c r="FI25" s="150"/>
      <c r="FJ25" s="150"/>
      <c r="FK25" s="150"/>
      <c r="FL25" s="150"/>
      <c r="FM25" s="150"/>
      <c r="FN25" s="150"/>
      <c r="FO25" s="150"/>
      <c r="FP25" s="150"/>
      <c r="FQ25" s="150"/>
      <c r="FR25" s="150"/>
      <c r="FS25" s="150"/>
      <c r="FT25" s="150"/>
      <c r="FU25" s="150"/>
      <c r="FV25" s="150"/>
      <c r="FW25" s="150"/>
      <c r="FX25" s="150"/>
      <c r="FY25" s="150"/>
      <c r="FZ25" s="150"/>
      <c r="GA25" s="150"/>
      <c r="GB25" s="150"/>
      <c r="GC25" s="150"/>
      <c r="GD25" s="150"/>
      <c r="GE25" s="150"/>
      <c r="GF25" s="150"/>
      <c r="GG25" s="150"/>
      <c r="GH25" s="150"/>
      <c r="GI25" s="150"/>
      <c r="GJ25" s="150"/>
      <c r="GK25" s="150"/>
      <c r="GL25" s="150"/>
      <c r="GM25" s="150"/>
      <c r="GN25" s="150"/>
      <c r="GO25" s="150"/>
      <c r="GP25" s="150"/>
      <c r="GQ25" s="150"/>
      <c r="GR25" s="150"/>
      <c r="GS25" s="150"/>
      <c r="GT25" s="150"/>
      <c r="GU25" s="150"/>
      <c r="GV25" s="150"/>
      <c r="GW25" s="150"/>
      <c r="GX25" s="150"/>
      <c r="GY25" s="150"/>
      <c r="GZ25" s="150"/>
      <c r="HA25" s="150"/>
      <c r="HB25" s="150"/>
      <c r="HC25" s="150"/>
      <c r="HD25" s="150"/>
      <c r="HE25" s="150"/>
      <c r="HF25" s="150"/>
      <c r="HG25" s="150"/>
      <c r="HH25" s="150"/>
      <c r="HI25" s="150"/>
      <c r="HJ25" s="150"/>
      <c r="HK25" s="150"/>
      <c r="HL25" s="150"/>
      <c r="HM25" s="150"/>
      <c r="HN25" s="150"/>
      <c r="HO25" s="150"/>
      <c r="HP25" s="150"/>
      <c r="HQ25" s="150"/>
      <c r="HR25" s="150"/>
      <c r="HS25" s="150"/>
      <c r="HT25" s="150"/>
      <c r="HU25" s="150"/>
      <c r="HV25" s="150"/>
      <c r="HW25" s="150"/>
      <c r="HX25" s="150"/>
      <c r="HY25" s="150"/>
      <c r="HZ25" s="150"/>
      <c r="IA25" s="150"/>
      <c r="IB25" s="150"/>
      <c r="IC25" s="150"/>
      <c r="ID25" s="150"/>
      <c r="IE25" s="150"/>
      <c r="IF25" s="150"/>
      <c r="IG25" s="150"/>
      <c r="IH25" s="150"/>
      <c r="II25" s="150"/>
      <c r="IJ25" s="150"/>
      <c r="IK25" s="150"/>
      <c r="IL25" s="150"/>
      <c r="IM25" s="150"/>
      <c r="IN25" s="150"/>
      <c r="IO25" s="150"/>
      <c r="IP25" s="150"/>
      <c r="IQ25" s="150"/>
      <c r="IR25" s="150"/>
      <c r="IS25" s="150"/>
      <c r="IT25" s="150"/>
      <c r="IU25" s="150"/>
      <c r="IV25" s="150"/>
      <c r="IW25" s="150"/>
      <c r="IX25" s="150"/>
      <c r="IY25" s="150"/>
      <c r="IZ25" s="150"/>
      <c r="JA25" s="150"/>
      <c r="JB25" s="150"/>
      <c r="JC25" s="150"/>
      <c r="JD25" s="150"/>
      <c r="JE25" s="150"/>
      <c r="JF25" s="150"/>
      <c r="JG25" s="150"/>
      <c r="JH25" s="150"/>
      <c r="JI25" s="150"/>
      <c r="JJ25" s="150"/>
      <c r="JK25" s="150"/>
      <c r="JL25" s="150"/>
      <c r="JM25" s="150"/>
      <c r="JN25" s="150"/>
      <c r="JO25" s="150"/>
      <c r="JP25" s="150"/>
      <c r="JQ25" s="150"/>
      <c r="JR25" s="150"/>
      <c r="JS25" s="150"/>
      <c r="JT25" s="150"/>
      <c r="JU25" s="150"/>
      <c r="JV25" s="150"/>
      <c r="JW25" s="150"/>
      <c r="JX25" s="150"/>
      <c r="JY25" s="150"/>
      <c r="JZ25" s="150"/>
      <c r="KA25" s="150"/>
      <c r="KB25" s="150"/>
      <c r="KC25" s="150"/>
      <c r="KD25" s="150"/>
      <c r="KE25" s="150"/>
      <c r="KF25" s="150"/>
      <c r="KG25" s="150"/>
      <c r="KH25" s="150"/>
      <c r="KI25" s="150"/>
      <c r="KJ25" s="150"/>
      <c r="KK25" s="150"/>
      <c r="KL25" s="150"/>
      <c r="KM25" s="150"/>
      <c r="KN25" s="150"/>
      <c r="KO25" s="150"/>
      <c r="KP25" s="150"/>
      <c r="KQ25" s="150"/>
      <c r="KR25" s="150"/>
      <c r="KS25" s="150"/>
      <c r="KT25" s="150"/>
      <c r="KU25" s="150"/>
      <c r="KV25" s="150"/>
      <c r="KW25" s="150"/>
      <c r="KX25" s="150"/>
      <c r="KY25" s="150"/>
      <c r="KZ25" s="150"/>
      <c r="LA25" s="150"/>
      <c r="LB25" s="150"/>
      <c r="LC25" s="150"/>
      <c r="LD25" s="150"/>
      <c r="LE25" s="150"/>
      <c r="LF25" s="150"/>
      <c r="LG25" s="150"/>
      <c r="LH25" s="150"/>
      <c r="LI25" s="150"/>
      <c r="LJ25" s="150"/>
      <c r="LK25" s="150"/>
      <c r="LL25" s="150"/>
      <c r="LM25" s="150"/>
      <c r="LN25" s="150"/>
      <c r="LO25" s="150"/>
      <c r="LP25" s="150"/>
      <c r="LQ25" s="150"/>
      <c r="LR25" s="150"/>
      <c r="LS25" s="150"/>
      <c r="LT25" s="150"/>
      <c r="LU25" s="150"/>
      <c r="LV25" s="150"/>
      <c r="LW25" s="150"/>
      <c r="LX25" s="150"/>
      <c r="LY25" s="150"/>
      <c r="LZ25" s="150"/>
      <c r="MA25" s="150"/>
      <c r="MB25" s="150"/>
      <c r="MC25" s="150"/>
      <c r="MD25" s="150"/>
      <c r="ME25" s="150"/>
      <c r="MF25" s="150"/>
      <c r="MG25" s="150"/>
      <c r="MH25" s="150"/>
      <c r="MI25" s="150"/>
      <c r="MJ25" s="150"/>
      <c r="MK25" s="150"/>
      <c r="ML25" s="150"/>
      <c r="MM25" s="150"/>
      <c r="MN25" s="150"/>
      <c r="MO25" s="150"/>
      <c r="MP25" s="150"/>
      <c r="MQ25" s="150"/>
      <c r="MR25" s="150"/>
      <c r="MS25" s="150"/>
      <c r="MT25" s="150"/>
      <c r="MU25" s="150"/>
      <c r="MV25" s="150"/>
      <c r="MW25" s="150"/>
      <c r="MX25" s="150"/>
      <c r="MY25" s="150"/>
      <c r="MZ25" s="150"/>
      <c r="NA25" s="150"/>
      <c r="NB25" s="150"/>
      <c r="NC25" s="150"/>
      <c r="ND25" s="150"/>
      <c r="NE25" s="150"/>
      <c r="NF25" s="150"/>
      <c r="NG25" s="150"/>
      <c r="NH25" s="150"/>
      <c r="NI25" s="150"/>
      <c r="NJ25" s="150"/>
      <c r="NK25" s="150"/>
      <c r="NL25" s="150"/>
      <c r="NM25" s="150"/>
      <c r="NN25" s="150"/>
      <c r="NO25" s="150"/>
      <c r="NP25" s="150"/>
      <c r="NQ25" s="150"/>
      <c r="NR25" s="150"/>
      <c r="NS25" s="150"/>
      <c r="NT25" s="150"/>
      <c r="NU25" s="150"/>
      <c r="NV25" s="150"/>
      <c r="NW25" s="150"/>
      <c r="NX25" s="150"/>
      <c r="NY25" s="150"/>
      <c r="NZ25" s="150"/>
      <c r="OA25" s="150"/>
      <c r="OB25" s="150"/>
      <c r="OC25" s="150"/>
      <c r="OD25" s="150"/>
      <c r="OE25" s="150"/>
      <c r="OF25" s="150"/>
      <c r="OG25" s="150"/>
      <c r="OH25" s="150"/>
      <c r="OI25" s="150"/>
      <c r="OJ25" s="150"/>
      <c r="OK25" s="150"/>
      <c r="OL25" s="150"/>
      <c r="OM25" s="150"/>
      <c r="ON25" s="150"/>
      <c r="OO25" s="150"/>
      <c r="OP25" s="150"/>
      <c r="OQ25" s="150"/>
      <c r="OR25" s="150"/>
      <c r="OS25" s="150"/>
      <c r="OT25" s="150"/>
      <c r="OU25" s="150"/>
      <c r="OV25" s="150"/>
      <c r="OW25" s="150"/>
      <c r="OX25" s="150"/>
      <c r="OY25" s="150"/>
      <c r="OZ25" s="150"/>
      <c r="PA25" s="150"/>
      <c r="PB25" s="150"/>
      <c r="PC25" s="150"/>
      <c r="PD25" s="150"/>
      <c r="PE25" s="150"/>
      <c r="PF25" s="150"/>
      <c r="PG25" s="150"/>
      <c r="PH25" s="150"/>
      <c r="PI25" s="150"/>
      <c r="PJ25" s="150"/>
      <c r="PK25" s="150"/>
      <c r="PL25" s="150"/>
      <c r="PM25" s="150"/>
      <c r="PN25" s="150"/>
      <c r="PO25" s="150"/>
      <c r="PP25" s="150"/>
      <c r="PQ25" s="150"/>
      <c r="PR25" s="150"/>
      <c r="PS25" s="150"/>
      <c r="PT25" s="150"/>
      <c r="PU25" s="150"/>
      <c r="PV25" s="150"/>
      <c r="PW25" s="150"/>
      <c r="PX25" s="150"/>
      <c r="PY25" s="150"/>
      <c r="PZ25" s="150"/>
      <c r="QA25" s="150"/>
      <c r="QB25" s="150"/>
      <c r="QC25" s="150"/>
      <c r="QD25" s="150"/>
      <c r="QE25" s="150"/>
      <c r="QF25" s="150"/>
      <c r="QG25" s="150"/>
      <c r="QH25" s="150"/>
      <c r="QI25" s="150"/>
      <c r="QJ25" s="150"/>
      <c r="QK25" s="150"/>
      <c r="QL25" s="150"/>
      <c r="QM25" s="150"/>
      <c r="QN25" s="150"/>
      <c r="QO25" s="150"/>
      <c r="QP25" s="150"/>
      <c r="QQ25" s="150"/>
      <c r="QR25" s="150"/>
      <c r="QS25" s="150"/>
      <c r="QT25" s="150"/>
      <c r="QU25" s="150"/>
      <c r="QV25" s="150"/>
      <c r="QW25" s="150"/>
      <c r="QX25" s="150"/>
      <c r="QY25" s="150"/>
      <c r="QZ25" s="150"/>
      <c r="RA25" s="150"/>
      <c r="RB25" s="150"/>
      <c r="RC25" s="150"/>
      <c r="RD25" s="150"/>
      <c r="RE25" s="150"/>
      <c r="RF25" s="150"/>
      <c r="RG25" s="150"/>
      <c r="RH25" s="150"/>
      <c r="RI25" s="150"/>
      <c r="RJ25" s="150"/>
      <c r="RK25" s="150"/>
      <c r="RL25" s="150"/>
      <c r="RM25" s="150"/>
      <c r="RN25" s="150"/>
      <c r="RO25" s="150"/>
      <c r="RP25" s="150"/>
      <c r="RQ25" s="150"/>
      <c r="RR25" s="150"/>
      <c r="RS25" s="150"/>
      <c r="RT25" s="150"/>
      <c r="RU25" s="150"/>
      <c r="RV25" s="150"/>
      <c r="RW25" s="150"/>
      <c r="RX25" s="150"/>
      <c r="RY25" s="150"/>
      <c r="RZ25" s="150"/>
      <c r="SA25" s="150"/>
      <c r="SB25" s="150"/>
      <c r="SC25" s="150"/>
      <c r="SD25" s="150"/>
      <c r="SE25" s="150"/>
      <c r="SF25" s="150"/>
      <c r="SG25" s="150"/>
      <c r="SH25" s="150"/>
      <c r="SI25" s="150"/>
      <c r="SJ25" s="150"/>
      <c r="SK25" s="150"/>
      <c r="SL25" s="150"/>
      <c r="SM25" s="150"/>
      <c r="SN25" s="150"/>
      <c r="SO25" s="150"/>
      <c r="SP25" s="150"/>
      <c r="SQ25" s="150"/>
      <c r="SR25" s="150"/>
      <c r="SS25" s="150"/>
      <c r="ST25" s="150"/>
      <c r="SU25" s="150"/>
      <c r="SV25" s="150"/>
      <c r="SW25" s="150"/>
      <c r="SX25" s="150"/>
      <c r="SY25" s="150"/>
      <c r="SZ25" s="150"/>
      <c r="TA25" s="150"/>
      <c r="TB25" s="150"/>
      <c r="TC25" s="150"/>
      <c r="TD25" s="150"/>
      <c r="TE25" s="150"/>
      <c r="TF25" s="150"/>
      <c r="TG25" s="150"/>
      <c r="TH25" s="150"/>
      <c r="TI25" s="150"/>
      <c r="TJ25" s="150"/>
      <c r="TK25" s="150"/>
      <c r="TL25" s="150"/>
      <c r="TM25" s="150"/>
      <c r="TN25" s="150"/>
      <c r="TO25" s="150"/>
      <c r="TP25" s="150"/>
      <c r="TQ25" s="150"/>
      <c r="TR25" s="150"/>
      <c r="TS25" s="150"/>
      <c r="TT25" s="150"/>
      <c r="TU25" s="150"/>
      <c r="TV25" s="150"/>
      <c r="TW25" s="150"/>
      <c r="TX25" s="150"/>
      <c r="TY25" s="150"/>
      <c r="TZ25" s="150"/>
      <c r="UA25" s="150"/>
      <c r="UB25" s="150"/>
      <c r="UC25" s="150"/>
      <c r="UD25" s="150"/>
      <c r="UE25" s="150"/>
      <c r="UF25" s="150"/>
      <c r="UG25" s="150"/>
      <c r="UH25" s="150"/>
      <c r="UI25" s="150"/>
      <c r="UJ25" s="150"/>
      <c r="UK25" s="150"/>
      <c r="UL25" s="150"/>
      <c r="UM25" s="150"/>
      <c r="UN25" s="150"/>
      <c r="UO25" s="150"/>
      <c r="UP25" s="150"/>
      <c r="UQ25" s="150"/>
      <c r="UR25" s="150"/>
      <c r="US25" s="150"/>
      <c r="UT25" s="150"/>
      <c r="UU25" s="150"/>
      <c r="UV25" s="150"/>
      <c r="UW25" s="150"/>
      <c r="UX25" s="150"/>
      <c r="UY25" s="150"/>
      <c r="UZ25" s="150"/>
      <c r="VA25" s="150"/>
      <c r="VB25" s="150"/>
      <c r="VC25" s="150"/>
      <c r="VD25" s="150"/>
      <c r="VE25" s="150"/>
      <c r="VF25" s="150"/>
      <c r="VG25" s="150"/>
      <c r="VH25" s="150"/>
      <c r="VI25" s="150"/>
      <c r="VJ25" s="150"/>
      <c r="VK25" s="150"/>
      <c r="VL25" s="150"/>
      <c r="VM25" s="150"/>
      <c r="VN25" s="150"/>
      <c r="VO25" s="150"/>
      <c r="VP25" s="150"/>
      <c r="VQ25" s="150"/>
      <c r="VR25" s="150"/>
      <c r="VS25" s="150"/>
      <c r="VT25" s="150"/>
      <c r="VU25" s="150"/>
      <c r="VV25" s="150"/>
      <c r="VW25" s="150"/>
      <c r="VX25" s="150"/>
      <c r="VY25" s="150"/>
      <c r="VZ25" s="150"/>
      <c r="WA25" s="150"/>
      <c r="WB25" s="150"/>
      <c r="WC25" s="150"/>
      <c r="WD25" s="150"/>
      <c r="WE25" s="150"/>
      <c r="WF25" s="150"/>
      <c r="WG25" s="150"/>
      <c r="WH25" s="150"/>
      <c r="WI25" s="150"/>
      <c r="WJ25" s="150"/>
      <c r="WK25" s="150"/>
      <c r="WL25" s="150"/>
      <c r="WM25" s="150"/>
      <c r="WN25" s="150"/>
      <c r="WO25" s="150"/>
      <c r="WP25" s="150"/>
      <c r="WQ25" s="150"/>
      <c r="WR25" s="150"/>
      <c r="WS25" s="150"/>
      <c r="WT25" s="150"/>
      <c r="WU25" s="150"/>
      <c r="WV25" s="150"/>
      <c r="WW25" s="150"/>
      <c r="WX25" s="150"/>
      <c r="WY25" s="150"/>
      <c r="WZ25" s="150"/>
      <c r="XA25" s="150"/>
      <c r="XB25" s="150"/>
      <c r="XC25" s="150"/>
      <c r="XD25" s="150"/>
      <c r="XE25" s="150"/>
      <c r="XF25" s="150"/>
      <c r="XG25" s="150"/>
      <c r="XH25" s="150"/>
      <c r="XI25" s="150"/>
      <c r="XJ25" s="150"/>
      <c r="XK25" s="150"/>
      <c r="XL25" s="150"/>
      <c r="XM25" s="150"/>
      <c r="XN25" s="150"/>
      <c r="XO25" s="150"/>
      <c r="XP25" s="150"/>
      <c r="XQ25" s="150"/>
      <c r="XR25" s="150"/>
      <c r="XS25" s="150"/>
      <c r="XT25" s="150"/>
      <c r="XU25" s="150"/>
      <c r="XV25" s="150"/>
      <c r="XW25" s="150"/>
      <c r="XX25" s="150"/>
      <c r="XY25" s="150"/>
      <c r="XZ25" s="150"/>
      <c r="YA25" s="150"/>
      <c r="YB25" s="150"/>
      <c r="YC25" s="150"/>
      <c r="YD25" s="150"/>
      <c r="YE25" s="150"/>
      <c r="YF25" s="150"/>
      <c r="YG25" s="150"/>
      <c r="YH25" s="150"/>
      <c r="YI25" s="150"/>
      <c r="YJ25" s="150"/>
      <c r="YK25" s="150"/>
      <c r="YL25" s="150"/>
      <c r="YM25" s="150"/>
      <c r="YN25" s="150"/>
      <c r="YO25" s="150"/>
      <c r="YP25" s="150"/>
      <c r="YQ25" s="150"/>
      <c r="YR25" s="150"/>
      <c r="YS25" s="150"/>
      <c r="YT25" s="150"/>
      <c r="YU25" s="150"/>
      <c r="YV25" s="150"/>
      <c r="YW25" s="150"/>
      <c r="YX25" s="150"/>
      <c r="YY25" s="150"/>
      <c r="YZ25" s="150"/>
      <c r="ZA25" s="150"/>
      <c r="ZB25" s="150"/>
      <c r="ZC25" s="150"/>
      <c r="ZD25" s="150"/>
      <c r="ZE25" s="150"/>
      <c r="ZF25" s="150"/>
      <c r="ZG25" s="150"/>
      <c r="ZH25" s="150"/>
      <c r="ZI25" s="150"/>
      <c r="ZJ25" s="150"/>
      <c r="ZK25" s="150"/>
      <c r="ZL25" s="150"/>
      <c r="ZM25" s="150"/>
      <c r="ZN25" s="150"/>
      <c r="ZO25" s="150"/>
      <c r="ZP25" s="150"/>
      <c r="ZQ25" s="150"/>
      <c r="ZR25" s="150"/>
      <c r="ZS25" s="150"/>
      <c r="ZT25" s="150"/>
      <c r="ZU25" s="150"/>
      <c r="ZV25" s="150"/>
      <c r="ZW25" s="150"/>
      <c r="ZX25" s="150"/>
      <c r="ZY25" s="150"/>
      <c r="ZZ25" s="150"/>
      <c r="AAA25" s="150"/>
      <c r="AAB25" s="150"/>
      <c r="AAC25" s="150"/>
      <c r="AAD25" s="150"/>
      <c r="AAE25" s="150"/>
      <c r="AAF25" s="150"/>
      <c r="AAG25" s="150"/>
      <c r="AAH25" s="150"/>
      <c r="AAI25" s="150"/>
      <c r="AAJ25" s="150"/>
      <c r="AAK25" s="150"/>
      <c r="AAL25" s="150"/>
      <c r="AAM25" s="150"/>
      <c r="AAN25" s="150"/>
      <c r="AAO25" s="150"/>
      <c r="AAP25" s="150"/>
      <c r="AAQ25" s="150"/>
      <c r="AAR25" s="150"/>
      <c r="AAS25" s="150"/>
      <c r="AAT25" s="150"/>
      <c r="AAU25" s="150"/>
      <c r="AAV25" s="150"/>
      <c r="AAW25" s="150"/>
      <c r="AAX25" s="150"/>
      <c r="AAY25" s="150"/>
      <c r="AAZ25" s="150"/>
      <c r="ABA25" s="150"/>
      <c r="ABB25" s="150"/>
      <c r="ABC25" s="150"/>
      <c r="ABD25" s="150"/>
      <c r="ABE25" s="150"/>
      <c r="ABF25" s="150"/>
      <c r="ABG25" s="150"/>
      <c r="ABH25" s="150"/>
      <c r="ABI25" s="150"/>
      <c r="ABJ25" s="150"/>
      <c r="ABK25" s="150"/>
      <c r="ABL25" s="150"/>
      <c r="ABM25" s="150"/>
      <c r="ABN25" s="150"/>
      <c r="ABO25" s="150"/>
      <c r="ABP25" s="150"/>
      <c r="ABQ25" s="150"/>
      <c r="ABR25" s="150"/>
      <c r="ABS25" s="150"/>
      <c r="ABT25" s="150"/>
      <c r="ABU25" s="150"/>
      <c r="ABV25" s="150"/>
      <c r="ABW25" s="150"/>
      <c r="ABX25" s="150"/>
      <c r="ABY25" s="150"/>
      <c r="ABZ25" s="150"/>
      <c r="ACA25" s="150"/>
      <c r="ACB25" s="150"/>
      <c r="ACC25" s="150"/>
      <c r="ACD25" s="150"/>
      <c r="ACE25" s="150"/>
      <c r="ACF25" s="150"/>
      <c r="ACG25" s="150"/>
      <c r="ACH25" s="150"/>
      <c r="ACI25" s="150"/>
      <c r="ACJ25" s="150"/>
      <c r="ACK25" s="150"/>
      <c r="ACL25" s="150"/>
      <c r="ACM25" s="150"/>
      <c r="ACN25" s="150"/>
      <c r="ACO25" s="150"/>
      <c r="ACP25" s="150"/>
      <c r="ACQ25" s="150"/>
      <c r="ACR25" s="150"/>
      <c r="ACS25" s="150"/>
      <c r="ACT25" s="150"/>
      <c r="ACU25" s="150"/>
      <c r="ACV25" s="150"/>
      <c r="ACW25" s="150"/>
      <c r="ACX25" s="150"/>
      <c r="ACY25" s="150"/>
      <c r="ACZ25" s="150"/>
      <c r="ADA25" s="150"/>
      <c r="ADB25" s="150"/>
      <c r="ADC25" s="150"/>
      <c r="ADD25" s="150"/>
      <c r="ADE25" s="150"/>
      <c r="ADF25" s="150"/>
      <c r="ADG25" s="150"/>
      <c r="ADH25" s="150"/>
      <c r="ADI25" s="150"/>
      <c r="ADJ25" s="150"/>
      <c r="ADK25" s="150"/>
      <c r="ADL25" s="150"/>
      <c r="ADM25" s="150"/>
      <c r="ADN25" s="150"/>
      <c r="ADO25" s="150"/>
      <c r="ADP25" s="150"/>
      <c r="ADQ25" s="150"/>
      <c r="ADR25" s="150"/>
      <c r="ADS25" s="150"/>
      <c r="ADT25" s="150"/>
      <c r="ADU25" s="150"/>
      <c r="ADV25" s="150"/>
      <c r="ADW25" s="150"/>
      <c r="ADX25" s="150"/>
      <c r="ADY25" s="150"/>
      <c r="ADZ25" s="150"/>
      <c r="AEA25" s="150"/>
      <c r="AEB25" s="150"/>
      <c r="AEC25" s="150"/>
      <c r="AED25" s="150"/>
      <c r="AEE25" s="150"/>
      <c r="AEF25" s="150"/>
      <c r="AEG25" s="150"/>
      <c r="AEH25" s="150"/>
      <c r="AEI25" s="150"/>
      <c r="AEJ25" s="150"/>
      <c r="AEK25" s="150"/>
      <c r="AEL25" s="150"/>
      <c r="AEM25" s="150"/>
      <c r="AEN25" s="150"/>
      <c r="AEO25" s="150"/>
      <c r="AEP25" s="150"/>
      <c r="AEQ25" s="150"/>
      <c r="AER25" s="150"/>
      <c r="AES25" s="150"/>
      <c r="AET25" s="150"/>
      <c r="AEU25" s="150"/>
      <c r="AEV25" s="150"/>
      <c r="AEW25" s="150"/>
      <c r="AEX25" s="150"/>
      <c r="AEY25" s="150"/>
      <c r="AEZ25" s="150"/>
      <c r="AFA25" s="150"/>
      <c r="AFB25" s="150"/>
      <c r="AFC25" s="150"/>
      <c r="AFD25" s="150"/>
      <c r="AFE25" s="150"/>
      <c r="AFF25" s="150"/>
      <c r="AFG25" s="150"/>
      <c r="AFH25" s="150"/>
      <c r="AFI25" s="150"/>
      <c r="AFJ25" s="150"/>
      <c r="AFK25" s="150"/>
      <c r="AFL25" s="150"/>
      <c r="AFM25" s="150"/>
      <c r="AFN25" s="150"/>
      <c r="AFO25" s="150"/>
      <c r="AFP25" s="150"/>
      <c r="AFQ25" s="150"/>
      <c r="AFR25" s="150"/>
      <c r="AFS25" s="150"/>
      <c r="AFT25" s="150"/>
      <c r="AFU25" s="150"/>
      <c r="AFV25" s="150"/>
      <c r="AFW25" s="150"/>
      <c r="AFX25" s="150"/>
      <c r="AFY25" s="150"/>
      <c r="AFZ25" s="150"/>
      <c r="AGA25" s="150"/>
      <c r="AGB25" s="150"/>
      <c r="AGC25" s="150"/>
      <c r="AGD25" s="150"/>
      <c r="AGE25" s="150"/>
      <c r="AGF25" s="150"/>
      <c r="AGG25" s="150"/>
      <c r="AGH25" s="150"/>
      <c r="AGI25" s="150"/>
      <c r="AGJ25" s="150"/>
      <c r="AGK25" s="150"/>
      <c r="AGL25" s="150"/>
      <c r="AGM25" s="150"/>
      <c r="AGN25" s="150"/>
      <c r="AGO25" s="150"/>
      <c r="AGP25" s="150"/>
      <c r="AGQ25" s="150"/>
      <c r="AGR25" s="150"/>
      <c r="AGS25" s="150"/>
      <c r="AGT25" s="150"/>
      <c r="AGU25" s="150"/>
      <c r="AGV25" s="150"/>
      <c r="AGW25" s="150"/>
      <c r="AGX25" s="150"/>
      <c r="AGY25" s="150"/>
      <c r="AGZ25" s="150"/>
      <c r="AHA25" s="150"/>
      <c r="AHB25" s="150"/>
      <c r="AHC25" s="150"/>
      <c r="AHD25" s="150"/>
      <c r="AHE25" s="150"/>
      <c r="AHF25" s="150"/>
      <c r="AHG25" s="150"/>
      <c r="AHH25" s="150"/>
      <c r="AHI25" s="150"/>
      <c r="AHJ25" s="150"/>
      <c r="AHK25" s="150"/>
      <c r="AHL25" s="150"/>
      <c r="AHM25" s="150"/>
      <c r="AHN25" s="150"/>
      <c r="AHO25" s="150"/>
      <c r="AHP25" s="150"/>
      <c r="AHQ25" s="150"/>
      <c r="AHR25" s="150"/>
      <c r="AHS25" s="150"/>
      <c r="AHT25" s="150"/>
      <c r="AHU25" s="150"/>
      <c r="AHV25" s="150"/>
      <c r="AHW25" s="150"/>
      <c r="AHX25" s="150"/>
      <c r="AHY25" s="150"/>
      <c r="AHZ25" s="150"/>
      <c r="AIA25" s="150"/>
      <c r="AIB25" s="150"/>
      <c r="AIC25" s="150"/>
      <c r="AID25" s="150"/>
      <c r="AIE25" s="150"/>
      <c r="AIF25" s="150"/>
      <c r="AIG25" s="150"/>
      <c r="AIH25" s="150"/>
      <c r="AII25" s="150"/>
      <c r="AIJ25" s="150"/>
      <c r="AIK25" s="150"/>
      <c r="AIL25" s="150"/>
      <c r="AIM25" s="150"/>
      <c r="AIN25" s="150"/>
      <c r="AIO25" s="150"/>
      <c r="AIP25" s="150"/>
      <c r="AIQ25" s="150"/>
      <c r="AIR25" s="150"/>
      <c r="AIS25" s="150"/>
      <c r="AIT25" s="150"/>
      <c r="AIU25" s="150"/>
      <c r="AIV25" s="150"/>
      <c r="AIW25" s="150"/>
      <c r="AIX25" s="150"/>
      <c r="AIY25" s="150"/>
      <c r="AIZ25" s="150"/>
      <c r="AJA25" s="150"/>
      <c r="AJB25" s="150"/>
      <c r="AJC25" s="150"/>
      <c r="AJD25" s="150"/>
      <c r="AJE25" s="150"/>
      <c r="AJF25" s="150"/>
      <c r="AJG25" s="150"/>
      <c r="AJH25" s="150"/>
      <c r="AJI25" s="150"/>
      <c r="AJJ25" s="150"/>
      <c r="AJK25" s="150"/>
      <c r="AJL25" s="150"/>
      <c r="AJM25" s="150"/>
      <c r="AJN25" s="150"/>
      <c r="AJO25" s="150"/>
      <c r="AJP25" s="150"/>
      <c r="AJQ25" s="150"/>
      <c r="AJR25" s="150"/>
      <c r="AJS25" s="150"/>
      <c r="AJT25" s="150"/>
      <c r="AJU25" s="150"/>
      <c r="AJV25" s="150"/>
      <c r="AJW25" s="150"/>
      <c r="AJX25" s="150"/>
      <c r="AJY25" s="150"/>
      <c r="AJZ25" s="150"/>
      <c r="AKA25" s="150"/>
      <c r="AKB25" s="150"/>
      <c r="AKC25" s="150"/>
      <c r="AKD25" s="150"/>
      <c r="AKE25" s="150"/>
      <c r="AKF25" s="150"/>
      <c r="AKG25" s="150"/>
      <c r="AKH25" s="150"/>
      <c r="AKI25" s="150"/>
      <c r="AKJ25" s="150"/>
      <c r="AKK25" s="150"/>
      <c r="AKL25" s="150"/>
      <c r="AKM25" s="150"/>
      <c r="AKN25" s="150"/>
      <c r="AKO25" s="150"/>
      <c r="AKP25" s="150"/>
      <c r="AKQ25" s="150"/>
      <c r="AKR25" s="150"/>
      <c r="AKS25" s="150"/>
      <c r="AKT25" s="150"/>
      <c r="AKU25" s="150"/>
      <c r="AKV25" s="150"/>
      <c r="AKW25" s="150"/>
      <c r="AKX25" s="150"/>
      <c r="AKY25" s="150"/>
      <c r="AKZ25" s="150"/>
      <c r="ALA25" s="150"/>
      <c r="ALB25" s="150"/>
      <c r="ALC25" s="150"/>
      <c r="ALD25" s="150"/>
      <c r="ALE25" s="150"/>
      <c r="ALF25" s="150"/>
      <c r="ALG25" s="150"/>
      <c r="ALH25" s="150"/>
      <c r="ALI25" s="150"/>
      <c r="ALJ25" s="150"/>
      <c r="ALK25" s="150"/>
      <c r="ALL25" s="150"/>
      <c r="ALM25" s="150"/>
      <c r="ALN25" s="150"/>
      <c r="ALO25" s="150"/>
      <c r="ALP25" s="150"/>
      <c r="ALQ25" s="150"/>
      <c r="ALR25" s="150"/>
      <c r="ALS25" s="150"/>
      <c r="ALT25" s="150"/>
      <c r="ALU25" s="150"/>
      <c r="ALV25" s="150"/>
      <c r="ALW25" s="150"/>
      <c r="ALX25" s="150"/>
      <c r="ALY25" s="150"/>
      <c r="ALZ25" s="150"/>
      <c r="AMA25" s="150"/>
      <c r="AMB25" s="150"/>
      <c r="AMC25" s="150"/>
      <c r="AMD25" s="150"/>
      <c r="AME25" s="150"/>
      <c r="AMF25" s="150"/>
      <c r="AMG25" s="150"/>
      <c r="AMH25" s="150"/>
      <c r="AMI25" s="150"/>
      <c r="AMJ25" s="150"/>
      <c r="AMK25" s="150"/>
    </row>
    <row r="26" spans="1:1025" s="338" customFormat="1" ht="22.5" hidden="1" x14ac:dyDescent="0.2">
      <c r="A26" s="400" t="s">
        <v>278</v>
      </c>
      <c r="B26" s="400" t="s">
        <v>79</v>
      </c>
      <c r="C26" s="400" t="s">
        <v>80</v>
      </c>
      <c r="D26" s="400" t="s">
        <v>82</v>
      </c>
      <c r="E26" s="400" t="s">
        <v>279</v>
      </c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  <c r="BI26" s="150"/>
      <c r="BJ26" s="150"/>
      <c r="BK26" s="150"/>
      <c r="BL26" s="150"/>
      <c r="BM26" s="150"/>
      <c r="BN26" s="150"/>
      <c r="BO26" s="150"/>
      <c r="BP26" s="150"/>
      <c r="BQ26" s="150"/>
      <c r="BR26" s="150"/>
      <c r="BS26" s="150"/>
      <c r="BT26" s="150"/>
      <c r="BU26" s="150"/>
      <c r="BV26" s="150"/>
      <c r="BW26" s="150"/>
      <c r="BX26" s="150"/>
      <c r="BY26" s="150"/>
      <c r="BZ26" s="150"/>
      <c r="CA26" s="150"/>
      <c r="CB26" s="150"/>
      <c r="CC26" s="150"/>
      <c r="CD26" s="150"/>
      <c r="CE26" s="150"/>
      <c r="CF26" s="150"/>
      <c r="CG26" s="150"/>
      <c r="CH26" s="150"/>
      <c r="CI26" s="150"/>
      <c r="CJ26" s="150"/>
      <c r="CK26" s="150"/>
      <c r="CL26" s="150"/>
      <c r="CM26" s="150"/>
      <c r="CN26" s="150"/>
      <c r="CO26" s="150"/>
      <c r="CP26" s="150"/>
      <c r="CQ26" s="150"/>
      <c r="CR26" s="150"/>
      <c r="CS26" s="150"/>
      <c r="CT26" s="150"/>
      <c r="CU26" s="150"/>
      <c r="CV26" s="150"/>
      <c r="CW26" s="150"/>
      <c r="CX26" s="150"/>
      <c r="CY26" s="150"/>
      <c r="CZ26" s="150"/>
      <c r="DA26" s="150"/>
      <c r="DB26" s="150"/>
      <c r="DC26" s="150"/>
      <c r="DD26" s="150"/>
      <c r="DE26" s="150"/>
      <c r="DF26" s="150"/>
      <c r="DG26" s="150"/>
      <c r="DH26" s="150"/>
      <c r="DI26" s="150"/>
      <c r="DJ26" s="150"/>
      <c r="DK26" s="150"/>
      <c r="DL26" s="150"/>
      <c r="DM26" s="150"/>
      <c r="DN26" s="150"/>
      <c r="DO26" s="150"/>
      <c r="DP26" s="150"/>
      <c r="DQ26" s="150"/>
      <c r="DR26" s="150"/>
      <c r="DS26" s="150"/>
      <c r="DT26" s="150"/>
      <c r="DU26" s="150"/>
      <c r="DV26" s="150"/>
      <c r="DW26" s="150"/>
      <c r="DX26" s="150"/>
      <c r="DY26" s="150"/>
      <c r="DZ26" s="150"/>
      <c r="EA26" s="150"/>
      <c r="EB26" s="150"/>
      <c r="EC26" s="150"/>
      <c r="ED26" s="150"/>
      <c r="EE26" s="150"/>
      <c r="EF26" s="150"/>
      <c r="EG26" s="150"/>
      <c r="EH26" s="150"/>
      <c r="EI26" s="150"/>
      <c r="EJ26" s="150"/>
      <c r="EK26" s="150"/>
      <c r="EL26" s="150"/>
      <c r="EM26" s="150"/>
      <c r="EN26" s="150"/>
      <c r="EO26" s="150"/>
      <c r="EP26" s="150"/>
      <c r="EQ26" s="150"/>
      <c r="ER26" s="150"/>
      <c r="ES26" s="150"/>
      <c r="ET26" s="150"/>
      <c r="EU26" s="150"/>
      <c r="EV26" s="150"/>
      <c r="EW26" s="150"/>
      <c r="EX26" s="150"/>
      <c r="EY26" s="150"/>
      <c r="EZ26" s="150"/>
      <c r="FA26" s="150"/>
      <c r="FB26" s="150"/>
      <c r="FC26" s="150"/>
      <c r="FD26" s="150"/>
      <c r="FE26" s="150"/>
      <c r="FF26" s="150"/>
      <c r="FG26" s="150"/>
      <c r="FH26" s="150"/>
      <c r="FI26" s="150"/>
      <c r="FJ26" s="150"/>
      <c r="FK26" s="150"/>
      <c r="FL26" s="150"/>
      <c r="FM26" s="150"/>
      <c r="FN26" s="150"/>
      <c r="FO26" s="150"/>
      <c r="FP26" s="150"/>
      <c r="FQ26" s="150"/>
      <c r="FR26" s="150"/>
      <c r="FS26" s="150"/>
      <c r="FT26" s="150"/>
      <c r="FU26" s="150"/>
      <c r="FV26" s="150"/>
      <c r="FW26" s="150"/>
      <c r="FX26" s="150"/>
      <c r="FY26" s="150"/>
      <c r="FZ26" s="150"/>
      <c r="GA26" s="150"/>
      <c r="GB26" s="150"/>
      <c r="GC26" s="150"/>
      <c r="GD26" s="150"/>
      <c r="GE26" s="150"/>
      <c r="GF26" s="150"/>
      <c r="GG26" s="150"/>
      <c r="GH26" s="150"/>
      <c r="GI26" s="150"/>
      <c r="GJ26" s="150"/>
      <c r="GK26" s="150"/>
      <c r="GL26" s="150"/>
      <c r="GM26" s="150"/>
      <c r="GN26" s="150"/>
      <c r="GO26" s="150"/>
      <c r="GP26" s="150"/>
      <c r="GQ26" s="150"/>
      <c r="GR26" s="150"/>
      <c r="GS26" s="150"/>
      <c r="GT26" s="150"/>
      <c r="GU26" s="150"/>
      <c r="GV26" s="150"/>
      <c r="GW26" s="150"/>
      <c r="GX26" s="150"/>
      <c r="GY26" s="150"/>
      <c r="GZ26" s="150"/>
      <c r="HA26" s="150"/>
      <c r="HB26" s="150"/>
      <c r="HC26" s="150"/>
      <c r="HD26" s="150"/>
      <c r="HE26" s="150"/>
      <c r="HF26" s="150"/>
      <c r="HG26" s="150"/>
      <c r="HH26" s="150"/>
      <c r="HI26" s="150"/>
      <c r="HJ26" s="150"/>
      <c r="HK26" s="150"/>
      <c r="HL26" s="150"/>
      <c r="HM26" s="150"/>
      <c r="HN26" s="150"/>
      <c r="HO26" s="150"/>
      <c r="HP26" s="150"/>
      <c r="HQ26" s="150"/>
      <c r="HR26" s="150"/>
      <c r="HS26" s="150"/>
      <c r="HT26" s="150"/>
      <c r="HU26" s="150"/>
      <c r="HV26" s="150"/>
      <c r="HW26" s="150"/>
      <c r="HX26" s="150"/>
      <c r="HY26" s="150"/>
      <c r="HZ26" s="150"/>
      <c r="IA26" s="150"/>
      <c r="IB26" s="150"/>
      <c r="IC26" s="150"/>
      <c r="ID26" s="150"/>
      <c r="IE26" s="150"/>
      <c r="IF26" s="150"/>
      <c r="IG26" s="150"/>
      <c r="IH26" s="150"/>
      <c r="II26" s="150"/>
      <c r="IJ26" s="150"/>
      <c r="IK26" s="150"/>
      <c r="IL26" s="150"/>
      <c r="IM26" s="150"/>
      <c r="IN26" s="150"/>
      <c r="IO26" s="150"/>
      <c r="IP26" s="150"/>
      <c r="IQ26" s="150"/>
      <c r="IR26" s="150"/>
      <c r="IS26" s="150"/>
      <c r="IT26" s="150"/>
      <c r="IU26" s="150"/>
      <c r="IV26" s="150"/>
      <c r="IW26" s="150"/>
      <c r="IX26" s="150"/>
      <c r="IY26" s="150"/>
      <c r="IZ26" s="150"/>
      <c r="JA26" s="150"/>
      <c r="JB26" s="150"/>
      <c r="JC26" s="150"/>
      <c r="JD26" s="150"/>
      <c r="JE26" s="150"/>
      <c r="JF26" s="150"/>
      <c r="JG26" s="150"/>
      <c r="JH26" s="150"/>
      <c r="JI26" s="150"/>
      <c r="JJ26" s="150"/>
      <c r="JK26" s="150"/>
      <c r="JL26" s="150"/>
      <c r="JM26" s="150"/>
      <c r="JN26" s="150"/>
      <c r="JO26" s="150"/>
      <c r="JP26" s="150"/>
      <c r="JQ26" s="150"/>
      <c r="JR26" s="150"/>
      <c r="JS26" s="150"/>
      <c r="JT26" s="150"/>
      <c r="JU26" s="150"/>
      <c r="JV26" s="150"/>
      <c r="JW26" s="150"/>
      <c r="JX26" s="150"/>
      <c r="JY26" s="150"/>
      <c r="JZ26" s="150"/>
      <c r="KA26" s="150"/>
      <c r="KB26" s="150"/>
      <c r="KC26" s="150"/>
      <c r="KD26" s="150"/>
      <c r="KE26" s="150"/>
      <c r="KF26" s="150"/>
      <c r="KG26" s="150"/>
      <c r="KH26" s="150"/>
      <c r="KI26" s="150"/>
      <c r="KJ26" s="150"/>
      <c r="KK26" s="150"/>
      <c r="KL26" s="150"/>
      <c r="KM26" s="150"/>
      <c r="KN26" s="150"/>
      <c r="KO26" s="150"/>
      <c r="KP26" s="150"/>
      <c r="KQ26" s="150"/>
      <c r="KR26" s="150"/>
      <c r="KS26" s="150"/>
      <c r="KT26" s="150"/>
      <c r="KU26" s="150"/>
      <c r="KV26" s="150"/>
      <c r="KW26" s="150"/>
      <c r="KX26" s="150"/>
      <c r="KY26" s="150"/>
      <c r="KZ26" s="150"/>
      <c r="LA26" s="150"/>
      <c r="LB26" s="150"/>
      <c r="LC26" s="150"/>
      <c r="LD26" s="150"/>
      <c r="LE26" s="150"/>
      <c r="LF26" s="150"/>
      <c r="LG26" s="150"/>
      <c r="LH26" s="150"/>
      <c r="LI26" s="150"/>
      <c r="LJ26" s="150"/>
      <c r="LK26" s="150"/>
      <c r="LL26" s="150"/>
      <c r="LM26" s="150"/>
      <c r="LN26" s="150"/>
      <c r="LO26" s="150"/>
      <c r="LP26" s="150"/>
      <c r="LQ26" s="150"/>
      <c r="LR26" s="150"/>
      <c r="LS26" s="150"/>
      <c r="LT26" s="150"/>
      <c r="LU26" s="150"/>
      <c r="LV26" s="150"/>
      <c r="LW26" s="150"/>
      <c r="LX26" s="150"/>
      <c r="LY26" s="150"/>
      <c r="LZ26" s="150"/>
      <c r="MA26" s="150"/>
      <c r="MB26" s="150"/>
      <c r="MC26" s="150"/>
      <c r="MD26" s="150"/>
      <c r="ME26" s="150"/>
      <c r="MF26" s="150"/>
      <c r="MG26" s="150"/>
      <c r="MH26" s="150"/>
      <c r="MI26" s="150"/>
      <c r="MJ26" s="150"/>
      <c r="MK26" s="150"/>
      <c r="ML26" s="150"/>
      <c r="MM26" s="150"/>
      <c r="MN26" s="150"/>
      <c r="MO26" s="150"/>
      <c r="MP26" s="150"/>
      <c r="MQ26" s="150"/>
      <c r="MR26" s="150"/>
      <c r="MS26" s="150"/>
      <c r="MT26" s="150"/>
      <c r="MU26" s="150"/>
      <c r="MV26" s="150"/>
      <c r="MW26" s="150"/>
      <c r="MX26" s="150"/>
      <c r="MY26" s="150"/>
      <c r="MZ26" s="150"/>
      <c r="NA26" s="150"/>
      <c r="NB26" s="150"/>
      <c r="NC26" s="150"/>
      <c r="ND26" s="150"/>
      <c r="NE26" s="150"/>
      <c r="NF26" s="150"/>
      <c r="NG26" s="150"/>
      <c r="NH26" s="150"/>
      <c r="NI26" s="150"/>
      <c r="NJ26" s="150"/>
      <c r="NK26" s="150"/>
      <c r="NL26" s="150"/>
      <c r="NM26" s="150"/>
      <c r="NN26" s="150"/>
      <c r="NO26" s="150"/>
      <c r="NP26" s="150"/>
      <c r="NQ26" s="150"/>
      <c r="NR26" s="150"/>
      <c r="NS26" s="150"/>
      <c r="NT26" s="150"/>
      <c r="NU26" s="150"/>
      <c r="NV26" s="150"/>
      <c r="NW26" s="150"/>
      <c r="NX26" s="150"/>
      <c r="NY26" s="150"/>
      <c r="NZ26" s="150"/>
      <c r="OA26" s="150"/>
      <c r="OB26" s="150"/>
      <c r="OC26" s="150"/>
      <c r="OD26" s="150"/>
      <c r="OE26" s="150"/>
      <c r="OF26" s="150"/>
      <c r="OG26" s="150"/>
      <c r="OH26" s="150"/>
      <c r="OI26" s="150"/>
      <c r="OJ26" s="150"/>
      <c r="OK26" s="150"/>
      <c r="OL26" s="150"/>
      <c r="OM26" s="150"/>
      <c r="ON26" s="150"/>
      <c r="OO26" s="150"/>
      <c r="OP26" s="150"/>
      <c r="OQ26" s="150"/>
      <c r="OR26" s="150"/>
      <c r="OS26" s="150"/>
      <c r="OT26" s="150"/>
      <c r="OU26" s="150"/>
      <c r="OV26" s="150"/>
      <c r="OW26" s="150"/>
      <c r="OX26" s="150"/>
      <c r="OY26" s="150"/>
      <c r="OZ26" s="150"/>
      <c r="PA26" s="150"/>
      <c r="PB26" s="150"/>
      <c r="PC26" s="150"/>
      <c r="PD26" s="150"/>
      <c r="PE26" s="150"/>
      <c r="PF26" s="150"/>
      <c r="PG26" s="150"/>
      <c r="PH26" s="150"/>
      <c r="PI26" s="150"/>
      <c r="PJ26" s="150"/>
      <c r="PK26" s="150"/>
      <c r="PL26" s="150"/>
      <c r="PM26" s="150"/>
      <c r="PN26" s="150"/>
      <c r="PO26" s="150"/>
      <c r="PP26" s="150"/>
      <c r="PQ26" s="150"/>
      <c r="PR26" s="150"/>
      <c r="PS26" s="150"/>
      <c r="PT26" s="150"/>
      <c r="PU26" s="150"/>
      <c r="PV26" s="150"/>
      <c r="PW26" s="150"/>
      <c r="PX26" s="150"/>
      <c r="PY26" s="150"/>
      <c r="PZ26" s="150"/>
      <c r="QA26" s="150"/>
      <c r="QB26" s="150"/>
      <c r="QC26" s="150"/>
      <c r="QD26" s="150"/>
      <c r="QE26" s="150"/>
      <c r="QF26" s="150"/>
      <c r="QG26" s="150"/>
      <c r="QH26" s="150"/>
      <c r="QI26" s="150"/>
      <c r="QJ26" s="150"/>
      <c r="QK26" s="150"/>
      <c r="QL26" s="150"/>
      <c r="QM26" s="150"/>
      <c r="QN26" s="150"/>
      <c r="QO26" s="150"/>
      <c r="QP26" s="150"/>
      <c r="QQ26" s="150"/>
      <c r="QR26" s="150"/>
      <c r="QS26" s="150"/>
      <c r="QT26" s="150"/>
      <c r="QU26" s="150"/>
      <c r="QV26" s="150"/>
      <c r="QW26" s="150"/>
      <c r="QX26" s="150"/>
      <c r="QY26" s="150"/>
      <c r="QZ26" s="150"/>
      <c r="RA26" s="150"/>
      <c r="RB26" s="150"/>
      <c r="RC26" s="150"/>
      <c r="RD26" s="150"/>
      <c r="RE26" s="150"/>
      <c r="RF26" s="150"/>
      <c r="RG26" s="150"/>
      <c r="RH26" s="150"/>
      <c r="RI26" s="150"/>
      <c r="RJ26" s="150"/>
      <c r="RK26" s="150"/>
      <c r="RL26" s="150"/>
      <c r="RM26" s="150"/>
      <c r="RN26" s="150"/>
      <c r="RO26" s="150"/>
      <c r="RP26" s="150"/>
      <c r="RQ26" s="150"/>
      <c r="RR26" s="150"/>
      <c r="RS26" s="150"/>
      <c r="RT26" s="150"/>
      <c r="RU26" s="150"/>
      <c r="RV26" s="150"/>
      <c r="RW26" s="150"/>
      <c r="RX26" s="150"/>
      <c r="RY26" s="150"/>
      <c r="RZ26" s="150"/>
      <c r="SA26" s="150"/>
      <c r="SB26" s="150"/>
      <c r="SC26" s="150"/>
      <c r="SD26" s="150"/>
      <c r="SE26" s="150"/>
      <c r="SF26" s="150"/>
      <c r="SG26" s="150"/>
      <c r="SH26" s="150"/>
      <c r="SI26" s="150"/>
      <c r="SJ26" s="150"/>
      <c r="SK26" s="150"/>
      <c r="SL26" s="150"/>
      <c r="SM26" s="150"/>
      <c r="SN26" s="150"/>
      <c r="SO26" s="150"/>
      <c r="SP26" s="150"/>
      <c r="SQ26" s="150"/>
      <c r="SR26" s="150"/>
      <c r="SS26" s="150"/>
      <c r="ST26" s="150"/>
      <c r="SU26" s="150"/>
      <c r="SV26" s="150"/>
      <c r="SW26" s="150"/>
      <c r="SX26" s="150"/>
      <c r="SY26" s="150"/>
      <c r="SZ26" s="150"/>
      <c r="TA26" s="150"/>
      <c r="TB26" s="150"/>
      <c r="TC26" s="150"/>
      <c r="TD26" s="150"/>
      <c r="TE26" s="150"/>
      <c r="TF26" s="150"/>
      <c r="TG26" s="150"/>
      <c r="TH26" s="150"/>
      <c r="TI26" s="150"/>
      <c r="TJ26" s="150"/>
      <c r="TK26" s="150"/>
      <c r="TL26" s="150"/>
      <c r="TM26" s="150"/>
      <c r="TN26" s="150"/>
      <c r="TO26" s="150"/>
      <c r="TP26" s="150"/>
      <c r="TQ26" s="150"/>
      <c r="TR26" s="150"/>
      <c r="TS26" s="150"/>
      <c r="TT26" s="150"/>
      <c r="TU26" s="150"/>
      <c r="TV26" s="150"/>
      <c r="TW26" s="150"/>
      <c r="TX26" s="150"/>
      <c r="TY26" s="150"/>
      <c r="TZ26" s="150"/>
      <c r="UA26" s="150"/>
      <c r="UB26" s="150"/>
      <c r="UC26" s="150"/>
      <c r="UD26" s="150"/>
      <c r="UE26" s="150"/>
      <c r="UF26" s="150"/>
      <c r="UG26" s="150"/>
      <c r="UH26" s="150"/>
      <c r="UI26" s="150"/>
      <c r="UJ26" s="150"/>
      <c r="UK26" s="150"/>
      <c r="UL26" s="150"/>
      <c r="UM26" s="150"/>
      <c r="UN26" s="150"/>
      <c r="UO26" s="150"/>
      <c r="UP26" s="150"/>
      <c r="UQ26" s="150"/>
      <c r="UR26" s="150"/>
      <c r="US26" s="150"/>
      <c r="UT26" s="150"/>
      <c r="UU26" s="150"/>
      <c r="UV26" s="150"/>
      <c r="UW26" s="150"/>
      <c r="UX26" s="150"/>
      <c r="UY26" s="150"/>
      <c r="UZ26" s="150"/>
      <c r="VA26" s="150"/>
      <c r="VB26" s="150"/>
      <c r="VC26" s="150"/>
      <c r="VD26" s="150"/>
      <c r="VE26" s="150"/>
      <c r="VF26" s="150"/>
      <c r="VG26" s="150"/>
      <c r="VH26" s="150"/>
      <c r="VI26" s="150"/>
      <c r="VJ26" s="150"/>
      <c r="VK26" s="150"/>
      <c r="VL26" s="150"/>
      <c r="VM26" s="150"/>
      <c r="VN26" s="150"/>
      <c r="VO26" s="150"/>
      <c r="VP26" s="150"/>
      <c r="VQ26" s="150"/>
      <c r="VR26" s="150"/>
      <c r="VS26" s="150"/>
      <c r="VT26" s="150"/>
      <c r="VU26" s="150"/>
      <c r="VV26" s="150"/>
      <c r="VW26" s="150"/>
      <c r="VX26" s="150"/>
      <c r="VY26" s="150"/>
      <c r="VZ26" s="150"/>
      <c r="WA26" s="150"/>
      <c r="WB26" s="150"/>
      <c r="WC26" s="150"/>
      <c r="WD26" s="150"/>
      <c r="WE26" s="150"/>
      <c r="WF26" s="150"/>
      <c r="WG26" s="150"/>
      <c r="WH26" s="150"/>
      <c r="WI26" s="150"/>
      <c r="WJ26" s="150"/>
      <c r="WK26" s="150"/>
      <c r="WL26" s="150"/>
      <c r="WM26" s="150"/>
      <c r="WN26" s="150"/>
      <c r="WO26" s="150"/>
      <c r="WP26" s="150"/>
      <c r="WQ26" s="150"/>
      <c r="WR26" s="150"/>
      <c r="WS26" s="150"/>
      <c r="WT26" s="150"/>
      <c r="WU26" s="150"/>
      <c r="WV26" s="150"/>
      <c r="WW26" s="150"/>
      <c r="WX26" s="150"/>
      <c r="WY26" s="150"/>
      <c r="WZ26" s="150"/>
      <c r="XA26" s="150"/>
      <c r="XB26" s="150"/>
      <c r="XC26" s="150"/>
      <c r="XD26" s="150"/>
      <c r="XE26" s="150"/>
      <c r="XF26" s="150"/>
      <c r="XG26" s="150"/>
      <c r="XH26" s="150"/>
      <c r="XI26" s="150"/>
      <c r="XJ26" s="150"/>
      <c r="XK26" s="150"/>
      <c r="XL26" s="150"/>
      <c r="XM26" s="150"/>
      <c r="XN26" s="150"/>
      <c r="XO26" s="150"/>
      <c r="XP26" s="150"/>
      <c r="XQ26" s="150"/>
      <c r="XR26" s="150"/>
      <c r="XS26" s="150"/>
      <c r="XT26" s="150"/>
      <c r="XU26" s="150"/>
      <c r="XV26" s="150"/>
      <c r="XW26" s="150"/>
      <c r="XX26" s="150"/>
      <c r="XY26" s="150"/>
      <c r="XZ26" s="150"/>
      <c r="YA26" s="150"/>
      <c r="YB26" s="150"/>
      <c r="YC26" s="150"/>
      <c r="YD26" s="150"/>
      <c r="YE26" s="150"/>
      <c r="YF26" s="150"/>
      <c r="YG26" s="150"/>
      <c r="YH26" s="150"/>
      <c r="YI26" s="150"/>
      <c r="YJ26" s="150"/>
      <c r="YK26" s="150"/>
      <c r="YL26" s="150"/>
      <c r="YM26" s="150"/>
      <c r="YN26" s="150"/>
      <c r="YO26" s="150"/>
      <c r="YP26" s="150"/>
      <c r="YQ26" s="150"/>
      <c r="YR26" s="150"/>
      <c r="YS26" s="150"/>
      <c r="YT26" s="150"/>
      <c r="YU26" s="150"/>
      <c r="YV26" s="150"/>
      <c r="YW26" s="150"/>
      <c r="YX26" s="150"/>
      <c r="YY26" s="150"/>
      <c r="YZ26" s="150"/>
      <c r="ZA26" s="150"/>
      <c r="ZB26" s="150"/>
      <c r="ZC26" s="150"/>
      <c r="ZD26" s="150"/>
      <c r="ZE26" s="150"/>
      <c r="ZF26" s="150"/>
      <c r="ZG26" s="150"/>
      <c r="ZH26" s="150"/>
      <c r="ZI26" s="150"/>
      <c r="ZJ26" s="150"/>
      <c r="ZK26" s="150"/>
      <c r="ZL26" s="150"/>
      <c r="ZM26" s="150"/>
      <c r="ZN26" s="150"/>
      <c r="ZO26" s="150"/>
      <c r="ZP26" s="150"/>
      <c r="ZQ26" s="150"/>
      <c r="ZR26" s="150"/>
      <c r="ZS26" s="150"/>
      <c r="ZT26" s="150"/>
      <c r="ZU26" s="150"/>
      <c r="ZV26" s="150"/>
      <c r="ZW26" s="150"/>
      <c r="ZX26" s="150"/>
      <c r="ZY26" s="150"/>
      <c r="ZZ26" s="150"/>
      <c r="AAA26" s="150"/>
      <c r="AAB26" s="150"/>
      <c r="AAC26" s="150"/>
      <c r="AAD26" s="150"/>
      <c r="AAE26" s="150"/>
      <c r="AAF26" s="150"/>
      <c r="AAG26" s="150"/>
      <c r="AAH26" s="150"/>
      <c r="AAI26" s="150"/>
      <c r="AAJ26" s="150"/>
      <c r="AAK26" s="150"/>
      <c r="AAL26" s="150"/>
      <c r="AAM26" s="150"/>
      <c r="AAN26" s="150"/>
      <c r="AAO26" s="150"/>
      <c r="AAP26" s="150"/>
      <c r="AAQ26" s="150"/>
      <c r="AAR26" s="150"/>
      <c r="AAS26" s="150"/>
      <c r="AAT26" s="150"/>
      <c r="AAU26" s="150"/>
      <c r="AAV26" s="150"/>
      <c r="AAW26" s="150"/>
      <c r="AAX26" s="150"/>
      <c r="AAY26" s="150"/>
      <c r="AAZ26" s="150"/>
      <c r="ABA26" s="150"/>
      <c r="ABB26" s="150"/>
      <c r="ABC26" s="150"/>
      <c r="ABD26" s="150"/>
      <c r="ABE26" s="150"/>
      <c r="ABF26" s="150"/>
      <c r="ABG26" s="150"/>
      <c r="ABH26" s="150"/>
      <c r="ABI26" s="150"/>
      <c r="ABJ26" s="150"/>
      <c r="ABK26" s="150"/>
      <c r="ABL26" s="150"/>
      <c r="ABM26" s="150"/>
      <c r="ABN26" s="150"/>
      <c r="ABO26" s="150"/>
      <c r="ABP26" s="150"/>
      <c r="ABQ26" s="150"/>
      <c r="ABR26" s="150"/>
      <c r="ABS26" s="150"/>
      <c r="ABT26" s="150"/>
      <c r="ABU26" s="150"/>
      <c r="ABV26" s="150"/>
      <c r="ABW26" s="150"/>
      <c r="ABX26" s="150"/>
      <c r="ABY26" s="150"/>
      <c r="ABZ26" s="150"/>
      <c r="ACA26" s="150"/>
      <c r="ACB26" s="150"/>
      <c r="ACC26" s="150"/>
      <c r="ACD26" s="150"/>
      <c r="ACE26" s="150"/>
      <c r="ACF26" s="150"/>
      <c r="ACG26" s="150"/>
      <c r="ACH26" s="150"/>
      <c r="ACI26" s="150"/>
      <c r="ACJ26" s="150"/>
      <c r="ACK26" s="150"/>
      <c r="ACL26" s="150"/>
      <c r="ACM26" s="150"/>
      <c r="ACN26" s="150"/>
      <c r="ACO26" s="150"/>
      <c r="ACP26" s="150"/>
      <c r="ACQ26" s="150"/>
      <c r="ACR26" s="150"/>
      <c r="ACS26" s="150"/>
      <c r="ACT26" s="150"/>
      <c r="ACU26" s="150"/>
      <c r="ACV26" s="150"/>
      <c r="ACW26" s="150"/>
      <c r="ACX26" s="150"/>
      <c r="ACY26" s="150"/>
      <c r="ACZ26" s="150"/>
      <c r="ADA26" s="150"/>
      <c r="ADB26" s="150"/>
      <c r="ADC26" s="150"/>
      <c r="ADD26" s="150"/>
      <c r="ADE26" s="150"/>
      <c r="ADF26" s="150"/>
      <c r="ADG26" s="150"/>
      <c r="ADH26" s="150"/>
      <c r="ADI26" s="150"/>
      <c r="ADJ26" s="150"/>
      <c r="ADK26" s="150"/>
      <c r="ADL26" s="150"/>
      <c r="ADM26" s="150"/>
      <c r="ADN26" s="150"/>
      <c r="ADO26" s="150"/>
      <c r="ADP26" s="150"/>
      <c r="ADQ26" s="150"/>
      <c r="ADR26" s="150"/>
      <c r="ADS26" s="150"/>
      <c r="ADT26" s="150"/>
      <c r="ADU26" s="150"/>
      <c r="ADV26" s="150"/>
      <c r="ADW26" s="150"/>
      <c r="ADX26" s="150"/>
      <c r="ADY26" s="150"/>
      <c r="ADZ26" s="150"/>
      <c r="AEA26" s="150"/>
      <c r="AEB26" s="150"/>
      <c r="AEC26" s="150"/>
      <c r="AED26" s="150"/>
      <c r="AEE26" s="150"/>
      <c r="AEF26" s="150"/>
      <c r="AEG26" s="150"/>
      <c r="AEH26" s="150"/>
      <c r="AEI26" s="150"/>
      <c r="AEJ26" s="150"/>
      <c r="AEK26" s="150"/>
      <c r="AEL26" s="150"/>
      <c r="AEM26" s="150"/>
      <c r="AEN26" s="150"/>
      <c r="AEO26" s="150"/>
      <c r="AEP26" s="150"/>
      <c r="AEQ26" s="150"/>
      <c r="AER26" s="150"/>
      <c r="AES26" s="150"/>
      <c r="AET26" s="150"/>
      <c r="AEU26" s="150"/>
      <c r="AEV26" s="150"/>
      <c r="AEW26" s="150"/>
      <c r="AEX26" s="150"/>
      <c r="AEY26" s="150"/>
      <c r="AEZ26" s="150"/>
      <c r="AFA26" s="150"/>
      <c r="AFB26" s="150"/>
      <c r="AFC26" s="150"/>
      <c r="AFD26" s="150"/>
      <c r="AFE26" s="150"/>
      <c r="AFF26" s="150"/>
      <c r="AFG26" s="150"/>
      <c r="AFH26" s="150"/>
      <c r="AFI26" s="150"/>
      <c r="AFJ26" s="150"/>
      <c r="AFK26" s="150"/>
      <c r="AFL26" s="150"/>
      <c r="AFM26" s="150"/>
      <c r="AFN26" s="150"/>
      <c r="AFO26" s="150"/>
      <c r="AFP26" s="150"/>
      <c r="AFQ26" s="150"/>
      <c r="AFR26" s="150"/>
      <c r="AFS26" s="150"/>
      <c r="AFT26" s="150"/>
      <c r="AFU26" s="150"/>
      <c r="AFV26" s="150"/>
      <c r="AFW26" s="150"/>
      <c r="AFX26" s="150"/>
      <c r="AFY26" s="150"/>
      <c r="AFZ26" s="150"/>
      <c r="AGA26" s="150"/>
      <c r="AGB26" s="150"/>
      <c r="AGC26" s="150"/>
      <c r="AGD26" s="150"/>
      <c r="AGE26" s="150"/>
      <c r="AGF26" s="150"/>
      <c r="AGG26" s="150"/>
      <c r="AGH26" s="150"/>
      <c r="AGI26" s="150"/>
      <c r="AGJ26" s="150"/>
      <c r="AGK26" s="150"/>
      <c r="AGL26" s="150"/>
      <c r="AGM26" s="150"/>
      <c r="AGN26" s="150"/>
      <c r="AGO26" s="150"/>
      <c r="AGP26" s="150"/>
      <c r="AGQ26" s="150"/>
      <c r="AGR26" s="150"/>
      <c r="AGS26" s="150"/>
      <c r="AGT26" s="150"/>
      <c r="AGU26" s="150"/>
      <c r="AGV26" s="150"/>
      <c r="AGW26" s="150"/>
      <c r="AGX26" s="150"/>
      <c r="AGY26" s="150"/>
      <c r="AGZ26" s="150"/>
      <c r="AHA26" s="150"/>
      <c r="AHB26" s="150"/>
      <c r="AHC26" s="150"/>
      <c r="AHD26" s="150"/>
      <c r="AHE26" s="150"/>
      <c r="AHF26" s="150"/>
      <c r="AHG26" s="150"/>
      <c r="AHH26" s="150"/>
      <c r="AHI26" s="150"/>
      <c r="AHJ26" s="150"/>
      <c r="AHK26" s="150"/>
      <c r="AHL26" s="150"/>
      <c r="AHM26" s="150"/>
      <c r="AHN26" s="150"/>
      <c r="AHO26" s="150"/>
      <c r="AHP26" s="150"/>
      <c r="AHQ26" s="150"/>
      <c r="AHR26" s="150"/>
      <c r="AHS26" s="150"/>
      <c r="AHT26" s="150"/>
      <c r="AHU26" s="150"/>
      <c r="AHV26" s="150"/>
      <c r="AHW26" s="150"/>
      <c r="AHX26" s="150"/>
      <c r="AHY26" s="150"/>
      <c r="AHZ26" s="150"/>
      <c r="AIA26" s="150"/>
      <c r="AIB26" s="150"/>
      <c r="AIC26" s="150"/>
      <c r="AID26" s="150"/>
      <c r="AIE26" s="150"/>
      <c r="AIF26" s="150"/>
      <c r="AIG26" s="150"/>
      <c r="AIH26" s="150"/>
      <c r="AII26" s="150"/>
      <c r="AIJ26" s="150"/>
      <c r="AIK26" s="150"/>
      <c r="AIL26" s="150"/>
      <c r="AIM26" s="150"/>
      <c r="AIN26" s="150"/>
      <c r="AIO26" s="150"/>
      <c r="AIP26" s="150"/>
      <c r="AIQ26" s="150"/>
      <c r="AIR26" s="150"/>
      <c r="AIS26" s="150"/>
      <c r="AIT26" s="150"/>
      <c r="AIU26" s="150"/>
      <c r="AIV26" s="150"/>
      <c r="AIW26" s="150"/>
      <c r="AIX26" s="150"/>
      <c r="AIY26" s="150"/>
      <c r="AIZ26" s="150"/>
      <c r="AJA26" s="150"/>
      <c r="AJB26" s="150"/>
      <c r="AJC26" s="150"/>
      <c r="AJD26" s="150"/>
      <c r="AJE26" s="150"/>
      <c r="AJF26" s="150"/>
      <c r="AJG26" s="150"/>
      <c r="AJH26" s="150"/>
      <c r="AJI26" s="150"/>
      <c r="AJJ26" s="150"/>
      <c r="AJK26" s="150"/>
      <c r="AJL26" s="150"/>
      <c r="AJM26" s="150"/>
      <c r="AJN26" s="150"/>
      <c r="AJO26" s="150"/>
      <c r="AJP26" s="150"/>
      <c r="AJQ26" s="150"/>
      <c r="AJR26" s="150"/>
      <c r="AJS26" s="150"/>
      <c r="AJT26" s="150"/>
      <c r="AJU26" s="150"/>
      <c r="AJV26" s="150"/>
      <c r="AJW26" s="150"/>
      <c r="AJX26" s="150"/>
      <c r="AJY26" s="150"/>
      <c r="AJZ26" s="150"/>
      <c r="AKA26" s="150"/>
      <c r="AKB26" s="150"/>
      <c r="AKC26" s="150"/>
      <c r="AKD26" s="150"/>
      <c r="AKE26" s="150"/>
      <c r="AKF26" s="150"/>
      <c r="AKG26" s="150"/>
      <c r="AKH26" s="150"/>
      <c r="AKI26" s="150"/>
      <c r="AKJ26" s="150"/>
      <c r="AKK26" s="150"/>
      <c r="AKL26" s="150"/>
      <c r="AKM26" s="150"/>
      <c r="AKN26" s="150"/>
      <c r="AKO26" s="150"/>
      <c r="AKP26" s="150"/>
      <c r="AKQ26" s="150"/>
      <c r="AKR26" s="150"/>
      <c r="AKS26" s="150"/>
      <c r="AKT26" s="150"/>
      <c r="AKU26" s="150"/>
      <c r="AKV26" s="150"/>
      <c r="AKW26" s="150"/>
      <c r="AKX26" s="150"/>
      <c r="AKY26" s="150"/>
      <c r="AKZ26" s="150"/>
      <c r="ALA26" s="150"/>
      <c r="ALB26" s="150"/>
      <c r="ALC26" s="150"/>
      <c r="ALD26" s="150"/>
      <c r="ALE26" s="150"/>
      <c r="ALF26" s="150"/>
      <c r="ALG26" s="150"/>
      <c r="ALH26" s="150"/>
      <c r="ALI26" s="150"/>
      <c r="ALJ26" s="150"/>
      <c r="ALK26" s="150"/>
      <c r="ALL26" s="150"/>
      <c r="ALM26" s="150"/>
      <c r="ALN26" s="150"/>
      <c r="ALO26" s="150"/>
      <c r="ALP26" s="150"/>
      <c r="ALQ26" s="150"/>
      <c r="ALR26" s="150"/>
      <c r="ALS26" s="150"/>
      <c r="ALT26" s="150"/>
      <c r="ALU26" s="150"/>
      <c r="ALV26" s="150"/>
      <c r="ALW26" s="150"/>
      <c r="ALX26" s="150"/>
      <c r="ALY26" s="150"/>
      <c r="ALZ26" s="150"/>
      <c r="AMA26" s="150"/>
      <c r="AMB26" s="150"/>
      <c r="AMC26" s="150"/>
      <c r="AMD26" s="150"/>
      <c r="AME26" s="150"/>
      <c r="AMF26" s="150"/>
      <c r="AMG26" s="150"/>
      <c r="AMH26" s="150"/>
      <c r="AMI26" s="150"/>
      <c r="AMJ26" s="150"/>
      <c r="AMK26" s="150"/>
    </row>
    <row r="27" spans="1:1025" s="338" customFormat="1" ht="22.5" hidden="1" x14ac:dyDescent="0.2">
      <c r="A27" s="148" t="s">
        <v>280</v>
      </c>
      <c r="B27" s="148">
        <v>43499</v>
      </c>
      <c r="C27" s="148" t="s">
        <v>286</v>
      </c>
      <c r="D27" s="148" t="s">
        <v>285</v>
      </c>
      <c r="E27" s="401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  <c r="BI27" s="150"/>
      <c r="BJ27" s="150"/>
      <c r="BK27" s="150"/>
      <c r="BL27" s="150"/>
      <c r="BM27" s="150"/>
      <c r="BN27" s="150"/>
      <c r="BO27" s="150"/>
      <c r="BP27" s="150"/>
      <c r="BQ27" s="150"/>
      <c r="BR27" s="150"/>
      <c r="BS27" s="150"/>
      <c r="BT27" s="150"/>
      <c r="BU27" s="150"/>
      <c r="BV27" s="150"/>
      <c r="BW27" s="150"/>
      <c r="BX27" s="150"/>
      <c r="BY27" s="150"/>
      <c r="BZ27" s="150"/>
      <c r="CA27" s="150"/>
      <c r="CB27" s="150"/>
      <c r="CC27" s="150"/>
      <c r="CD27" s="150"/>
      <c r="CE27" s="150"/>
      <c r="CF27" s="150"/>
      <c r="CG27" s="150"/>
      <c r="CH27" s="150"/>
      <c r="CI27" s="150"/>
      <c r="CJ27" s="150"/>
      <c r="CK27" s="150"/>
      <c r="CL27" s="150"/>
      <c r="CM27" s="150"/>
      <c r="CN27" s="150"/>
      <c r="CO27" s="150"/>
      <c r="CP27" s="150"/>
      <c r="CQ27" s="150"/>
      <c r="CR27" s="150"/>
      <c r="CS27" s="150"/>
      <c r="CT27" s="150"/>
      <c r="CU27" s="150"/>
      <c r="CV27" s="150"/>
      <c r="CW27" s="150"/>
      <c r="CX27" s="150"/>
      <c r="CY27" s="150"/>
      <c r="CZ27" s="150"/>
      <c r="DA27" s="150"/>
      <c r="DB27" s="150"/>
      <c r="DC27" s="150"/>
      <c r="DD27" s="150"/>
      <c r="DE27" s="150"/>
      <c r="DF27" s="150"/>
      <c r="DG27" s="150"/>
      <c r="DH27" s="150"/>
      <c r="DI27" s="150"/>
      <c r="DJ27" s="150"/>
      <c r="DK27" s="150"/>
      <c r="DL27" s="150"/>
      <c r="DM27" s="150"/>
      <c r="DN27" s="150"/>
      <c r="DO27" s="150"/>
      <c r="DP27" s="150"/>
      <c r="DQ27" s="150"/>
      <c r="DR27" s="150"/>
      <c r="DS27" s="150"/>
      <c r="DT27" s="150"/>
      <c r="DU27" s="150"/>
      <c r="DV27" s="150"/>
      <c r="DW27" s="150"/>
      <c r="DX27" s="150"/>
      <c r="DY27" s="150"/>
      <c r="DZ27" s="150"/>
      <c r="EA27" s="150"/>
      <c r="EB27" s="150"/>
      <c r="EC27" s="150"/>
      <c r="ED27" s="150"/>
      <c r="EE27" s="150"/>
      <c r="EF27" s="150"/>
      <c r="EG27" s="150"/>
      <c r="EH27" s="150"/>
      <c r="EI27" s="150"/>
      <c r="EJ27" s="150"/>
      <c r="EK27" s="150"/>
      <c r="EL27" s="150"/>
      <c r="EM27" s="150"/>
      <c r="EN27" s="150"/>
      <c r="EO27" s="150"/>
      <c r="EP27" s="150"/>
      <c r="EQ27" s="150"/>
      <c r="ER27" s="150"/>
      <c r="ES27" s="150"/>
      <c r="ET27" s="150"/>
      <c r="EU27" s="150"/>
      <c r="EV27" s="150"/>
      <c r="EW27" s="150"/>
      <c r="EX27" s="150"/>
      <c r="EY27" s="150"/>
      <c r="EZ27" s="150"/>
      <c r="FA27" s="150"/>
      <c r="FB27" s="150"/>
      <c r="FC27" s="150"/>
      <c r="FD27" s="150"/>
      <c r="FE27" s="150"/>
      <c r="FF27" s="150"/>
      <c r="FG27" s="150"/>
      <c r="FH27" s="150"/>
      <c r="FI27" s="150"/>
      <c r="FJ27" s="150"/>
      <c r="FK27" s="150"/>
      <c r="FL27" s="150"/>
      <c r="FM27" s="150"/>
      <c r="FN27" s="150"/>
      <c r="FO27" s="150"/>
      <c r="FP27" s="150"/>
      <c r="FQ27" s="150"/>
      <c r="FR27" s="150"/>
      <c r="FS27" s="150"/>
      <c r="FT27" s="150"/>
      <c r="FU27" s="150"/>
      <c r="FV27" s="150"/>
      <c r="FW27" s="150"/>
      <c r="FX27" s="150"/>
      <c r="FY27" s="150"/>
      <c r="FZ27" s="150"/>
      <c r="GA27" s="150"/>
      <c r="GB27" s="150"/>
      <c r="GC27" s="150"/>
      <c r="GD27" s="150"/>
      <c r="GE27" s="150"/>
      <c r="GF27" s="150"/>
      <c r="GG27" s="150"/>
      <c r="GH27" s="150"/>
      <c r="GI27" s="150"/>
      <c r="GJ27" s="150"/>
      <c r="GK27" s="150"/>
      <c r="GL27" s="150"/>
      <c r="GM27" s="150"/>
      <c r="GN27" s="150"/>
      <c r="GO27" s="150"/>
      <c r="GP27" s="150"/>
      <c r="GQ27" s="150"/>
      <c r="GR27" s="150"/>
      <c r="GS27" s="150"/>
      <c r="GT27" s="150"/>
      <c r="GU27" s="150"/>
      <c r="GV27" s="150"/>
      <c r="GW27" s="150"/>
      <c r="GX27" s="150"/>
      <c r="GY27" s="150"/>
      <c r="GZ27" s="150"/>
      <c r="HA27" s="150"/>
      <c r="HB27" s="150"/>
      <c r="HC27" s="150"/>
      <c r="HD27" s="150"/>
      <c r="HE27" s="150"/>
      <c r="HF27" s="150"/>
      <c r="HG27" s="150"/>
      <c r="HH27" s="150"/>
      <c r="HI27" s="150"/>
      <c r="HJ27" s="150"/>
      <c r="HK27" s="150"/>
      <c r="HL27" s="150"/>
      <c r="HM27" s="150"/>
      <c r="HN27" s="150"/>
      <c r="HO27" s="150"/>
      <c r="HP27" s="150"/>
      <c r="HQ27" s="150"/>
      <c r="HR27" s="150"/>
      <c r="HS27" s="150"/>
      <c r="HT27" s="150"/>
      <c r="HU27" s="150"/>
      <c r="HV27" s="150"/>
      <c r="HW27" s="150"/>
      <c r="HX27" s="150"/>
      <c r="HY27" s="150"/>
      <c r="HZ27" s="150"/>
      <c r="IA27" s="150"/>
      <c r="IB27" s="150"/>
      <c r="IC27" s="150"/>
      <c r="ID27" s="150"/>
      <c r="IE27" s="150"/>
      <c r="IF27" s="150"/>
      <c r="IG27" s="150"/>
      <c r="IH27" s="150"/>
      <c r="II27" s="150"/>
      <c r="IJ27" s="150"/>
      <c r="IK27" s="150"/>
      <c r="IL27" s="150"/>
      <c r="IM27" s="150"/>
      <c r="IN27" s="150"/>
      <c r="IO27" s="150"/>
      <c r="IP27" s="150"/>
      <c r="IQ27" s="150"/>
      <c r="IR27" s="150"/>
      <c r="IS27" s="150"/>
      <c r="IT27" s="150"/>
      <c r="IU27" s="150"/>
      <c r="IV27" s="150"/>
      <c r="IW27" s="150"/>
      <c r="IX27" s="150"/>
      <c r="IY27" s="150"/>
      <c r="IZ27" s="150"/>
      <c r="JA27" s="150"/>
      <c r="JB27" s="150"/>
      <c r="JC27" s="150"/>
      <c r="JD27" s="150"/>
      <c r="JE27" s="150"/>
      <c r="JF27" s="150"/>
      <c r="JG27" s="150"/>
      <c r="JH27" s="150"/>
      <c r="JI27" s="150"/>
      <c r="JJ27" s="150"/>
      <c r="JK27" s="150"/>
      <c r="JL27" s="150"/>
      <c r="JM27" s="150"/>
      <c r="JN27" s="150"/>
      <c r="JO27" s="150"/>
      <c r="JP27" s="150"/>
      <c r="JQ27" s="150"/>
      <c r="JR27" s="150"/>
      <c r="JS27" s="150"/>
      <c r="JT27" s="150"/>
      <c r="JU27" s="150"/>
      <c r="JV27" s="150"/>
      <c r="JW27" s="150"/>
      <c r="JX27" s="150"/>
      <c r="JY27" s="150"/>
      <c r="JZ27" s="150"/>
      <c r="KA27" s="150"/>
      <c r="KB27" s="150"/>
      <c r="KC27" s="150"/>
      <c r="KD27" s="150"/>
      <c r="KE27" s="150"/>
      <c r="KF27" s="150"/>
      <c r="KG27" s="150"/>
      <c r="KH27" s="150"/>
      <c r="KI27" s="150"/>
      <c r="KJ27" s="150"/>
      <c r="KK27" s="150"/>
      <c r="KL27" s="150"/>
      <c r="KM27" s="150"/>
      <c r="KN27" s="150"/>
      <c r="KO27" s="150"/>
      <c r="KP27" s="150"/>
      <c r="KQ27" s="150"/>
      <c r="KR27" s="150"/>
      <c r="KS27" s="150"/>
      <c r="KT27" s="150"/>
      <c r="KU27" s="150"/>
      <c r="KV27" s="150"/>
      <c r="KW27" s="150"/>
      <c r="KX27" s="150"/>
      <c r="KY27" s="150"/>
      <c r="KZ27" s="150"/>
      <c r="LA27" s="150"/>
      <c r="LB27" s="150"/>
      <c r="LC27" s="150"/>
      <c r="LD27" s="150"/>
      <c r="LE27" s="150"/>
      <c r="LF27" s="150"/>
      <c r="LG27" s="150"/>
      <c r="LH27" s="150"/>
      <c r="LI27" s="150"/>
      <c r="LJ27" s="150"/>
      <c r="LK27" s="150"/>
      <c r="LL27" s="150"/>
      <c r="LM27" s="150"/>
      <c r="LN27" s="150"/>
      <c r="LO27" s="150"/>
      <c r="LP27" s="150"/>
      <c r="LQ27" s="150"/>
      <c r="LR27" s="150"/>
      <c r="LS27" s="150"/>
      <c r="LT27" s="150"/>
      <c r="LU27" s="150"/>
      <c r="LV27" s="150"/>
      <c r="LW27" s="150"/>
      <c r="LX27" s="150"/>
      <c r="LY27" s="150"/>
      <c r="LZ27" s="150"/>
      <c r="MA27" s="150"/>
      <c r="MB27" s="150"/>
      <c r="MC27" s="150"/>
      <c r="MD27" s="150"/>
      <c r="ME27" s="150"/>
      <c r="MF27" s="150"/>
      <c r="MG27" s="150"/>
      <c r="MH27" s="150"/>
      <c r="MI27" s="150"/>
      <c r="MJ27" s="150"/>
      <c r="MK27" s="150"/>
      <c r="ML27" s="150"/>
      <c r="MM27" s="150"/>
      <c r="MN27" s="150"/>
      <c r="MO27" s="150"/>
      <c r="MP27" s="150"/>
      <c r="MQ27" s="150"/>
      <c r="MR27" s="150"/>
      <c r="MS27" s="150"/>
      <c r="MT27" s="150"/>
      <c r="MU27" s="150"/>
      <c r="MV27" s="150"/>
      <c r="MW27" s="150"/>
      <c r="MX27" s="150"/>
      <c r="MY27" s="150"/>
      <c r="MZ27" s="150"/>
      <c r="NA27" s="150"/>
      <c r="NB27" s="150"/>
      <c r="NC27" s="150"/>
      <c r="ND27" s="150"/>
      <c r="NE27" s="150"/>
      <c r="NF27" s="150"/>
      <c r="NG27" s="150"/>
      <c r="NH27" s="150"/>
      <c r="NI27" s="150"/>
      <c r="NJ27" s="150"/>
      <c r="NK27" s="150"/>
      <c r="NL27" s="150"/>
      <c r="NM27" s="150"/>
      <c r="NN27" s="150"/>
      <c r="NO27" s="150"/>
      <c r="NP27" s="150"/>
      <c r="NQ27" s="150"/>
      <c r="NR27" s="150"/>
      <c r="NS27" s="150"/>
      <c r="NT27" s="150"/>
      <c r="NU27" s="150"/>
      <c r="NV27" s="150"/>
      <c r="NW27" s="150"/>
      <c r="NX27" s="150"/>
      <c r="NY27" s="150"/>
      <c r="NZ27" s="150"/>
      <c r="OA27" s="150"/>
      <c r="OB27" s="150"/>
      <c r="OC27" s="150"/>
      <c r="OD27" s="150"/>
      <c r="OE27" s="150"/>
      <c r="OF27" s="150"/>
      <c r="OG27" s="150"/>
      <c r="OH27" s="150"/>
      <c r="OI27" s="150"/>
      <c r="OJ27" s="150"/>
      <c r="OK27" s="150"/>
      <c r="OL27" s="150"/>
      <c r="OM27" s="150"/>
      <c r="ON27" s="150"/>
      <c r="OO27" s="150"/>
      <c r="OP27" s="150"/>
      <c r="OQ27" s="150"/>
      <c r="OR27" s="150"/>
      <c r="OS27" s="150"/>
      <c r="OT27" s="150"/>
      <c r="OU27" s="150"/>
      <c r="OV27" s="150"/>
      <c r="OW27" s="150"/>
      <c r="OX27" s="150"/>
      <c r="OY27" s="150"/>
      <c r="OZ27" s="150"/>
      <c r="PA27" s="150"/>
      <c r="PB27" s="150"/>
      <c r="PC27" s="150"/>
      <c r="PD27" s="150"/>
      <c r="PE27" s="150"/>
      <c r="PF27" s="150"/>
      <c r="PG27" s="150"/>
      <c r="PH27" s="150"/>
      <c r="PI27" s="150"/>
      <c r="PJ27" s="150"/>
      <c r="PK27" s="150"/>
      <c r="PL27" s="150"/>
      <c r="PM27" s="150"/>
      <c r="PN27" s="150"/>
      <c r="PO27" s="150"/>
      <c r="PP27" s="150"/>
      <c r="PQ27" s="150"/>
      <c r="PR27" s="150"/>
      <c r="PS27" s="150"/>
      <c r="PT27" s="150"/>
      <c r="PU27" s="150"/>
      <c r="PV27" s="150"/>
      <c r="PW27" s="150"/>
      <c r="PX27" s="150"/>
      <c r="PY27" s="150"/>
      <c r="PZ27" s="150"/>
      <c r="QA27" s="150"/>
      <c r="QB27" s="150"/>
      <c r="QC27" s="150"/>
      <c r="QD27" s="150"/>
      <c r="QE27" s="150"/>
      <c r="QF27" s="150"/>
      <c r="QG27" s="150"/>
      <c r="QH27" s="150"/>
      <c r="QI27" s="150"/>
      <c r="QJ27" s="150"/>
      <c r="QK27" s="150"/>
      <c r="QL27" s="150"/>
      <c r="QM27" s="150"/>
      <c r="QN27" s="150"/>
      <c r="QO27" s="150"/>
      <c r="QP27" s="150"/>
      <c r="QQ27" s="150"/>
      <c r="QR27" s="150"/>
      <c r="QS27" s="150"/>
      <c r="QT27" s="150"/>
      <c r="QU27" s="150"/>
      <c r="QV27" s="150"/>
      <c r="QW27" s="150"/>
      <c r="QX27" s="150"/>
      <c r="QY27" s="150"/>
      <c r="QZ27" s="150"/>
      <c r="RA27" s="150"/>
      <c r="RB27" s="150"/>
      <c r="RC27" s="150"/>
      <c r="RD27" s="150"/>
      <c r="RE27" s="150"/>
      <c r="RF27" s="150"/>
      <c r="RG27" s="150"/>
      <c r="RH27" s="150"/>
      <c r="RI27" s="150"/>
      <c r="RJ27" s="150"/>
      <c r="RK27" s="150"/>
      <c r="RL27" s="150"/>
      <c r="RM27" s="150"/>
      <c r="RN27" s="150"/>
      <c r="RO27" s="150"/>
      <c r="RP27" s="150"/>
      <c r="RQ27" s="150"/>
      <c r="RR27" s="150"/>
      <c r="RS27" s="150"/>
      <c r="RT27" s="150"/>
      <c r="RU27" s="150"/>
      <c r="RV27" s="150"/>
      <c r="RW27" s="150"/>
      <c r="RX27" s="150"/>
      <c r="RY27" s="150"/>
      <c r="RZ27" s="150"/>
      <c r="SA27" s="150"/>
      <c r="SB27" s="150"/>
      <c r="SC27" s="150"/>
      <c r="SD27" s="150"/>
      <c r="SE27" s="150"/>
      <c r="SF27" s="150"/>
      <c r="SG27" s="150"/>
      <c r="SH27" s="150"/>
      <c r="SI27" s="150"/>
      <c r="SJ27" s="150"/>
      <c r="SK27" s="150"/>
      <c r="SL27" s="150"/>
      <c r="SM27" s="150"/>
      <c r="SN27" s="150"/>
      <c r="SO27" s="150"/>
      <c r="SP27" s="150"/>
      <c r="SQ27" s="150"/>
      <c r="SR27" s="150"/>
      <c r="SS27" s="150"/>
      <c r="ST27" s="150"/>
      <c r="SU27" s="150"/>
      <c r="SV27" s="150"/>
      <c r="SW27" s="150"/>
      <c r="SX27" s="150"/>
      <c r="SY27" s="150"/>
      <c r="SZ27" s="150"/>
      <c r="TA27" s="150"/>
      <c r="TB27" s="150"/>
      <c r="TC27" s="150"/>
      <c r="TD27" s="150"/>
      <c r="TE27" s="150"/>
      <c r="TF27" s="150"/>
      <c r="TG27" s="150"/>
      <c r="TH27" s="150"/>
      <c r="TI27" s="150"/>
      <c r="TJ27" s="150"/>
      <c r="TK27" s="150"/>
      <c r="TL27" s="150"/>
      <c r="TM27" s="150"/>
      <c r="TN27" s="150"/>
      <c r="TO27" s="150"/>
      <c r="TP27" s="150"/>
      <c r="TQ27" s="150"/>
      <c r="TR27" s="150"/>
      <c r="TS27" s="150"/>
      <c r="TT27" s="150"/>
      <c r="TU27" s="150"/>
      <c r="TV27" s="150"/>
      <c r="TW27" s="150"/>
      <c r="TX27" s="150"/>
      <c r="TY27" s="150"/>
      <c r="TZ27" s="150"/>
      <c r="UA27" s="150"/>
      <c r="UB27" s="150"/>
      <c r="UC27" s="150"/>
      <c r="UD27" s="150"/>
      <c r="UE27" s="150"/>
      <c r="UF27" s="150"/>
      <c r="UG27" s="150"/>
      <c r="UH27" s="150"/>
      <c r="UI27" s="150"/>
      <c r="UJ27" s="150"/>
      <c r="UK27" s="150"/>
      <c r="UL27" s="150"/>
      <c r="UM27" s="150"/>
      <c r="UN27" s="150"/>
      <c r="UO27" s="150"/>
      <c r="UP27" s="150"/>
      <c r="UQ27" s="150"/>
      <c r="UR27" s="150"/>
      <c r="US27" s="150"/>
      <c r="UT27" s="150"/>
      <c r="UU27" s="150"/>
      <c r="UV27" s="150"/>
      <c r="UW27" s="150"/>
      <c r="UX27" s="150"/>
      <c r="UY27" s="150"/>
      <c r="UZ27" s="150"/>
      <c r="VA27" s="150"/>
      <c r="VB27" s="150"/>
      <c r="VC27" s="150"/>
      <c r="VD27" s="150"/>
      <c r="VE27" s="150"/>
      <c r="VF27" s="150"/>
      <c r="VG27" s="150"/>
      <c r="VH27" s="150"/>
      <c r="VI27" s="150"/>
      <c r="VJ27" s="150"/>
      <c r="VK27" s="150"/>
      <c r="VL27" s="150"/>
      <c r="VM27" s="150"/>
      <c r="VN27" s="150"/>
      <c r="VO27" s="150"/>
      <c r="VP27" s="150"/>
      <c r="VQ27" s="150"/>
      <c r="VR27" s="150"/>
      <c r="VS27" s="150"/>
      <c r="VT27" s="150"/>
      <c r="VU27" s="150"/>
      <c r="VV27" s="150"/>
      <c r="VW27" s="150"/>
      <c r="VX27" s="150"/>
      <c r="VY27" s="150"/>
      <c r="VZ27" s="150"/>
      <c r="WA27" s="150"/>
      <c r="WB27" s="150"/>
      <c r="WC27" s="150"/>
      <c r="WD27" s="150"/>
      <c r="WE27" s="150"/>
      <c r="WF27" s="150"/>
      <c r="WG27" s="150"/>
      <c r="WH27" s="150"/>
      <c r="WI27" s="150"/>
      <c r="WJ27" s="150"/>
      <c r="WK27" s="150"/>
      <c r="WL27" s="150"/>
      <c r="WM27" s="150"/>
      <c r="WN27" s="150"/>
      <c r="WO27" s="150"/>
      <c r="WP27" s="150"/>
      <c r="WQ27" s="150"/>
      <c r="WR27" s="150"/>
      <c r="WS27" s="150"/>
      <c r="WT27" s="150"/>
      <c r="WU27" s="150"/>
      <c r="WV27" s="150"/>
      <c r="WW27" s="150"/>
      <c r="WX27" s="150"/>
      <c r="WY27" s="150"/>
      <c r="WZ27" s="150"/>
      <c r="XA27" s="150"/>
      <c r="XB27" s="150"/>
      <c r="XC27" s="150"/>
      <c r="XD27" s="150"/>
      <c r="XE27" s="150"/>
      <c r="XF27" s="150"/>
      <c r="XG27" s="150"/>
      <c r="XH27" s="150"/>
      <c r="XI27" s="150"/>
      <c r="XJ27" s="150"/>
      <c r="XK27" s="150"/>
      <c r="XL27" s="150"/>
      <c r="XM27" s="150"/>
      <c r="XN27" s="150"/>
      <c r="XO27" s="150"/>
      <c r="XP27" s="150"/>
      <c r="XQ27" s="150"/>
      <c r="XR27" s="150"/>
      <c r="XS27" s="150"/>
      <c r="XT27" s="150"/>
      <c r="XU27" s="150"/>
      <c r="XV27" s="150"/>
      <c r="XW27" s="150"/>
      <c r="XX27" s="150"/>
      <c r="XY27" s="150"/>
      <c r="XZ27" s="150"/>
      <c r="YA27" s="150"/>
      <c r="YB27" s="150"/>
      <c r="YC27" s="150"/>
      <c r="YD27" s="150"/>
      <c r="YE27" s="150"/>
      <c r="YF27" s="150"/>
      <c r="YG27" s="150"/>
      <c r="YH27" s="150"/>
      <c r="YI27" s="150"/>
      <c r="YJ27" s="150"/>
      <c r="YK27" s="150"/>
      <c r="YL27" s="150"/>
      <c r="YM27" s="150"/>
      <c r="YN27" s="150"/>
      <c r="YO27" s="150"/>
      <c r="YP27" s="150"/>
      <c r="YQ27" s="150"/>
      <c r="YR27" s="150"/>
      <c r="YS27" s="150"/>
      <c r="YT27" s="150"/>
      <c r="YU27" s="150"/>
      <c r="YV27" s="150"/>
      <c r="YW27" s="150"/>
      <c r="YX27" s="150"/>
      <c r="YY27" s="150"/>
      <c r="YZ27" s="150"/>
      <c r="ZA27" s="150"/>
      <c r="ZB27" s="150"/>
      <c r="ZC27" s="150"/>
      <c r="ZD27" s="150"/>
      <c r="ZE27" s="150"/>
      <c r="ZF27" s="150"/>
      <c r="ZG27" s="150"/>
      <c r="ZH27" s="150"/>
      <c r="ZI27" s="150"/>
      <c r="ZJ27" s="150"/>
      <c r="ZK27" s="150"/>
      <c r="ZL27" s="150"/>
      <c r="ZM27" s="150"/>
      <c r="ZN27" s="150"/>
      <c r="ZO27" s="150"/>
      <c r="ZP27" s="150"/>
      <c r="ZQ27" s="150"/>
      <c r="ZR27" s="150"/>
      <c r="ZS27" s="150"/>
      <c r="ZT27" s="150"/>
      <c r="ZU27" s="150"/>
      <c r="ZV27" s="150"/>
      <c r="ZW27" s="150"/>
      <c r="ZX27" s="150"/>
      <c r="ZY27" s="150"/>
      <c r="ZZ27" s="150"/>
      <c r="AAA27" s="150"/>
      <c r="AAB27" s="150"/>
      <c r="AAC27" s="150"/>
      <c r="AAD27" s="150"/>
      <c r="AAE27" s="150"/>
      <c r="AAF27" s="150"/>
      <c r="AAG27" s="150"/>
      <c r="AAH27" s="150"/>
      <c r="AAI27" s="150"/>
      <c r="AAJ27" s="150"/>
      <c r="AAK27" s="150"/>
      <c r="AAL27" s="150"/>
      <c r="AAM27" s="150"/>
      <c r="AAN27" s="150"/>
      <c r="AAO27" s="150"/>
      <c r="AAP27" s="150"/>
      <c r="AAQ27" s="150"/>
      <c r="AAR27" s="150"/>
      <c r="AAS27" s="150"/>
      <c r="AAT27" s="150"/>
      <c r="AAU27" s="150"/>
      <c r="AAV27" s="150"/>
      <c r="AAW27" s="150"/>
      <c r="AAX27" s="150"/>
      <c r="AAY27" s="150"/>
      <c r="AAZ27" s="150"/>
      <c r="ABA27" s="150"/>
      <c r="ABB27" s="150"/>
      <c r="ABC27" s="150"/>
      <c r="ABD27" s="150"/>
      <c r="ABE27" s="150"/>
      <c r="ABF27" s="150"/>
      <c r="ABG27" s="150"/>
      <c r="ABH27" s="150"/>
      <c r="ABI27" s="150"/>
      <c r="ABJ27" s="150"/>
      <c r="ABK27" s="150"/>
      <c r="ABL27" s="150"/>
      <c r="ABM27" s="150"/>
      <c r="ABN27" s="150"/>
      <c r="ABO27" s="150"/>
      <c r="ABP27" s="150"/>
      <c r="ABQ27" s="150"/>
      <c r="ABR27" s="150"/>
      <c r="ABS27" s="150"/>
      <c r="ABT27" s="150"/>
      <c r="ABU27" s="150"/>
      <c r="ABV27" s="150"/>
      <c r="ABW27" s="150"/>
      <c r="ABX27" s="150"/>
      <c r="ABY27" s="150"/>
      <c r="ABZ27" s="150"/>
      <c r="ACA27" s="150"/>
      <c r="ACB27" s="150"/>
      <c r="ACC27" s="150"/>
      <c r="ACD27" s="150"/>
      <c r="ACE27" s="150"/>
      <c r="ACF27" s="150"/>
      <c r="ACG27" s="150"/>
      <c r="ACH27" s="150"/>
      <c r="ACI27" s="150"/>
      <c r="ACJ27" s="150"/>
      <c r="ACK27" s="150"/>
      <c r="ACL27" s="150"/>
      <c r="ACM27" s="150"/>
      <c r="ACN27" s="150"/>
      <c r="ACO27" s="150"/>
      <c r="ACP27" s="150"/>
      <c r="ACQ27" s="150"/>
      <c r="ACR27" s="150"/>
      <c r="ACS27" s="150"/>
      <c r="ACT27" s="150"/>
      <c r="ACU27" s="150"/>
      <c r="ACV27" s="150"/>
      <c r="ACW27" s="150"/>
      <c r="ACX27" s="150"/>
      <c r="ACY27" s="150"/>
      <c r="ACZ27" s="150"/>
      <c r="ADA27" s="150"/>
      <c r="ADB27" s="150"/>
      <c r="ADC27" s="150"/>
      <c r="ADD27" s="150"/>
      <c r="ADE27" s="150"/>
      <c r="ADF27" s="150"/>
      <c r="ADG27" s="150"/>
      <c r="ADH27" s="150"/>
      <c r="ADI27" s="150"/>
      <c r="ADJ27" s="150"/>
      <c r="ADK27" s="150"/>
      <c r="ADL27" s="150"/>
      <c r="ADM27" s="150"/>
      <c r="ADN27" s="150"/>
      <c r="ADO27" s="150"/>
      <c r="ADP27" s="150"/>
      <c r="ADQ27" s="150"/>
      <c r="ADR27" s="150"/>
      <c r="ADS27" s="150"/>
      <c r="ADT27" s="150"/>
      <c r="ADU27" s="150"/>
      <c r="ADV27" s="150"/>
      <c r="ADW27" s="150"/>
      <c r="ADX27" s="150"/>
      <c r="ADY27" s="150"/>
      <c r="ADZ27" s="150"/>
      <c r="AEA27" s="150"/>
      <c r="AEB27" s="150"/>
      <c r="AEC27" s="150"/>
      <c r="AED27" s="150"/>
      <c r="AEE27" s="150"/>
      <c r="AEF27" s="150"/>
      <c r="AEG27" s="150"/>
      <c r="AEH27" s="150"/>
      <c r="AEI27" s="150"/>
      <c r="AEJ27" s="150"/>
      <c r="AEK27" s="150"/>
      <c r="AEL27" s="150"/>
      <c r="AEM27" s="150"/>
      <c r="AEN27" s="150"/>
      <c r="AEO27" s="150"/>
      <c r="AEP27" s="150"/>
      <c r="AEQ27" s="150"/>
      <c r="AER27" s="150"/>
      <c r="AES27" s="150"/>
      <c r="AET27" s="150"/>
      <c r="AEU27" s="150"/>
      <c r="AEV27" s="150"/>
      <c r="AEW27" s="150"/>
      <c r="AEX27" s="150"/>
      <c r="AEY27" s="150"/>
      <c r="AEZ27" s="150"/>
      <c r="AFA27" s="150"/>
      <c r="AFB27" s="150"/>
      <c r="AFC27" s="150"/>
      <c r="AFD27" s="150"/>
      <c r="AFE27" s="150"/>
      <c r="AFF27" s="150"/>
      <c r="AFG27" s="150"/>
      <c r="AFH27" s="150"/>
      <c r="AFI27" s="150"/>
      <c r="AFJ27" s="150"/>
      <c r="AFK27" s="150"/>
      <c r="AFL27" s="150"/>
      <c r="AFM27" s="150"/>
      <c r="AFN27" s="150"/>
      <c r="AFO27" s="150"/>
      <c r="AFP27" s="150"/>
      <c r="AFQ27" s="150"/>
      <c r="AFR27" s="150"/>
      <c r="AFS27" s="150"/>
      <c r="AFT27" s="150"/>
      <c r="AFU27" s="150"/>
      <c r="AFV27" s="150"/>
      <c r="AFW27" s="150"/>
      <c r="AFX27" s="150"/>
      <c r="AFY27" s="150"/>
      <c r="AFZ27" s="150"/>
      <c r="AGA27" s="150"/>
      <c r="AGB27" s="150"/>
      <c r="AGC27" s="150"/>
      <c r="AGD27" s="150"/>
      <c r="AGE27" s="150"/>
      <c r="AGF27" s="150"/>
      <c r="AGG27" s="150"/>
      <c r="AGH27" s="150"/>
      <c r="AGI27" s="150"/>
      <c r="AGJ27" s="150"/>
      <c r="AGK27" s="150"/>
      <c r="AGL27" s="150"/>
      <c r="AGM27" s="150"/>
      <c r="AGN27" s="150"/>
      <c r="AGO27" s="150"/>
      <c r="AGP27" s="150"/>
      <c r="AGQ27" s="150"/>
      <c r="AGR27" s="150"/>
      <c r="AGS27" s="150"/>
      <c r="AGT27" s="150"/>
      <c r="AGU27" s="150"/>
      <c r="AGV27" s="150"/>
      <c r="AGW27" s="150"/>
      <c r="AGX27" s="150"/>
      <c r="AGY27" s="150"/>
      <c r="AGZ27" s="150"/>
      <c r="AHA27" s="150"/>
      <c r="AHB27" s="150"/>
      <c r="AHC27" s="150"/>
      <c r="AHD27" s="150"/>
      <c r="AHE27" s="150"/>
      <c r="AHF27" s="150"/>
      <c r="AHG27" s="150"/>
      <c r="AHH27" s="150"/>
      <c r="AHI27" s="150"/>
      <c r="AHJ27" s="150"/>
      <c r="AHK27" s="150"/>
      <c r="AHL27" s="150"/>
      <c r="AHM27" s="150"/>
      <c r="AHN27" s="150"/>
      <c r="AHO27" s="150"/>
      <c r="AHP27" s="150"/>
      <c r="AHQ27" s="150"/>
      <c r="AHR27" s="150"/>
      <c r="AHS27" s="150"/>
      <c r="AHT27" s="150"/>
      <c r="AHU27" s="150"/>
      <c r="AHV27" s="150"/>
      <c r="AHW27" s="150"/>
      <c r="AHX27" s="150"/>
      <c r="AHY27" s="150"/>
      <c r="AHZ27" s="150"/>
      <c r="AIA27" s="150"/>
      <c r="AIB27" s="150"/>
      <c r="AIC27" s="150"/>
      <c r="AID27" s="150"/>
      <c r="AIE27" s="150"/>
      <c r="AIF27" s="150"/>
      <c r="AIG27" s="150"/>
      <c r="AIH27" s="150"/>
      <c r="AII27" s="150"/>
      <c r="AIJ27" s="150"/>
      <c r="AIK27" s="150"/>
      <c r="AIL27" s="150"/>
      <c r="AIM27" s="150"/>
      <c r="AIN27" s="150"/>
      <c r="AIO27" s="150"/>
      <c r="AIP27" s="150"/>
      <c r="AIQ27" s="150"/>
      <c r="AIR27" s="150"/>
      <c r="AIS27" s="150"/>
      <c r="AIT27" s="150"/>
      <c r="AIU27" s="150"/>
      <c r="AIV27" s="150"/>
      <c r="AIW27" s="150"/>
      <c r="AIX27" s="150"/>
      <c r="AIY27" s="150"/>
      <c r="AIZ27" s="150"/>
      <c r="AJA27" s="150"/>
      <c r="AJB27" s="150"/>
      <c r="AJC27" s="150"/>
      <c r="AJD27" s="150"/>
      <c r="AJE27" s="150"/>
      <c r="AJF27" s="150"/>
      <c r="AJG27" s="150"/>
      <c r="AJH27" s="150"/>
      <c r="AJI27" s="150"/>
      <c r="AJJ27" s="150"/>
      <c r="AJK27" s="150"/>
      <c r="AJL27" s="150"/>
      <c r="AJM27" s="150"/>
      <c r="AJN27" s="150"/>
      <c r="AJO27" s="150"/>
      <c r="AJP27" s="150"/>
      <c r="AJQ27" s="150"/>
      <c r="AJR27" s="150"/>
      <c r="AJS27" s="150"/>
      <c r="AJT27" s="150"/>
      <c r="AJU27" s="150"/>
      <c r="AJV27" s="150"/>
      <c r="AJW27" s="150"/>
      <c r="AJX27" s="150"/>
      <c r="AJY27" s="150"/>
      <c r="AJZ27" s="150"/>
      <c r="AKA27" s="150"/>
      <c r="AKB27" s="150"/>
      <c r="AKC27" s="150"/>
      <c r="AKD27" s="150"/>
      <c r="AKE27" s="150"/>
      <c r="AKF27" s="150"/>
      <c r="AKG27" s="150"/>
      <c r="AKH27" s="150"/>
      <c r="AKI27" s="150"/>
      <c r="AKJ27" s="150"/>
      <c r="AKK27" s="150"/>
      <c r="AKL27" s="150"/>
      <c r="AKM27" s="150"/>
      <c r="AKN27" s="150"/>
      <c r="AKO27" s="150"/>
      <c r="AKP27" s="150"/>
      <c r="AKQ27" s="150"/>
      <c r="AKR27" s="150"/>
      <c r="AKS27" s="150"/>
      <c r="AKT27" s="150"/>
      <c r="AKU27" s="150"/>
      <c r="AKV27" s="150"/>
      <c r="AKW27" s="150"/>
      <c r="AKX27" s="150"/>
      <c r="AKY27" s="150"/>
      <c r="AKZ27" s="150"/>
      <c r="ALA27" s="150"/>
      <c r="ALB27" s="150"/>
      <c r="ALC27" s="150"/>
      <c r="ALD27" s="150"/>
      <c r="ALE27" s="150"/>
      <c r="ALF27" s="150"/>
      <c r="ALG27" s="150"/>
      <c r="ALH27" s="150"/>
      <c r="ALI27" s="150"/>
      <c r="ALJ27" s="150"/>
      <c r="ALK27" s="150"/>
      <c r="ALL27" s="150"/>
      <c r="ALM27" s="150"/>
      <c r="ALN27" s="150"/>
      <c r="ALO27" s="150"/>
      <c r="ALP27" s="150"/>
      <c r="ALQ27" s="150"/>
      <c r="ALR27" s="150"/>
      <c r="ALS27" s="150"/>
      <c r="ALT27" s="150"/>
      <c r="ALU27" s="150"/>
      <c r="ALV27" s="150"/>
      <c r="ALW27" s="150"/>
      <c r="ALX27" s="150"/>
      <c r="ALY27" s="150"/>
      <c r="ALZ27" s="150"/>
      <c r="AMA27" s="150"/>
      <c r="AMB27" s="150"/>
      <c r="AMC27" s="150"/>
      <c r="AMD27" s="150"/>
      <c r="AME27" s="150"/>
      <c r="AMF27" s="150"/>
      <c r="AMG27" s="150"/>
      <c r="AMH27" s="150"/>
      <c r="AMI27" s="150"/>
      <c r="AMJ27" s="150"/>
      <c r="AMK27" s="150"/>
    </row>
    <row r="28" spans="1:1025" s="338" customFormat="1" hidden="1" x14ac:dyDescent="0.2"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  <c r="BI28" s="150"/>
      <c r="BJ28" s="150"/>
      <c r="BK28" s="150"/>
      <c r="BL28" s="150"/>
      <c r="BM28" s="150"/>
      <c r="BN28" s="150"/>
      <c r="BO28" s="150"/>
      <c r="BP28" s="150"/>
      <c r="BQ28" s="150"/>
      <c r="BR28" s="150"/>
      <c r="BS28" s="150"/>
      <c r="BT28" s="150"/>
      <c r="BU28" s="150"/>
      <c r="BV28" s="150"/>
      <c r="BW28" s="150"/>
      <c r="BX28" s="150"/>
      <c r="BY28" s="150"/>
      <c r="BZ28" s="150"/>
      <c r="CA28" s="150"/>
      <c r="CB28" s="150"/>
      <c r="CC28" s="150"/>
      <c r="CD28" s="150"/>
      <c r="CE28" s="150"/>
      <c r="CF28" s="150"/>
      <c r="CG28" s="150"/>
      <c r="CH28" s="150"/>
      <c r="CI28" s="150"/>
      <c r="CJ28" s="150"/>
      <c r="CK28" s="150"/>
      <c r="CL28" s="150"/>
      <c r="CM28" s="150"/>
      <c r="CN28" s="150"/>
      <c r="CO28" s="150"/>
      <c r="CP28" s="150"/>
      <c r="CQ28" s="150"/>
      <c r="CR28" s="150"/>
      <c r="CS28" s="150"/>
      <c r="CT28" s="150"/>
      <c r="CU28" s="150"/>
      <c r="CV28" s="150"/>
      <c r="CW28" s="150"/>
      <c r="CX28" s="150"/>
      <c r="CY28" s="150"/>
      <c r="CZ28" s="150"/>
      <c r="DA28" s="150"/>
      <c r="DB28" s="150"/>
      <c r="DC28" s="150"/>
      <c r="DD28" s="150"/>
      <c r="DE28" s="150"/>
      <c r="DF28" s="150"/>
      <c r="DG28" s="150"/>
      <c r="DH28" s="150"/>
      <c r="DI28" s="150"/>
      <c r="DJ28" s="150"/>
      <c r="DK28" s="150"/>
      <c r="DL28" s="150"/>
      <c r="DM28" s="150"/>
      <c r="DN28" s="150"/>
      <c r="DO28" s="150"/>
      <c r="DP28" s="150"/>
      <c r="DQ28" s="150"/>
      <c r="DR28" s="150"/>
      <c r="DS28" s="150"/>
      <c r="DT28" s="150"/>
      <c r="DU28" s="150"/>
      <c r="DV28" s="150"/>
      <c r="DW28" s="150"/>
      <c r="DX28" s="150"/>
      <c r="DY28" s="150"/>
      <c r="DZ28" s="150"/>
      <c r="EA28" s="150"/>
      <c r="EB28" s="150"/>
      <c r="EC28" s="150"/>
      <c r="ED28" s="150"/>
      <c r="EE28" s="150"/>
      <c r="EF28" s="150"/>
      <c r="EG28" s="150"/>
      <c r="EH28" s="150"/>
      <c r="EI28" s="150"/>
      <c r="EJ28" s="150"/>
      <c r="EK28" s="150"/>
      <c r="EL28" s="150"/>
      <c r="EM28" s="150"/>
      <c r="EN28" s="150"/>
      <c r="EO28" s="150"/>
      <c r="EP28" s="150"/>
      <c r="EQ28" s="150"/>
      <c r="ER28" s="150"/>
      <c r="ES28" s="150"/>
      <c r="ET28" s="150"/>
      <c r="EU28" s="150"/>
      <c r="EV28" s="150"/>
      <c r="EW28" s="150"/>
      <c r="EX28" s="150"/>
      <c r="EY28" s="150"/>
      <c r="EZ28" s="150"/>
      <c r="FA28" s="150"/>
      <c r="FB28" s="150"/>
      <c r="FC28" s="150"/>
      <c r="FD28" s="150"/>
      <c r="FE28" s="150"/>
      <c r="FF28" s="150"/>
      <c r="FG28" s="150"/>
      <c r="FH28" s="150"/>
      <c r="FI28" s="150"/>
      <c r="FJ28" s="150"/>
      <c r="FK28" s="150"/>
      <c r="FL28" s="150"/>
      <c r="FM28" s="150"/>
      <c r="FN28" s="150"/>
      <c r="FO28" s="150"/>
      <c r="FP28" s="150"/>
      <c r="FQ28" s="150"/>
      <c r="FR28" s="150"/>
      <c r="FS28" s="150"/>
      <c r="FT28" s="150"/>
      <c r="FU28" s="150"/>
      <c r="FV28" s="150"/>
      <c r="FW28" s="150"/>
      <c r="FX28" s="150"/>
      <c r="FY28" s="150"/>
      <c r="FZ28" s="150"/>
      <c r="GA28" s="150"/>
      <c r="GB28" s="150"/>
      <c r="GC28" s="150"/>
      <c r="GD28" s="150"/>
      <c r="GE28" s="150"/>
      <c r="GF28" s="150"/>
      <c r="GG28" s="150"/>
      <c r="GH28" s="150"/>
      <c r="GI28" s="150"/>
      <c r="GJ28" s="150"/>
      <c r="GK28" s="150"/>
      <c r="GL28" s="150"/>
      <c r="GM28" s="150"/>
      <c r="GN28" s="150"/>
      <c r="GO28" s="150"/>
      <c r="GP28" s="150"/>
      <c r="GQ28" s="150"/>
      <c r="GR28" s="150"/>
      <c r="GS28" s="150"/>
      <c r="GT28" s="150"/>
      <c r="GU28" s="150"/>
      <c r="GV28" s="150"/>
      <c r="GW28" s="150"/>
      <c r="GX28" s="150"/>
      <c r="GY28" s="150"/>
      <c r="GZ28" s="150"/>
      <c r="HA28" s="150"/>
      <c r="HB28" s="150"/>
      <c r="HC28" s="150"/>
      <c r="HD28" s="150"/>
      <c r="HE28" s="150"/>
      <c r="HF28" s="150"/>
      <c r="HG28" s="150"/>
      <c r="HH28" s="150"/>
      <c r="HI28" s="150"/>
      <c r="HJ28" s="150"/>
      <c r="HK28" s="150"/>
      <c r="HL28" s="150"/>
      <c r="HM28" s="150"/>
      <c r="HN28" s="150"/>
      <c r="HO28" s="150"/>
      <c r="HP28" s="150"/>
      <c r="HQ28" s="150"/>
      <c r="HR28" s="150"/>
      <c r="HS28" s="150"/>
      <c r="HT28" s="150"/>
      <c r="HU28" s="150"/>
      <c r="HV28" s="150"/>
      <c r="HW28" s="150"/>
      <c r="HX28" s="150"/>
      <c r="HY28" s="150"/>
      <c r="HZ28" s="150"/>
      <c r="IA28" s="150"/>
      <c r="IB28" s="150"/>
      <c r="IC28" s="150"/>
      <c r="ID28" s="150"/>
      <c r="IE28" s="150"/>
      <c r="IF28" s="150"/>
      <c r="IG28" s="150"/>
      <c r="IH28" s="150"/>
      <c r="II28" s="150"/>
      <c r="IJ28" s="150"/>
      <c r="IK28" s="150"/>
      <c r="IL28" s="150"/>
      <c r="IM28" s="150"/>
      <c r="IN28" s="150"/>
      <c r="IO28" s="150"/>
      <c r="IP28" s="150"/>
      <c r="IQ28" s="150"/>
      <c r="IR28" s="150"/>
      <c r="IS28" s="150"/>
      <c r="IT28" s="150"/>
      <c r="IU28" s="150"/>
      <c r="IV28" s="150"/>
      <c r="IW28" s="150"/>
      <c r="IX28" s="150"/>
      <c r="IY28" s="150"/>
      <c r="IZ28" s="150"/>
      <c r="JA28" s="150"/>
      <c r="JB28" s="150"/>
      <c r="JC28" s="150"/>
      <c r="JD28" s="150"/>
      <c r="JE28" s="150"/>
      <c r="JF28" s="150"/>
      <c r="JG28" s="150"/>
      <c r="JH28" s="150"/>
      <c r="JI28" s="150"/>
      <c r="JJ28" s="150"/>
      <c r="JK28" s="150"/>
      <c r="JL28" s="150"/>
      <c r="JM28" s="150"/>
      <c r="JN28" s="150"/>
      <c r="JO28" s="150"/>
      <c r="JP28" s="150"/>
      <c r="JQ28" s="150"/>
      <c r="JR28" s="150"/>
      <c r="JS28" s="150"/>
      <c r="JT28" s="150"/>
      <c r="JU28" s="150"/>
      <c r="JV28" s="150"/>
      <c r="JW28" s="150"/>
      <c r="JX28" s="150"/>
      <c r="JY28" s="150"/>
      <c r="JZ28" s="150"/>
      <c r="KA28" s="150"/>
      <c r="KB28" s="150"/>
      <c r="KC28" s="150"/>
      <c r="KD28" s="150"/>
      <c r="KE28" s="150"/>
      <c r="KF28" s="150"/>
      <c r="KG28" s="150"/>
      <c r="KH28" s="150"/>
      <c r="KI28" s="150"/>
      <c r="KJ28" s="150"/>
      <c r="KK28" s="150"/>
      <c r="KL28" s="150"/>
      <c r="KM28" s="150"/>
      <c r="KN28" s="150"/>
      <c r="KO28" s="150"/>
      <c r="KP28" s="150"/>
      <c r="KQ28" s="150"/>
      <c r="KR28" s="150"/>
      <c r="KS28" s="150"/>
      <c r="KT28" s="150"/>
      <c r="KU28" s="150"/>
      <c r="KV28" s="150"/>
      <c r="KW28" s="150"/>
      <c r="KX28" s="150"/>
      <c r="KY28" s="150"/>
      <c r="KZ28" s="150"/>
      <c r="LA28" s="150"/>
      <c r="LB28" s="150"/>
      <c r="LC28" s="150"/>
      <c r="LD28" s="150"/>
      <c r="LE28" s="150"/>
      <c r="LF28" s="150"/>
      <c r="LG28" s="150"/>
      <c r="LH28" s="150"/>
      <c r="LI28" s="150"/>
      <c r="LJ28" s="150"/>
      <c r="LK28" s="150"/>
      <c r="LL28" s="150"/>
      <c r="LM28" s="150"/>
      <c r="LN28" s="150"/>
      <c r="LO28" s="150"/>
      <c r="LP28" s="150"/>
      <c r="LQ28" s="150"/>
      <c r="LR28" s="150"/>
      <c r="LS28" s="150"/>
      <c r="LT28" s="150"/>
      <c r="LU28" s="150"/>
      <c r="LV28" s="150"/>
      <c r="LW28" s="150"/>
      <c r="LX28" s="150"/>
      <c r="LY28" s="150"/>
      <c r="LZ28" s="150"/>
      <c r="MA28" s="150"/>
      <c r="MB28" s="150"/>
      <c r="MC28" s="150"/>
      <c r="MD28" s="150"/>
      <c r="ME28" s="150"/>
      <c r="MF28" s="150"/>
      <c r="MG28" s="150"/>
      <c r="MH28" s="150"/>
      <c r="MI28" s="150"/>
      <c r="MJ28" s="150"/>
      <c r="MK28" s="150"/>
      <c r="ML28" s="150"/>
      <c r="MM28" s="150"/>
      <c r="MN28" s="150"/>
      <c r="MO28" s="150"/>
      <c r="MP28" s="150"/>
      <c r="MQ28" s="150"/>
      <c r="MR28" s="150"/>
      <c r="MS28" s="150"/>
      <c r="MT28" s="150"/>
      <c r="MU28" s="150"/>
      <c r="MV28" s="150"/>
      <c r="MW28" s="150"/>
      <c r="MX28" s="150"/>
      <c r="MY28" s="150"/>
      <c r="MZ28" s="150"/>
      <c r="NA28" s="150"/>
      <c r="NB28" s="150"/>
      <c r="NC28" s="150"/>
      <c r="ND28" s="150"/>
      <c r="NE28" s="150"/>
      <c r="NF28" s="150"/>
      <c r="NG28" s="150"/>
      <c r="NH28" s="150"/>
      <c r="NI28" s="150"/>
      <c r="NJ28" s="150"/>
      <c r="NK28" s="150"/>
      <c r="NL28" s="150"/>
      <c r="NM28" s="150"/>
      <c r="NN28" s="150"/>
      <c r="NO28" s="150"/>
      <c r="NP28" s="150"/>
      <c r="NQ28" s="150"/>
      <c r="NR28" s="150"/>
      <c r="NS28" s="150"/>
      <c r="NT28" s="150"/>
      <c r="NU28" s="150"/>
      <c r="NV28" s="150"/>
      <c r="NW28" s="150"/>
      <c r="NX28" s="150"/>
      <c r="NY28" s="150"/>
      <c r="NZ28" s="150"/>
      <c r="OA28" s="150"/>
      <c r="OB28" s="150"/>
      <c r="OC28" s="150"/>
      <c r="OD28" s="150"/>
      <c r="OE28" s="150"/>
      <c r="OF28" s="150"/>
      <c r="OG28" s="150"/>
      <c r="OH28" s="150"/>
      <c r="OI28" s="150"/>
      <c r="OJ28" s="150"/>
      <c r="OK28" s="150"/>
      <c r="OL28" s="150"/>
      <c r="OM28" s="150"/>
      <c r="ON28" s="150"/>
      <c r="OO28" s="150"/>
      <c r="OP28" s="150"/>
      <c r="OQ28" s="150"/>
      <c r="OR28" s="150"/>
      <c r="OS28" s="150"/>
      <c r="OT28" s="150"/>
      <c r="OU28" s="150"/>
      <c r="OV28" s="150"/>
      <c r="OW28" s="150"/>
      <c r="OX28" s="150"/>
      <c r="OY28" s="150"/>
      <c r="OZ28" s="150"/>
      <c r="PA28" s="150"/>
      <c r="PB28" s="150"/>
      <c r="PC28" s="150"/>
      <c r="PD28" s="150"/>
      <c r="PE28" s="150"/>
      <c r="PF28" s="150"/>
      <c r="PG28" s="150"/>
      <c r="PH28" s="150"/>
      <c r="PI28" s="150"/>
      <c r="PJ28" s="150"/>
      <c r="PK28" s="150"/>
      <c r="PL28" s="150"/>
      <c r="PM28" s="150"/>
      <c r="PN28" s="150"/>
      <c r="PO28" s="150"/>
      <c r="PP28" s="150"/>
      <c r="PQ28" s="150"/>
      <c r="PR28" s="150"/>
      <c r="PS28" s="150"/>
      <c r="PT28" s="150"/>
      <c r="PU28" s="150"/>
      <c r="PV28" s="150"/>
      <c r="PW28" s="150"/>
      <c r="PX28" s="150"/>
      <c r="PY28" s="150"/>
      <c r="PZ28" s="150"/>
      <c r="QA28" s="150"/>
      <c r="QB28" s="150"/>
      <c r="QC28" s="150"/>
      <c r="QD28" s="150"/>
      <c r="QE28" s="150"/>
      <c r="QF28" s="150"/>
      <c r="QG28" s="150"/>
      <c r="QH28" s="150"/>
      <c r="QI28" s="150"/>
      <c r="QJ28" s="150"/>
      <c r="QK28" s="150"/>
      <c r="QL28" s="150"/>
      <c r="QM28" s="150"/>
      <c r="QN28" s="150"/>
      <c r="QO28" s="150"/>
      <c r="QP28" s="150"/>
      <c r="QQ28" s="150"/>
      <c r="QR28" s="150"/>
      <c r="QS28" s="150"/>
      <c r="QT28" s="150"/>
      <c r="QU28" s="150"/>
      <c r="QV28" s="150"/>
      <c r="QW28" s="150"/>
      <c r="QX28" s="150"/>
      <c r="QY28" s="150"/>
      <c r="QZ28" s="150"/>
      <c r="RA28" s="150"/>
      <c r="RB28" s="150"/>
      <c r="RC28" s="150"/>
      <c r="RD28" s="150"/>
      <c r="RE28" s="150"/>
      <c r="RF28" s="150"/>
      <c r="RG28" s="150"/>
      <c r="RH28" s="150"/>
      <c r="RI28" s="150"/>
      <c r="RJ28" s="150"/>
      <c r="RK28" s="150"/>
      <c r="RL28" s="150"/>
      <c r="RM28" s="150"/>
      <c r="RN28" s="150"/>
      <c r="RO28" s="150"/>
      <c r="RP28" s="150"/>
      <c r="RQ28" s="150"/>
      <c r="RR28" s="150"/>
      <c r="RS28" s="150"/>
      <c r="RT28" s="150"/>
      <c r="RU28" s="150"/>
      <c r="RV28" s="150"/>
      <c r="RW28" s="150"/>
      <c r="RX28" s="150"/>
      <c r="RY28" s="150"/>
      <c r="RZ28" s="150"/>
      <c r="SA28" s="150"/>
      <c r="SB28" s="150"/>
      <c r="SC28" s="150"/>
      <c r="SD28" s="150"/>
      <c r="SE28" s="150"/>
      <c r="SF28" s="150"/>
      <c r="SG28" s="150"/>
      <c r="SH28" s="150"/>
      <c r="SI28" s="150"/>
      <c r="SJ28" s="150"/>
      <c r="SK28" s="150"/>
      <c r="SL28" s="150"/>
      <c r="SM28" s="150"/>
      <c r="SN28" s="150"/>
      <c r="SO28" s="150"/>
      <c r="SP28" s="150"/>
      <c r="SQ28" s="150"/>
      <c r="SR28" s="150"/>
      <c r="SS28" s="150"/>
      <c r="ST28" s="150"/>
      <c r="SU28" s="150"/>
      <c r="SV28" s="150"/>
      <c r="SW28" s="150"/>
      <c r="SX28" s="150"/>
      <c r="SY28" s="150"/>
      <c r="SZ28" s="150"/>
      <c r="TA28" s="150"/>
      <c r="TB28" s="150"/>
      <c r="TC28" s="150"/>
      <c r="TD28" s="150"/>
      <c r="TE28" s="150"/>
      <c r="TF28" s="150"/>
      <c r="TG28" s="150"/>
      <c r="TH28" s="150"/>
      <c r="TI28" s="150"/>
      <c r="TJ28" s="150"/>
      <c r="TK28" s="150"/>
      <c r="TL28" s="150"/>
      <c r="TM28" s="150"/>
      <c r="TN28" s="150"/>
      <c r="TO28" s="150"/>
      <c r="TP28" s="150"/>
      <c r="TQ28" s="150"/>
      <c r="TR28" s="150"/>
      <c r="TS28" s="150"/>
      <c r="TT28" s="150"/>
      <c r="TU28" s="150"/>
      <c r="TV28" s="150"/>
      <c r="TW28" s="150"/>
      <c r="TX28" s="150"/>
      <c r="TY28" s="150"/>
      <c r="TZ28" s="150"/>
      <c r="UA28" s="150"/>
      <c r="UB28" s="150"/>
      <c r="UC28" s="150"/>
      <c r="UD28" s="150"/>
      <c r="UE28" s="150"/>
      <c r="UF28" s="150"/>
      <c r="UG28" s="150"/>
      <c r="UH28" s="150"/>
      <c r="UI28" s="150"/>
      <c r="UJ28" s="150"/>
      <c r="UK28" s="150"/>
      <c r="UL28" s="150"/>
      <c r="UM28" s="150"/>
      <c r="UN28" s="150"/>
      <c r="UO28" s="150"/>
      <c r="UP28" s="150"/>
      <c r="UQ28" s="150"/>
      <c r="UR28" s="150"/>
      <c r="US28" s="150"/>
      <c r="UT28" s="150"/>
      <c r="UU28" s="150"/>
      <c r="UV28" s="150"/>
      <c r="UW28" s="150"/>
      <c r="UX28" s="150"/>
      <c r="UY28" s="150"/>
      <c r="UZ28" s="150"/>
      <c r="VA28" s="150"/>
      <c r="VB28" s="150"/>
      <c r="VC28" s="150"/>
      <c r="VD28" s="150"/>
      <c r="VE28" s="150"/>
      <c r="VF28" s="150"/>
      <c r="VG28" s="150"/>
      <c r="VH28" s="150"/>
      <c r="VI28" s="150"/>
      <c r="VJ28" s="150"/>
      <c r="VK28" s="150"/>
      <c r="VL28" s="150"/>
      <c r="VM28" s="150"/>
      <c r="VN28" s="150"/>
      <c r="VO28" s="150"/>
      <c r="VP28" s="150"/>
      <c r="VQ28" s="150"/>
      <c r="VR28" s="150"/>
      <c r="VS28" s="150"/>
      <c r="VT28" s="150"/>
      <c r="VU28" s="150"/>
      <c r="VV28" s="150"/>
      <c r="VW28" s="150"/>
      <c r="VX28" s="150"/>
      <c r="VY28" s="150"/>
      <c r="VZ28" s="150"/>
      <c r="WA28" s="150"/>
      <c r="WB28" s="150"/>
      <c r="WC28" s="150"/>
      <c r="WD28" s="150"/>
      <c r="WE28" s="150"/>
      <c r="WF28" s="150"/>
      <c r="WG28" s="150"/>
      <c r="WH28" s="150"/>
      <c r="WI28" s="150"/>
      <c r="WJ28" s="150"/>
      <c r="WK28" s="150"/>
      <c r="WL28" s="150"/>
      <c r="WM28" s="150"/>
      <c r="WN28" s="150"/>
      <c r="WO28" s="150"/>
      <c r="WP28" s="150"/>
      <c r="WQ28" s="150"/>
      <c r="WR28" s="150"/>
      <c r="WS28" s="150"/>
      <c r="WT28" s="150"/>
      <c r="WU28" s="150"/>
      <c r="WV28" s="150"/>
      <c r="WW28" s="150"/>
      <c r="WX28" s="150"/>
      <c r="WY28" s="150"/>
      <c r="WZ28" s="150"/>
      <c r="XA28" s="150"/>
      <c r="XB28" s="150"/>
      <c r="XC28" s="150"/>
      <c r="XD28" s="150"/>
      <c r="XE28" s="150"/>
      <c r="XF28" s="150"/>
      <c r="XG28" s="150"/>
      <c r="XH28" s="150"/>
      <c r="XI28" s="150"/>
      <c r="XJ28" s="150"/>
      <c r="XK28" s="150"/>
      <c r="XL28" s="150"/>
      <c r="XM28" s="150"/>
      <c r="XN28" s="150"/>
      <c r="XO28" s="150"/>
      <c r="XP28" s="150"/>
      <c r="XQ28" s="150"/>
      <c r="XR28" s="150"/>
      <c r="XS28" s="150"/>
      <c r="XT28" s="150"/>
      <c r="XU28" s="150"/>
      <c r="XV28" s="150"/>
      <c r="XW28" s="150"/>
      <c r="XX28" s="150"/>
      <c r="XY28" s="150"/>
      <c r="XZ28" s="150"/>
      <c r="YA28" s="150"/>
      <c r="YB28" s="150"/>
      <c r="YC28" s="150"/>
      <c r="YD28" s="150"/>
      <c r="YE28" s="150"/>
      <c r="YF28" s="150"/>
      <c r="YG28" s="150"/>
      <c r="YH28" s="150"/>
      <c r="YI28" s="150"/>
      <c r="YJ28" s="150"/>
      <c r="YK28" s="150"/>
      <c r="YL28" s="150"/>
      <c r="YM28" s="150"/>
      <c r="YN28" s="150"/>
      <c r="YO28" s="150"/>
      <c r="YP28" s="150"/>
      <c r="YQ28" s="150"/>
      <c r="YR28" s="150"/>
      <c r="YS28" s="150"/>
      <c r="YT28" s="150"/>
      <c r="YU28" s="150"/>
      <c r="YV28" s="150"/>
      <c r="YW28" s="150"/>
      <c r="YX28" s="150"/>
      <c r="YY28" s="150"/>
      <c r="YZ28" s="150"/>
      <c r="ZA28" s="150"/>
      <c r="ZB28" s="150"/>
      <c r="ZC28" s="150"/>
      <c r="ZD28" s="150"/>
      <c r="ZE28" s="150"/>
      <c r="ZF28" s="150"/>
      <c r="ZG28" s="150"/>
      <c r="ZH28" s="150"/>
      <c r="ZI28" s="150"/>
      <c r="ZJ28" s="150"/>
      <c r="ZK28" s="150"/>
      <c r="ZL28" s="150"/>
      <c r="ZM28" s="150"/>
      <c r="ZN28" s="150"/>
      <c r="ZO28" s="150"/>
      <c r="ZP28" s="150"/>
      <c r="ZQ28" s="150"/>
      <c r="ZR28" s="150"/>
      <c r="ZS28" s="150"/>
      <c r="ZT28" s="150"/>
      <c r="ZU28" s="150"/>
      <c r="ZV28" s="150"/>
      <c r="ZW28" s="150"/>
      <c r="ZX28" s="150"/>
      <c r="ZY28" s="150"/>
      <c r="ZZ28" s="150"/>
      <c r="AAA28" s="150"/>
      <c r="AAB28" s="150"/>
      <c r="AAC28" s="150"/>
      <c r="AAD28" s="150"/>
      <c r="AAE28" s="150"/>
      <c r="AAF28" s="150"/>
      <c r="AAG28" s="150"/>
      <c r="AAH28" s="150"/>
      <c r="AAI28" s="150"/>
      <c r="AAJ28" s="150"/>
      <c r="AAK28" s="150"/>
      <c r="AAL28" s="150"/>
      <c r="AAM28" s="150"/>
      <c r="AAN28" s="150"/>
      <c r="AAO28" s="150"/>
      <c r="AAP28" s="150"/>
      <c r="AAQ28" s="150"/>
      <c r="AAR28" s="150"/>
      <c r="AAS28" s="150"/>
      <c r="AAT28" s="150"/>
      <c r="AAU28" s="150"/>
      <c r="AAV28" s="150"/>
      <c r="AAW28" s="150"/>
      <c r="AAX28" s="150"/>
      <c r="AAY28" s="150"/>
      <c r="AAZ28" s="150"/>
      <c r="ABA28" s="150"/>
      <c r="ABB28" s="150"/>
      <c r="ABC28" s="150"/>
      <c r="ABD28" s="150"/>
      <c r="ABE28" s="150"/>
      <c r="ABF28" s="150"/>
      <c r="ABG28" s="150"/>
      <c r="ABH28" s="150"/>
      <c r="ABI28" s="150"/>
      <c r="ABJ28" s="150"/>
      <c r="ABK28" s="150"/>
      <c r="ABL28" s="150"/>
      <c r="ABM28" s="150"/>
      <c r="ABN28" s="150"/>
      <c r="ABO28" s="150"/>
      <c r="ABP28" s="150"/>
      <c r="ABQ28" s="150"/>
      <c r="ABR28" s="150"/>
      <c r="ABS28" s="150"/>
      <c r="ABT28" s="150"/>
      <c r="ABU28" s="150"/>
      <c r="ABV28" s="150"/>
      <c r="ABW28" s="150"/>
      <c r="ABX28" s="150"/>
      <c r="ABY28" s="150"/>
      <c r="ABZ28" s="150"/>
      <c r="ACA28" s="150"/>
      <c r="ACB28" s="150"/>
      <c r="ACC28" s="150"/>
      <c r="ACD28" s="150"/>
      <c r="ACE28" s="150"/>
      <c r="ACF28" s="150"/>
      <c r="ACG28" s="150"/>
      <c r="ACH28" s="150"/>
      <c r="ACI28" s="150"/>
      <c r="ACJ28" s="150"/>
      <c r="ACK28" s="150"/>
      <c r="ACL28" s="150"/>
      <c r="ACM28" s="150"/>
      <c r="ACN28" s="150"/>
      <c r="ACO28" s="150"/>
      <c r="ACP28" s="150"/>
      <c r="ACQ28" s="150"/>
      <c r="ACR28" s="150"/>
      <c r="ACS28" s="150"/>
      <c r="ACT28" s="150"/>
      <c r="ACU28" s="150"/>
      <c r="ACV28" s="150"/>
      <c r="ACW28" s="150"/>
      <c r="ACX28" s="150"/>
      <c r="ACY28" s="150"/>
      <c r="ACZ28" s="150"/>
      <c r="ADA28" s="150"/>
      <c r="ADB28" s="150"/>
      <c r="ADC28" s="150"/>
      <c r="ADD28" s="150"/>
      <c r="ADE28" s="150"/>
      <c r="ADF28" s="150"/>
      <c r="ADG28" s="150"/>
      <c r="ADH28" s="150"/>
      <c r="ADI28" s="150"/>
      <c r="ADJ28" s="150"/>
      <c r="ADK28" s="150"/>
      <c r="ADL28" s="150"/>
      <c r="ADM28" s="150"/>
      <c r="ADN28" s="150"/>
      <c r="ADO28" s="150"/>
      <c r="ADP28" s="150"/>
      <c r="ADQ28" s="150"/>
      <c r="ADR28" s="150"/>
      <c r="ADS28" s="150"/>
      <c r="ADT28" s="150"/>
      <c r="ADU28" s="150"/>
      <c r="ADV28" s="150"/>
      <c r="ADW28" s="150"/>
      <c r="ADX28" s="150"/>
      <c r="ADY28" s="150"/>
      <c r="ADZ28" s="150"/>
      <c r="AEA28" s="150"/>
      <c r="AEB28" s="150"/>
      <c r="AEC28" s="150"/>
      <c r="AED28" s="150"/>
      <c r="AEE28" s="150"/>
      <c r="AEF28" s="150"/>
      <c r="AEG28" s="150"/>
      <c r="AEH28" s="150"/>
      <c r="AEI28" s="150"/>
      <c r="AEJ28" s="150"/>
      <c r="AEK28" s="150"/>
      <c r="AEL28" s="150"/>
      <c r="AEM28" s="150"/>
      <c r="AEN28" s="150"/>
      <c r="AEO28" s="150"/>
      <c r="AEP28" s="150"/>
      <c r="AEQ28" s="150"/>
      <c r="AER28" s="150"/>
      <c r="AES28" s="150"/>
      <c r="AET28" s="150"/>
      <c r="AEU28" s="150"/>
      <c r="AEV28" s="150"/>
      <c r="AEW28" s="150"/>
      <c r="AEX28" s="150"/>
      <c r="AEY28" s="150"/>
      <c r="AEZ28" s="150"/>
      <c r="AFA28" s="150"/>
      <c r="AFB28" s="150"/>
      <c r="AFC28" s="150"/>
      <c r="AFD28" s="150"/>
      <c r="AFE28" s="150"/>
      <c r="AFF28" s="150"/>
      <c r="AFG28" s="150"/>
      <c r="AFH28" s="150"/>
      <c r="AFI28" s="150"/>
      <c r="AFJ28" s="150"/>
      <c r="AFK28" s="150"/>
      <c r="AFL28" s="150"/>
      <c r="AFM28" s="150"/>
      <c r="AFN28" s="150"/>
      <c r="AFO28" s="150"/>
      <c r="AFP28" s="150"/>
      <c r="AFQ28" s="150"/>
      <c r="AFR28" s="150"/>
      <c r="AFS28" s="150"/>
      <c r="AFT28" s="150"/>
      <c r="AFU28" s="150"/>
      <c r="AFV28" s="150"/>
      <c r="AFW28" s="150"/>
      <c r="AFX28" s="150"/>
      <c r="AFY28" s="150"/>
      <c r="AFZ28" s="150"/>
      <c r="AGA28" s="150"/>
      <c r="AGB28" s="150"/>
      <c r="AGC28" s="150"/>
      <c r="AGD28" s="150"/>
      <c r="AGE28" s="150"/>
      <c r="AGF28" s="150"/>
      <c r="AGG28" s="150"/>
      <c r="AGH28" s="150"/>
      <c r="AGI28" s="150"/>
      <c r="AGJ28" s="150"/>
      <c r="AGK28" s="150"/>
      <c r="AGL28" s="150"/>
      <c r="AGM28" s="150"/>
      <c r="AGN28" s="150"/>
      <c r="AGO28" s="150"/>
      <c r="AGP28" s="150"/>
      <c r="AGQ28" s="150"/>
      <c r="AGR28" s="150"/>
      <c r="AGS28" s="150"/>
      <c r="AGT28" s="150"/>
      <c r="AGU28" s="150"/>
      <c r="AGV28" s="150"/>
      <c r="AGW28" s="150"/>
      <c r="AGX28" s="150"/>
      <c r="AGY28" s="150"/>
      <c r="AGZ28" s="150"/>
      <c r="AHA28" s="150"/>
      <c r="AHB28" s="150"/>
      <c r="AHC28" s="150"/>
      <c r="AHD28" s="150"/>
      <c r="AHE28" s="150"/>
      <c r="AHF28" s="150"/>
      <c r="AHG28" s="150"/>
      <c r="AHH28" s="150"/>
      <c r="AHI28" s="150"/>
      <c r="AHJ28" s="150"/>
      <c r="AHK28" s="150"/>
      <c r="AHL28" s="150"/>
      <c r="AHM28" s="150"/>
      <c r="AHN28" s="150"/>
      <c r="AHO28" s="150"/>
      <c r="AHP28" s="150"/>
      <c r="AHQ28" s="150"/>
      <c r="AHR28" s="150"/>
      <c r="AHS28" s="150"/>
      <c r="AHT28" s="150"/>
      <c r="AHU28" s="150"/>
      <c r="AHV28" s="150"/>
      <c r="AHW28" s="150"/>
      <c r="AHX28" s="150"/>
      <c r="AHY28" s="150"/>
      <c r="AHZ28" s="150"/>
      <c r="AIA28" s="150"/>
      <c r="AIB28" s="150"/>
      <c r="AIC28" s="150"/>
      <c r="AID28" s="150"/>
      <c r="AIE28" s="150"/>
      <c r="AIF28" s="150"/>
      <c r="AIG28" s="150"/>
      <c r="AIH28" s="150"/>
      <c r="AII28" s="150"/>
      <c r="AIJ28" s="150"/>
      <c r="AIK28" s="150"/>
      <c r="AIL28" s="150"/>
      <c r="AIM28" s="150"/>
      <c r="AIN28" s="150"/>
      <c r="AIO28" s="150"/>
      <c r="AIP28" s="150"/>
      <c r="AIQ28" s="150"/>
      <c r="AIR28" s="150"/>
      <c r="AIS28" s="150"/>
      <c r="AIT28" s="150"/>
      <c r="AIU28" s="150"/>
      <c r="AIV28" s="150"/>
      <c r="AIW28" s="150"/>
      <c r="AIX28" s="150"/>
      <c r="AIY28" s="150"/>
      <c r="AIZ28" s="150"/>
      <c r="AJA28" s="150"/>
      <c r="AJB28" s="150"/>
      <c r="AJC28" s="150"/>
      <c r="AJD28" s="150"/>
      <c r="AJE28" s="150"/>
      <c r="AJF28" s="150"/>
      <c r="AJG28" s="150"/>
      <c r="AJH28" s="150"/>
      <c r="AJI28" s="150"/>
      <c r="AJJ28" s="150"/>
      <c r="AJK28" s="150"/>
      <c r="AJL28" s="150"/>
      <c r="AJM28" s="150"/>
      <c r="AJN28" s="150"/>
      <c r="AJO28" s="150"/>
      <c r="AJP28" s="150"/>
      <c r="AJQ28" s="150"/>
      <c r="AJR28" s="150"/>
      <c r="AJS28" s="150"/>
      <c r="AJT28" s="150"/>
      <c r="AJU28" s="150"/>
      <c r="AJV28" s="150"/>
      <c r="AJW28" s="150"/>
      <c r="AJX28" s="150"/>
      <c r="AJY28" s="150"/>
      <c r="AJZ28" s="150"/>
      <c r="AKA28" s="150"/>
      <c r="AKB28" s="150"/>
      <c r="AKC28" s="150"/>
      <c r="AKD28" s="150"/>
      <c r="AKE28" s="150"/>
      <c r="AKF28" s="150"/>
      <c r="AKG28" s="150"/>
      <c r="AKH28" s="150"/>
      <c r="AKI28" s="150"/>
      <c r="AKJ28" s="150"/>
      <c r="AKK28" s="150"/>
      <c r="AKL28" s="150"/>
      <c r="AKM28" s="150"/>
      <c r="AKN28" s="150"/>
      <c r="AKO28" s="150"/>
      <c r="AKP28" s="150"/>
      <c r="AKQ28" s="150"/>
      <c r="AKR28" s="150"/>
      <c r="AKS28" s="150"/>
      <c r="AKT28" s="150"/>
      <c r="AKU28" s="150"/>
      <c r="AKV28" s="150"/>
      <c r="AKW28" s="150"/>
      <c r="AKX28" s="150"/>
      <c r="AKY28" s="150"/>
      <c r="AKZ28" s="150"/>
      <c r="ALA28" s="150"/>
      <c r="ALB28" s="150"/>
      <c r="ALC28" s="150"/>
      <c r="ALD28" s="150"/>
      <c r="ALE28" s="150"/>
      <c r="ALF28" s="150"/>
      <c r="ALG28" s="150"/>
      <c r="ALH28" s="150"/>
      <c r="ALI28" s="150"/>
      <c r="ALJ28" s="150"/>
      <c r="ALK28" s="150"/>
      <c r="ALL28" s="150"/>
      <c r="ALM28" s="150"/>
      <c r="ALN28" s="150"/>
      <c r="ALO28" s="150"/>
      <c r="ALP28" s="150"/>
      <c r="ALQ28" s="150"/>
      <c r="ALR28" s="150"/>
      <c r="ALS28" s="150"/>
      <c r="ALT28" s="150"/>
      <c r="ALU28" s="150"/>
      <c r="ALV28" s="150"/>
      <c r="ALW28" s="150"/>
      <c r="ALX28" s="150"/>
      <c r="ALY28" s="150"/>
      <c r="ALZ28" s="150"/>
      <c r="AMA28" s="150"/>
      <c r="AMB28" s="150"/>
      <c r="AMC28" s="150"/>
      <c r="AMD28" s="150"/>
      <c r="AME28" s="150"/>
      <c r="AMF28" s="150"/>
      <c r="AMG28" s="150"/>
      <c r="AMH28" s="150"/>
      <c r="AMI28" s="150"/>
      <c r="AMJ28" s="150"/>
      <c r="AMK28" s="150"/>
    </row>
    <row r="29" spans="1:1025" x14ac:dyDescent="0.2">
      <c r="A29"/>
      <c r="B29"/>
      <c r="C29"/>
      <c r="D29"/>
      <c r="E29"/>
    </row>
    <row r="30" spans="1:1025" ht="23.45" customHeight="1" x14ac:dyDescent="0.2">
      <c r="A30" s="554" t="s">
        <v>287</v>
      </c>
      <c r="B30" s="554"/>
      <c r="C30" s="554"/>
      <c r="D30" s="554"/>
      <c r="E30" s="554"/>
    </row>
    <row r="31" spans="1:1025" x14ac:dyDescent="0.2">
      <c r="A31"/>
      <c r="B31"/>
      <c r="C31"/>
      <c r="D31"/>
      <c r="E31"/>
    </row>
    <row r="32" spans="1:1025" ht="35.25" customHeight="1" x14ac:dyDescent="0.2">
      <c r="A32" s="554" t="str">
        <f>'CCT E VT'!$A$4</f>
        <v>Oficial de Manutenção Predial ( CBO 5143-25 ) - Jornada 44h semanais</v>
      </c>
      <c r="B32" s="554"/>
      <c r="C32" s="554"/>
      <c r="D32" s="554"/>
      <c r="E32" s="554"/>
    </row>
    <row r="33" spans="1:1025" ht="22.5" x14ac:dyDescent="0.2">
      <c r="A33" s="1" t="s">
        <v>278</v>
      </c>
      <c r="B33" s="1" t="s">
        <v>79</v>
      </c>
      <c r="C33" s="1" t="s">
        <v>80</v>
      </c>
      <c r="D33" s="1" t="s">
        <v>82</v>
      </c>
      <c r="E33" s="1" t="s">
        <v>279</v>
      </c>
    </row>
    <row r="34" spans="1:1025" ht="22.5" x14ac:dyDescent="0.2">
      <c r="A34" s="15" t="s">
        <v>280</v>
      </c>
      <c r="B34" s="15">
        <v>43472</v>
      </c>
      <c r="C34" s="15" t="s">
        <v>288</v>
      </c>
      <c r="D34" s="15" t="s">
        <v>282</v>
      </c>
      <c r="E34" s="117"/>
      <c r="G34" s="62">
        <v>159.72999999999999</v>
      </c>
    </row>
    <row r="35" spans="1:1025" x14ac:dyDescent="0.2">
      <c r="A35"/>
      <c r="B35"/>
      <c r="C35"/>
      <c r="D35"/>
      <c r="E35"/>
    </row>
    <row r="36" spans="1:1025" s="338" customFormat="1" ht="14.25" hidden="1" customHeight="1" x14ac:dyDescent="0.2">
      <c r="A36" s="555" t="str">
        <f>'CCT E VT'!A7</f>
        <v>Oficial de Manutenção Predial II (Pedreiro/Bombeiro Hidráulico) – CBO 5143-25 -  Jornada 44h semanais</v>
      </c>
      <c r="B36" s="555"/>
      <c r="C36" s="555"/>
      <c r="D36" s="555"/>
      <c r="E36" s="555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150"/>
      <c r="AT36" s="150"/>
      <c r="AU36" s="150"/>
      <c r="AV36" s="150"/>
      <c r="AW36" s="150"/>
      <c r="AX36" s="150"/>
      <c r="AY36" s="150"/>
      <c r="AZ36" s="150"/>
      <c r="BA36" s="150"/>
      <c r="BB36" s="150"/>
      <c r="BC36" s="150"/>
      <c r="BD36" s="150"/>
      <c r="BE36" s="150"/>
      <c r="BF36" s="150"/>
      <c r="BG36" s="150"/>
      <c r="BH36" s="150"/>
      <c r="BI36" s="150"/>
      <c r="BJ36" s="150"/>
      <c r="BK36" s="150"/>
      <c r="BL36" s="150"/>
      <c r="BM36" s="150"/>
      <c r="BN36" s="150"/>
      <c r="BO36" s="150"/>
      <c r="BP36" s="150"/>
      <c r="BQ36" s="150"/>
      <c r="BR36" s="150"/>
      <c r="BS36" s="150"/>
      <c r="BT36" s="150"/>
      <c r="BU36" s="150"/>
      <c r="BV36" s="150"/>
      <c r="BW36" s="150"/>
      <c r="BX36" s="150"/>
      <c r="BY36" s="150"/>
      <c r="BZ36" s="150"/>
      <c r="CA36" s="150"/>
      <c r="CB36" s="150"/>
      <c r="CC36" s="150"/>
      <c r="CD36" s="150"/>
      <c r="CE36" s="150"/>
      <c r="CF36" s="150"/>
      <c r="CG36" s="150"/>
      <c r="CH36" s="150"/>
      <c r="CI36" s="150"/>
      <c r="CJ36" s="150"/>
      <c r="CK36" s="150"/>
      <c r="CL36" s="150"/>
      <c r="CM36" s="150"/>
      <c r="CN36" s="150"/>
      <c r="CO36" s="150"/>
      <c r="CP36" s="150"/>
      <c r="CQ36" s="150"/>
      <c r="CR36" s="150"/>
      <c r="CS36" s="150"/>
      <c r="CT36" s="150"/>
      <c r="CU36" s="150"/>
      <c r="CV36" s="150"/>
      <c r="CW36" s="150"/>
      <c r="CX36" s="150"/>
      <c r="CY36" s="150"/>
      <c r="CZ36" s="150"/>
      <c r="DA36" s="150"/>
      <c r="DB36" s="150"/>
      <c r="DC36" s="150"/>
      <c r="DD36" s="150"/>
      <c r="DE36" s="150"/>
      <c r="DF36" s="150"/>
      <c r="DG36" s="150"/>
      <c r="DH36" s="150"/>
      <c r="DI36" s="150"/>
      <c r="DJ36" s="150"/>
      <c r="DK36" s="150"/>
      <c r="DL36" s="150"/>
      <c r="DM36" s="150"/>
      <c r="DN36" s="150"/>
      <c r="DO36" s="150"/>
      <c r="DP36" s="150"/>
      <c r="DQ36" s="150"/>
      <c r="DR36" s="150"/>
      <c r="DS36" s="150"/>
      <c r="DT36" s="150"/>
      <c r="DU36" s="150"/>
      <c r="DV36" s="150"/>
      <c r="DW36" s="150"/>
      <c r="DX36" s="150"/>
      <c r="DY36" s="150"/>
      <c r="DZ36" s="150"/>
      <c r="EA36" s="150"/>
      <c r="EB36" s="150"/>
      <c r="EC36" s="150"/>
      <c r="ED36" s="150"/>
      <c r="EE36" s="150"/>
      <c r="EF36" s="150"/>
      <c r="EG36" s="150"/>
      <c r="EH36" s="150"/>
      <c r="EI36" s="150"/>
      <c r="EJ36" s="150"/>
      <c r="EK36" s="150"/>
      <c r="EL36" s="150"/>
      <c r="EM36" s="150"/>
      <c r="EN36" s="150"/>
      <c r="EO36" s="150"/>
      <c r="EP36" s="150"/>
      <c r="EQ36" s="150"/>
      <c r="ER36" s="150"/>
      <c r="ES36" s="150"/>
      <c r="ET36" s="150"/>
      <c r="EU36" s="150"/>
      <c r="EV36" s="150"/>
      <c r="EW36" s="150"/>
      <c r="EX36" s="150"/>
      <c r="EY36" s="150"/>
      <c r="EZ36" s="150"/>
      <c r="FA36" s="150"/>
      <c r="FB36" s="150"/>
      <c r="FC36" s="150"/>
      <c r="FD36" s="150"/>
      <c r="FE36" s="150"/>
      <c r="FF36" s="150"/>
      <c r="FG36" s="150"/>
      <c r="FH36" s="150"/>
      <c r="FI36" s="150"/>
      <c r="FJ36" s="150"/>
      <c r="FK36" s="150"/>
      <c r="FL36" s="150"/>
      <c r="FM36" s="150"/>
      <c r="FN36" s="150"/>
      <c r="FO36" s="150"/>
      <c r="FP36" s="150"/>
      <c r="FQ36" s="150"/>
      <c r="FR36" s="150"/>
      <c r="FS36" s="150"/>
      <c r="FT36" s="150"/>
      <c r="FU36" s="150"/>
      <c r="FV36" s="150"/>
      <c r="FW36" s="150"/>
      <c r="FX36" s="150"/>
      <c r="FY36" s="150"/>
      <c r="FZ36" s="150"/>
      <c r="GA36" s="150"/>
      <c r="GB36" s="150"/>
      <c r="GC36" s="150"/>
      <c r="GD36" s="150"/>
      <c r="GE36" s="150"/>
      <c r="GF36" s="150"/>
      <c r="GG36" s="150"/>
      <c r="GH36" s="150"/>
      <c r="GI36" s="150"/>
      <c r="GJ36" s="150"/>
      <c r="GK36" s="150"/>
      <c r="GL36" s="150"/>
      <c r="GM36" s="150"/>
      <c r="GN36" s="150"/>
      <c r="GO36" s="150"/>
      <c r="GP36" s="150"/>
      <c r="GQ36" s="150"/>
      <c r="GR36" s="150"/>
      <c r="GS36" s="150"/>
      <c r="GT36" s="150"/>
      <c r="GU36" s="150"/>
      <c r="GV36" s="150"/>
      <c r="GW36" s="150"/>
      <c r="GX36" s="150"/>
      <c r="GY36" s="150"/>
      <c r="GZ36" s="150"/>
      <c r="HA36" s="150"/>
      <c r="HB36" s="150"/>
      <c r="HC36" s="150"/>
      <c r="HD36" s="150"/>
      <c r="HE36" s="150"/>
      <c r="HF36" s="150"/>
      <c r="HG36" s="150"/>
      <c r="HH36" s="150"/>
      <c r="HI36" s="150"/>
      <c r="HJ36" s="150"/>
      <c r="HK36" s="150"/>
      <c r="HL36" s="150"/>
      <c r="HM36" s="150"/>
      <c r="HN36" s="150"/>
      <c r="HO36" s="150"/>
      <c r="HP36" s="150"/>
      <c r="HQ36" s="150"/>
      <c r="HR36" s="150"/>
      <c r="HS36" s="150"/>
      <c r="HT36" s="150"/>
      <c r="HU36" s="150"/>
      <c r="HV36" s="150"/>
      <c r="HW36" s="150"/>
      <c r="HX36" s="150"/>
      <c r="HY36" s="150"/>
      <c r="HZ36" s="150"/>
      <c r="IA36" s="150"/>
      <c r="IB36" s="150"/>
      <c r="IC36" s="150"/>
      <c r="ID36" s="150"/>
      <c r="IE36" s="150"/>
      <c r="IF36" s="150"/>
      <c r="IG36" s="150"/>
      <c r="IH36" s="150"/>
      <c r="II36" s="150"/>
      <c r="IJ36" s="150"/>
      <c r="IK36" s="150"/>
      <c r="IL36" s="150"/>
      <c r="IM36" s="150"/>
      <c r="IN36" s="150"/>
      <c r="IO36" s="150"/>
      <c r="IP36" s="150"/>
      <c r="IQ36" s="150"/>
      <c r="IR36" s="150"/>
      <c r="IS36" s="150"/>
      <c r="IT36" s="150"/>
      <c r="IU36" s="150"/>
      <c r="IV36" s="150"/>
      <c r="IW36" s="150"/>
      <c r="IX36" s="150"/>
      <c r="IY36" s="150"/>
      <c r="IZ36" s="150"/>
      <c r="JA36" s="150"/>
      <c r="JB36" s="150"/>
      <c r="JC36" s="150"/>
      <c r="JD36" s="150"/>
      <c r="JE36" s="150"/>
      <c r="JF36" s="150"/>
      <c r="JG36" s="150"/>
      <c r="JH36" s="150"/>
      <c r="JI36" s="150"/>
      <c r="JJ36" s="150"/>
      <c r="JK36" s="150"/>
      <c r="JL36" s="150"/>
      <c r="JM36" s="150"/>
      <c r="JN36" s="150"/>
      <c r="JO36" s="150"/>
      <c r="JP36" s="150"/>
      <c r="JQ36" s="150"/>
      <c r="JR36" s="150"/>
      <c r="JS36" s="150"/>
      <c r="JT36" s="150"/>
      <c r="JU36" s="150"/>
      <c r="JV36" s="150"/>
      <c r="JW36" s="150"/>
      <c r="JX36" s="150"/>
      <c r="JY36" s="150"/>
      <c r="JZ36" s="150"/>
      <c r="KA36" s="150"/>
      <c r="KB36" s="150"/>
      <c r="KC36" s="150"/>
      <c r="KD36" s="150"/>
      <c r="KE36" s="150"/>
      <c r="KF36" s="150"/>
      <c r="KG36" s="150"/>
      <c r="KH36" s="150"/>
      <c r="KI36" s="150"/>
      <c r="KJ36" s="150"/>
      <c r="KK36" s="150"/>
      <c r="KL36" s="150"/>
      <c r="KM36" s="150"/>
      <c r="KN36" s="150"/>
      <c r="KO36" s="150"/>
      <c r="KP36" s="150"/>
      <c r="KQ36" s="150"/>
      <c r="KR36" s="150"/>
      <c r="KS36" s="150"/>
      <c r="KT36" s="150"/>
      <c r="KU36" s="150"/>
      <c r="KV36" s="150"/>
      <c r="KW36" s="150"/>
      <c r="KX36" s="150"/>
      <c r="KY36" s="150"/>
      <c r="KZ36" s="150"/>
      <c r="LA36" s="150"/>
      <c r="LB36" s="150"/>
      <c r="LC36" s="150"/>
      <c r="LD36" s="150"/>
      <c r="LE36" s="150"/>
      <c r="LF36" s="150"/>
      <c r="LG36" s="150"/>
      <c r="LH36" s="150"/>
      <c r="LI36" s="150"/>
      <c r="LJ36" s="150"/>
      <c r="LK36" s="150"/>
      <c r="LL36" s="150"/>
      <c r="LM36" s="150"/>
      <c r="LN36" s="150"/>
      <c r="LO36" s="150"/>
      <c r="LP36" s="150"/>
      <c r="LQ36" s="150"/>
      <c r="LR36" s="150"/>
      <c r="LS36" s="150"/>
      <c r="LT36" s="150"/>
      <c r="LU36" s="150"/>
      <c r="LV36" s="150"/>
      <c r="LW36" s="150"/>
      <c r="LX36" s="150"/>
      <c r="LY36" s="150"/>
      <c r="LZ36" s="150"/>
      <c r="MA36" s="150"/>
      <c r="MB36" s="150"/>
      <c r="MC36" s="150"/>
      <c r="MD36" s="150"/>
      <c r="ME36" s="150"/>
      <c r="MF36" s="150"/>
      <c r="MG36" s="150"/>
      <c r="MH36" s="150"/>
      <c r="MI36" s="150"/>
      <c r="MJ36" s="150"/>
      <c r="MK36" s="150"/>
      <c r="ML36" s="150"/>
      <c r="MM36" s="150"/>
      <c r="MN36" s="150"/>
      <c r="MO36" s="150"/>
      <c r="MP36" s="150"/>
      <c r="MQ36" s="150"/>
      <c r="MR36" s="150"/>
      <c r="MS36" s="150"/>
      <c r="MT36" s="150"/>
      <c r="MU36" s="150"/>
      <c r="MV36" s="150"/>
      <c r="MW36" s="150"/>
      <c r="MX36" s="150"/>
      <c r="MY36" s="150"/>
      <c r="MZ36" s="150"/>
      <c r="NA36" s="150"/>
      <c r="NB36" s="150"/>
      <c r="NC36" s="150"/>
      <c r="ND36" s="150"/>
      <c r="NE36" s="150"/>
      <c r="NF36" s="150"/>
      <c r="NG36" s="150"/>
      <c r="NH36" s="150"/>
      <c r="NI36" s="150"/>
      <c r="NJ36" s="150"/>
      <c r="NK36" s="150"/>
      <c r="NL36" s="150"/>
      <c r="NM36" s="150"/>
      <c r="NN36" s="150"/>
      <c r="NO36" s="150"/>
      <c r="NP36" s="150"/>
      <c r="NQ36" s="150"/>
      <c r="NR36" s="150"/>
      <c r="NS36" s="150"/>
      <c r="NT36" s="150"/>
      <c r="NU36" s="150"/>
      <c r="NV36" s="150"/>
      <c r="NW36" s="150"/>
      <c r="NX36" s="150"/>
      <c r="NY36" s="150"/>
      <c r="NZ36" s="150"/>
      <c r="OA36" s="150"/>
      <c r="OB36" s="150"/>
      <c r="OC36" s="150"/>
      <c r="OD36" s="150"/>
      <c r="OE36" s="150"/>
      <c r="OF36" s="150"/>
      <c r="OG36" s="150"/>
      <c r="OH36" s="150"/>
      <c r="OI36" s="150"/>
      <c r="OJ36" s="150"/>
      <c r="OK36" s="150"/>
      <c r="OL36" s="150"/>
      <c r="OM36" s="150"/>
      <c r="ON36" s="150"/>
      <c r="OO36" s="150"/>
      <c r="OP36" s="150"/>
      <c r="OQ36" s="150"/>
      <c r="OR36" s="150"/>
      <c r="OS36" s="150"/>
      <c r="OT36" s="150"/>
      <c r="OU36" s="150"/>
      <c r="OV36" s="150"/>
      <c r="OW36" s="150"/>
      <c r="OX36" s="150"/>
      <c r="OY36" s="150"/>
      <c r="OZ36" s="150"/>
      <c r="PA36" s="150"/>
      <c r="PB36" s="150"/>
      <c r="PC36" s="150"/>
      <c r="PD36" s="150"/>
      <c r="PE36" s="150"/>
      <c r="PF36" s="150"/>
      <c r="PG36" s="150"/>
      <c r="PH36" s="150"/>
      <c r="PI36" s="150"/>
      <c r="PJ36" s="150"/>
      <c r="PK36" s="150"/>
      <c r="PL36" s="150"/>
      <c r="PM36" s="150"/>
      <c r="PN36" s="150"/>
      <c r="PO36" s="150"/>
      <c r="PP36" s="150"/>
      <c r="PQ36" s="150"/>
      <c r="PR36" s="150"/>
      <c r="PS36" s="150"/>
      <c r="PT36" s="150"/>
      <c r="PU36" s="150"/>
      <c r="PV36" s="150"/>
      <c r="PW36" s="150"/>
      <c r="PX36" s="150"/>
      <c r="PY36" s="150"/>
      <c r="PZ36" s="150"/>
      <c r="QA36" s="150"/>
      <c r="QB36" s="150"/>
      <c r="QC36" s="150"/>
      <c r="QD36" s="150"/>
      <c r="QE36" s="150"/>
      <c r="QF36" s="150"/>
      <c r="QG36" s="150"/>
      <c r="QH36" s="150"/>
      <c r="QI36" s="150"/>
      <c r="QJ36" s="150"/>
      <c r="QK36" s="150"/>
      <c r="QL36" s="150"/>
      <c r="QM36" s="150"/>
      <c r="QN36" s="150"/>
      <c r="QO36" s="150"/>
      <c r="QP36" s="150"/>
      <c r="QQ36" s="150"/>
      <c r="QR36" s="150"/>
      <c r="QS36" s="150"/>
      <c r="QT36" s="150"/>
      <c r="QU36" s="150"/>
      <c r="QV36" s="150"/>
      <c r="QW36" s="150"/>
      <c r="QX36" s="150"/>
      <c r="QY36" s="150"/>
      <c r="QZ36" s="150"/>
      <c r="RA36" s="150"/>
      <c r="RB36" s="150"/>
      <c r="RC36" s="150"/>
      <c r="RD36" s="150"/>
      <c r="RE36" s="150"/>
      <c r="RF36" s="150"/>
      <c r="RG36" s="150"/>
      <c r="RH36" s="150"/>
      <c r="RI36" s="150"/>
      <c r="RJ36" s="150"/>
      <c r="RK36" s="150"/>
      <c r="RL36" s="150"/>
      <c r="RM36" s="150"/>
      <c r="RN36" s="150"/>
      <c r="RO36" s="150"/>
      <c r="RP36" s="150"/>
      <c r="RQ36" s="150"/>
      <c r="RR36" s="150"/>
      <c r="RS36" s="150"/>
      <c r="RT36" s="150"/>
      <c r="RU36" s="150"/>
      <c r="RV36" s="150"/>
      <c r="RW36" s="150"/>
      <c r="RX36" s="150"/>
      <c r="RY36" s="150"/>
      <c r="RZ36" s="150"/>
      <c r="SA36" s="150"/>
      <c r="SB36" s="150"/>
      <c r="SC36" s="150"/>
      <c r="SD36" s="150"/>
      <c r="SE36" s="150"/>
      <c r="SF36" s="150"/>
      <c r="SG36" s="150"/>
      <c r="SH36" s="150"/>
      <c r="SI36" s="150"/>
      <c r="SJ36" s="150"/>
      <c r="SK36" s="150"/>
      <c r="SL36" s="150"/>
      <c r="SM36" s="150"/>
      <c r="SN36" s="150"/>
      <c r="SO36" s="150"/>
      <c r="SP36" s="150"/>
      <c r="SQ36" s="150"/>
      <c r="SR36" s="150"/>
      <c r="SS36" s="150"/>
      <c r="ST36" s="150"/>
      <c r="SU36" s="150"/>
      <c r="SV36" s="150"/>
      <c r="SW36" s="150"/>
      <c r="SX36" s="150"/>
      <c r="SY36" s="150"/>
      <c r="SZ36" s="150"/>
      <c r="TA36" s="150"/>
      <c r="TB36" s="150"/>
      <c r="TC36" s="150"/>
      <c r="TD36" s="150"/>
      <c r="TE36" s="150"/>
      <c r="TF36" s="150"/>
      <c r="TG36" s="150"/>
      <c r="TH36" s="150"/>
      <c r="TI36" s="150"/>
      <c r="TJ36" s="150"/>
      <c r="TK36" s="150"/>
      <c r="TL36" s="150"/>
      <c r="TM36" s="150"/>
      <c r="TN36" s="150"/>
      <c r="TO36" s="150"/>
      <c r="TP36" s="150"/>
      <c r="TQ36" s="150"/>
      <c r="TR36" s="150"/>
      <c r="TS36" s="150"/>
      <c r="TT36" s="150"/>
      <c r="TU36" s="150"/>
      <c r="TV36" s="150"/>
      <c r="TW36" s="150"/>
      <c r="TX36" s="150"/>
      <c r="TY36" s="150"/>
      <c r="TZ36" s="150"/>
      <c r="UA36" s="150"/>
      <c r="UB36" s="150"/>
      <c r="UC36" s="150"/>
      <c r="UD36" s="150"/>
      <c r="UE36" s="150"/>
      <c r="UF36" s="150"/>
      <c r="UG36" s="150"/>
      <c r="UH36" s="150"/>
      <c r="UI36" s="150"/>
      <c r="UJ36" s="150"/>
      <c r="UK36" s="150"/>
      <c r="UL36" s="150"/>
      <c r="UM36" s="150"/>
      <c r="UN36" s="150"/>
      <c r="UO36" s="150"/>
      <c r="UP36" s="150"/>
      <c r="UQ36" s="150"/>
      <c r="UR36" s="150"/>
      <c r="US36" s="150"/>
      <c r="UT36" s="150"/>
      <c r="UU36" s="150"/>
      <c r="UV36" s="150"/>
      <c r="UW36" s="150"/>
      <c r="UX36" s="150"/>
      <c r="UY36" s="150"/>
      <c r="UZ36" s="150"/>
      <c r="VA36" s="150"/>
      <c r="VB36" s="150"/>
      <c r="VC36" s="150"/>
      <c r="VD36" s="150"/>
      <c r="VE36" s="150"/>
      <c r="VF36" s="150"/>
      <c r="VG36" s="150"/>
      <c r="VH36" s="150"/>
      <c r="VI36" s="150"/>
      <c r="VJ36" s="150"/>
      <c r="VK36" s="150"/>
      <c r="VL36" s="150"/>
      <c r="VM36" s="150"/>
      <c r="VN36" s="150"/>
      <c r="VO36" s="150"/>
      <c r="VP36" s="150"/>
      <c r="VQ36" s="150"/>
      <c r="VR36" s="150"/>
      <c r="VS36" s="150"/>
      <c r="VT36" s="150"/>
      <c r="VU36" s="150"/>
      <c r="VV36" s="150"/>
      <c r="VW36" s="150"/>
      <c r="VX36" s="150"/>
      <c r="VY36" s="150"/>
      <c r="VZ36" s="150"/>
      <c r="WA36" s="150"/>
      <c r="WB36" s="150"/>
      <c r="WC36" s="150"/>
      <c r="WD36" s="150"/>
      <c r="WE36" s="150"/>
      <c r="WF36" s="150"/>
      <c r="WG36" s="150"/>
      <c r="WH36" s="150"/>
      <c r="WI36" s="150"/>
      <c r="WJ36" s="150"/>
      <c r="WK36" s="150"/>
      <c r="WL36" s="150"/>
      <c r="WM36" s="150"/>
      <c r="WN36" s="150"/>
      <c r="WO36" s="150"/>
      <c r="WP36" s="150"/>
      <c r="WQ36" s="150"/>
      <c r="WR36" s="150"/>
      <c r="WS36" s="150"/>
      <c r="WT36" s="150"/>
      <c r="WU36" s="150"/>
      <c r="WV36" s="150"/>
      <c r="WW36" s="150"/>
      <c r="WX36" s="150"/>
      <c r="WY36" s="150"/>
      <c r="WZ36" s="150"/>
      <c r="XA36" s="150"/>
      <c r="XB36" s="150"/>
      <c r="XC36" s="150"/>
      <c r="XD36" s="150"/>
      <c r="XE36" s="150"/>
      <c r="XF36" s="150"/>
      <c r="XG36" s="150"/>
      <c r="XH36" s="150"/>
      <c r="XI36" s="150"/>
      <c r="XJ36" s="150"/>
      <c r="XK36" s="150"/>
      <c r="XL36" s="150"/>
      <c r="XM36" s="150"/>
      <c r="XN36" s="150"/>
      <c r="XO36" s="150"/>
      <c r="XP36" s="150"/>
      <c r="XQ36" s="150"/>
      <c r="XR36" s="150"/>
      <c r="XS36" s="150"/>
      <c r="XT36" s="150"/>
      <c r="XU36" s="150"/>
      <c r="XV36" s="150"/>
      <c r="XW36" s="150"/>
      <c r="XX36" s="150"/>
      <c r="XY36" s="150"/>
      <c r="XZ36" s="150"/>
      <c r="YA36" s="150"/>
      <c r="YB36" s="150"/>
      <c r="YC36" s="150"/>
      <c r="YD36" s="150"/>
      <c r="YE36" s="150"/>
      <c r="YF36" s="150"/>
      <c r="YG36" s="150"/>
      <c r="YH36" s="150"/>
      <c r="YI36" s="150"/>
      <c r="YJ36" s="150"/>
      <c r="YK36" s="150"/>
      <c r="YL36" s="150"/>
      <c r="YM36" s="150"/>
      <c r="YN36" s="150"/>
      <c r="YO36" s="150"/>
      <c r="YP36" s="150"/>
      <c r="YQ36" s="150"/>
      <c r="YR36" s="150"/>
      <c r="YS36" s="150"/>
      <c r="YT36" s="150"/>
      <c r="YU36" s="150"/>
      <c r="YV36" s="150"/>
      <c r="YW36" s="150"/>
      <c r="YX36" s="150"/>
      <c r="YY36" s="150"/>
      <c r="YZ36" s="150"/>
      <c r="ZA36" s="150"/>
      <c r="ZB36" s="150"/>
      <c r="ZC36" s="150"/>
      <c r="ZD36" s="150"/>
      <c r="ZE36" s="150"/>
      <c r="ZF36" s="150"/>
      <c r="ZG36" s="150"/>
      <c r="ZH36" s="150"/>
      <c r="ZI36" s="150"/>
      <c r="ZJ36" s="150"/>
      <c r="ZK36" s="150"/>
      <c r="ZL36" s="150"/>
      <c r="ZM36" s="150"/>
      <c r="ZN36" s="150"/>
      <c r="ZO36" s="150"/>
      <c r="ZP36" s="150"/>
      <c r="ZQ36" s="150"/>
      <c r="ZR36" s="150"/>
      <c r="ZS36" s="150"/>
      <c r="ZT36" s="150"/>
      <c r="ZU36" s="150"/>
      <c r="ZV36" s="150"/>
      <c r="ZW36" s="150"/>
      <c r="ZX36" s="150"/>
      <c r="ZY36" s="150"/>
      <c r="ZZ36" s="150"/>
      <c r="AAA36" s="150"/>
      <c r="AAB36" s="150"/>
      <c r="AAC36" s="150"/>
      <c r="AAD36" s="150"/>
      <c r="AAE36" s="150"/>
      <c r="AAF36" s="150"/>
      <c r="AAG36" s="150"/>
      <c r="AAH36" s="150"/>
      <c r="AAI36" s="150"/>
      <c r="AAJ36" s="150"/>
      <c r="AAK36" s="150"/>
      <c r="AAL36" s="150"/>
      <c r="AAM36" s="150"/>
      <c r="AAN36" s="150"/>
      <c r="AAO36" s="150"/>
      <c r="AAP36" s="150"/>
      <c r="AAQ36" s="150"/>
      <c r="AAR36" s="150"/>
      <c r="AAS36" s="150"/>
      <c r="AAT36" s="150"/>
      <c r="AAU36" s="150"/>
      <c r="AAV36" s="150"/>
      <c r="AAW36" s="150"/>
      <c r="AAX36" s="150"/>
      <c r="AAY36" s="150"/>
      <c r="AAZ36" s="150"/>
      <c r="ABA36" s="150"/>
      <c r="ABB36" s="150"/>
      <c r="ABC36" s="150"/>
      <c r="ABD36" s="150"/>
      <c r="ABE36" s="150"/>
      <c r="ABF36" s="150"/>
      <c r="ABG36" s="150"/>
      <c r="ABH36" s="150"/>
      <c r="ABI36" s="150"/>
      <c r="ABJ36" s="150"/>
      <c r="ABK36" s="150"/>
      <c r="ABL36" s="150"/>
      <c r="ABM36" s="150"/>
      <c r="ABN36" s="150"/>
      <c r="ABO36" s="150"/>
      <c r="ABP36" s="150"/>
      <c r="ABQ36" s="150"/>
      <c r="ABR36" s="150"/>
      <c r="ABS36" s="150"/>
      <c r="ABT36" s="150"/>
      <c r="ABU36" s="150"/>
      <c r="ABV36" s="150"/>
      <c r="ABW36" s="150"/>
      <c r="ABX36" s="150"/>
      <c r="ABY36" s="150"/>
      <c r="ABZ36" s="150"/>
      <c r="ACA36" s="150"/>
      <c r="ACB36" s="150"/>
      <c r="ACC36" s="150"/>
      <c r="ACD36" s="150"/>
      <c r="ACE36" s="150"/>
      <c r="ACF36" s="150"/>
      <c r="ACG36" s="150"/>
      <c r="ACH36" s="150"/>
      <c r="ACI36" s="150"/>
      <c r="ACJ36" s="150"/>
      <c r="ACK36" s="150"/>
      <c r="ACL36" s="150"/>
      <c r="ACM36" s="150"/>
      <c r="ACN36" s="150"/>
      <c r="ACO36" s="150"/>
      <c r="ACP36" s="150"/>
      <c r="ACQ36" s="150"/>
      <c r="ACR36" s="150"/>
      <c r="ACS36" s="150"/>
      <c r="ACT36" s="150"/>
      <c r="ACU36" s="150"/>
      <c r="ACV36" s="150"/>
      <c r="ACW36" s="150"/>
      <c r="ACX36" s="150"/>
      <c r="ACY36" s="150"/>
      <c r="ACZ36" s="150"/>
      <c r="ADA36" s="150"/>
      <c r="ADB36" s="150"/>
      <c r="ADC36" s="150"/>
      <c r="ADD36" s="150"/>
      <c r="ADE36" s="150"/>
      <c r="ADF36" s="150"/>
      <c r="ADG36" s="150"/>
      <c r="ADH36" s="150"/>
      <c r="ADI36" s="150"/>
      <c r="ADJ36" s="150"/>
      <c r="ADK36" s="150"/>
      <c r="ADL36" s="150"/>
      <c r="ADM36" s="150"/>
      <c r="ADN36" s="150"/>
      <c r="ADO36" s="150"/>
      <c r="ADP36" s="150"/>
      <c r="ADQ36" s="150"/>
      <c r="ADR36" s="150"/>
      <c r="ADS36" s="150"/>
      <c r="ADT36" s="150"/>
      <c r="ADU36" s="150"/>
      <c r="ADV36" s="150"/>
      <c r="ADW36" s="150"/>
      <c r="ADX36" s="150"/>
      <c r="ADY36" s="150"/>
      <c r="ADZ36" s="150"/>
      <c r="AEA36" s="150"/>
      <c r="AEB36" s="150"/>
      <c r="AEC36" s="150"/>
      <c r="AED36" s="150"/>
      <c r="AEE36" s="150"/>
      <c r="AEF36" s="150"/>
      <c r="AEG36" s="150"/>
      <c r="AEH36" s="150"/>
      <c r="AEI36" s="150"/>
      <c r="AEJ36" s="150"/>
      <c r="AEK36" s="150"/>
      <c r="AEL36" s="150"/>
      <c r="AEM36" s="150"/>
      <c r="AEN36" s="150"/>
      <c r="AEO36" s="150"/>
      <c r="AEP36" s="150"/>
      <c r="AEQ36" s="150"/>
      <c r="AER36" s="150"/>
      <c r="AES36" s="150"/>
      <c r="AET36" s="150"/>
      <c r="AEU36" s="150"/>
      <c r="AEV36" s="150"/>
      <c r="AEW36" s="150"/>
      <c r="AEX36" s="150"/>
      <c r="AEY36" s="150"/>
      <c r="AEZ36" s="150"/>
      <c r="AFA36" s="150"/>
      <c r="AFB36" s="150"/>
      <c r="AFC36" s="150"/>
      <c r="AFD36" s="150"/>
      <c r="AFE36" s="150"/>
      <c r="AFF36" s="150"/>
      <c r="AFG36" s="150"/>
      <c r="AFH36" s="150"/>
      <c r="AFI36" s="150"/>
      <c r="AFJ36" s="150"/>
      <c r="AFK36" s="150"/>
      <c r="AFL36" s="150"/>
      <c r="AFM36" s="150"/>
      <c r="AFN36" s="150"/>
      <c r="AFO36" s="150"/>
      <c r="AFP36" s="150"/>
      <c r="AFQ36" s="150"/>
      <c r="AFR36" s="150"/>
      <c r="AFS36" s="150"/>
      <c r="AFT36" s="150"/>
      <c r="AFU36" s="150"/>
      <c r="AFV36" s="150"/>
      <c r="AFW36" s="150"/>
      <c r="AFX36" s="150"/>
      <c r="AFY36" s="150"/>
      <c r="AFZ36" s="150"/>
      <c r="AGA36" s="150"/>
      <c r="AGB36" s="150"/>
      <c r="AGC36" s="150"/>
      <c r="AGD36" s="150"/>
      <c r="AGE36" s="150"/>
      <c r="AGF36" s="150"/>
      <c r="AGG36" s="150"/>
      <c r="AGH36" s="150"/>
      <c r="AGI36" s="150"/>
      <c r="AGJ36" s="150"/>
      <c r="AGK36" s="150"/>
      <c r="AGL36" s="150"/>
      <c r="AGM36" s="150"/>
      <c r="AGN36" s="150"/>
      <c r="AGO36" s="150"/>
      <c r="AGP36" s="150"/>
      <c r="AGQ36" s="150"/>
      <c r="AGR36" s="150"/>
      <c r="AGS36" s="150"/>
      <c r="AGT36" s="150"/>
      <c r="AGU36" s="150"/>
      <c r="AGV36" s="150"/>
      <c r="AGW36" s="150"/>
      <c r="AGX36" s="150"/>
      <c r="AGY36" s="150"/>
      <c r="AGZ36" s="150"/>
      <c r="AHA36" s="150"/>
      <c r="AHB36" s="150"/>
      <c r="AHC36" s="150"/>
      <c r="AHD36" s="150"/>
      <c r="AHE36" s="150"/>
      <c r="AHF36" s="150"/>
      <c r="AHG36" s="150"/>
      <c r="AHH36" s="150"/>
      <c r="AHI36" s="150"/>
      <c r="AHJ36" s="150"/>
      <c r="AHK36" s="150"/>
      <c r="AHL36" s="150"/>
      <c r="AHM36" s="150"/>
      <c r="AHN36" s="150"/>
      <c r="AHO36" s="150"/>
      <c r="AHP36" s="150"/>
      <c r="AHQ36" s="150"/>
      <c r="AHR36" s="150"/>
      <c r="AHS36" s="150"/>
      <c r="AHT36" s="150"/>
      <c r="AHU36" s="150"/>
      <c r="AHV36" s="150"/>
      <c r="AHW36" s="150"/>
      <c r="AHX36" s="150"/>
      <c r="AHY36" s="150"/>
      <c r="AHZ36" s="150"/>
      <c r="AIA36" s="150"/>
      <c r="AIB36" s="150"/>
      <c r="AIC36" s="150"/>
      <c r="AID36" s="150"/>
      <c r="AIE36" s="150"/>
      <c r="AIF36" s="150"/>
      <c r="AIG36" s="150"/>
      <c r="AIH36" s="150"/>
      <c r="AII36" s="150"/>
      <c r="AIJ36" s="150"/>
      <c r="AIK36" s="150"/>
      <c r="AIL36" s="150"/>
      <c r="AIM36" s="150"/>
      <c r="AIN36" s="150"/>
      <c r="AIO36" s="150"/>
      <c r="AIP36" s="150"/>
      <c r="AIQ36" s="150"/>
      <c r="AIR36" s="150"/>
      <c r="AIS36" s="150"/>
      <c r="AIT36" s="150"/>
      <c r="AIU36" s="150"/>
      <c r="AIV36" s="150"/>
      <c r="AIW36" s="150"/>
      <c r="AIX36" s="150"/>
      <c r="AIY36" s="150"/>
      <c r="AIZ36" s="150"/>
      <c r="AJA36" s="150"/>
      <c r="AJB36" s="150"/>
      <c r="AJC36" s="150"/>
      <c r="AJD36" s="150"/>
      <c r="AJE36" s="150"/>
      <c r="AJF36" s="150"/>
      <c r="AJG36" s="150"/>
      <c r="AJH36" s="150"/>
      <c r="AJI36" s="150"/>
      <c r="AJJ36" s="150"/>
      <c r="AJK36" s="150"/>
      <c r="AJL36" s="150"/>
      <c r="AJM36" s="150"/>
      <c r="AJN36" s="150"/>
      <c r="AJO36" s="150"/>
      <c r="AJP36" s="150"/>
      <c r="AJQ36" s="150"/>
      <c r="AJR36" s="150"/>
      <c r="AJS36" s="150"/>
      <c r="AJT36" s="150"/>
      <c r="AJU36" s="150"/>
      <c r="AJV36" s="150"/>
      <c r="AJW36" s="150"/>
      <c r="AJX36" s="150"/>
      <c r="AJY36" s="150"/>
      <c r="AJZ36" s="150"/>
      <c r="AKA36" s="150"/>
      <c r="AKB36" s="150"/>
      <c r="AKC36" s="150"/>
      <c r="AKD36" s="150"/>
      <c r="AKE36" s="150"/>
      <c r="AKF36" s="150"/>
      <c r="AKG36" s="150"/>
      <c r="AKH36" s="150"/>
      <c r="AKI36" s="150"/>
      <c r="AKJ36" s="150"/>
      <c r="AKK36" s="150"/>
      <c r="AKL36" s="150"/>
      <c r="AKM36" s="150"/>
      <c r="AKN36" s="150"/>
      <c r="AKO36" s="150"/>
      <c r="AKP36" s="150"/>
      <c r="AKQ36" s="150"/>
      <c r="AKR36" s="150"/>
      <c r="AKS36" s="150"/>
      <c r="AKT36" s="150"/>
      <c r="AKU36" s="150"/>
      <c r="AKV36" s="150"/>
      <c r="AKW36" s="150"/>
      <c r="AKX36" s="150"/>
      <c r="AKY36" s="150"/>
      <c r="AKZ36" s="150"/>
      <c r="ALA36" s="150"/>
      <c r="ALB36" s="150"/>
      <c r="ALC36" s="150"/>
      <c r="ALD36" s="150"/>
      <c r="ALE36" s="150"/>
      <c r="ALF36" s="150"/>
      <c r="ALG36" s="150"/>
      <c r="ALH36" s="150"/>
      <c r="ALI36" s="150"/>
      <c r="ALJ36" s="150"/>
      <c r="ALK36" s="150"/>
      <c r="ALL36" s="150"/>
      <c r="ALM36" s="150"/>
      <c r="ALN36" s="150"/>
      <c r="ALO36" s="150"/>
      <c r="ALP36" s="150"/>
      <c r="ALQ36" s="150"/>
      <c r="ALR36" s="150"/>
      <c r="ALS36" s="150"/>
      <c r="ALT36" s="150"/>
      <c r="ALU36" s="150"/>
      <c r="ALV36" s="150"/>
      <c r="ALW36" s="150"/>
      <c r="ALX36" s="150"/>
      <c r="ALY36" s="150"/>
      <c r="ALZ36" s="150"/>
      <c r="AMA36" s="150"/>
      <c r="AMB36" s="150"/>
      <c r="AMC36" s="150"/>
      <c r="AMD36" s="150"/>
      <c r="AME36" s="150"/>
      <c r="AMF36" s="150"/>
      <c r="AMG36" s="150"/>
      <c r="AMH36" s="150"/>
      <c r="AMI36" s="150"/>
      <c r="AMJ36" s="150"/>
      <c r="AMK36" s="150"/>
    </row>
    <row r="37" spans="1:1025" s="338" customFormat="1" ht="22.5" hidden="1" x14ac:dyDescent="0.2">
      <c r="A37" s="400" t="s">
        <v>278</v>
      </c>
      <c r="B37" s="400" t="s">
        <v>289</v>
      </c>
      <c r="C37" s="400" t="s">
        <v>80</v>
      </c>
      <c r="D37" s="400" t="s">
        <v>290</v>
      </c>
      <c r="E37" s="400" t="s">
        <v>279</v>
      </c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  <c r="BI37" s="150"/>
      <c r="BJ37" s="150"/>
      <c r="BK37" s="150"/>
      <c r="BL37" s="150"/>
      <c r="BM37" s="150"/>
      <c r="BN37" s="150"/>
      <c r="BO37" s="150"/>
      <c r="BP37" s="150"/>
      <c r="BQ37" s="150"/>
      <c r="BR37" s="150"/>
      <c r="BS37" s="150"/>
      <c r="BT37" s="150"/>
      <c r="BU37" s="150"/>
      <c r="BV37" s="150"/>
      <c r="BW37" s="150"/>
      <c r="BX37" s="150"/>
      <c r="BY37" s="150"/>
      <c r="BZ37" s="150"/>
      <c r="CA37" s="150"/>
      <c r="CB37" s="150"/>
      <c r="CC37" s="150"/>
      <c r="CD37" s="150"/>
      <c r="CE37" s="150"/>
      <c r="CF37" s="150"/>
      <c r="CG37" s="150"/>
      <c r="CH37" s="150"/>
      <c r="CI37" s="150"/>
      <c r="CJ37" s="150"/>
      <c r="CK37" s="150"/>
      <c r="CL37" s="150"/>
      <c r="CM37" s="150"/>
      <c r="CN37" s="150"/>
      <c r="CO37" s="150"/>
      <c r="CP37" s="150"/>
      <c r="CQ37" s="150"/>
      <c r="CR37" s="150"/>
      <c r="CS37" s="150"/>
      <c r="CT37" s="150"/>
      <c r="CU37" s="150"/>
      <c r="CV37" s="150"/>
      <c r="CW37" s="150"/>
      <c r="CX37" s="150"/>
      <c r="CY37" s="150"/>
      <c r="CZ37" s="150"/>
      <c r="DA37" s="150"/>
      <c r="DB37" s="150"/>
      <c r="DC37" s="150"/>
      <c r="DD37" s="150"/>
      <c r="DE37" s="150"/>
      <c r="DF37" s="150"/>
      <c r="DG37" s="150"/>
      <c r="DH37" s="150"/>
      <c r="DI37" s="150"/>
      <c r="DJ37" s="150"/>
      <c r="DK37" s="150"/>
      <c r="DL37" s="150"/>
      <c r="DM37" s="150"/>
      <c r="DN37" s="150"/>
      <c r="DO37" s="150"/>
      <c r="DP37" s="150"/>
      <c r="DQ37" s="150"/>
      <c r="DR37" s="150"/>
      <c r="DS37" s="150"/>
      <c r="DT37" s="150"/>
      <c r="DU37" s="150"/>
      <c r="DV37" s="150"/>
      <c r="DW37" s="150"/>
      <c r="DX37" s="150"/>
      <c r="DY37" s="150"/>
      <c r="DZ37" s="150"/>
      <c r="EA37" s="150"/>
      <c r="EB37" s="150"/>
      <c r="EC37" s="150"/>
      <c r="ED37" s="150"/>
      <c r="EE37" s="150"/>
      <c r="EF37" s="150"/>
      <c r="EG37" s="150"/>
      <c r="EH37" s="150"/>
      <c r="EI37" s="150"/>
      <c r="EJ37" s="150"/>
      <c r="EK37" s="150"/>
      <c r="EL37" s="150"/>
      <c r="EM37" s="150"/>
      <c r="EN37" s="150"/>
      <c r="EO37" s="150"/>
      <c r="EP37" s="150"/>
      <c r="EQ37" s="150"/>
      <c r="ER37" s="150"/>
      <c r="ES37" s="150"/>
      <c r="ET37" s="150"/>
      <c r="EU37" s="150"/>
      <c r="EV37" s="150"/>
      <c r="EW37" s="150"/>
      <c r="EX37" s="150"/>
      <c r="EY37" s="150"/>
      <c r="EZ37" s="150"/>
      <c r="FA37" s="150"/>
      <c r="FB37" s="150"/>
      <c r="FC37" s="150"/>
      <c r="FD37" s="150"/>
      <c r="FE37" s="150"/>
      <c r="FF37" s="150"/>
      <c r="FG37" s="150"/>
      <c r="FH37" s="150"/>
      <c r="FI37" s="150"/>
      <c r="FJ37" s="150"/>
      <c r="FK37" s="150"/>
      <c r="FL37" s="150"/>
      <c r="FM37" s="150"/>
      <c r="FN37" s="150"/>
      <c r="FO37" s="150"/>
      <c r="FP37" s="150"/>
      <c r="FQ37" s="150"/>
      <c r="FR37" s="150"/>
      <c r="FS37" s="150"/>
      <c r="FT37" s="150"/>
      <c r="FU37" s="150"/>
      <c r="FV37" s="150"/>
      <c r="FW37" s="150"/>
      <c r="FX37" s="150"/>
      <c r="FY37" s="150"/>
      <c r="FZ37" s="150"/>
      <c r="GA37" s="150"/>
      <c r="GB37" s="150"/>
      <c r="GC37" s="150"/>
      <c r="GD37" s="150"/>
      <c r="GE37" s="150"/>
      <c r="GF37" s="150"/>
      <c r="GG37" s="150"/>
      <c r="GH37" s="150"/>
      <c r="GI37" s="150"/>
      <c r="GJ37" s="150"/>
      <c r="GK37" s="150"/>
      <c r="GL37" s="150"/>
      <c r="GM37" s="150"/>
      <c r="GN37" s="150"/>
      <c r="GO37" s="150"/>
      <c r="GP37" s="150"/>
      <c r="GQ37" s="150"/>
      <c r="GR37" s="150"/>
      <c r="GS37" s="150"/>
      <c r="GT37" s="150"/>
      <c r="GU37" s="150"/>
      <c r="GV37" s="150"/>
      <c r="GW37" s="150"/>
      <c r="GX37" s="150"/>
      <c r="GY37" s="150"/>
      <c r="GZ37" s="150"/>
      <c r="HA37" s="150"/>
      <c r="HB37" s="150"/>
      <c r="HC37" s="150"/>
      <c r="HD37" s="150"/>
      <c r="HE37" s="150"/>
      <c r="HF37" s="150"/>
      <c r="HG37" s="150"/>
      <c r="HH37" s="150"/>
      <c r="HI37" s="150"/>
      <c r="HJ37" s="150"/>
      <c r="HK37" s="150"/>
      <c r="HL37" s="150"/>
      <c r="HM37" s="150"/>
      <c r="HN37" s="150"/>
      <c r="HO37" s="150"/>
      <c r="HP37" s="150"/>
      <c r="HQ37" s="150"/>
      <c r="HR37" s="150"/>
      <c r="HS37" s="150"/>
      <c r="HT37" s="150"/>
      <c r="HU37" s="150"/>
      <c r="HV37" s="150"/>
      <c r="HW37" s="150"/>
      <c r="HX37" s="150"/>
      <c r="HY37" s="150"/>
      <c r="HZ37" s="150"/>
      <c r="IA37" s="150"/>
      <c r="IB37" s="150"/>
      <c r="IC37" s="150"/>
      <c r="ID37" s="150"/>
      <c r="IE37" s="150"/>
      <c r="IF37" s="150"/>
      <c r="IG37" s="150"/>
      <c r="IH37" s="150"/>
      <c r="II37" s="150"/>
      <c r="IJ37" s="150"/>
      <c r="IK37" s="150"/>
      <c r="IL37" s="150"/>
      <c r="IM37" s="150"/>
      <c r="IN37" s="150"/>
      <c r="IO37" s="150"/>
      <c r="IP37" s="150"/>
      <c r="IQ37" s="150"/>
      <c r="IR37" s="150"/>
      <c r="IS37" s="150"/>
      <c r="IT37" s="150"/>
      <c r="IU37" s="150"/>
      <c r="IV37" s="150"/>
      <c r="IW37" s="150"/>
      <c r="IX37" s="150"/>
      <c r="IY37" s="150"/>
      <c r="IZ37" s="150"/>
      <c r="JA37" s="150"/>
      <c r="JB37" s="150"/>
      <c r="JC37" s="150"/>
      <c r="JD37" s="150"/>
      <c r="JE37" s="150"/>
      <c r="JF37" s="150"/>
      <c r="JG37" s="150"/>
      <c r="JH37" s="150"/>
      <c r="JI37" s="150"/>
      <c r="JJ37" s="150"/>
      <c r="JK37" s="150"/>
      <c r="JL37" s="150"/>
      <c r="JM37" s="150"/>
      <c r="JN37" s="150"/>
      <c r="JO37" s="150"/>
      <c r="JP37" s="150"/>
      <c r="JQ37" s="150"/>
      <c r="JR37" s="150"/>
      <c r="JS37" s="150"/>
      <c r="JT37" s="150"/>
      <c r="JU37" s="150"/>
      <c r="JV37" s="150"/>
      <c r="JW37" s="150"/>
      <c r="JX37" s="150"/>
      <c r="JY37" s="150"/>
      <c r="JZ37" s="150"/>
      <c r="KA37" s="150"/>
      <c r="KB37" s="150"/>
      <c r="KC37" s="150"/>
      <c r="KD37" s="150"/>
      <c r="KE37" s="150"/>
      <c r="KF37" s="150"/>
      <c r="KG37" s="150"/>
      <c r="KH37" s="150"/>
      <c r="KI37" s="150"/>
      <c r="KJ37" s="150"/>
      <c r="KK37" s="150"/>
      <c r="KL37" s="150"/>
      <c r="KM37" s="150"/>
      <c r="KN37" s="150"/>
      <c r="KO37" s="150"/>
      <c r="KP37" s="150"/>
      <c r="KQ37" s="150"/>
      <c r="KR37" s="150"/>
      <c r="KS37" s="150"/>
      <c r="KT37" s="150"/>
      <c r="KU37" s="150"/>
      <c r="KV37" s="150"/>
      <c r="KW37" s="150"/>
      <c r="KX37" s="150"/>
      <c r="KY37" s="150"/>
      <c r="KZ37" s="150"/>
      <c r="LA37" s="150"/>
      <c r="LB37" s="150"/>
      <c r="LC37" s="150"/>
      <c r="LD37" s="150"/>
      <c r="LE37" s="150"/>
      <c r="LF37" s="150"/>
      <c r="LG37" s="150"/>
      <c r="LH37" s="150"/>
      <c r="LI37" s="150"/>
      <c r="LJ37" s="150"/>
      <c r="LK37" s="150"/>
      <c r="LL37" s="150"/>
      <c r="LM37" s="150"/>
      <c r="LN37" s="150"/>
      <c r="LO37" s="150"/>
      <c r="LP37" s="150"/>
      <c r="LQ37" s="150"/>
      <c r="LR37" s="150"/>
      <c r="LS37" s="150"/>
      <c r="LT37" s="150"/>
      <c r="LU37" s="150"/>
      <c r="LV37" s="150"/>
      <c r="LW37" s="150"/>
      <c r="LX37" s="150"/>
      <c r="LY37" s="150"/>
      <c r="LZ37" s="150"/>
      <c r="MA37" s="150"/>
      <c r="MB37" s="150"/>
      <c r="MC37" s="150"/>
      <c r="MD37" s="150"/>
      <c r="ME37" s="150"/>
      <c r="MF37" s="150"/>
      <c r="MG37" s="150"/>
      <c r="MH37" s="150"/>
      <c r="MI37" s="150"/>
      <c r="MJ37" s="150"/>
      <c r="MK37" s="150"/>
      <c r="ML37" s="150"/>
      <c r="MM37" s="150"/>
      <c r="MN37" s="150"/>
      <c r="MO37" s="150"/>
      <c r="MP37" s="150"/>
      <c r="MQ37" s="150"/>
      <c r="MR37" s="150"/>
      <c r="MS37" s="150"/>
      <c r="MT37" s="150"/>
      <c r="MU37" s="150"/>
      <c r="MV37" s="150"/>
      <c r="MW37" s="150"/>
      <c r="MX37" s="150"/>
      <c r="MY37" s="150"/>
      <c r="MZ37" s="150"/>
      <c r="NA37" s="150"/>
      <c r="NB37" s="150"/>
      <c r="NC37" s="150"/>
      <c r="ND37" s="150"/>
      <c r="NE37" s="150"/>
      <c r="NF37" s="150"/>
      <c r="NG37" s="150"/>
      <c r="NH37" s="150"/>
      <c r="NI37" s="150"/>
      <c r="NJ37" s="150"/>
      <c r="NK37" s="150"/>
      <c r="NL37" s="150"/>
      <c r="NM37" s="150"/>
      <c r="NN37" s="150"/>
      <c r="NO37" s="150"/>
      <c r="NP37" s="150"/>
      <c r="NQ37" s="150"/>
      <c r="NR37" s="150"/>
      <c r="NS37" s="150"/>
      <c r="NT37" s="150"/>
      <c r="NU37" s="150"/>
      <c r="NV37" s="150"/>
      <c r="NW37" s="150"/>
      <c r="NX37" s="150"/>
      <c r="NY37" s="150"/>
      <c r="NZ37" s="150"/>
      <c r="OA37" s="150"/>
      <c r="OB37" s="150"/>
      <c r="OC37" s="150"/>
      <c r="OD37" s="150"/>
      <c r="OE37" s="150"/>
      <c r="OF37" s="150"/>
      <c r="OG37" s="150"/>
      <c r="OH37" s="150"/>
      <c r="OI37" s="150"/>
      <c r="OJ37" s="150"/>
      <c r="OK37" s="150"/>
      <c r="OL37" s="150"/>
      <c r="OM37" s="150"/>
      <c r="ON37" s="150"/>
      <c r="OO37" s="150"/>
      <c r="OP37" s="150"/>
      <c r="OQ37" s="150"/>
      <c r="OR37" s="150"/>
      <c r="OS37" s="150"/>
      <c r="OT37" s="150"/>
      <c r="OU37" s="150"/>
      <c r="OV37" s="150"/>
      <c r="OW37" s="150"/>
      <c r="OX37" s="150"/>
      <c r="OY37" s="150"/>
      <c r="OZ37" s="150"/>
      <c r="PA37" s="150"/>
      <c r="PB37" s="150"/>
      <c r="PC37" s="150"/>
      <c r="PD37" s="150"/>
      <c r="PE37" s="150"/>
      <c r="PF37" s="150"/>
      <c r="PG37" s="150"/>
      <c r="PH37" s="150"/>
      <c r="PI37" s="150"/>
      <c r="PJ37" s="150"/>
      <c r="PK37" s="150"/>
      <c r="PL37" s="150"/>
      <c r="PM37" s="150"/>
      <c r="PN37" s="150"/>
      <c r="PO37" s="150"/>
      <c r="PP37" s="150"/>
      <c r="PQ37" s="150"/>
      <c r="PR37" s="150"/>
      <c r="PS37" s="150"/>
      <c r="PT37" s="150"/>
      <c r="PU37" s="150"/>
      <c r="PV37" s="150"/>
      <c r="PW37" s="150"/>
      <c r="PX37" s="150"/>
      <c r="PY37" s="150"/>
      <c r="PZ37" s="150"/>
      <c r="QA37" s="150"/>
      <c r="QB37" s="150"/>
      <c r="QC37" s="150"/>
      <c r="QD37" s="150"/>
      <c r="QE37" s="150"/>
      <c r="QF37" s="150"/>
      <c r="QG37" s="150"/>
      <c r="QH37" s="150"/>
      <c r="QI37" s="150"/>
      <c r="QJ37" s="150"/>
      <c r="QK37" s="150"/>
      <c r="QL37" s="150"/>
      <c r="QM37" s="150"/>
      <c r="QN37" s="150"/>
      <c r="QO37" s="150"/>
      <c r="QP37" s="150"/>
      <c r="QQ37" s="150"/>
      <c r="QR37" s="150"/>
      <c r="QS37" s="150"/>
      <c r="QT37" s="150"/>
      <c r="QU37" s="150"/>
      <c r="QV37" s="150"/>
      <c r="QW37" s="150"/>
      <c r="QX37" s="150"/>
      <c r="QY37" s="150"/>
      <c r="QZ37" s="150"/>
      <c r="RA37" s="150"/>
      <c r="RB37" s="150"/>
      <c r="RC37" s="150"/>
      <c r="RD37" s="150"/>
      <c r="RE37" s="150"/>
      <c r="RF37" s="150"/>
      <c r="RG37" s="150"/>
      <c r="RH37" s="150"/>
      <c r="RI37" s="150"/>
      <c r="RJ37" s="150"/>
      <c r="RK37" s="150"/>
      <c r="RL37" s="150"/>
      <c r="RM37" s="150"/>
      <c r="RN37" s="150"/>
      <c r="RO37" s="150"/>
      <c r="RP37" s="150"/>
      <c r="RQ37" s="150"/>
      <c r="RR37" s="150"/>
      <c r="RS37" s="150"/>
      <c r="RT37" s="150"/>
      <c r="RU37" s="150"/>
      <c r="RV37" s="150"/>
      <c r="RW37" s="150"/>
      <c r="RX37" s="150"/>
      <c r="RY37" s="150"/>
      <c r="RZ37" s="150"/>
      <c r="SA37" s="150"/>
      <c r="SB37" s="150"/>
      <c r="SC37" s="150"/>
      <c r="SD37" s="150"/>
      <c r="SE37" s="150"/>
      <c r="SF37" s="150"/>
      <c r="SG37" s="150"/>
      <c r="SH37" s="150"/>
      <c r="SI37" s="150"/>
      <c r="SJ37" s="150"/>
      <c r="SK37" s="150"/>
      <c r="SL37" s="150"/>
      <c r="SM37" s="150"/>
      <c r="SN37" s="150"/>
      <c r="SO37" s="150"/>
      <c r="SP37" s="150"/>
      <c r="SQ37" s="150"/>
      <c r="SR37" s="150"/>
      <c r="SS37" s="150"/>
      <c r="ST37" s="150"/>
      <c r="SU37" s="150"/>
      <c r="SV37" s="150"/>
      <c r="SW37" s="150"/>
      <c r="SX37" s="150"/>
      <c r="SY37" s="150"/>
      <c r="SZ37" s="150"/>
      <c r="TA37" s="150"/>
      <c r="TB37" s="150"/>
      <c r="TC37" s="150"/>
      <c r="TD37" s="150"/>
      <c r="TE37" s="150"/>
      <c r="TF37" s="150"/>
      <c r="TG37" s="150"/>
      <c r="TH37" s="150"/>
      <c r="TI37" s="150"/>
      <c r="TJ37" s="150"/>
      <c r="TK37" s="150"/>
      <c r="TL37" s="150"/>
      <c r="TM37" s="150"/>
      <c r="TN37" s="150"/>
      <c r="TO37" s="150"/>
      <c r="TP37" s="150"/>
      <c r="TQ37" s="150"/>
      <c r="TR37" s="150"/>
      <c r="TS37" s="150"/>
      <c r="TT37" s="150"/>
      <c r="TU37" s="150"/>
      <c r="TV37" s="150"/>
      <c r="TW37" s="150"/>
      <c r="TX37" s="150"/>
      <c r="TY37" s="150"/>
      <c r="TZ37" s="150"/>
      <c r="UA37" s="150"/>
      <c r="UB37" s="150"/>
      <c r="UC37" s="150"/>
      <c r="UD37" s="150"/>
      <c r="UE37" s="150"/>
      <c r="UF37" s="150"/>
      <c r="UG37" s="150"/>
      <c r="UH37" s="150"/>
      <c r="UI37" s="150"/>
      <c r="UJ37" s="150"/>
      <c r="UK37" s="150"/>
      <c r="UL37" s="150"/>
      <c r="UM37" s="150"/>
      <c r="UN37" s="150"/>
      <c r="UO37" s="150"/>
      <c r="UP37" s="150"/>
      <c r="UQ37" s="150"/>
      <c r="UR37" s="150"/>
      <c r="US37" s="150"/>
      <c r="UT37" s="150"/>
      <c r="UU37" s="150"/>
      <c r="UV37" s="150"/>
      <c r="UW37" s="150"/>
      <c r="UX37" s="150"/>
      <c r="UY37" s="150"/>
      <c r="UZ37" s="150"/>
      <c r="VA37" s="150"/>
      <c r="VB37" s="150"/>
      <c r="VC37" s="150"/>
      <c r="VD37" s="150"/>
      <c r="VE37" s="150"/>
      <c r="VF37" s="150"/>
      <c r="VG37" s="150"/>
      <c r="VH37" s="150"/>
      <c r="VI37" s="150"/>
      <c r="VJ37" s="150"/>
      <c r="VK37" s="150"/>
      <c r="VL37" s="150"/>
      <c r="VM37" s="150"/>
      <c r="VN37" s="150"/>
      <c r="VO37" s="150"/>
      <c r="VP37" s="150"/>
      <c r="VQ37" s="150"/>
      <c r="VR37" s="150"/>
      <c r="VS37" s="150"/>
      <c r="VT37" s="150"/>
      <c r="VU37" s="150"/>
      <c r="VV37" s="150"/>
      <c r="VW37" s="150"/>
      <c r="VX37" s="150"/>
      <c r="VY37" s="150"/>
      <c r="VZ37" s="150"/>
      <c r="WA37" s="150"/>
      <c r="WB37" s="150"/>
      <c r="WC37" s="150"/>
      <c r="WD37" s="150"/>
      <c r="WE37" s="150"/>
      <c r="WF37" s="150"/>
      <c r="WG37" s="150"/>
      <c r="WH37" s="150"/>
      <c r="WI37" s="150"/>
      <c r="WJ37" s="150"/>
      <c r="WK37" s="150"/>
      <c r="WL37" s="150"/>
      <c r="WM37" s="150"/>
      <c r="WN37" s="150"/>
      <c r="WO37" s="150"/>
      <c r="WP37" s="150"/>
      <c r="WQ37" s="150"/>
      <c r="WR37" s="150"/>
      <c r="WS37" s="150"/>
      <c r="WT37" s="150"/>
      <c r="WU37" s="150"/>
      <c r="WV37" s="150"/>
      <c r="WW37" s="150"/>
      <c r="WX37" s="150"/>
      <c r="WY37" s="150"/>
      <c r="WZ37" s="150"/>
      <c r="XA37" s="150"/>
      <c r="XB37" s="150"/>
      <c r="XC37" s="150"/>
      <c r="XD37" s="150"/>
      <c r="XE37" s="150"/>
      <c r="XF37" s="150"/>
      <c r="XG37" s="150"/>
      <c r="XH37" s="150"/>
      <c r="XI37" s="150"/>
      <c r="XJ37" s="150"/>
      <c r="XK37" s="150"/>
      <c r="XL37" s="150"/>
      <c r="XM37" s="150"/>
      <c r="XN37" s="150"/>
      <c r="XO37" s="150"/>
      <c r="XP37" s="150"/>
      <c r="XQ37" s="150"/>
      <c r="XR37" s="150"/>
      <c r="XS37" s="150"/>
      <c r="XT37" s="150"/>
      <c r="XU37" s="150"/>
      <c r="XV37" s="150"/>
      <c r="XW37" s="150"/>
      <c r="XX37" s="150"/>
      <c r="XY37" s="150"/>
      <c r="XZ37" s="150"/>
      <c r="YA37" s="150"/>
      <c r="YB37" s="150"/>
      <c r="YC37" s="150"/>
      <c r="YD37" s="150"/>
      <c r="YE37" s="150"/>
      <c r="YF37" s="150"/>
      <c r="YG37" s="150"/>
      <c r="YH37" s="150"/>
      <c r="YI37" s="150"/>
      <c r="YJ37" s="150"/>
      <c r="YK37" s="150"/>
      <c r="YL37" s="150"/>
      <c r="YM37" s="150"/>
      <c r="YN37" s="150"/>
      <c r="YO37" s="150"/>
      <c r="YP37" s="150"/>
      <c r="YQ37" s="150"/>
      <c r="YR37" s="150"/>
      <c r="YS37" s="150"/>
      <c r="YT37" s="150"/>
      <c r="YU37" s="150"/>
      <c r="YV37" s="150"/>
      <c r="YW37" s="150"/>
      <c r="YX37" s="150"/>
      <c r="YY37" s="150"/>
      <c r="YZ37" s="150"/>
      <c r="ZA37" s="150"/>
      <c r="ZB37" s="150"/>
      <c r="ZC37" s="150"/>
      <c r="ZD37" s="150"/>
      <c r="ZE37" s="150"/>
      <c r="ZF37" s="150"/>
      <c r="ZG37" s="150"/>
      <c r="ZH37" s="150"/>
      <c r="ZI37" s="150"/>
      <c r="ZJ37" s="150"/>
      <c r="ZK37" s="150"/>
      <c r="ZL37" s="150"/>
      <c r="ZM37" s="150"/>
      <c r="ZN37" s="150"/>
      <c r="ZO37" s="150"/>
      <c r="ZP37" s="150"/>
      <c r="ZQ37" s="150"/>
      <c r="ZR37" s="150"/>
      <c r="ZS37" s="150"/>
      <c r="ZT37" s="150"/>
      <c r="ZU37" s="150"/>
      <c r="ZV37" s="150"/>
      <c r="ZW37" s="150"/>
      <c r="ZX37" s="150"/>
      <c r="ZY37" s="150"/>
      <c r="ZZ37" s="150"/>
      <c r="AAA37" s="150"/>
      <c r="AAB37" s="150"/>
      <c r="AAC37" s="150"/>
      <c r="AAD37" s="150"/>
      <c r="AAE37" s="150"/>
      <c r="AAF37" s="150"/>
      <c r="AAG37" s="150"/>
      <c r="AAH37" s="150"/>
      <c r="AAI37" s="150"/>
      <c r="AAJ37" s="150"/>
      <c r="AAK37" s="150"/>
      <c r="AAL37" s="150"/>
      <c r="AAM37" s="150"/>
      <c r="AAN37" s="150"/>
      <c r="AAO37" s="150"/>
      <c r="AAP37" s="150"/>
      <c r="AAQ37" s="150"/>
      <c r="AAR37" s="150"/>
      <c r="AAS37" s="150"/>
      <c r="AAT37" s="150"/>
      <c r="AAU37" s="150"/>
      <c r="AAV37" s="150"/>
      <c r="AAW37" s="150"/>
      <c r="AAX37" s="150"/>
      <c r="AAY37" s="150"/>
      <c r="AAZ37" s="150"/>
      <c r="ABA37" s="150"/>
      <c r="ABB37" s="150"/>
      <c r="ABC37" s="150"/>
      <c r="ABD37" s="150"/>
      <c r="ABE37" s="150"/>
      <c r="ABF37" s="150"/>
      <c r="ABG37" s="150"/>
      <c r="ABH37" s="150"/>
      <c r="ABI37" s="150"/>
      <c r="ABJ37" s="150"/>
      <c r="ABK37" s="150"/>
      <c r="ABL37" s="150"/>
      <c r="ABM37" s="150"/>
      <c r="ABN37" s="150"/>
      <c r="ABO37" s="150"/>
      <c r="ABP37" s="150"/>
      <c r="ABQ37" s="150"/>
      <c r="ABR37" s="150"/>
      <c r="ABS37" s="150"/>
      <c r="ABT37" s="150"/>
      <c r="ABU37" s="150"/>
      <c r="ABV37" s="150"/>
      <c r="ABW37" s="150"/>
      <c r="ABX37" s="150"/>
      <c r="ABY37" s="150"/>
      <c r="ABZ37" s="150"/>
      <c r="ACA37" s="150"/>
      <c r="ACB37" s="150"/>
      <c r="ACC37" s="150"/>
      <c r="ACD37" s="150"/>
      <c r="ACE37" s="150"/>
      <c r="ACF37" s="150"/>
      <c r="ACG37" s="150"/>
      <c r="ACH37" s="150"/>
      <c r="ACI37" s="150"/>
      <c r="ACJ37" s="150"/>
      <c r="ACK37" s="150"/>
      <c r="ACL37" s="150"/>
      <c r="ACM37" s="150"/>
      <c r="ACN37" s="150"/>
      <c r="ACO37" s="150"/>
      <c r="ACP37" s="150"/>
      <c r="ACQ37" s="150"/>
      <c r="ACR37" s="150"/>
      <c r="ACS37" s="150"/>
      <c r="ACT37" s="150"/>
      <c r="ACU37" s="150"/>
      <c r="ACV37" s="150"/>
      <c r="ACW37" s="150"/>
      <c r="ACX37" s="150"/>
      <c r="ACY37" s="150"/>
      <c r="ACZ37" s="150"/>
      <c r="ADA37" s="150"/>
      <c r="ADB37" s="150"/>
      <c r="ADC37" s="150"/>
      <c r="ADD37" s="150"/>
      <c r="ADE37" s="150"/>
      <c r="ADF37" s="150"/>
      <c r="ADG37" s="150"/>
      <c r="ADH37" s="150"/>
      <c r="ADI37" s="150"/>
      <c r="ADJ37" s="150"/>
      <c r="ADK37" s="150"/>
      <c r="ADL37" s="150"/>
      <c r="ADM37" s="150"/>
      <c r="ADN37" s="150"/>
      <c r="ADO37" s="150"/>
      <c r="ADP37" s="150"/>
      <c r="ADQ37" s="150"/>
      <c r="ADR37" s="150"/>
      <c r="ADS37" s="150"/>
      <c r="ADT37" s="150"/>
      <c r="ADU37" s="150"/>
      <c r="ADV37" s="150"/>
      <c r="ADW37" s="150"/>
      <c r="ADX37" s="150"/>
      <c r="ADY37" s="150"/>
      <c r="ADZ37" s="150"/>
      <c r="AEA37" s="150"/>
      <c r="AEB37" s="150"/>
      <c r="AEC37" s="150"/>
      <c r="AED37" s="150"/>
      <c r="AEE37" s="150"/>
      <c r="AEF37" s="150"/>
      <c r="AEG37" s="150"/>
      <c r="AEH37" s="150"/>
      <c r="AEI37" s="150"/>
      <c r="AEJ37" s="150"/>
      <c r="AEK37" s="150"/>
      <c r="AEL37" s="150"/>
      <c r="AEM37" s="150"/>
      <c r="AEN37" s="150"/>
      <c r="AEO37" s="150"/>
      <c r="AEP37" s="150"/>
      <c r="AEQ37" s="150"/>
      <c r="AER37" s="150"/>
      <c r="AES37" s="150"/>
      <c r="AET37" s="150"/>
      <c r="AEU37" s="150"/>
      <c r="AEV37" s="150"/>
      <c r="AEW37" s="150"/>
      <c r="AEX37" s="150"/>
      <c r="AEY37" s="150"/>
      <c r="AEZ37" s="150"/>
      <c r="AFA37" s="150"/>
      <c r="AFB37" s="150"/>
      <c r="AFC37" s="150"/>
      <c r="AFD37" s="150"/>
      <c r="AFE37" s="150"/>
      <c r="AFF37" s="150"/>
      <c r="AFG37" s="150"/>
      <c r="AFH37" s="150"/>
      <c r="AFI37" s="150"/>
      <c r="AFJ37" s="150"/>
      <c r="AFK37" s="150"/>
      <c r="AFL37" s="150"/>
      <c r="AFM37" s="150"/>
      <c r="AFN37" s="150"/>
      <c r="AFO37" s="150"/>
      <c r="AFP37" s="150"/>
      <c r="AFQ37" s="150"/>
      <c r="AFR37" s="150"/>
      <c r="AFS37" s="150"/>
      <c r="AFT37" s="150"/>
      <c r="AFU37" s="150"/>
      <c r="AFV37" s="150"/>
      <c r="AFW37" s="150"/>
      <c r="AFX37" s="150"/>
      <c r="AFY37" s="150"/>
      <c r="AFZ37" s="150"/>
      <c r="AGA37" s="150"/>
      <c r="AGB37" s="150"/>
      <c r="AGC37" s="150"/>
      <c r="AGD37" s="150"/>
      <c r="AGE37" s="150"/>
      <c r="AGF37" s="150"/>
      <c r="AGG37" s="150"/>
      <c r="AGH37" s="150"/>
      <c r="AGI37" s="150"/>
      <c r="AGJ37" s="150"/>
      <c r="AGK37" s="150"/>
      <c r="AGL37" s="150"/>
      <c r="AGM37" s="150"/>
      <c r="AGN37" s="150"/>
      <c r="AGO37" s="150"/>
      <c r="AGP37" s="150"/>
      <c r="AGQ37" s="150"/>
      <c r="AGR37" s="150"/>
      <c r="AGS37" s="150"/>
      <c r="AGT37" s="150"/>
      <c r="AGU37" s="150"/>
      <c r="AGV37" s="150"/>
      <c r="AGW37" s="150"/>
      <c r="AGX37" s="150"/>
      <c r="AGY37" s="150"/>
      <c r="AGZ37" s="150"/>
      <c r="AHA37" s="150"/>
      <c r="AHB37" s="150"/>
      <c r="AHC37" s="150"/>
      <c r="AHD37" s="150"/>
      <c r="AHE37" s="150"/>
      <c r="AHF37" s="150"/>
      <c r="AHG37" s="150"/>
      <c r="AHH37" s="150"/>
      <c r="AHI37" s="150"/>
      <c r="AHJ37" s="150"/>
      <c r="AHK37" s="150"/>
      <c r="AHL37" s="150"/>
      <c r="AHM37" s="150"/>
      <c r="AHN37" s="150"/>
      <c r="AHO37" s="150"/>
      <c r="AHP37" s="150"/>
      <c r="AHQ37" s="150"/>
      <c r="AHR37" s="150"/>
      <c r="AHS37" s="150"/>
      <c r="AHT37" s="150"/>
      <c r="AHU37" s="150"/>
      <c r="AHV37" s="150"/>
      <c r="AHW37" s="150"/>
      <c r="AHX37" s="150"/>
      <c r="AHY37" s="150"/>
      <c r="AHZ37" s="150"/>
      <c r="AIA37" s="150"/>
      <c r="AIB37" s="150"/>
      <c r="AIC37" s="150"/>
      <c r="AID37" s="150"/>
      <c r="AIE37" s="150"/>
      <c r="AIF37" s="150"/>
      <c r="AIG37" s="150"/>
      <c r="AIH37" s="150"/>
      <c r="AII37" s="150"/>
      <c r="AIJ37" s="150"/>
      <c r="AIK37" s="150"/>
      <c r="AIL37" s="150"/>
      <c r="AIM37" s="150"/>
      <c r="AIN37" s="150"/>
      <c r="AIO37" s="150"/>
      <c r="AIP37" s="150"/>
      <c r="AIQ37" s="150"/>
      <c r="AIR37" s="150"/>
      <c r="AIS37" s="150"/>
      <c r="AIT37" s="150"/>
      <c r="AIU37" s="150"/>
      <c r="AIV37" s="150"/>
      <c r="AIW37" s="150"/>
      <c r="AIX37" s="150"/>
      <c r="AIY37" s="150"/>
      <c r="AIZ37" s="150"/>
      <c r="AJA37" s="150"/>
      <c r="AJB37" s="150"/>
      <c r="AJC37" s="150"/>
      <c r="AJD37" s="150"/>
      <c r="AJE37" s="150"/>
      <c r="AJF37" s="150"/>
      <c r="AJG37" s="150"/>
      <c r="AJH37" s="150"/>
      <c r="AJI37" s="150"/>
      <c r="AJJ37" s="150"/>
      <c r="AJK37" s="150"/>
      <c r="AJL37" s="150"/>
      <c r="AJM37" s="150"/>
      <c r="AJN37" s="150"/>
      <c r="AJO37" s="150"/>
      <c r="AJP37" s="150"/>
      <c r="AJQ37" s="150"/>
      <c r="AJR37" s="150"/>
      <c r="AJS37" s="150"/>
      <c r="AJT37" s="150"/>
      <c r="AJU37" s="150"/>
      <c r="AJV37" s="150"/>
      <c r="AJW37" s="150"/>
      <c r="AJX37" s="150"/>
      <c r="AJY37" s="150"/>
      <c r="AJZ37" s="150"/>
      <c r="AKA37" s="150"/>
      <c r="AKB37" s="150"/>
      <c r="AKC37" s="150"/>
      <c r="AKD37" s="150"/>
      <c r="AKE37" s="150"/>
      <c r="AKF37" s="150"/>
      <c r="AKG37" s="150"/>
      <c r="AKH37" s="150"/>
      <c r="AKI37" s="150"/>
      <c r="AKJ37" s="150"/>
      <c r="AKK37" s="150"/>
      <c r="AKL37" s="150"/>
      <c r="AKM37" s="150"/>
      <c r="AKN37" s="150"/>
      <c r="AKO37" s="150"/>
      <c r="AKP37" s="150"/>
      <c r="AKQ37" s="150"/>
      <c r="AKR37" s="150"/>
      <c r="AKS37" s="150"/>
      <c r="AKT37" s="150"/>
      <c r="AKU37" s="150"/>
      <c r="AKV37" s="150"/>
      <c r="AKW37" s="150"/>
      <c r="AKX37" s="150"/>
      <c r="AKY37" s="150"/>
      <c r="AKZ37" s="150"/>
      <c r="ALA37" s="150"/>
      <c r="ALB37" s="150"/>
      <c r="ALC37" s="150"/>
      <c r="ALD37" s="150"/>
      <c r="ALE37" s="150"/>
      <c r="ALF37" s="150"/>
      <c r="ALG37" s="150"/>
      <c r="ALH37" s="150"/>
      <c r="ALI37" s="150"/>
      <c r="ALJ37" s="150"/>
      <c r="ALK37" s="150"/>
      <c r="ALL37" s="150"/>
      <c r="ALM37" s="150"/>
      <c r="ALN37" s="150"/>
      <c r="ALO37" s="150"/>
      <c r="ALP37" s="150"/>
      <c r="ALQ37" s="150"/>
      <c r="ALR37" s="150"/>
      <c r="ALS37" s="150"/>
      <c r="ALT37" s="150"/>
      <c r="ALU37" s="150"/>
      <c r="ALV37" s="150"/>
      <c r="ALW37" s="150"/>
      <c r="ALX37" s="150"/>
      <c r="ALY37" s="150"/>
      <c r="ALZ37" s="150"/>
      <c r="AMA37" s="150"/>
      <c r="AMB37" s="150"/>
      <c r="AMC37" s="150"/>
      <c r="AMD37" s="150"/>
      <c r="AME37" s="150"/>
      <c r="AMF37" s="150"/>
      <c r="AMG37" s="150"/>
      <c r="AMH37" s="150"/>
      <c r="AMI37" s="150"/>
      <c r="AMJ37" s="150"/>
      <c r="AMK37" s="150"/>
    </row>
    <row r="38" spans="1:1025" s="338" customFormat="1" ht="22.5" hidden="1" x14ac:dyDescent="0.2">
      <c r="A38" s="148" t="s">
        <v>280</v>
      </c>
      <c r="B38" s="148">
        <v>43477</v>
      </c>
      <c r="C38" s="148" t="s">
        <v>291</v>
      </c>
      <c r="D38" s="148" t="s">
        <v>282</v>
      </c>
      <c r="E38" s="401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150"/>
      <c r="AH38" s="150"/>
      <c r="AI38" s="150"/>
      <c r="AJ38" s="150"/>
      <c r="AK38" s="150"/>
      <c r="AL38" s="150"/>
      <c r="AM38" s="150"/>
      <c r="AN38" s="150"/>
      <c r="AO38" s="150"/>
      <c r="AP38" s="150"/>
      <c r="AQ38" s="150"/>
      <c r="AR38" s="150"/>
      <c r="AS38" s="150"/>
      <c r="AT38" s="150"/>
      <c r="AU38" s="150"/>
      <c r="AV38" s="150"/>
      <c r="AW38" s="150"/>
      <c r="AX38" s="150"/>
      <c r="AY38" s="150"/>
      <c r="AZ38" s="150"/>
      <c r="BA38" s="150"/>
      <c r="BB38" s="150"/>
      <c r="BC38" s="150"/>
      <c r="BD38" s="150"/>
      <c r="BE38" s="150"/>
      <c r="BF38" s="150"/>
      <c r="BG38" s="150"/>
      <c r="BH38" s="150"/>
      <c r="BI38" s="150"/>
      <c r="BJ38" s="150"/>
      <c r="BK38" s="150"/>
      <c r="BL38" s="150"/>
      <c r="BM38" s="150"/>
      <c r="BN38" s="150"/>
      <c r="BO38" s="150"/>
      <c r="BP38" s="150"/>
      <c r="BQ38" s="150"/>
      <c r="BR38" s="150"/>
      <c r="BS38" s="150"/>
      <c r="BT38" s="150"/>
      <c r="BU38" s="150"/>
      <c r="BV38" s="150"/>
      <c r="BW38" s="150"/>
      <c r="BX38" s="150"/>
      <c r="BY38" s="150"/>
      <c r="BZ38" s="150"/>
      <c r="CA38" s="150"/>
      <c r="CB38" s="150"/>
      <c r="CC38" s="150"/>
      <c r="CD38" s="150"/>
      <c r="CE38" s="150"/>
      <c r="CF38" s="150"/>
      <c r="CG38" s="150"/>
      <c r="CH38" s="150"/>
      <c r="CI38" s="150"/>
      <c r="CJ38" s="150"/>
      <c r="CK38" s="150"/>
      <c r="CL38" s="150"/>
      <c r="CM38" s="150"/>
      <c r="CN38" s="150"/>
      <c r="CO38" s="150"/>
      <c r="CP38" s="150"/>
      <c r="CQ38" s="150"/>
      <c r="CR38" s="150"/>
      <c r="CS38" s="150"/>
      <c r="CT38" s="150"/>
      <c r="CU38" s="150"/>
      <c r="CV38" s="150"/>
      <c r="CW38" s="150"/>
      <c r="CX38" s="150"/>
      <c r="CY38" s="150"/>
      <c r="CZ38" s="150"/>
      <c r="DA38" s="150"/>
      <c r="DB38" s="150"/>
      <c r="DC38" s="150"/>
      <c r="DD38" s="150"/>
      <c r="DE38" s="150"/>
      <c r="DF38" s="150"/>
      <c r="DG38" s="150"/>
      <c r="DH38" s="150"/>
      <c r="DI38" s="150"/>
      <c r="DJ38" s="150"/>
      <c r="DK38" s="150"/>
      <c r="DL38" s="150"/>
      <c r="DM38" s="150"/>
      <c r="DN38" s="150"/>
      <c r="DO38" s="150"/>
      <c r="DP38" s="150"/>
      <c r="DQ38" s="150"/>
      <c r="DR38" s="150"/>
      <c r="DS38" s="150"/>
      <c r="DT38" s="150"/>
      <c r="DU38" s="150"/>
      <c r="DV38" s="150"/>
      <c r="DW38" s="150"/>
      <c r="DX38" s="150"/>
      <c r="DY38" s="150"/>
      <c r="DZ38" s="150"/>
      <c r="EA38" s="150"/>
      <c r="EB38" s="150"/>
      <c r="EC38" s="150"/>
      <c r="ED38" s="150"/>
      <c r="EE38" s="150"/>
      <c r="EF38" s="150"/>
      <c r="EG38" s="150"/>
      <c r="EH38" s="150"/>
      <c r="EI38" s="150"/>
      <c r="EJ38" s="150"/>
      <c r="EK38" s="150"/>
      <c r="EL38" s="150"/>
      <c r="EM38" s="150"/>
      <c r="EN38" s="150"/>
      <c r="EO38" s="150"/>
      <c r="EP38" s="150"/>
      <c r="EQ38" s="150"/>
      <c r="ER38" s="150"/>
      <c r="ES38" s="150"/>
      <c r="ET38" s="150"/>
      <c r="EU38" s="150"/>
      <c r="EV38" s="150"/>
      <c r="EW38" s="150"/>
      <c r="EX38" s="150"/>
      <c r="EY38" s="150"/>
      <c r="EZ38" s="150"/>
      <c r="FA38" s="150"/>
      <c r="FB38" s="150"/>
      <c r="FC38" s="150"/>
      <c r="FD38" s="150"/>
      <c r="FE38" s="150"/>
      <c r="FF38" s="150"/>
      <c r="FG38" s="150"/>
      <c r="FH38" s="150"/>
      <c r="FI38" s="150"/>
      <c r="FJ38" s="150"/>
      <c r="FK38" s="150"/>
      <c r="FL38" s="150"/>
      <c r="FM38" s="150"/>
      <c r="FN38" s="150"/>
      <c r="FO38" s="150"/>
      <c r="FP38" s="150"/>
      <c r="FQ38" s="150"/>
      <c r="FR38" s="150"/>
      <c r="FS38" s="150"/>
      <c r="FT38" s="150"/>
      <c r="FU38" s="150"/>
      <c r="FV38" s="150"/>
      <c r="FW38" s="150"/>
      <c r="FX38" s="150"/>
      <c r="FY38" s="150"/>
      <c r="FZ38" s="150"/>
      <c r="GA38" s="150"/>
      <c r="GB38" s="150"/>
      <c r="GC38" s="150"/>
      <c r="GD38" s="150"/>
      <c r="GE38" s="150"/>
      <c r="GF38" s="150"/>
      <c r="GG38" s="150"/>
      <c r="GH38" s="150"/>
      <c r="GI38" s="150"/>
      <c r="GJ38" s="150"/>
      <c r="GK38" s="150"/>
      <c r="GL38" s="150"/>
      <c r="GM38" s="150"/>
      <c r="GN38" s="150"/>
      <c r="GO38" s="150"/>
      <c r="GP38" s="150"/>
      <c r="GQ38" s="150"/>
      <c r="GR38" s="150"/>
      <c r="GS38" s="150"/>
      <c r="GT38" s="150"/>
      <c r="GU38" s="150"/>
      <c r="GV38" s="150"/>
      <c r="GW38" s="150"/>
      <c r="GX38" s="150"/>
      <c r="GY38" s="150"/>
      <c r="GZ38" s="150"/>
      <c r="HA38" s="150"/>
      <c r="HB38" s="150"/>
      <c r="HC38" s="150"/>
      <c r="HD38" s="150"/>
      <c r="HE38" s="150"/>
      <c r="HF38" s="150"/>
      <c r="HG38" s="150"/>
      <c r="HH38" s="150"/>
      <c r="HI38" s="150"/>
      <c r="HJ38" s="150"/>
      <c r="HK38" s="150"/>
      <c r="HL38" s="150"/>
      <c r="HM38" s="150"/>
      <c r="HN38" s="150"/>
      <c r="HO38" s="150"/>
      <c r="HP38" s="150"/>
      <c r="HQ38" s="150"/>
      <c r="HR38" s="150"/>
      <c r="HS38" s="150"/>
      <c r="HT38" s="150"/>
      <c r="HU38" s="150"/>
      <c r="HV38" s="150"/>
      <c r="HW38" s="150"/>
      <c r="HX38" s="150"/>
      <c r="HY38" s="150"/>
      <c r="HZ38" s="150"/>
      <c r="IA38" s="150"/>
      <c r="IB38" s="150"/>
      <c r="IC38" s="150"/>
      <c r="ID38" s="150"/>
      <c r="IE38" s="150"/>
      <c r="IF38" s="150"/>
      <c r="IG38" s="150"/>
      <c r="IH38" s="150"/>
      <c r="II38" s="150"/>
      <c r="IJ38" s="150"/>
      <c r="IK38" s="150"/>
      <c r="IL38" s="150"/>
      <c r="IM38" s="150"/>
      <c r="IN38" s="150"/>
      <c r="IO38" s="150"/>
      <c r="IP38" s="150"/>
      <c r="IQ38" s="150"/>
      <c r="IR38" s="150"/>
      <c r="IS38" s="150"/>
      <c r="IT38" s="150"/>
      <c r="IU38" s="150"/>
      <c r="IV38" s="150"/>
      <c r="IW38" s="150"/>
      <c r="IX38" s="150"/>
      <c r="IY38" s="150"/>
      <c r="IZ38" s="150"/>
      <c r="JA38" s="150"/>
      <c r="JB38" s="150"/>
      <c r="JC38" s="150"/>
      <c r="JD38" s="150"/>
      <c r="JE38" s="150"/>
      <c r="JF38" s="150"/>
      <c r="JG38" s="150"/>
      <c r="JH38" s="150"/>
      <c r="JI38" s="150"/>
      <c r="JJ38" s="150"/>
      <c r="JK38" s="150"/>
      <c r="JL38" s="150"/>
      <c r="JM38" s="150"/>
      <c r="JN38" s="150"/>
      <c r="JO38" s="150"/>
      <c r="JP38" s="150"/>
      <c r="JQ38" s="150"/>
      <c r="JR38" s="150"/>
      <c r="JS38" s="150"/>
      <c r="JT38" s="150"/>
      <c r="JU38" s="150"/>
      <c r="JV38" s="150"/>
      <c r="JW38" s="150"/>
      <c r="JX38" s="150"/>
      <c r="JY38" s="150"/>
      <c r="JZ38" s="150"/>
      <c r="KA38" s="150"/>
      <c r="KB38" s="150"/>
      <c r="KC38" s="150"/>
      <c r="KD38" s="150"/>
      <c r="KE38" s="150"/>
      <c r="KF38" s="150"/>
      <c r="KG38" s="150"/>
      <c r="KH38" s="150"/>
      <c r="KI38" s="150"/>
      <c r="KJ38" s="150"/>
      <c r="KK38" s="150"/>
      <c r="KL38" s="150"/>
      <c r="KM38" s="150"/>
      <c r="KN38" s="150"/>
      <c r="KO38" s="150"/>
      <c r="KP38" s="150"/>
      <c r="KQ38" s="150"/>
      <c r="KR38" s="150"/>
      <c r="KS38" s="150"/>
      <c r="KT38" s="150"/>
      <c r="KU38" s="150"/>
      <c r="KV38" s="150"/>
      <c r="KW38" s="150"/>
      <c r="KX38" s="150"/>
      <c r="KY38" s="150"/>
      <c r="KZ38" s="150"/>
      <c r="LA38" s="150"/>
      <c r="LB38" s="150"/>
      <c r="LC38" s="150"/>
      <c r="LD38" s="150"/>
      <c r="LE38" s="150"/>
      <c r="LF38" s="150"/>
      <c r="LG38" s="150"/>
      <c r="LH38" s="150"/>
      <c r="LI38" s="150"/>
      <c r="LJ38" s="150"/>
      <c r="LK38" s="150"/>
      <c r="LL38" s="150"/>
      <c r="LM38" s="150"/>
      <c r="LN38" s="150"/>
      <c r="LO38" s="150"/>
      <c r="LP38" s="150"/>
      <c r="LQ38" s="150"/>
      <c r="LR38" s="150"/>
      <c r="LS38" s="150"/>
      <c r="LT38" s="150"/>
      <c r="LU38" s="150"/>
      <c r="LV38" s="150"/>
      <c r="LW38" s="150"/>
      <c r="LX38" s="150"/>
      <c r="LY38" s="150"/>
      <c r="LZ38" s="150"/>
      <c r="MA38" s="150"/>
      <c r="MB38" s="150"/>
      <c r="MC38" s="150"/>
      <c r="MD38" s="150"/>
      <c r="ME38" s="150"/>
      <c r="MF38" s="150"/>
      <c r="MG38" s="150"/>
      <c r="MH38" s="150"/>
      <c r="MI38" s="150"/>
      <c r="MJ38" s="150"/>
      <c r="MK38" s="150"/>
      <c r="ML38" s="150"/>
      <c r="MM38" s="150"/>
      <c r="MN38" s="150"/>
      <c r="MO38" s="150"/>
      <c r="MP38" s="150"/>
      <c r="MQ38" s="150"/>
      <c r="MR38" s="150"/>
      <c r="MS38" s="150"/>
      <c r="MT38" s="150"/>
      <c r="MU38" s="150"/>
      <c r="MV38" s="150"/>
      <c r="MW38" s="150"/>
      <c r="MX38" s="150"/>
      <c r="MY38" s="150"/>
      <c r="MZ38" s="150"/>
      <c r="NA38" s="150"/>
      <c r="NB38" s="150"/>
      <c r="NC38" s="150"/>
      <c r="ND38" s="150"/>
      <c r="NE38" s="150"/>
      <c r="NF38" s="150"/>
      <c r="NG38" s="150"/>
      <c r="NH38" s="150"/>
      <c r="NI38" s="150"/>
      <c r="NJ38" s="150"/>
      <c r="NK38" s="150"/>
      <c r="NL38" s="150"/>
      <c r="NM38" s="150"/>
      <c r="NN38" s="150"/>
      <c r="NO38" s="150"/>
      <c r="NP38" s="150"/>
      <c r="NQ38" s="150"/>
      <c r="NR38" s="150"/>
      <c r="NS38" s="150"/>
      <c r="NT38" s="150"/>
      <c r="NU38" s="150"/>
      <c r="NV38" s="150"/>
      <c r="NW38" s="150"/>
      <c r="NX38" s="150"/>
      <c r="NY38" s="150"/>
      <c r="NZ38" s="150"/>
      <c r="OA38" s="150"/>
      <c r="OB38" s="150"/>
      <c r="OC38" s="150"/>
      <c r="OD38" s="150"/>
      <c r="OE38" s="150"/>
      <c r="OF38" s="150"/>
      <c r="OG38" s="150"/>
      <c r="OH38" s="150"/>
      <c r="OI38" s="150"/>
      <c r="OJ38" s="150"/>
      <c r="OK38" s="150"/>
      <c r="OL38" s="150"/>
      <c r="OM38" s="150"/>
      <c r="ON38" s="150"/>
      <c r="OO38" s="150"/>
      <c r="OP38" s="150"/>
      <c r="OQ38" s="150"/>
      <c r="OR38" s="150"/>
      <c r="OS38" s="150"/>
      <c r="OT38" s="150"/>
      <c r="OU38" s="150"/>
      <c r="OV38" s="150"/>
      <c r="OW38" s="150"/>
      <c r="OX38" s="150"/>
      <c r="OY38" s="150"/>
      <c r="OZ38" s="150"/>
      <c r="PA38" s="150"/>
      <c r="PB38" s="150"/>
      <c r="PC38" s="150"/>
      <c r="PD38" s="150"/>
      <c r="PE38" s="150"/>
      <c r="PF38" s="150"/>
      <c r="PG38" s="150"/>
      <c r="PH38" s="150"/>
      <c r="PI38" s="150"/>
      <c r="PJ38" s="150"/>
      <c r="PK38" s="150"/>
      <c r="PL38" s="150"/>
      <c r="PM38" s="150"/>
      <c r="PN38" s="150"/>
      <c r="PO38" s="150"/>
      <c r="PP38" s="150"/>
      <c r="PQ38" s="150"/>
      <c r="PR38" s="150"/>
      <c r="PS38" s="150"/>
      <c r="PT38" s="150"/>
      <c r="PU38" s="150"/>
      <c r="PV38" s="150"/>
      <c r="PW38" s="150"/>
      <c r="PX38" s="150"/>
      <c r="PY38" s="150"/>
      <c r="PZ38" s="150"/>
      <c r="QA38" s="150"/>
      <c r="QB38" s="150"/>
      <c r="QC38" s="150"/>
      <c r="QD38" s="150"/>
      <c r="QE38" s="150"/>
      <c r="QF38" s="150"/>
      <c r="QG38" s="150"/>
      <c r="QH38" s="150"/>
      <c r="QI38" s="150"/>
      <c r="QJ38" s="150"/>
      <c r="QK38" s="150"/>
      <c r="QL38" s="150"/>
      <c r="QM38" s="150"/>
      <c r="QN38" s="150"/>
      <c r="QO38" s="150"/>
      <c r="QP38" s="150"/>
      <c r="QQ38" s="150"/>
      <c r="QR38" s="150"/>
      <c r="QS38" s="150"/>
      <c r="QT38" s="150"/>
      <c r="QU38" s="150"/>
      <c r="QV38" s="150"/>
      <c r="QW38" s="150"/>
      <c r="QX38" s="150"/>
      <c r="QY38" s="150"/>
      <c r="QZ38" s="150"/>
      <c r="RA38" s="150"/>
      <c r="RB38" s="150"/>
      <c r="RC38" s="150"/>
      <c r="RD38" s="150"/>
      <c r="RE38" s="150"/>
      <c r="RF38" s="150"/>
      <c r="RG38" s="150"/>
      <c r="RH38" s="150"/>
      <c r="RI38" s="150"/>
      <c r="RJ38" s="150"/>
      <c r="RK38" s="150"/>
      <c r="RL38" s="150"/>
      <c r="RM38" s="150"/>
      <c r="RN38" s="150"/>
      <c r="RO38" s="150"/>
      <c r="RP38" s="150"/>
      <c r="RQ38" s="150"/>
      <c r="RR38" s="150"/>
      <c r="RS38" s="150"/>
      <c r="RT38" s="150"/>
      <c r="RU38" s="150"/>
      <c r="RV38" s="150"/>
      <c r="RW38" s="150"/>
      <c r="RX38" s="150"/>
      <c r="RY38" s="150"/>
      <c r="RZ38" s="150"/>
      <c r="SA38" s="150"/>
      <c r="SB38" s="150"/>
      <c r="SC38" s="150"/>
      <c r="SD38" s="150"/>
      <c r="SE38" s="150"/>
      <c r="SF38" s="150"/>
      <c r="SG38" s="150"/>
      <c r="SH38" s="150"/>
      <c r="SI38" s="150"/>
      <c r="SJ38" s="150"/>
      <c r="SK38" s="150"/>
      <c r="SL38" s="150"/>
      <c r="SM38" s="150"/>
      <c r="SN38" s="150"/>
      <c r="SO38" s="150"/>
      <c r="SP38" s="150"/>
      <c r="SQ38" s="150"/>
      <c r="SR38" s="150"/>
      <c r="SS38" s="150"/>
      <c r="ST38" s="150"/>
      <c r="SU38" s="150"/>
      <c r="SV38" s="150"/>
      <c r="SW38" s="150"/>
      <c r="SX38" s="150"/>
      <c r="SY38" s="150"/>
      <c r="SZ38" s="150"/>
      <c r="TA38" s="150"/>
      <c r="TB38" s="150"/>
      <c r="TC38" s="150"/>
      <c r="TD38" s="150"/>
      <c r="TE38" s="150"/>
      <c r="TF38" s="150"/>
      <c r="TG38" s="150"/>
      <c r="TH38" s="150"/>
      <c r="TI38" s="150"/>
      <c r="TJ38" s="150"/>
      <c r="TK38" s="150"/>
      <c r="TL38" s="150"/>
      <c r="TM38" s="150"/>
      <c r="TN38" s="150"/>
      <c r="TO38" s="150"/>
      <c r="TP38" s="150"/>
      <c r="TQ38" s="150"/>
      <c r="TR38" s="150"/>
      <c r="TS38" s="150"/>
      <c r="TT38" s="150"/>
      <c r="TU38" s="150"/>
      <c r="TV38" s="150"/>
      <c r="TW38" s="150"/>
      <c r="TX38" s="150"/>
      <c r="TY38" s="150"/>
      <c r="TZ38" s="150"/>
      <c r="UA38" s="150"/>
      <c r="UB38" s="150"/>
      <c r="UC38" s="150"/>
      <c r="UD38" s="150"/>
      <c r="UE38" s="150"/>
      <c r="UF38" s="150"/>
      <c r="UG38" s="150"/>
      <c r="UH38" s="150"/>
      <c r="UI38" s="150"/>
      <c r="UJ38" s="150"/>
      <c r="UK38" s="150"/>
      <c r="UL38" s="150"/>
      <c r="UM38" s="150"/>
      <c r="UN38" s="150"/>
      <c r="UO38" s="150"/>
      <c r="UP38" s="150"/>
      <c r="UQ38" s="150"/>
      <c r="UR38" s="150"/>
      <c r="US38" s="150"/>
      <c r="UT38" s="150"/>
      <c r="UU38" s="150"/>
      <c r="UV38" s="150"/>
      <c r="UW38" s="150"/>
      <c r="UX38" s="150"/>
      <c r="UY38" s="150"/>
      <c r="UZ38" s="150"/>
      <c r="VA38" s="150"/>
      <c r="VB38" s="150"/>
      <c r="VC38" s="150"/>
      <c r="VD38" s="150"/>
      <c r="VE38" s="150"/>
      <c r="VF38" s="150"/>
      <c r="VG38" s="150"/>
      <c r="VH38" s="150"/>
      <c r="VI38" s="150"/>
      <c r="VJ38" s="150"/>
      <c r="VK38" s="150"/>
      <c r="VL38" s="150"/>
      <c r="VM38" s="150"/>
      <c r="VN38" s="150"/>
      <c r="VO38" s="150"/>
      <c r="VP38" s="150"/>
      <c r="VQ38" s="150"/>
      <c r="VR38" s="150"/>
      <c r="VS38" s="150"/>
      <c r="VT38" s="150"/>
      <c r="VU38" s="150"/>
      <c r="VV38" s="150"/>
      <c r="VW38" s="150"/>
      <c r="VX38" s="150"/>
      <c r="VY38" s="150"/>
      <c r="VZ38" s="150"/>
      <c r="WA38" s="150"/>
      <c r="WB38" s="150"/>
      <c r="WC38" s="150"/>
      <c r="WD38" s="150"/>
      <c r="WE38" s="150"/>
      <c r="WF38" s="150"/>
      <c r="WG38" s="150"/>
      <c r="WH38" s="150"/>
      <c r="WI38" s="150"/>
      <c r="WJ38" s="150"/>
      <c r="WK38" s="150"/>
      <c r="WL38" s="150"/>
      <c r="WM38" s="150"/>
      <c r="WN38" s="150"/>
      <c r="WO38" s="150"/>
      <c r="WP38" s="150"/>
      <c r="WQ38" s="150"/>
      <c r="WR38" s="150"/>
      <c r="WS38" s="150"/>
      <c r="WT38" s="150"/>
      <c r="WU38" s="150"/>
      <c r="WV38" s="150"/>
      <c r="WW38" s="150"/>
      <c r="WX38" s="150"/>
      <c r="WY38" s="150"/>
      <c r="WZ38" s="150"/>
      <c r="XA38" s="150"/>
      <c r="XB38" s="150"/>
      <c r="XC38" s="150"/>
      <c r="XD38" s="150"/>
      <c r="XE38" s="150"/>
      <c r="XF38" s="150"/>
      <c r="XG38" s="150"/>
      <c r="XH38" s="150"/>
      <c r="XI38" s="150"/>
      <c r="XJ38" s="150"/>
      <c r="XK38" s="150"/>
      <c r="XL38" s="150"/>
      <c r="XM38" s="150"/>
      <c r="XN38" s="150"/>
      <c r="XO38" s="150"/>
      <c r="XP38" s="150"/>
      <c r="XQ38" s="150"/>
      <c r="XR38" s="150"/>
      <c r="XS38" s="150"/>
      <c r="XT38" s="150"/>
      <c r="XU38" s="150"/>
      <c r="XV38" s="150"/>
      <c r="XW38" s="150"/>
      <c r="XX38" s="150"/>
      <c r="XY38" s="150"/>
      <c r="XZ38" s="150"/>
      <c r="YA38" s="150"/>
      <c r="YB38" s="150"/>
      <c r="YC38" s="150"/>
      <c r="YD38" s="150"/>
      <c r="YE38" s="150"/>
      <c r="YF38" s="150"/>
      <c r="YG38" s="150"/>
      <c r="YH38" s="150"/>
      <c r="YI38" s="150"/>
      <c r="YJ38" s="150"/>
      <c r="YK38" s="150"/>
      <c r="YL38" s="150"/>
      <c r="YM38" s="150"/>
      <c r="YN38" s="150"/>
      <c r="YO38" s="150"/>
      <c r="YP38" s="150"/>
      <c r="YQ38" s="150"/>
      <c r="YR38" s="150"/>
      <c r="YS38" s="150"/>
      <c r="YT38" s="150"/>
      <c r="YU38" s="150"/>
      <c r="YV38" s="150"/>
      <c r="YW38" s="150"/>
      <c r="YX38" s="150"/>
      <c r="YY38" s="150"/>
      <c r="YZ38" s="150"/>
      <c r="ZA38" s="150"/>
      <c r="ZB38" s="150"/>
      <c r="ZC38" s="150"/>
      <c r="ZD38" s="150"/>
      <c r="ZE38" s="150"/>
      <c r="ZF38" s="150"/>
      <c r="ZG38" s="150"/>
      <c r="ZH38" s="150"/>
      <c r="ZI38" s="150"/>
      <c r="ZJ38" s="150"/>
      <c r="ZK38" s="150"/>
      <c r="ZL38" s="150"/>
      <c r="ZM38" s="150"/>
      <c r="ZN38" s="150"/>
      <c r="ZO38" s="150"/>
      <c r="ZP38" s="150"/>
      <c r="ZQ38" s="150"/>
      <c r="ZR38" s="150"/>
      <c r="ZS38" s="150"/>
      <c r="ZT38" s="150"/>
      <c r="ZU38" s="150"/>
      <c r="ZV38" s="150"/>
      <c r="ZW38" s="150"/>
      <c r="ZX38" s="150"/>
      <c r="ZY38" s="150"/>
      <c r="ZZ38" s="150"/>
      <c r="AAA38" s="150"/>
      <c r="AAB38" s="150"/>
      <c r="AAC38" s="150"/>
      <c r="AAD38" s="150"/>
      <c r="AAE38" s="150"/>
      <c r="AAF38" s="150"/>
      <c r="AAG38" s="150"/>
      <c r="AAH38" s="150"/>
      <c r="AAI38" s="150"/>
      <c r="AAJ38" s="150"/>
      <c r="AAK38" s="150"/>
      <c r="AAL38" s="150"/>
      <c r="AAM38" s="150"/>
      <c r="AAN38" s="150"/>
      <c r="AAO38" s="150"/>
      <c r="AAP38" s="150"/>
      <c r="AAQ38" s="150"/>
      <c r="AAR38" s="150"/>
      <c r="AAS38" s="150"/>
      <c r="AAT38" s="150"/>
      <c r="AAU38" s="150"/>
      <c r="AAV38" s="150"/>
      <c r="AAW38" s="150"/>
      <c r="AAX38" s="150"/>
      <c r="AAY38" s="150"/>
      <c r="AAZ38" s="150"/>
      <c r="ABA38" s="150"/>
      <c r="ABB38" s="150"/>
      <c r="ABC38" s="150"/>
      <c r="ABD38" s="150"/>
      <c r="ABE38" s="150"/>
      <c r="ABF38" s="150"/>
      <c r="ABG38" s="150"/>
      <c r="ABH38" s="150"/>
      <c r="ABI38" s="150"/>
      <c r="ABJ38" s="150"/>
      <c r="ABK38" s="150"/>
      <c r="ABL38" s="150"/>
      <c r="ABM38" s="150"/>
      <c r="ABN38" s="150"/>
      <c r="ABO38" s="150"/>
      <c r="ABP38" s="150"/>
      <c r="ABQ38" s="150"/>
      <c r="ABR38" s="150"/>
      <c r="ABS38" s="150"/>
      <c r="ABT38" s="150"/>
      <c r="ABU38" s="150"/>
      <c r="ABV38" s="150"/>
      <c r="ABW38" s="150"/>
      <c r="ABX38" s="150"/>
      <c r="ABY38" s="150"/>
      <c r="ABZ38" s="150"/>
      <c r="ACA38" s="150"/>
      <c r="ACB38" s="150"/>
      <c r="ACC38" s="150"/>
      <c r="ACD38" s="150"/>
      <c r="ACE38" s="150"/>
      <c r="ACF38" s="150"/>
      <c r="ACG38" s="150"/>
      <c r="ACH38" s="150"/>
      <c r="ACI38" s="150"/>
      <c r="ACJ38" s="150"/>
      <c r="ACK38" s="150"/>
      <c r="ACL38" s="150"/>
      <c r="ACM38" s="150"/>
      <c r="ACN38" s="150"/>
      <c r="ACO38" s="150"/>
      <c r="ACP38" s="150"/>
      <c r="ACQ38" s="150"/>
      <c r="ACR38" s="150"/>
      <c r="ACS38" s="150"/>
      <c r="ACT38" s="150"/>
      <c r="ACU38" s="150"/>
      <c r="ACV38" s="150"/>
      <c r="ACW38" s="150"/>
      <c r="ACX38" s="150"/>
      <c r="ACY38" s="150"/>
      <c r="ACZ38" s="150"/>
      <c r="ADA38" s="150"/>
      <c r="ADB38" s="150"/>
      <c r="ADC38" s="150"/>
      <c r="ADD38" s="150"/>
      <c r="ADE38" s="150"/>
      <c r="ADF38" s="150"/>
      <c r="ADG38" s="150"/>
      <c r="ADH38" s="150"/>
      <c r="ADI38" s="150"/>
      <c r="ADJ38" s="150"/>
      <c r="ADK38" s="150"/>
      <c r="ADL38" s="150"/>
      <c r="ADM38" s="150"/>
      <c r="ADN38" s="150"/>
      <c r="ADO38" s="150"/>
      <c r="ADP38" s="150"/>
      <c r="ADQ38" s="150"/>
      <c r="ADR38" s="150"/>
      <c r="ADS38" s="150"/>
      <c r="ADT38" s="150"/>
      <c r="ADU38" s="150"/>
      <c r="ADV38" s="150"/>
      <c r="ADW38" s="150"/>
      <c r="ADX38" s="150"/>
      <c r="ADY38" s="150"/>
      <c r="ADZ38" s="150"/>
      <c r="AEA38" s="150"/>
      <c r="AEB38" s="150"/>
      <c r="AEC38" s="150"/>
      <c r="AED38" s="150"/>
      <c r="AEE38" s="150"/>
      <c r="AEF38" s="150"/>
      <c r="AEG38" s="150"/>
      <c r="AEH38" s="150"/>
      <c r="AEI38" s="150"/>
      <c r="AEJ38" s="150"/>
      <c r="AEK38" s="150"/>
      <c r="AEL38" s="150"/>
      <c r="AEM38" s="150"/>
      <c r="AEN38" s="150"/>
      <c r="AEO38" s="150"/>
      <c r="AEP38" s="150"/>
      <c r="AEQ38" s="150"/>
      <c r="AER38" s="150"/>
      <c r="AES38" s="150"/>
      <c r="AET38" s="150"/>
      <c r="AEU38" s="150"/>
      <c r="AEV38" s="150"/>
      <c r="AEW38" s="150"/>
      <c r="AEX38" s="150"/>
      <c r="AEY38" s="150"/>
      <c r="AEZ38" s="150"/>
      <c r="AFA38" s="150"/>
      <c r="AFB38" s="150"/>
      <c r="AFC38" s="150"/>
      <c r="AFD38" s="150"/>
      <c r="AFE38" s="150"/>
      <c r="AFF38" s="150"/>
      <c r="AFG38" s="150"/>
      <c r="AFH38" s="150"/>
      <c r="AFI38" s="150"/>
      <c r="AFJ38" s="150"/>
      <c r="AFK38" s="150"/>
      <c r="AFL38" s="150"/>
      <c r="AFM38" s="150"/>
      <c r="AFN38" s="150"/>
      <c r="AFO38" s="150"/>
      <c r="AFP38" s="150"/>
      <c r="AFQ38" s="150"/>
      <c r="AFR38" s="150"/>
      <c r="AFS38" s="150"/>
      <c r="AFT38" s="150"/>
      <c r="AFU38" s="150"/>
      <c r="AFV38" s="150"/>
      <c r="AFW38" s="150"/>
      <c r="AFX38" s="150"/>
      <c r="AFY38" s="150"/>
      <c r="AFZ38" s="150"/>
      <c r="AGA38" s="150"/>
      <c r="AGB38" s="150"/>
      <c r="AGC38" s="150"/>
      <c r="AGD38" s="150"/>
      <c r="AGE38" s="150"/>
      <c r="AGF38" s="150"/>
      <c r="AGG38" s="150"/>
      <c r="AGH38" s="150"/>
      <c r="AGI38" s="150"/>
      <c r="AGJ38" s="150"/>
      <c r="AGK38" s="150"/>
      <c r="AGL38" s="150"/>
      <c r="AGM38" s="150"/>
      <c r="AGN38" s="150"/>
      <c r="AGO38" s="150"/>
      <c r="AGP38" s="150"/>
      <c r="AGQ38" s="150"/>
      <c r="AGR38" s="150"/>
      <c r="AGS38" s="150"/>
      <c r="AGT38" s="150"/>
      <c r="AGU38" s="150"/>
      <c r="AGV38" s="150"/>
      <c r="AGW38" s="150"/>
      <c r="AGX38" s="150"/>
      <c r="AGY38" s="150"/>
      <c r="AGZ38" s="150"/>
      <c r="AHA38" s="150"/>
      <c r="AHB38" s="150"/>
      <c r="AHC38" s="150"/>
      <c r="AHD38" s="150"/>
      <c r="AHE38" s="150"/>
      <c r="AHF38" s="150"/>
      <c r="AHG38" s="150"/>
      <c r="AHH38" s="150"/>
      <c r="AHI38" s="150"/>
      <c r="AHJ38" s="150"/>
      <c r="AHK38" s="150"/>
      <c r="AHL38" s="150"/>
      <c r="AHM38" s="150"/>
      <c r="AHN38" s="150"/>
      <c r="AHO38" s="150"/>
      <c r="AHP38" s="150"/>
      <c r="AHQ38" s="150"/>
      <c r="AHR38" s="150"/>
      <c r="AHS38" s="150"/>
      <c r="AHT38" s="150"/>
      <c r="AHU38" s="150"/>
      <c r="AHV38" s="150"/>
      <c r="AHW38" s="150"/>
      <c r="AHX38" s="150"/>
      <c r="AHY38" s="150"/>
      <c r="AHZ38" s="150"/>
      <c r="AIA38" s="150"/>
      <c r="AIB38" s="150"/>
      <c r="AIC38" s="150"/>
      <c r="AID38" s="150"/>
      <c r="AIE38" s="150"/>
      <c r="AIF38" s="150"/>
      <c r="AIG38" s="150"/>
      <c r="AIH38" s="150"/>
      <c r="AII38" s="150"/>
      <c r="AIJ38" s="150"/>
      <c r="AIK38" s="150"/>
      <c r="AIL38" s="150"/>
      <c r="AIM38" s="150"/>
      <c r="AIN38" s="150"/>
      <c r="AIO38" s="150"/>
      <c r="AIP38" s="150"/>
      <c r="AIQ38" s="150"/>
      <c r="AIR38" s="150"/>
      <c r="AIS38" s="150"/>
      <c r="AIT38" s="150"/>
      <c r="AIU38" s="150"/>
      <c r="AIV38" s="150"/>
      <c r="AIW38" s="150"/>
      <c r="AIX38" s="150"/>
      <c r="AIY38" s="150"/>
      <c r="AIZ38" s="150"/>
      <c r="AJA38" s="150"/>
      <c r="AJB38" s="150"/>
      <c r="AJC38" s="150"/>
      <c r="AJD38" s="150"/>
      <c r="AJE38" s="150"/>
      <c r="AJF38" s="150"/>
      <c r="AJG38" s="150"/>
      <c r="AJH38" s="150"/>
      <c r="AJI38" s="150"/>
      <c r="AJJ38" s="150"/>
      <c r="AJK38" s="150"/>
      <c r="AJL38" s="150"/>
      <c r="AJM38" s="150"/>
      <c r="AJN38" s="150"/>
      <c r="AJO38" s="150"/>
      <c r="AJP38" s="150"/>
      <c r="AJQ38" s="150"/>
      <c r="AJR38" s="150"/>
      <c r="AJS38" s="150"/>
      <c r="AJT38" s="150"/>
      <c r="AJU38" s="150"/>
      <c r="AJV38" s="150"/>
      <c r="AJW38" s="150"/>
      <c r="AJX38" s="150"/>
      <c r="AJY38" s="150"/>
      <c r="AJZ38" s="150"/>
      <c r="AKA38" s="150"/>
      <c r="AKB38" s="150"/>
      <c r="AKC38" s="150"/>
      <c r="AKD38" s="150"/>
      <c r="AKE38" s="150"/>
      <c r="AKF38" s="150"/>
      <c r="AKG38" s="150"/>
      <c r="AKH38" s="150"/>
      <c r="AKI38" s="150"/>
      <c r="AKJ38" s="150"/>
      <c r="AKK38" s="150"/>
      <c r="AKL38" s="150"/>
      <c r="AKM38" s="150"/>
      <c r="AKN38" s="150"/>
      <c r="AKO38" s="150"/>
      <c r="AKP38" s="150"/>
      <c r="AKQ38" s="150"/>
      <c r="AKR38" s="150"/>
      <c r="AKS38" s="150"/>
      <c r="AKT38" s="150"/>
      <c r="AKU38" s="150"/>
      <c r="AKV38" s="150"/>
      <c r="AKW38" s="150"/>
      <c r="AKX38" s="150"/>
      <c r="AKY38" s="150"/>
      <c r="AKZ38" s="150"/>
      <c r="ALA38" s="150"/>
      <c r="ALB38" s="150"/>
      <c r="ALC38" s="150"/>
      <c r="ALD38" s="150"/>
      <c r="ALE38" s="150"/>
      <c r="ALF38" s="150"/>
      <c r="ALG38" s="150"/>
      <c r="ALH38" s="150"/>
      <c r="ALI38" s="150"/>
      <c r="ALJ38" s="150"/>
      <c r="ALK38" s="150"/>
      <c r="ALL38" s="150"/>
      <c r="ALM38" s="150"/>
      <c r="ALN38" s="150"/>
      <c r="ALO38" s="150"/>
      <c r="ALP38" s="150"/>
      <c r="ALQ38" s="150"/>
      <c r="ALR38" s="150"/>
      <c r="ALS38" s="150"/>
      <c r="ALT38" s="150"/>
      <c r="ALU38" s="150"/>
      <c r="ALV38" s="150"/>
      <c r="ALW38" s="150"/>
      <c r="ALX38" s="150"/>
      <c r="ALY38" s="150"/>
      <c r="ALZ38" s="150"/>
      <c r="AMA38" s="150"/>
      <c r="AMB38" s="150"/>
      <c r="AMC38" s="150"/>
      <c r="AMD38" s="150"/>
      <c r="AME38" s="150"/>
      <c r="AMF38" s="150"/>
      <c r="AMG38" s="150"/>
      <c r="AMH38" s="150"/>
      <c r="AMI38" s="150"/>
      <c r="AMJ38" s="150"/>
      <c r="AMK38" s="150"/>
    </row>
    <row r="39" spans="1:1025" s="338" customFormat="1" hidden="1" x14ac:dyDescent="0.2"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150"/>
      <c r="AJ39" s="150"/>
      <c r="AK39" s="150"/>
      <c r="AL39" s="150"/>
      <c r="AM39" s="150"/>
      <c r="AN39" s="150"/>
      <c r="AO39" s="150"/>
      <c r="AP39" s="150"/>
      <c r="AQ39" s="150"/>
      <c r="AR39" s="150"/>
      <c r="AS39" s="150"/>
      <c r="AT39" s="150"/>
      <c r="AU39" s="150"/>
      <c r="AV39" s="150"/>
      <c r="AW39" s="150"/>
      <c r="AX39" s="150"/>
      <c r="AY39" s="150"/>
      <c r="AZ39" s="150"/>
      <c r="BA39" s="150"/>
      <c r="BB39" s="150"/>
      <c r="BC39" s="150"/>
      <c r="BD39" s="150"/>
      <c r="BE39" s="150"/>
      <c r="BF39" s="150"/>
      <c r="BG39" s="150"/>
      <c r="BH39" s="150"/>
      <c r="BI39" s="150"/>
      <c r="BJ39" s="150"/>
      <c r="BK39" s="150"/>
      <c r="BL39" s="150"/>
      <c r="BM39" s="150"/>
      <c r="BN39" s="150"/>
      <c r="BO39" s="150"/>
      <c r="BP39" s="150"/>
      <c r="BQ39" s="150"/>
      <c r="BR39" s="150"/>
      <c r="BS39" s="150"/>
      <c r="BT39" s="150"/>
      <c r="BU39" s="150"/>
      <c r="BV39" s="150"/>
      <c r="BW39" s="150"/>
      <c r="BX39" s="150"/>
      <c r="BY39" s="150"/>
      <c r="BZ39" s="150"/>
      <c r="CA39" s="150"/>
      <c r="CB39" s="150"/>
      <c r="CC39" s="150"/>
      <c r="CD39" s="150"/>
      <c r="CE39" s="150"/>
      <c r="CF39" s="150"/>
      <c r="CG39" s="150"/>
      <c r="CH39" s="150"/>
      <c r="CI39" s="150"/>
      <c r="CJ39" s="150"/>
      <c r="CK39" s="150"/>
      <c r="CL39" s="150"/>
      <c r="CM39" s="150"/>
      <c r="CN39" s="150"/>
      <c r="CO39" s="150"/>
      <c r="CP39" s="150"/>
      <c r="CQ39" s="150"/>
      <c r="CR39" s="150"/>
      <c r="CS39" s="150"/>
      <c r="CT39" s="150"/>
      <c r="CU39" s="150"/>
      <c r="CV39" s="150"/>
      <c r="CW39" s="150"/>
      <c r="CX39" s="150"/>
      <c r="CY39" s="150"/>
      <c r="CZ39" s="150"/>
      <c r="DA39" s="150"/>
      <c r="DB39" s="150"/>
      <c r="DC39" s="150"/>
      <c r="DD39" s="150"/>
      <c r="DE39" s="150"/>
      <c r="DF39" s="150"/>
      <c r="DG39" s="150"/>
      <c r="DH39" s="150"/>
      <c r="DI39" s="150"/>
      <c r="DJ39" s="150"/>
      <c r="DK39" s="150"/>
      <c r="DL39" s="150"/>
      <c r="DM39" s="150"/>
      <c r="DN39" s="150"/>
      <c r="DO39" s="150"/>
      <c r="DP39" s="150"/>
      <c r="DQ39" s="150"/>
      <c r="DR39" s="150"/>
      <c r="DS39" s="150"/>
      <c r="DT39" s="150"/>
      <c r="DU39" s="150"/>
      <c r="DV39" s="150"/>
      <c r="DW39" s="150"/>
      <c r="DX39" s="150"/>
      <c r="DY39" s="150"/>
      <c r="DZ39" s="150"/>
      <c r="EA39" s="150"/>
      <c r="EB39" s="150"/>
      <c r="EC39" s="150"/>
      <c r="ED39" s="150"/>
      <c r="EE39" s="150"/>
      <c r="EF39" s="150"/>
      <c r="EG39" s="150"/>
      <c r="EH39" s="150"/>
      <c r="EI39" s="150"/>
      <c r="EJ39" s="150"/>
      <c r="EK39" s="150"/>
      <c r="EL39" s="150"/>
      <c r="EM39" s="150"/>
      <c r="EN39" s="150"/>
      <c r="EO39" s="150"/>
      <c r="EP39" s="150"/>
      <c r="EQ39" s="150"/>
      <c r="ER39" s="150"/>
      <c r="ES39" s="150"/>
      <c r="ET39" s="150"/>
      <c r="EU39" s="150"/>
      <c r="EV39" s="150"/>
      <c r="EW39" s="150"/>
      <c r="EX39" s="150"/>
      <c r="EY39" s="150"/>
      <c r="EZ39" s="150"/>
      <c r="FA39" s="150"/>
      <c r="FB39" s="150"/>
      <c r="FC39" s="150"/>
      <c r="FD39" s="150"/>
      <c r="FE39" s="150"/>
      <c r="FF39" s="150"/>
      <c r="FG39" s="150"/>
      <c r="FH39" s="150"/>
      <c r="FI39" s="150"/>
      <c r="FJ39" s="150"/>
      <c r="FK39" s="150"/>
      <c r="FL39" s="150"/>
      <c r="FM39" s="150"/>
      <c r="FN39" s="150"/>
      <c r="FO39" s="150"/>
      <c r="FP39" s="150"/>
      <c r="FQ39" s="150"/>
      <c r="FR39" s="150"/>
      <c r="FS39" s="150"/>
      <c r="FT39" s="150"/>
      <c r="FU39" s="150"/>
      <c r="FV39" s="150"/>
      <c r="FW39" s="150"/>
      <c r="FX39" s="150"/>
      <c r="FY39" s="150"/>
      <c r="FZ39" s="150"/>
      <c r="GA39" s="150"/>
      <c r="GB39" s="150"/>
      <c r="GC39" s="150"/>
      <c r="GD39" s="150"/>
      <c r="GE39" s="150"/>
      <c r="GF39" s="150"/>
      <c r="GG39" s="150"/>
      <c r="GH39" s="150"/>
      <c r="GI39" s="150"/>
      <c r="GJ39" s="150"/>
      <c r="GK39" s="150"/>
      <c r="GL39" s="150"/>
      <c r="GM39" s="150"/>
      <c r="GN39" s="150"/>
      <c r="GO39" s="150"/>
      <c r="GP39" s="150"/>
      <c r="GQ39" s="150"/>
      <c r="GR39" s="150"/>
      <c r="GS39" s="150"/>
      <c r="GT39" s="150"/>
      <c r="GU39" s="150"/>
      <c r="GV39" s="150"/>
      <c r="GW39" s="150"/>
      <c r="GX39" s="150"/>
      <c r="GY39" s="150"/>
      <c r="GZ39" s="150"/>
      <c r="HA39" s="150"/>
      <c r="HB39" s="150"/>
      <c r="HC39" s="150"/>
      <c r="HD39" s="150"/>
      <c r="HE39" s="150"/>
      <c r="HF39" s="150"/>
      <c r="HG39" s="150"/>
      <c r="HH39" s="150"/>
      <c r="HI39" s="150"/>
      <c r="HJ39" s="150"/>
      <c r="HK39" s="150"/>
      <c r="HL39" s="150"/>
      <c r="HM39" s="150"/>
      <c r="HN39" s="150"/>
      <c r="HO39" s="150"/>
      <c r="HP39" s="150"/>
      <c r="HQ39" s="150"/>
      <c r="HR39" s="150"/>
      <c r="HS39" s="150"/>
      <c r="HT39" s="150"/>
      <c r="HU39" s="150"/>
      <c r="HV39" s="150"/>
      <c r="HW39" s="150"/>
      <c r="HX39" s="150"/>
      <c r="HY39" s="150"/>
      <c r="HZ39" s="150"/>
      <c r="IA39" s="150"/>
      <c r="IB39" s="150"/>
      <c r="IC39" s="150"/>
      <c r="ID39" s="150"/>
      <c r="IE39" s="150"/>
      <c r="IF39" s="150"/>
      <c r="IG39" s="150"/>
      <c r="IH39" s="150"/>
      <c r="II39" s="150"/>
      <c r="IJ39" s="150"/>
      <c r="IK39" s="150"/>
      <c r="IL39" s="150"/>
      <c r="IM39" s="150"/>
      <c r="IN39" s="150"/>
      <c r="IO39" s="150"/>
      <c r="IP39" s="150"/>
      <c r="IQ39" s="150"/>
      <c r="IR39" s="150"/>
      <c r="IS39" s="150"/>
      <c r="IT39" s="150"/>
      <c r="IU39" s="150"/>
      <c r="IV39" s="150"/>
      <c r="IW39" s="150"/>
      <c r="IX39" s="150"/>
      <c r="IY39" s="150"/>
      <c r="IZ39" s="150"/>
      <c r="JA39" s="150"/>
      <c r="JB39" s="150"/>
      <c r="JC39" s="150"/>
      <c r="JD39" s="150"/>
      <c r="JE39" s="150"/>
      <c r="JF39" s="150"/>
      <c r="JG39" s="150"/>
      <c r="JH39" s="150"/>
      <c r="JI39" s="150"/>
      <c r="JJ39" s="150"/>
      <c r="JK39" s="150"/>
      <c r="JL39" s="150"/>
      <c r="JM39" s="150"/>
      <c r="JN39" s="150"/>
      <c r="JO39" s="150"/>
      <c r="JP39" s="150"/>
      <c r="JQ39" s="150"/>
      <c r="JR39" s="150"/>
      <c r="JS39" s="150"/>
      <c r="JT39" s="150"/>
      <c r="JU39" s="150"/>
      <c r="JV39" s="150"/>
      <c r="JW39" s="150"/>
      <c r="JX39" s="150"/>
      <c r="JY39" s="150"/>
      <c r="JZ39" s="150"/>
      <c r="KA39" s="150"/>
      <c r="KB39" s="150"/>
      <c r="KC39" s="150"/>
      <c r="KD39" s="150"/>
      <c r="KE39" s="150"/>
      <c r="KF39" s="150"/>
      <c r="KG39" s="150"/>
      <c r="KH39" s="150"/>
      <c r="KI39" s="150"/>
      <c r="KJ39" s="150"/>
      <c r="KK39" s="150"/>
      <c r="KL39" s="150"/>
      <c r="KM39" s="150"/>
      <c r="KN39" s="150"/>
      <c r="KO39" s="150"/>
      <c r="KP39" s="150"/>
      <c r="KQ39" s="150"/>
      <c r="KR39" s="150"/>
      <c r="KS39" s="150"/>
      <c r="KT39" s="150"/>
      <c r="KU39" s="150"/>
      <c r="KV39" s="150"/>
      <c r="KW39" s="150"/>
      <c r="KX39" s="150"/>
      <c r="KY39" s="150"/>
      <c r="KZ39" s="150"/>
      <c r="LA39" s="150"/>
      <c r="LB39" s="150"/>
      <c r="LC39" s="150"/>
      <c r="LD39" s="150"/>
      <c r="LE39" s="150"/>
      <c r="LF39" s="150"/>
      <c r="LG39" s="150"/>
      <c r="LH39" s="150"/>
      <c r="LI39" s="150"/>
      <c r="LJ39" s="150"/>
      <c r="LK39" s="150"/>
      <c r="LL39" s="150"/>
      <c r="LM39" s="150"/>
      <c r="LN39" s="150"/>
      <c r="LO39" s="150"/>
      <c r="LP39" s="150"/>
      <c r="LQ39" s="150"/>
      <c r="LR39" s="150"/>
      <c r="LS39" s="150"/>
      <c r="LT39" s="150"/>
      <c r="LU39" s="150"/>
      <c r="LV39" s="150"/>
      <c r="LW39" s="150"/>
      <c r="LX39" s="150"/>
      <c r="LY39" s="150"/>
      <c r="LZ39" s="150"/>
      <c r="MA39" s="150"/>
      <c r="MB39" s="150"/>
      <c r="MC39" s="150"/>
      <c r="MD39" s="150"/>
      <c r="ME39" s="150"/>
      <c r="MF39" s="150"/>
      <c r="MG39" s="150"/>
      <c r="MH39" s="150"/>
      <c r="MI39" s="150"/>
      <c r="MJ39" s="150"/>
      <c r="MK39" s="150"/>
      <c r="ML39" s="150"/>
      <c r="MM39" s="150"/>
      <c r="MN39" s="150"/>
      <c r="MO39" s="150"/>
      <c r="MP39" s="150"/>
      <c r="MQ39" s="150"/>
      <c r="MR39" s="150"/>
      <c r="MS39" s="150"/>
      <c r="MT39" s="150"/>
      <c r="MU39" s="150"/>
      <c r="MV39" s="150"/>
      <c r="MW39" s="150"/>
      <c r="MX39" s="150"/>
      <c r="MY39" s="150"/>
      <c r="MZ39" s="150"/>
      <c r="NA39" s="150"/>
      <c r="NB39" s="150"/>
      <c r="NC39" s="150"/>
      <c r="ND39" s="150"/>
      <c r="NE39" s="150"/>
      <c r="NF39" s="150"/>
      <c r="NG39" s="150"/>
      <c r="NH39" s="150"/>
      <c r="NI39" s="150"/>
      <c r="NJ39" s="150"/>
      <c r="NK39" s="150"/>
      <c r="NL39" s="150"/>
      <c r="NM39" s="150"/>
      <c r="NN39" s="150"/>
      <c r="NO39" s="150"/>
      <c r="NP39" s="150"/>
      <c r="NQ39" s="150"/>
      <c r="NR39" s="150"/>
      <c r="NS39" s="150"/>
      <c r="NT39" s="150"/>
      <c r="NU39" s="150"/>
      <c r="NV39" s="150"/>
      <c r="NW39" s="150"/>
      <c r="NX39" s="150"/>
      <c r="NY39" s="150"/>
      <c r="NZ39" s="150"/>
      <c r="OA39" s="150"/>
      <c r="OB39" s="150"/>
      <c r="OC39" s="150"/>
      <c r="OD39" s="150"/>
      <c r="OE39" s="150"/>
      <c r="OF39" s="150"/>
      <c r="OG39" s="150"/>
      <c r="OH39" s="150"/>
      <c r="OI39" s="150"/>
      <c r="OJ39" s="150"/>
      <c r="OK39" s="150"/>
      <c r="OL39" s="150"/>
      <c r="OM39" s="150"/>
      <c r="ON39" s="150"/>
      <c r="OO39" s="150"/>
      <c r="OP39" s="150"/>
      <c r="OQ39" s="150"/>
      <c r="OR39" s="150"/>
      <c r="OS39" s="150"/>
      <c r="OT39" s="150"/>
      <c r="OU39" s="150"/>
      <c r="OV39" s="150"/>
      <c r="OW39" s="150"/>
      <c r="OX39" s="150"/>
      <c r="OY39" s="150"/>
      <c r="OZ39" s="150"/>
      <c r="PA39" s="150"/>
      <c r="PB39" s="150"/>
      <c r="PC39" s="150"/>
      <c r="PD39" s="150"/>
      <c r="PE39" s="150"/>
      <c r="PF39" s="150"/>
      <c r="PG39" s="150"/>
      <c r="PH39" s="150"/>
      <c r="PI39" s="150"/>
      <c r="PJ39" s="150"/>
      <c r="PK39" s="150"/>
      <c r="PL39" s="150"/>
      <c r="PM39" s="150"/>
      <c r="PN39" s="150"/>
      <c r="PO39" s="150"/>
      <c r="PP39" s="150"/>
      <c r="PQ39" s="150"/>
      <c r="PR39" s="150"/>
      <c r="PS39" s="150"/>
      <c r="PT39" s="150"/>
      <c r="PU39" s="150"/>
      <c r="PV39" s="150"/>
      <c r="PW39" s="150"/>
      <c r="PX39" s="150"/>
      <c r="PY39" s="150"/>
      <c r="PZ39" s="150"/>
      <c r="QA39" s="150"/>
      <c r="QB39" s="150"/>
      <c r="QC39" s="150"/>
      <c r="QD39" s="150"/>
      <c r="QE39" s="150"/>
      <c r="QF39" s="150"/>
      <c r="QG39" s="150"/>
      <c r="QH39" s="150"/>
      <c r="QI39" s="150"/>
      <c r="QJ39" s="150"/>
      <c r="QK39" s="150"/>
      <c r="QL39" s="150"/>
      <c r="QM39" s="150"/>
      <c r="QN39" s="150"/>
      <c r="QO39" s="150"/>
      <c r="QP39" s="150"/>
      <c r="QQ39" s="150"/>
      <c r="QR39" s="150"/>
      <c r="QS39" s="150"/>
      <c r="QT39" s="150"/>
      <c r="QU39" s="150"/>
      <c r="QV39" s="150"/>
      <c r="QW39" s="150"/>
      <c r="QX39" s="150"/>
      <c r="QY39" s="150"/>
      <c r="QZ39" s="150"/>
      <c r="RA39" s="150"/>
      <c r="RB39" s="150"/>
      <c r="RC39" s="150"/>
      <c r="RD39" s="150"/>
      <c r="RE39" s="150"/>
      <c r="RF39" s="150"/>
      <c r="RG39" s="150"/>
      <c r="RH39" s="150"/>
      <c r="RI39" s="150"/>
      <c r="RJ39" s="150"/>
      <c r="RK39" s="150"/>
      <c r="RL39" s="150"/>
      <c r="RM39" s="150"/>
      <c r="RN39" s="150"/>
      <c r="RO39" s="150"/>
      <c r="RP39" s="150"/>
      <c r="RQ39" s="150"/>
      <c r="RR39" s="150"/>
      <c r="RS39" s="150"/>
      <c r="RT39" s="150"/>
      <c r="RU39" s="150"/>
      <c r="RV39" s="150"/>
      <c r="RW39" s="150"/>
      <c r="RX39" s="150"/>
      <c r="RY39" s="150"/>
      <c r="RZ39" s="150"/>
      <c r="SA39" s="150"/>
      <c r="SB39" s="150"/>
      <c r="SC39" s="150"/>
      <c r="SD39" s="150"/>
      <c r="SE39" s="150"/>
      <c r="SF39" s="150"/>
      <c r="SG39" s="150"/>
      <c r="SH39" s="150"/>
      <c r="SI39" s="150"/>
      <c r="SJ39" s="150"/>
      <c r="SK39" s="150"/>
      <c r="SL39" s="150"/>
      <c r="SM39" s="150"/>
      <c r="SN39" s="150"/>
      <c r="SO39" s="150"/>
      <c r="SP39" s="150"/>
      <c r="SQ39" s="150"/>
      <c r="SR39" s="150"/>
      <c r="SS39" s="150"/>
      <c r="ST39" s="150"/>
      <c r="SU39" s="150"/>
      <c r="SV39" s="150"/>
      <c r="SW39" s="150"/>
      <c r="SX39" s="150"/>
      <c r="SY39" s="150"/>
      <c r="SZ39" s="150"/>
      <c r="TA39" s="150"/>
      <c r="TB39" s="150"/>
      <c r="TC39" s="150"/>
      <c r="TD39" s="150"/>
      <c r="TE39" s="150"/>
      <c r="TF39" s="150"/>
      <c r="TG39" s="150"/>
      <c r="TH39" s="150"/>
      <c r="TI39" s="150"/>
      <c r="TJ39" s="150"/>
      <c r="TK39" s="150"/>
      <c r="TL39" s="150"/>
      <c r="TM39" s="150"/>
      <c r="TN39" s="150"/>
      <c r="TO39" s="150"/>
      <c r="TP39" s="150"/>
      <c r="TQ39" s="150"/>
      <c r="TR39" s="150"/>
      <c r="TS39" s="150"/>
      <c r="TT39" s="150"/>
      <c r="TU39" s="150"/>
      <c r="TV39" s="150"/>
      <c r="TW39" s="150"/>
      <c r="TX39" s="150"/>
      <c r="TY39" s="150"/>
      <c r="TZ39" s="150"/>
      <c r="UA39" s="150"/>
      <c r="UB39" s="150"/>
      <c r="UC39" s="150"/>
      <c r="UD39" s="150"/>
      <c r="UE39" s="150"/>
      <c r="UF39" s="150"/>
      <c r="UG39" s="150"/>
      <c r="UH39" s="150"/>
      <c r="UI39" s="150"/>
      <c r="UJ39" s="150"/>
      <c r="UK39" s="150"/>
      <c r="UL39" s="150"/>
      <c r="UM39" s="150"/>
      <c r="UN39" s="150"/>
      <c r="UO39" s="150"/>
      <c r="UP39" s="150"/>
      <c r="UQ39" s="150"/>
      <c r="UR39" s="150"/>
      <c r="US39" s="150"/>
      <c r="UT39" s="150"/>
      <c r="UU39" s="150"/>
      <c r="UV39" s="150"/>
      <c r="UW39" s="150"/>
      <c r="UX39" s="150"/>
      <c r="UY39" s="150"/>
      <c r="UZ39" s="150"/>
      <c r="VA39" s="150"/>
      <c r="VB39" s="150"/>
      <c r="VC39" s="150"/>
      <c r="VD39" s="150"/>
      <c r="VE39" s="150"/>
      <c r="VF39" s="150"/>
      <c r="VG39" s="150"/>
      <c r="VH39" s="150"/>
      <c r="VI39" s="150"/>
      <c r="VJ39" s="150"/>
      <c r="VK39" s="150"/>
      <c r="VL39" s="150"/>
      <c r="VM39" s="150"/>
      <c r="VN39" s="150"/>
      <c r="VO39" s="150"/>
      <c r="VP39" s="150"/>
      <c r="VQ39" s="150"/>
      <c r="VR39" s="150"/>
      <c r="VS39" s="150"/>
      <c r="VT39" s="150"/>
      <c r="VU39" s="150"/>
      <c r="VV39" s="150"/>
      <c r="VW39" s="150"/>
      <c r="VX39" s="150"/>
      <c r="VY39" s="150"/>
      <c r="VZ39" s="150"/>
      <c r="WA39" s="150"/>
      <c r="WB39" s="150"/>
      <c r="WC39" s="150"/>
      <c r="WD39" s="150"/>
      <c r="WE39" s="150"/>
      <c r="WF39" s="150"/>
      <c r="WG39" s="150"/>
      <c r="WH39" s="150"/>
      <c r="WI39" s="150"/>
      <c r="WJ39" s="150"/>
      <c r="WK39" s="150"/>
      <c r="WL39" s="150"/>
      <c r="WM39" s="150"/>
      <c r="WN39" s="150"/>
      <c r="WO39" s="150"/>
      <c r="WP39" s="150"/>
      <c r="WQ39" s="150"/>
      <c r="WR39" s="150"/>
      <c r="WS39" s="150"/>
      <c r="WT39" s="150"/>
      <c r="WU39" s="150"/>
      <c r="WV39" s="150"/>
      <c r="WW39" s="150"/>
      <c r="WX39" s="150"/>
      <c r="WY39" s="150"/>
      <c r="WZ39" s="150"/>
      <c r="XA39" s="150"/>
      <c r="XB39" s="150"/>
      <c r="XC39" s="150"/>
      <c r="XD39" s="150"/>
      <c r="XE39" s="150"/>
      <c r="XF39" s="150"/>
      <c r="XG39" s="150"/>
      <c r="XH39" s="150"/>
      <c r="XI39" s="150"/>
      <c r="XJ39" s="150"/>
      <c r="XK39" s="150"/>
      <c r="XL39" s="150"/>
      <c r="XM39" s="150"/>
      <c r="XN39" s="150"/>
      <c r="XO39" s="150"/>
      <c r="XP39" s="150"/>
      <c r="XQ39" s="150"/>
      <c r="XR39" s="150"/>
      <c r="XS39" s="150"/>
      <c r="XT39" s="150"/>
      <c r="XU39" s="150"/>
      <c r="XV39" s="150"/>
      <c r="XW39" s="150"/>
      <c r="XX39" s="150"/>
      <c r="XY39" s="150"/>
      <c r="XZ39" s="150"/>
      <c r="YA39" s="150"/>
      <c r="YB39" s="150"/>
      <c r="YC39" s="150"/>
      <c r="YD39" s="150"/>
      <c r="YE39" s="150"/>
      <c r="YF39" s="150"/>
      <c r="YG39" s="150"/>
      <c r="YH39" s="150"/>
      <c r="YI39" s="150"/>
      <c r="YJ39" s="150"/>
      <c r="YK39" s="150"/>
      <c r="YL39" s="150"/>
      <c r="YM39" s="150"/>
      <c r="YN39" s="150"/>
      <c r="YO39" s="150"/>
      <c r="YP39" s="150"/>
      <c r="YQ39" s="150"/>
      <c r="YR39" s="150"/>
      <c r="YS39" s="150"/>
      <c r="YT39" s="150"/>
      <c r="YU39" s="150"/>
      <c r="YV39" s="150"/>
      <c r="YW39" s="150"/>
      <c r="YX39" s="150"/>
      <c r="YY39" s="150"/>
      <c r="YZ39" s="150"/>
      <c r="ZA39" s="150"/>
      <c r="ZB39" s="150"/>
      <c r="ZC39" s="150"/>
      <c r="ZD39" s="150"/>
      <c r="ZE39" s="150"/>
      <c r="ZF39" s="150"/>
      <c r="ZG39" s="150"/>
      <c r="ZH39" s="150"/>
      <c r="ZI39" s="150"/>
      <c r="ZJ39" s="150"/>
      <c r="ZK39" s="150"/>
      <c r="ZL39" s="150"/>
      <c r="ZM39" s="150"/>
      <c r="ZN39" s="150"/>
      <c r="ZO39" s="150"/>
      <c r="ZP39" s="150"/>
      <c r="ZQ39" s="150"/>
      <c r="ZR39" s="150"/>
      <c r="ZS39" s="150"/>
      <c r="ZT39" s="150"/>
      <c r="ZU39" s="150"/>
      <c r="ZV39" s="150"/>
      <c r="ZW39" s="150"/>
      <c r="ZX39" s="150"/>
      <c r="ZY39" s="150"/>
      <c r="ZZ39" s="150"/>
      <c r="AAA39" s="150"/>
      <c r="AAB39" s="150"/>
      <c r="AAC39" s="150"/>
      <c r="AAD39" s="150"/>
      <c r="AAE39" s="150"/>
      <c r="AAF39" s="150"/>
      <c r="AAG39" s="150"/>
      <c r="AAH39" s="150"/>
      <c r="AAI39" s="150"/>
      <c r="AAJ39" s="150"/>
      <c r="AAK39" s="150"/>
      <c r="AAL39" s="150"/>
      <c r="AAM39" s="150"/>
      <c r="AAN39" s="150"/>
      <c r="AAO39" s="150"/>
      <c r="AAP39" s="150"/>
      <c r="AAQ39" s="150"/>
      <c r="AAR39" s="150"/>
      <c r="AAS39" s="150"/>
      <c r="AAT39" s="150"/>
      <c r="AAU39" s="150"/>
      <c r="AAV39" s="150"/>
      <c r="AAW39" s="150"/>
      <c r="AAX39" s="150"/>
      <c r="AAY39" s="150"/>
      <c r="AAZ39" s="150"/>
      <c r="ABA39" s="150"/>
      <c r="ABB39" s="150"/>
      <c r="ABC39" s="150"/>
      <c r="ABD39" s="150"/>
      <c r="ABE39" s="150"/>
      <c r="ABF39" s="150"/>
      <c r="ABG39" s="150"/>
      <c r="ABH39" s="150"/>
      <c r="ABI39" s="150"/>
      <c r="ABJ39" s="150"/>
      <c r="ABK39" s="150"/>
      <c r="ABL39" s="150"/>
      <c r="ABM39" s="150"/>
      <c r="ABN39" s="150"/>
      <c r="ABO39" s="150"/>
      <c r="ABP39" s="150"/>
      <c r="ABQ39" s="150"/>
      <c r="ABR39" s="150"/>
      <c r="ABS39" s="150"/>
      <c r="ABT39" s="150"/>
      <c r="ABU39" s="150"/>
      <c r="ABV39" s="150"/>
      <c r="ABW39" s="150"/>
      <c r="ABX39" s="150"/>
      <c r="ABY39" s="150"/>
      <c r="ABZ39" s="150"/>
      <c r="ACA39" s="150"/>
      <c r="ACB39" s="150"/>
      <c r="ACC39" s="150"/>
      <c r="ACD39" s="150"/>
      <c r="ACE39" s="150"/>
      <c r="ACF39" s="150"/>
      <c r="ACG39" s="150"/>
      <c r="ACH39" s="150"/>
      <c r="ACI39" s="150"/>
      <c r="ACJ39" s="150"/>
      <c r="ACK39" s="150"/>
      <c r="ACL39" s="150"/>
      <c r="ACM39" s="150"/>
      <c r="ACN39" s="150"/>
      <c r="ACO39" s="150"/>
      <c r="ACP39" s="150"/>
      <c r="ACQ39" s="150"/>
      <c r="ACR39" s="150"/>
      <c r="ACS39" s="150"/>
      <c r="ACT39" s="150"/>
      <c r="ACU39" s="150"/>
      <c r="ACV39" s="150"/>
      <c r="ACW39" s="150"/>
      <c r="ACX39" s="150"/>
      <c r="ACY39" s="150"/>
      <c r="ACZ39" s="150"/>
      <c r="ADA39" s="150"/>
      <c r="ADB39" s="150"/>
      <c r="ADC39" s="150"/>
      <c r="ADD39" s="150"/>
      <c r="ADE39" s="150"/>
      <c r="ADF39" s="150"/>
      <c r="ADG39" s="150"/>
      <c r="ADH39" s="150"/>
      <c r="ADI39" s="150"/>
      <c r="ADJ39" s="150"/>
      <c r="ADK39" s="150"/>
      <c r="ADL39" s="150"/>
      <c r="ADM39" s="150"/>
      <c r="ADN39" s="150"/>
      <c r="ADO39" s="150"/>
      <c r="ADP39" s="150"/>
      <c r="ADQ39" s="150"/>
      <c r="ADR39" s="150"/>
      <c r="ADS39" s="150"/>
      <c r="ADT39" s="150"/>
      <c r="ADU39" s="150"/>
      <c r="ADV39" s="150"/>
      <c r="ADW39" s="150"/>
      <c r="ADX39" s="150"/>
      <c r="ADY39" s="150"/>
      <c r="ADZ39" s="150"/>
      <c r="AEA39" s="150"/>
      <c r="AEB39" s="150"/>
      <c r="AEC39" s="150"/>
      <c r="AED39" s="150"/>
      <c r="AEE39" s="150"/>
      <c r="AEF39" s="150"/>
      <c r="AEG39" s="150"/>
      <c r="AEH39" s="150"/>
      <c r="AEI39" s="150"/>
      <c r="AEJ39" s="150"/>
      <c r="AEK39" s="150"/>
      <c r="AEL39" s="150"/>
      <c r="AEM39" s="150"/>
      <c r="AEN39" s="150"/>
      <c r="AEO39" s="150"/>
      <c r="AEP39" s="150"/>
      <c r="AEQ39" s="150"/>
      <c r="AER39" s="150"/>
      <c r="AES39" s="150"/>
      <c r="AET39" s="150"/>
      <c r="AEU39" s="150"/>
      <c r="AEV39" s="150"/>
      <c r="AEW39" s="150"/>
      <c r="AEX39" s="150"/>
      <c r="AEY39" s="150"/>
      <c r="AEZ39" s="150"/>
      <c r="AFA39" s="150"/>
      <c r="AFB39" s="150"/>
      <c r="AFC39" s="150"/>
      <c r="AFD39" s="150"/>
      <c r="AFE39" s="150"/>
      <c r="AFF39" s="150"/>
      <c r="AFG39" s="150"/>
      <c r="AFH39" s="150"/>
      <c r="AFI39" s="150"/>
      <c r="AFJ39" s="150"/>
      <c r="AFK39" s="150"/>
      <c r="AFL39" s="150"/>
      <c r="AFM39" s="150"/>
      <c r="AFN39" s="150"/>
      <c r="AFO39" s="150"/>
      <c r="AFP39" s="150"/>
      <c r="AFQ39" s="150"/>
      <c r="AFR39" s="150"/>
      <c r="AFS39" s="150"/>
      <c r="AFT39" s="150"/>
      <c r="AFU39" s="150"/>
      <c r="AFV39" s="150"/>
      <c r="AFW39" s="150"/>
      <c r="AFX39" s="150"/>
      <c r="AFY39" s="150"/>
      <c r="AFZ39" s="150"/>
      <c r="AGA39" s="150"/>
      <c r="AGB39" s="150"/>
      <c r="AGC39" s="150"/>
      <c r="AGD39" s="150"/>
      <c r="AGE39" s="150"/>
      <c r="AGF39" s="150"/>
      <c r="AGG39" s="150"/>
      <c r="AGH39" s="150"/>
      <c r="AGI39" s="150"/>
      <c r="AGJ39" s="150"/>
      <c r="AGK39" s="150"/>
      <c r="AGL39" s="150"/>
      <c r="AGM39" s="150"/>
      <c r="AGN39" s="150"/>
      <c r="AGO39" s="150"/>
      <c r="AGP39" s="150"/>
      <c r="AGQ39" s="150"/>
      <c r="AGR39" s="150"/>
      <c r="AGS39" s="150"/>
      <c r="AGT39" s="150"/>
      <c r="AGU39" s="150"/>
      <c r="AGV39" s="150"/>
      <c r="AGW39" s="150"/>
      <c r="AGX39" s="150"/>
      <c r="AGY39" s="150"/>
      <c r="AGZ39" s="150"/>
      <c r="AHA39" s="150"/>
      <c r="AHB39" s="150"/>
      <c r="AHC39" s="150"/>
      <c r="AHD39" s="150"/>
      <c r="AHE39" s="150"/>
      <c r="AHF39" s="150"/>
      <c r="AHG39" s="150"/>
      <c r="AHH39" s="150"/>
      <c r="AHI39" s="150"/>
      <c r="AHJ39" s="150"/>
      <c r="AHK39" s="150"/>
      <c r="AHL39" s="150"/>
      <c r="AHM39" s="150"/>
      <c r="AHN39" s="150"/>
      <c r="AHO39" s="150"/>
      <c r="AHP39" s="150"/>
      <c r="AHQ39" s="150"/>
      <c r="AHR39" s="150"/>
      <c r="AHS39" s="150"/>
      <c r="AHT39" s="150"/>
      <c r="AHU39" s="150"/>
      <c r="AHV39" s="150"/>
      <c r="AHW39" s="150"/>
      <c r="AHX39" s="150"/>
      <c r="AHY39" s="150"/>
      <c r="AHZ39" s="150"/>
      <c r="AIA39" s="150"/>
      <c r="AIB39" s="150"/>
      <c r="AIC39" s="150"/>
      <c r="AID39" s="150"/>
      <c r="AIE39" s="150"/>
      <c r="AIF39" s="150"/>
      <c r="AIG39" s="150"/>
      <c r="AIH39" s="150"/>
      <c r="AII39" s="150"/>
      <c r="AIJ39" s="150"/>
      <c r="AIK39" s="150"/>
      <c r="AIL39" s="150"/>
      <c r="AIM39" s="150"/>
      <c r="AIN39" s="150"/>
      <c r="AIO39" s="150"/>
      <c r="AIP39" s="150"/>
      <c r="AIQ39" s="150"/>
      <c r="AIR39" s="150"/>
      <c r="AIS39" s="150"/>
      <c r="AIT39" s="150"/>
      <c r="AIU39" s="150"/>
      <c r="AIV39" s="150"/>
      <c r="AIW39" s="150"/>
      <c r="AIX39" s="150"/>
      <c r="AIY39" s="150"/>
      <c r="AIZ39" s="150"/>
      <c r="AJA39" s="150"/>
      <c r="AJB39" s="150"/>
      <c r="AJC39" s="150"/>
      <c r="AJD39" s="150"/>
      <c r="AJE39" s="150"/>
      <c r="AJF39" s="150"/>
      <c r="AJG39" s="150"/>
      <c r="AJH39" s="150"/>
      <c r="AJI39" s="150"/>
      <c r="AJJ39" s="150"/>
      <c r="AJK39" s="150"/>
      <c r="AJL39" s="150"/>
      <c r="AJM39" s="150"/>
      <c r="AJN39" s="150"/>
      <c r="AJO39" s="150"/>
      <c r="AJP39" s="150"/>
      <c r="AJQ39" s="150"/>
      <c r="AJR39" s="150"/>
      <c r="AJS39" s="150"/>
      <c r="AJT39" s="150"/>
      <c r="AJU39" s="150"/>
      <c r="AJV39" s="150"/>
      <c r="AJW39" s="150"/>
      <c r="AJX39" s="150"/>
      <c r="AJY39" s="150"/>
      <c r="AJZ39" s="150"/>
      <c r="AKA39" s="150"/>
      <c r="AKB39" s="150"/>
      <c r="AKC39" s="150"/>
      <c r="AKD39" s="150"/>
      <c r="AKE39" s="150"/>
      <c r="AKF39" s="150"/>
      <c r="AKG39" s="150"/>
      <c r="AKH39" s="150"/>
      <c r="AKI39" s="150"/>
      <c r="AKJ39" s="150"/>
      <c r="AKK39" s="150"/>
      <c r="AKL39" s="150"/>
      <c r="AKM39" s="150"/>
      <c r="AKN39" s="150"/>
      <c r="AKO39" s="150"/>
      <c r="AKP39" s="150"/>
      <c r="AKQ39" s="150"/>
      <c r="AKR39" s="150"/>
      <c r="AKS39" s="150"/>
      <c r="AKT39" s="150"/>
      <c r="AKU39" s="150"/>
      <c r="AKV39" s="150"/>
      <c r="AKW39" s="150"/>
      <c r="AKX39" s="150"/>
      <c r="AKY39" s="150"/>
      <c r="AKZ39" s="150"/>
      <c r="ALA39" s="150"/>
      <c r="ALB39" s="150"/>
      <c r="ALC39" s="150"/>
      <c r="ALD39" s="150"/>
      <c r="ALE39" s="150"/>
      <c r="ALF39" s="150"/>
      <c r="ALG39" s="150"/>
      <c r="ALH39" s="150"/>
      <c r="ALI39" s="150"/>
      <c r="ALJ39" s="150"/>
      <c r="ALK39" s="150"/>
      <c r="ALL39" s="150"/>
      <c r="ALM39" s="150"/>
      <c r="ALN39" s="150"/>
      <c r="ALO39" s="150"/>
      <c r="ALP39" s="150"/>
      <c r="ALQ39" s="150"/>
      <c r="ALR39" s="150"/>
      <c r="ALS39" s="150"/>
      <c r="ALT39" s="150"/>
      <c r="ALU39" s="150"/>
      <c r="ALV39" s="150"/>
      <c r="ALW39" s="150"/>
      <c r="ALX39" s="150"/>
      <c r="ALY39" s="150"/>
      <c r="ALZ39" s="150"/>
      <c r="AMA39" s="150"/>
      <c r="AMB39" s="150"/>
      <c r="AMC39" s="150"/>
      <c r="AMD39" s="150"/>
      <c r="AME39" s="150"/>
      <c r="AMF39" s="150"/>
      <c r="AMG39" s="150"/>
      <c r="AMH39" s="150"/>
      <c r="AMI39" s="150"/>
      <c r="AMJ39" s="150"/>
      <c r="AMK39" s="150"/>
    </row>
    <row r="40" spans="1:1025" s="338" customFormat="1" ht="14.25" hidden="1" customHeight="1" x14ac:dyDescent="0.2">
      <c r="A40" s="555" t="str">
        <f>'CCT E VT'!A10</f>
        <v>Auxiliar de manutenção predial (Auxiliar Eletricista/Hidráulica/Pedreiro) – CBO 5143-10 - Jornada de 44h semanais</v>
      </c>
      <c r="B40" s="555"/>
      <c r="C40" s="555"/>
      <c r="D40" s="555"/>
      <c r="E40" s="555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0"/>
      <c r="AK40" s="150"/>
      <c r="AL40" s="150"/>
      <c r="AM40" s="150"/>
      <c r="AN40" s="150"/>
      <c r="AO40" s="150"/>
      <c r="AP40" s="150"/>
      <c r="AQ40" s="150"/>
      <c r="AR40" s="150"/>
      <c r="AS40" s="150"/>
      <c r="AT40" s="150"/>
      <c r="AU40" s="150"/>
      <c r="AV40" s="150"/>
      <c r="AW40" s="150"/>
      <c r="AX40" s="150"/>
      <c r="AY40" s="150"/>
      <c r="AZ40" s="150"/>
      <c r="BA40" s="150"/>
      <c r="BB40" s="150"/>
      <c r="BC40" s="150"/>
      <c r="BD40" s="150"/>
      <c r="BE40" s="150"/>
      <c r="BF40" s="150"/>
      <c r="BG40" s="150"/>
      <c r="BH40" s="150"/>
      <c r="BI40" s="150"/>
      <c r="BJ40" s="150"/>
      <c r="BK40" s="150"/>
      <c r="BL40" s="150"/>
      <c r="BM40" s="150"/>
      <c r="BN40" s="150"/>
      <c r="BO40" s="150"/>
      <c r="BP40" s="150"/>
      <c r="BQ40" s="150"/>
      <c r="BR40" s="150"/>
      <c r="BS40" s="150"/>
      <c r="BT40" s="150"/>
      <c r="BU40" s="150"/>
      <c r="BV40" s="150"/>
      <c r="BW40" s="150"/>
      <c r="BX40" s="150"/>
      <c r="BY40" s="150"/>
      <c r="BZ40" s="150"/>
      <c r="CA40" s="150"/>
      <c r="CB40" s="150"/>
      <c r="CC40" s="150"/>
      <c r="CD40" s="150"/>
      <c r="CE40" s="150"/>
      <c r="CF40" s="150"/>
      <c r="CG40" s="150"/>
      <c r="CH40" s="150"/>
      <c r="CI40" s="150"/>
      <c r="CJ40" s="150"/>
      <c r="CK40" s="150"/>
      <c r="CL40" s="150"/>
      <c r="CM40" s="150"/>
      <c r="CN40" s="150"/>
      <c r="CO40" s="150"/>
      <c r="CP40" s="150"/>
      <c r="CQ40" s="150"/>
      <c r="CR40" s="150"/>
      <c r="CS40" s="150"/>
      <c r="CT40" s="150"/>
      <c r="CU40" s="150"/>
      <c r="CV40" s="150"/>
      <c r="CW40" s="150"/>
      <c r="CX40" s="150"/>
      <c r="CY40" s="150"/>
      <c r="CZ40" s="150"/>
      <c r="DA40" s="150"/>
      <c r="DB40" s="150"/>
      <c r="DC40" s="150"/>
      <c r="DD40" s="150"/>
      <c r="DE40" s="150"/>
      <c r="DF40" s="150"/>
      <c r="DG40" s="150"/>
      <c r="DH40" s="150"/>
      <c r="DI40" s="150"/>
      <c r="DJ40" s="150"/>
      <c r="DK40" s="150"/>
      <c r="DL40" s="150"/>
      <c r="DM40" s="150"/>
      <c r="DN40" s="150"/>
      <c r="DO40" s="150"/>
      <c r="DP40" s="150"/>
      <c r="DQ40" s="150"/>
      <c r="DR40" s="150"/>
      <c r="DS40" s="150"/>
      <c r="DT40" s="150"/>
      <c r="DU40" s="150"/>
      <c r="DV40" s="150"/>
      <c r="DW40" s="150"/>
      <c r="DX40" s="150"/>
      <c r="DY40" s="150"/>
      <c r="DZ40" s="150"/>
      <c r="EA40" s="150"/>
      <c r="EB40" s="150"/>
      <c r="EC40" s="150"/>
      <c r="ED40" s="150"/>
      <c r="EE40" s="150"/>
      <c r="EF40" s="150"/>
      <c r="EG40" s="150"/>
      <c r="EH40" s="150"/>
      <c r="EI40" s="150"/>
      <c r="EJ40" s="150"/>
      <c r="EK40" s="150"/>
      <c r="EL40" s="150"/>
      <c r="EM40" s="150"/>
      <c r="EN40" s="150"/>
      <c r="EO40" s="150"/>
      <c r="EP40" s="150"/>
      <c r="EQ40" s="150"/>
      <c r="ER40" s="150"/>
      <c r="ES40" s="150"/>
      <c r="ET40" s="150"/>
      <c r="EU40" s="150"/>
      <c r="EV40" s="150"/>
      <c r="EW40" s="150"/>
      <c r="EX40" s="150"/>
      <c r="EY40" s="150"/>
      <c r="EZ40" s="150"/>
      <c r="FA40" s="150"/>
      <c r="FB40" s="150"/>
      <c r="FC40" s="150"/>
      <c r="FD40" s="150"/>
      <c r="FE40" s="150"/>
      <c r="FF40" s="150"/>
      <c r="FG40" s="150"/>
      <c r="FH40" s="150"/>
      <c r="FI40" s="150"/>
      <c r="FJ40" s="150"/>
      <c r="FK40" s="150"/>
      <c r="FL40" s="150"/>
      <c r="FM40" s="150"/>
      <c r="FN40" s="150"/>
      <c r="FO40" s="150"/>
      <c r="FP40" s="150"/>
      <c r="FQ40" s="150"/>
      <c r="FR40" s="150"/>
      <c r="FS40" s="150"/>
      <c r="FT40" s="150"/>
      <c r="FU40" s="150"/>
      <c r="FV40" s="150"/>
      <c r="FW40" s="150"/>
      <c r="FX40" s="150"/>
      <c r="FY40" s="150"/>
      <c r="FZ40" s="150"/>
      <c r="GA40" s="150"/>
      <c r="GB40" s="150"/>
      <c r="GC40" s="150"/>
      <c r="GD40" s="150"/>
      <c r="GE40" s="150"/>
      <c r="GF40" s="150"/>
      <c r="GG40" s="150"/>
      <c r="GH40" s="150"/>
      <c r="GI40" s="150"/>
      <c r="GJ40" s="150"/>
      <c r="GK40" s="150"/>
      <c r="GL40" s="150"/>
      <c r="GM40" s="150"/>
      <c r="GN40" s="150"/>
      <c r="GO40" s="150"/>
      <c r="GP40" s="150"/>
      <c r="GQ40" s="150"/>
      <c r="GR40" s="150"/>
      <c r="GS40" s="150"/>
      <c r="GT40" s="150"/>
      <c r="GU40" s="150"/>
      <c r="GV40" s="150"/>
      <c r="GW40" s="150"/>
      <c r="GX40" s="150"/>
      <c r="GY40" s="150"/>
      <c r="GZ40" s="150"/>
      <c r="HA40" s="150"/>
      <c r="HB40" s="150"/>
      <c r="HC40" s="150"/>
      <c r="HD40" s="150"/>
      <c r="HE40" s="150"/>
      <c r="HF40" s="150"/>
      <c r="HG40" s="150"/>
      <c r="HH40" s="150"/>
      <c r="HI40" s="150"/>
      <c r="HJ40" s="150"/>
      <c r="HK40" s="150"/>
      <c r="HL40" s="150"/>
      <c r="HM40" s="150"/>
      <c r="HN40" s="150"/>
      <c r="HO40" s="150"/>
      <c r="HP40" s="150"/>
      <c r="HQ40" s="150"/>
      <c r="HR40" s="150"/>
      <c r="HS40" s="150"/>
      <c r="HT40" s="150"/>
      <c r="HU40" s="150"/>
      <c r="HV40" s="150"/>
      <c r="HW40" s="150"/>
      <c r="HX40" s="150"/>
      <c r="HY40" s="150"/>
      <c r="HZ40" s="150"/>
      <c r="IA40" s="150"/>
      <c r="IB40" s="150"/>
      <c r="IC40" s="150"/>
      <c r="ID40" s="150"/>
      <c r="IE40" s="150"/>
      <c r="IF40" s="150"/>
      <c r="IG40" s="150"/>
      <c r="IH40" s="150"/>
      <c r="II40" s="150"/>
      <c r="IJ40" s="150"/>
      <c r="IK40" s="150"/>
      <c r="IL40" s="150"/>
      <c r="IM40" s="150"/>
      <c r="IN40" s="150"/>
      <c r="IO40" s="150"/>
      <c r="IP40" s="150"/>
      <c r="IQ40" s="150"/>
      <c r="IR40" s="150"/>
      <c r="IS40" s="150"/>
      <c r="IT40" s="150"/>
      <c r="IU40" s="150"/>
      <c r="IV40" s="150"/>
      <c r="IW40" s="150"/>
      <c r="IX40" s="150"/>
      <c r="IY40" s="150"/>
      <c r="IZ40" s="150"/>
      <c r="JA40" s="150"/>
      <c r="JB40" s="150"/>
      <c r="JC40" s="150"/>
      <c r="JD40" s="150"/>
      <c r="JE40" s="150"/>
      <c r="JF40" s="150"/>
      <c r="JG40" s="150"/>
      <c r="JH40" s="150"/>
      <c r="JI40" s="150"/>
      <c r="JJ40" s="150"/>
      <c r="JK40" s="150"/>
      <c r="JL40" s="150"/>
      <c r="JM40" s="150"/>
      <c r="JN40" s="150"/>
      <c r="JO40" s="150"/>
      <c r="JP40" s="150"/>
      <c r="JQ40" s="150"/>
      <c r="JR40" s="150"/>
      <c r="JS40" s="150"/>
      <c r="JT40" s="150"/>
      <c r="JU40" s="150"/>
      <c r="JV40" s="150"/>
      <c r="JW40" s="150"/>
      <c r="JX40" s="150"/>
      <c r="JY40" s="150"/>
      <c r="JZ40" s="150"/>
      <c r="KA40" s="150"/>
      <c r="KB40" s="150"/>
      <c r="KC40" s="150"/>
      <c r="KD40" s="150"/>
      <c r="KE40" s="150"/>
      <c r="KF40" s="150"/>
      <c r="KG40" s="150"/>
      <c r="KH40" s="150"/>
      <c r="KI40" s="150"/>
      <c r="KJ40" s="150"/>
      <c r="KK40" s="150"/>
      <c r="KL40" s="150"/>
      <c r="KM40" s="150"/>
      <c r="KN40" s="150"/>
      <c r="KO40" s="150"/>
      <c r="KP40" s="150"/>
      <c r="KQ40" s="150"/>
      <c r="KR40" s="150"/>
      <c r="KS40" s="150"/>
      <c r="KT40" s="150"/>
      <c r="KU40" s="150"/>
      <c r="KV40" s="150"/>
      <c r="KW40" s="150"/>
      <c r="KX40" s="150"/>
      <c r="KY40" s="150"/>
      <c r="KZ40" s="150"/>
      <c r="LA40" s="150"/>
      <c r="LB40" s="150"/>
      <c r="LC40" s="150"/>
      <c r="LD40" s="150"/>
      <c r="LE40" s="150"/>
      <c r="LF40" s="150"/>
      <c r="LG40" s="150"/>
      <c r="LH40" s="150"/>
      <c r="LI40" s="150"/>
      <c r="LJ40" s="150"/>
      <c r="LK40" s="150"/>
      <c r="LL40" s="150"/>
      <c r="LM40" s="150"/>
      <c r="LN40" s="150"/>
      <c r="LO40" s="150"/>
      <c r="LP40" s="150"/>
      <c r="LQ40" s="150"/>
      <c r="LR40" s="150"/>
      <c r="LS40" s="150"/>
      <c r="LT40" s="150"/>
      <c r="LU40" s="150"/>
      <c r="LV40" s="150"/>
      <c r="LW40" s="150"/>
      <c r="LX40" s="150"/>
      <c r="LY40" s="150"/>
      <c r="LZ40" s="150"/>
      <c r="MA40" s="150"/>
      <c r="MB40" s="150"/>
      <c r="MC40" s="150"/>
      <c r="MD40" s="150"/>
      <c r="ME40" s="150"/>
      <c r="MF40" s="150"/>
      <c r="MG40" s="150"/>
      <c r="MH40" s="150"/>
      <c r="MI40" s="150"/>
      <c r="MJ40" s="150"/>
      <c r="MK40" s="150"/>
      <c r="ML40" s="150"/>
      <c r="MM40" s="150"/>
      <c r="MN40" s="150"/>
      <c r="MO40" s="150"/>
      <c r="MP40" s="150"/>
      <c r="MQ40" s="150"/>
      <c r="MR40" s="150"/>
      <c r="MS40" s="150"/>
      <c r="MT40" s="150"/>
      <c r="MU40" s="150"/>
      <c r="MV40" s="150"/>
      <c r="MW40" s="150"/>
      <c r="MX40" s="150"/>
      <c r="MY40" s="150"/>
      <c r="MZ40" s="150"/>
      <c r="NA40" s="150"/>
      <c r="NB40" s="150"/>
      <c r="NC40" s="150"/>
      <c r="ND40" s="150"/>
      <c r="NE40" s="150"/>
      <c r="NF40" s="150"/>
      <c r="NG40" s="150"/>
      <c r="NH40" s="150"/>
      <c r="NI40" s="150"/>
      <c r="NJ40" s="150"/>
      <c r="NK40" s="150"/>
      <c r="NL40" s="150"/>
      <c r="NM40" s="150"/>
      <c r="NN40" s="150"/>
      <c r="NO40" s="150"/>
      <c r="NP40" s="150"/>
      <c r="NQ40" s="150"/>
      <c r="NR40" s="150"/>
      <c r="NS40" s="150"/>
      <c r="NT40" s="150"/>
      <c r="NU40" s="150"/>
      <c r="NV40" s="150"/>
      <c r="NW40" s="150"/>
      <c r="NX40" s="150"/>
      <c r="NY40" s="150"/>
      <c r="NZ40" s="150"/>
      <c r="OA40" s="150"/>
      <c r="OB40" s="150"/>
      <c r="OC40" s="150"/>
      <c r="OD40" s="150"/>
      <c r="OE40" s="150"/>
      <c r="OF40" s="150"/>
      <c r="OG40" s="150"/>
      <c r="OH40" s="150"/>
      <c r="OI40" s="150"/>
      <c r="OJ40" s="150"/>
      <c r="OK40" s="150"/>
      <c r="OL40" s="150"/>
      <c r="OM40" s="150"/>
      <c r="ON40" s="150"/>
      <c r="OO40" s="150"/>
      <c r="OP40" s="150"/>
      <c r="OQ40" s="150"/>
      <c r="OR40" s="150"/>
      <c r="OS40" s="150"/>
      <c r="OT40" s="150"/>
      <c r="OU40" s="150"/>
      <c r="OV40" s="150"/>
      <c r="OW40" s="150"/>
      <c r="OX40" s="150"/>
      <c r="OY40" s="150"/>
      <c r="OZ40" s="150"/>
      <c r="PA40" s="150"/>
      <c r="PB40" s="150"/>
      <c r="PC40" s="150"/>
      <c r="PD40" s="150"/>
      <c r="PE40" s="150"/>
      <c r="PF40" s="150"/>
      <c r="PG40" s="150"/>
      <c r="PH40" s="150"/>
      <c r="PI40" s="150"/>
      <c r="PJ40" s="150"/>
      <c r="PK40" s="150"/>
      <c r="PL40" s="150"/>
      <c r="PM40" s="150"/>
      <c r="PN40" s="150"/>
      <c r="PO40" s="150"/>
      <c r="PP40" s="150"/>
      <c r="PQ40" s="150"/>
      <c r="PR40" s="150"/>
      <c r="PS40" s="150"/>
      <c r="PT40" s="150"/>
      <c r="PU40" s="150"/>
      <c r="PV40" s="150"/>
      <c r="PW40" s="150"/>
      <c r="PX40" s="150"/>
      <c r="PY40" s="150"/>
      <c r="PZ40" s="150"/>
      <c r="QA40" s="150"/>
      <c r="QB40" s="150"/>
      <c r="QC40" s="150"/>
      <c r="QD40" s="150"/>
      <c r="QE40" s="150"/>
      <c r="QF40" s="150"/>
      <c r="QG40" s="150"/>
      <c r="QH40" s="150"/>
      <c r="QI40" s="150"/>
      <c r="QJ40" s="150"/>
      <c r="QK40" s="150"/>
      <c r="QL40" s="150"/>
      <c r="QM40" s="150"/>
      <c r="QN40" s="150"/>
      <c r="QO40" s="150"/>
      <c r="QP40" s="150"/>
      <c r="QQ40" s="150"/>
      <c r="QR40" s="150"/>
      <c r="QS40" s="150"/>
      <c r="QT40" s="150"/>
      <c r="QU40" s="150"/>
      <c r="QV40" s="150"/>
      <c r="QW40" s="150"/>
      <c r="QX40" s="150"/>
      <c r="QY40" s="150"/>
      <c r="QZ40" s="150"/>
      <c r="RA40" s="150"/>
      <c r="RB40" s="150"/>
      <c r="RC40" s="150"/>
      <c r="RD40" s="150"/>
      <c r="RE40" s="150"/>
      <c r="RF40" s="150"/>
      <c r="RG40" s="150"/>
      <c r="RH40" s="150"/>
      <c r="RI40" s="150"/>
      <c r="RJ40" s="150"/>
      <c r="RK40" s="150"/>
      <c r="RL40" s="150"/>
      <c r="RM40" s="150"/>
      <c r="RN40" s="150"/>
      <c r="RO40" s="150"/>
      <c r="RP40" s="150"/>
      <c r="RQ40" s="150"/>
      <c r="RR40" s="150"/>
      <c r="RS40" s="150"/>
      <c r="RT40" s="150"/>
      <c r="RU40" s="150"/>
      <c r="RV40" s="150"/>
      <c r="RW40" s="150"/>
      <c r="RX40" s="150"/>
      <c r="RY40" s="150"/>
      <c r="RZ40" s="150"/>
      <c r="SA40" s="150"/>
      <c r="SB40" s="150"/>
      <c r="SC40" s="150"/>
      <c r="SD40" s="150"/>
      <c r="SE40" s="150"/>
      <c r="SF40" s="150"/>
      <c r="SG40" s="150"/>
      <c r="SH40" s="150"/>
      <c r="SI40" s="150"/>
      <c r="SJ40" s="150"/>
      <c r="SK40" s="150"/>
      <c r="SL40" s="150"/>
      <c r="SM40" s="150"/>
      <c r="SN40" s="150"/>
      <c r="SO40" s="150"/>
      <c r="SP40" s="150"/>
      <c r="SQ40" s="150"/>
      <c r="SR40" s="150"/>
      <c r="SS40" s="150"/>
      <c r="ST40" s="150"/>
      <c r="SU40" s="150"/>
      <c r="SV40" s="150"/>
      <c r="SW40" s="150"/>
      <c r="SX40" s="150"/>
      <c r="SY40" s="150"/>
      <c r="SZ40" s="150"/>
      <c r="TA40" s="150"/>
      <c r="TB40" s="150"/>
      <c r="TC40" s="150"/>
      <c r="TD40" s="150"/>
      <c r="TE40" s="150"/>
      <c r="TF40" s="150"/>
      <c r="TG40" s="150"/>
      <c r="TH40" s="150"/>
      <c r="TI40" s="150"/>
      <c r="TJ40" s="150"/>
      <c r="TK40" s="150"/>
      <c r="TL40" s="150"/>
      <c r="TM40" s="150"/>
      <c r="TN40" s="150"/>
      <c r="TO40" s="150"/>
      <c r="TP40" s="150"/>
      <c r="TQ40" s="150"/>
      <c r="TR40" s="150"/>
      <c r="TS40" s="150"/>
      <c r="TT40" s="150"/>
      <c r="TU40" s="150"/>
      <c r="TV40" s="150"/>
      <c r="TW40" s="150"/>
      <c r="TX40" s="150"/>
      <c r="TY40" s="150"/>
      <c r="TZ40" s="150"/>
      <c r="UA40" s="150"/>
      <c r="UB40" s="150"/>
      <c r="UC40" s="150"/>
      <c r="UD40" s="150"/>
      <c r="UE40" s="150"/>
      <c r="UF40" s="150"/>
      <c r="UG40" s="150"/>
      <c r="UH40" s="150"/>
      <c r="UI40" s="150"/>
      <c r="UJ40" s="150"/>
      <c r="UK40" s="150"/>
      <c r="UL40" s="150"/>
      <c r="UM40" s="150"/>
      <c r="UN40" s="150"/>
      <c r="UO40" s="150"/>
      <c r="UP40" s="150"/>
      <c r="UQ40" s="150"/>
      <c r="UR40" s="150"/>
      <c r="US40" s="150"/>
      <c r="UT40" s="150"/>
      <c r="UU40" s="150"/>
      <c r="UV40" s="150"/>
      <c r="UW40" s="150"/>
      <c r="UX40" s="150"/>
      <c r="UY40" s="150"/>
      <c r="UZ40" s="150"/>
      <c r="VA40" s="150"/>
      <c r="VB40" s="150"/>
      <c r="VC40" s="150"/>
      <c r="VD40" s="150"/>
      <c r="VE40" s="150"/>
      <c r="VF40" s="150"/>
      <c r="VG40" s="150"/>
      <c r="VH40" s="150"/>
      <c r="VI40" s="150"/>
      <c r="VJ40" s="150"/>
      <c r="VK40" s="150"/>
      <c r="VL40" s="150"/>
      <c r="VM40" s="150"/>
      <c r="VN40" s="150"/>
      <c r="VO40" s="150"/>
      <c r="VP40" s="150"/>
      <c r="VQ40" s="150"/>
      <c r="VR40" s="150"/>
      <c r="VS40" s="150"/>
      <c r="VT40" s="150"/>
      <c r="VU40" s="150"/>
      <c r="VV40" s="150"/>
      <c r="VW40" s="150"/>
      <c r="VX40" s="150"/>
      <c r="VY40" s="150"/>
      <c r="VZ40" s="150"/>
      <c r="WA40" s="150"/>
      <c r="WB40" s="150"/>
      <c r="WC40" s="150"/>
      <c r="WD40" s="150"/>
      <c r="WE40" s="150"/>
      <c r="WF40" s="150"/>
      <c r="WG40" s="150"/>
      <c r="WH40" s="150"/>
      <c r="WI40" s="150"/>
      <c r="WJ40" s="150"/>
      <c r="WK40" s="150"/>
      <c r="WL40" s="150"/>
      <c r="WM40" s="150"/>
      <c r="WN40" s="150"/>
      <c r="WO40" s="150"/>
      <c r="WP40" s="150"/>
      <c r="WQ40" s="150"/>
      <c r="WR40" s="150"/>
      <c r="WS40" s="150"/>
      <c r="WT40" s="150"/>
      <c r="WU40" s="150"/>
      <c r="WV40" s="150"/>
      <c r="WW40" s="150"/>
      <c r="WX40" s="150"/>
      <c r="WY40" s="150"/>
      <c r="WZ40" s="150"/>
      <c r="XA40" s="150"/>
      <c r="XB40" s="150"/>
      <c r="XC40" s="150"/>
      <c r="XD40" s="150"/>
      <c r="XE40" s="150"/>
      <c r="XF40" s="150"/>
      <c r="XG40" s="150"/>
      <c r="XH40" s="150"/>
      <c r="XI40" s="150"/>
      <c r="XJ40" s="150"/>
      <c r="XK40" s="150"/>
      <c r="XL40" s="150"/>
      <c r="XM40" s="150"/>
      <c r="XN40" s="150"/>
      <c r="XO40" s="150"/>
      <c r="XP40" s="150"/>
      <c r="XQ40" s="150"/>
      <c r="XR40" s="150"/>
      <c r="XS40" s="150"/>
      <c r="XT40" s="150"/>
      <c r="XU40" s="150"/>
      <c r="XV40" s="150"/>
      <c r="XW40" s="150"/>
      <c r="XX40" s="150"/>
      <c r="XY40" s="150"/>
      <c r="XZ40" s="150"/>
      <c r="YA40" s="150"/>
      <c r="YB40" s="150"/>
      <c r="YC40" s="150"/>
      <c r="YD40" s="150"/>
      <c r="YE40" s="150"/>
      <c r="YF40" s="150"/>
      <c r="YG40" s="150"/>
      <c r="YH40" s="150"/>
      <c r="YI40" s="150"/>
      <c r="YJ40" s="150"/>
      <c r="YK40" s="150"/>
      <c r="YL40" s="150"/>
      <c r="YM40" s="150"/>
      <c r="YN40" s="150"/>
      <c r="YO40" s="150"/>
      <c r="YP40" s="150"/>
      <c r="YQ40" s="150"/>
      <c r="YR40" s="150"/>
      <c r="YS40" s="150"/>
      <c r="YT40" s="150"/>
      <c r="YU40" s="150"/>
      <c r="YV40" s="150"/>
      <c r="YW40" s="150"/>
      <c r="YX40" s="150"/>
      <c r="YY40" s="150"/>
      <c r="YZ40" s="150"/>
      <c r="ZA40" s="150"/>
      <c r="ZB40" s="150"/>
      <c r="ZC40" s="150"/>
      <c r="ZD40" s="150"/>
      <c r="ZE40" s="150"/>
      <c r="ZF40" s="150"/>
      <c r="ZG40" s="150"/>
      <c r="ZH40" s="150"/>
      <c r="ZI40" s="150"/>
      <c r="ZJ40" s="150"/>
      <c r="ZK40" s="150"/>
      <c r="ZL40" s="150"/>
      <c r="ZM40" s="150"/>
      <c r="ZN40" s="150"/>
      <c r="ZO40" s="150"/>
      <c r="ZP40" s="150"/>
      <c r="ZQ40" s="150"/>
      <c r="ZR40" s="150"/>
      <c r="ZS40" s="150"/>
      <c r="ZT40" s="150"/>
      <c r="ZU40" s="150"/>
      <c r="ZV40" s="150"/>
      <c r="ZW40" s="150"/>
      <c r="ZX40" s="150"/>
      <c r="ZY40" s="150"/>
      <c r="ZZ40" s="150"/>
      <c r="AAA40" s="150"/>
      <c r="AAB40" s="150"/>
      <c r="AAC40" s="150"/>
      <c r="AAD40" s="150"/>
      <c r="AAE40" s="150"/>
      <c r="AAF40" s="150"/>
      <c r="AAG40" s="150"/>
      <c r="AAH40" s="150"/>
      <c r="AAI40" s="150"/>
      <c r="AAJ40" s="150"/>
      <c r="AAK40" s="150"/>
      <c r="AAL40" s="150"/>
      <c r="AAM40" s="150"/>
      <c r="AAN40" s="150"/>
      <c r="AAO40" s="150"/>
      <c r="AAP40" s="150"/>
      <c r="AAQ40" s="150"/>
      <c r="AAR40" s="150"/>
      <c r="AAS40" s="150"/>
      <c r="AAT40" s="150"/>
      <c r="AAU40" s="150"/>
      <c r="AAV40" s="150"/>
      <c r="AAW40" s="150"/>
      <c r="AAX40" s="150"/>
      <c r="AAY40" s="150"/>
      <c r="AAZ40" s="150"/>
      <c r="ABA40" s="150"/>
      <c r="ABB40" s="150"/>
      <c r="ABC40" s="150"/>
      <c r="ABD40" s="150"/>
      <c r="ABE40" s="150"/>
      <c r="ABF40" s="150"/>
      <c r="ABG40" s="150"/>
      <c r="ABH40" s="150"/>
      <c r="ABI40" s="150"/>
      <c r="ABJ40" s="150"/>
      <c r="ABK40" s="150"/>
      <c r="ABL40" s="150"/>
      <c r="ABM40" s="150"/>
      <c r="ABN40" s="150"/>
      <c r="ABO40" s="150"/>
      <c r="ABP40" s="150"/>
      <c r="ABQ40" s="150"/>
      <c r="ABR40" s="150"/>
      <c r="ABS40" s="150"/>
      <c r="ABT40" s="150"/>
      <c r="ABU40" s="150"/>
      <c r="ABV40" s="150"/>
      <c r="ABW40" s="150"/>
      <c r="ABX40" s="150"/>
      <c r="ABY40" s="150"/>
      <c r="ABZ40" s="150"/>
      <c r="ACA40" s="150"/>
      <c r="ACB40" s="150"/>
      <c r="ACC40" s="150"/>
      <c r="ACD40" s="150"/>
      <c r="ACE40" s="150"/>
      <c r="ACF40" s="150"/>
      <c r="ACG40" s="150"/>
      <c r="ACH40" s="150"/>
      <c r="ACI40" s="150"/>
      <c r="ACJ40" s="150"/>
      <c r="ACK40" s="150"/>
      <c r="ACL40" s="150"/>
      <c r="ACM40" s="150"/>
      <c r="ACN40" s="150"/>
      <c r="ACO40" s="150"/>
      <c r="ACP40" s="150"/>
      <c r="ACQ40" s="150"/>
      <c r="ACR40" s="150"/>
      <c r="ACS40" s="150"/>
      <c r="ACT40" s="150"/>
      <c r="ACU40" s="150"/>
      <c r="ACV40" s="150"/>
      <c r="ACW40" s="150"/>
      <c r="ACX40" s="150"/>
      <c r="ACY40" s="150"/>
      <c r="ACZ40" s="150"/>
      <c r="ADA40" s="150"/>
      <c r="ADB40" s="150"/>
      <c r="ADC40" s="150"/>
      <c r="ADD40" s="150"/>
      <c r="ADE40" s="150"/>
      <c r="ADF40" s="150"/>
      <c r="ADG40" s="150"/>
      <c r="ADH40" s="150"/>
      <c r="ADI40" s="150"/>
      <c r="ADJ40" s="150"/>
      <c r="ADK40" s="150"/>
      <c r="ADL40" s="150"/>
      <c r="ADM40" s="150"/>
      <c r="ADN40" s="150"/>
      <c r="ADO40" s="150"/>
      <c r="ADP40" s="150"/>
      <c r="ADQ40" s="150"/>
      <c r="ADR40" s="150"/>
      <c r="ADS40" s="150"/>
      <c r="ADT40" s="150"/>
      <c r="ADU40" s="150"/>
      <c r="ADV40" s="150"/>
      <c r="ADW40" s="150"/>
      <c r="ADX40" s="150"/>
      <c r="ADY40" s="150"/>
      <c r="ADZ40" s="150"/>
      <c r="AEA40" s="150"/>
      <c r="AEB40" s="150"/>
      <c r="AEC40" s="150"/>
      <c r="AED40" s="150"/>
      <c r="AEE40" s="150"/>
      <c r="AEF40" s="150"/>
      <c r="AEG40" s="150"/>
      <c r="AEH40" s="150"/>
      <c r="AEI40" s="150"/>
      <c r="AEJ40" s="150"/>
      <c r="AEK40" s="150"/>
      <c r="AEL40" s="150"/>
      <c r="AEM40" s="150"/>
      <c r="AEN40" s="150"/>
      <c r="AEO40" s="150"/>
      <c r="AEP40" s="150"/>
      <c r="AEQ40" s="150"/>
      <c r="AER40" s="150"/>
      <c r="AES40" s="150"/>
      <c r="AET40" s="150"/>
      <c r="AEU40" s="150"/>
      <c r="AEV40" s="150"/>
      <c r="AEW40" s="150"/>
      <c r="AEX40" s="150"/>
      <c r="AEY40" s="150"/>
      <c r="AEZ40" s="150"/>
      <c r="AFA40" s="150"/>
      <c r="AFB40" s="150"/>
      <c r="AFC40" s="150"/>
      <c r="AFD40" s="150"/>
      <c r="AFE40" s="150"/>
      <c r="AFF40" s="150"/>
      <c r="AFG40" s="150"/>
      <c r="AFH40" s="150"/>
      <c r="AFI40" s="150"/>
      <c r="AFJ40" s="150"/>
      <c r="AFK40" s="150"/>
      <c r="AFL40" s="150"/>
      <c r="AFM40" s="150"/>
      <c r="AFN40" s="150"/>
      <c r="AFO40" s="150"/>
      <c r="AFP40" s="150"/>
      <c r="AFQ40" s="150"/>
      <c r="AFR40" s="150"/>
      <c r="AFS40" s="150"/>
      <c r="AFT40" s="150"/>
      <c r="AFU40" s="150"/>
      <c r="AFV40" s="150"/>
      <c r="AFW40" s="150"/>
      <c r="AFX40" s="150"/>
      <c r="AFY40" s="150"/>
      <c r="AFZ40" s="150"/>
      <c r="AGA40" s="150"/>
      <c r="AGB40" s="150"/>
      <c r="AGC40" s="150"/>
      <c r="AGD40" s="150"/>
      <c r="AGE40" s="150"/>
      <c r="AGF40" s="150"/>
      <c r="AGG40" s="150"/>
      <c r="AGH40" s="150"/>
      <c r="AGI40" s="150"/>
      <c r="AGJ40" s="150"/>
      <c r="AGK40" s="150"/>
      <c r="AGL40" s="150"/>
      <c r="AGM40" s="150"/>
      <c r="AGN40" s="150"/>
      <c r="AGO40" s="150"/>
      <c r="AGP40" s="150"/>
      <c r="AGQ40" s="150"/>
      <c r="AGR40" s="150"/>
      <c r="AGS40" s="150"/>
      <c r="AGT40" s="150"/>
      <c r="AGU40" s="150"/>
      <c r="AGV40" s="150"/>
      <c r="AGW40" s="150"/>
      <c r="AGX40" s="150"/>
      <c r="AGY40" s="150"/>
      <c r="AGZ40" s="150"/>
      <c r="AHA40" s="150"/>
      <c r="AHB40" s="150"/>
      <c r="AHC40" s="150"/>
      <c r="AHD40" s="150"/>
      <c r="AHE40" s="150"/>
      <c r="AHF40" s="150"/>
      <c r="AHG40" s="150"/>
      <c r="AHH40" s="150"/>
      <c r="AHI40" s="150"/>
      <c r="AHJ40" s="150"/>
      <c r="AHK40" s="150"/>
      <c r="AHL40" s="150"/>
      <c r="AHM40" s="150"/>
      <c r="AHN40" s="150"/>
      <c r="AHO40" s="150"/>
      <c r="AHP40" s="150"/>
      <c r="AHQ40" s="150"/>
      <c r="AHR40" s="150"/>
      <c r="AHS40" s="150"/>
      <c r="AHT40" s="150"/>
      <c r="AHU40" s="150"/>
      <c r="AHV40" s="150"/>
      <c r="AHW40" s="150"/>
      <c r="AHX40" s="150"/>
      <c r="AHY40" s="150"/>
      <c r="AHZ40" s="150"/>
      <c r="AIA40" s="150"/>
      <c r="AIB40" s="150"/>
      <c r="AIC40" s="150"/>
      <c r="AID40" s="150"/>
      <c r="AIE40" s="150"/>
      <c r="AIF40" s="150"/>
      <c r="AIG40" s="150"/>
      <c r="AIH40" s="150"/>
      <c r="AII40" s="150"/>
      <c r="AIJ40" s="150"/>
      <c r="AIK40" s="150"/>
      <c r="AIL40" s="150"/>
      <c r="AIM40" s="150"/>
      <c r="AIN40" s="150"/>
      <c r="AIO40" s="150"/>
      <c r="AIP40" s="150"/>
      <c r="AIQ40" s="150"/>
      <c r="AIR40" s="150"/>
      <c r="AIS40" s="150"/>
      <c r="AIT40" s="150"/>
      <c r="AIU40" s="150"/>
      <c r="AIV40" s="150"/>
      <c r="AIW40" s="150"/>
      <c r="AIX40" s="150"/>
      <c r="AIY40" s="150"/>
      <c r="AIZ40" s="150"/>
      <c r="AJA40" s="150"/>
      <c r="AJB40" s="150"/>
      <c r="AJC40" s="150"/>
      <c r="AJD40" s="150"/>
      <c r="AJE40" s="150"/>
      <c r="AJF40" s="150"/>
      <c r="AJG40" s="150"/>
      <c r="AJH40" s="150"/>
      <c r="AJI40" s="150"/>
      <c r="AJJ40" s="150"/>
      <c r="AJK40" s="150"/>
      <c r="AJL40" s="150"/>
      <c r="AJM40" s="150"/>
      <c r="AJN40" s="150"/>
      <c r="AJO40" s="150"/>
      <c r="AJP40" s="150"/>
      <c r="AJQ40" s="150"/>
      <c r="AJR40" s="150"/>
      <c r="AJS40" s="150"/>
      <c r="AJT40" s="150"/>
      <c r="AJU40" s="150"/>
      <c r="AJV40" s="150"/>
      <c r="AJW40" s="150"/>
      <c r="AJX40" s="150"/>
      <c r="AJY40" s="150"/>
      <c r="AJZ40" s="150"/>
      <c r="AKA40" s="150"/>
      <c r="AKB40" s="150"/>
      <c r="AKC40" s="150"/>
      <c r="AKD40" s="150"/>
      <c r="AKE40" s="150"/>
      <c r="AKF40" s="150"/>
      <c r="AKG40" s="150"/>
      <c r="AKH40" s="150"/>
      <c r="AKI40" s="150"/>
      <c r="AKJ40" s="150"/>
      <c r="AKK40" s="150"/>
      <c r="AKL40" s="150"/>
      <c r="AKM40" s="150"/>
      <c r="AKN40" s="150"/>
      <c r="AKO40" s="150"/>
      <c r="AKP40" s="150"/>
      <c r="AKQ40" s="150"/>
      <c r="AKR40" s="150"/>
      <c r="AKS40" s="150"/>
      <c r="AKT40" s="150"/>
      <c r="AKU40" s="150"/>
      <c r="AKV40" s="150"/>
      <c r="AKW40" s="150"/>
      <c r="AKX40" s="150"/>
      <c r="AKY40" s="150"/>
      <c r="AKZ40" s="150"/>
      <c r="ALA40" s="150"/>
      <c r="ALB40" s="150"/>
      <c r="ALC40" s="150"/>
      <c r="ALD40" s="150"/>
      <c r="ALE40" s="150"/>
      <c r="ALF40" s="150"/>
      <c r="ALG40" s="150"/>
      <c r="ALH40" s="150"/>
      <c r="ALI40" s="150"/>
      <c r="ALJ40" s="150"/>
      <c r="ALK40" s="150"/>
      <c r="ALL40" s="150"/>
      <c r="ALM40" s="150"/>
      <c r="ALN40" s="150"/>
      <c r="ALO40" s="150"/>
      <c r="ALP40" s="150"/>
      <c r="ALQ40" s="150"/>
      <c r="ALR40" s="150"/>
      <c r="ALS40" s="150"/>
      <c r="ALT40" s="150"/>
      <c r="ALU40" s="150"/>
      <c r="ALV40" s="150"/>
      <c r="ALW40" s="150"/>
      <c r="ALX40" s="150"/>
      <c r="ALY40" s="150"/>
      <c r="ALZ40" s="150"/>
      <c r="AMA40" s="150"/>
      <c r="AMB40" s="150"/>
      <c r="AMC40" s="150"/>
      <c r="AMD40" s="150"/>
      <c r="AME40" s="150"/>
      <c r="AMF40" s="150"/>
      <c r="AMG40" s="150"/>
      <c r="AMH40" s="150"/>
      <c r="AMI40" s="150"/>
      <c r="AMJ40" s="150"/>
      <c r="AMK40" s="150"/>
    </row>
    <row r="41" spans="1:1025" s="338" customFormat="1" ht="22.5" hidden="1" x14ac:dyDescent="0.2">
      <c r="A41" s="400" t="s">
        <v>278</v>
      </c>
      <c r="B41" s="400" t="s">
        <v>289</v>
      </c>
      <c r="C41" s="400" t="s">
        <v>80</v>
      </c>
      <c r="D41" s="400" t="s">
        <v>290</v>
      </c>
      <c r="E41" s="400" t="s">
        <v>279</v>
      </c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150"/>
      <c r="AJ41" s="150"/>
      <c r="AK41" s="150"/>
      <c r="AL41" s="150"/>
      <c r="AM41" s="150"/>
      <c r="AN41" s="150"/>
      <c r="AO41" s="150"/>
      <c r="AP41" s="150"/>
      <c r="AQ41" s="150"/>
      <c r="AR41" s="150"/>
      <c r="AS41" s="150"/>
      <c r="AT41" s="150"/>
      <c r="AU41" s="150"/>
      <c r="AV41" s="150"/>
      <c r="AW41" s="150"/>
      <c r="AX41" s="150"/>
      <c r="AY41" s="150"/>
      <c r="AZ41" s="150"/>
      <c r="BA41" s="150"/>
      <c r="BB41" s="150"/>
      <c r="BC41" s="150"/>
      <c r="BD41" s="150"/>
      <c r="BE41" s="150"/>
      <c r="BF41" s="150"/>
      <c r="BG41" s="150"/>
      <c r="BH41" s="150"/>
      <c r="BI41" s="150"/>
      <c r="BJ41" s="150"/>
      <c r="BK41" s="150"/>
      <c r="BL41" s="150"/>
      <c r="BM41" s="150"/>
      <c r="BN41" s="150"/>
      <c r="BO41" s="150"/>
      <c r="BP41" s="150"/>
      <c r="BQ41" s="150"/>
      <c r="BR41" s="150"/>
      <c r="BS41" s="150"/>
      <c r="BT41" s="150"/>
      <c r="BU41" s="150"/>
      <c r="BV41" s="150"/>
      <c r="BW41" s="150"/>
      <c r="BX41" s="150"/>
      <c r="BY41" s="150"/>
      <c r="BZ41" s="150"/>
      <c r="CA41" s="150"/>
      <c r="CB41" s="150"/>
      <c r="CC41" s="150"/>
      <c r="CD41" s="150"/>
      <c r="CE41" s="150"/>
      <c r="CF41" s="150"/>
      <c r="CG41" s="150"/>
      <c r="CH41" s="150"/>
      <c r="CI41" s="150"/>
      <c r="CJ41" s="150"/>
      <c r="CK41" s="150"/>
      <c r="CL41" s="150"/>
      <c r="CM41" s="150"/>
      <c r="CN41" s="150"/>
      <c r="CO41" s="150"/>
      <c r="CP41" s="150"/>
      <c r="CQ41" s="150"/>
      <c r="CR41" s="150"/>
      <c r="CS41" s="150"/>
      <c r="CT41" s="150"/>
      <c r="CU41" s="150"/>
      <c r="CV41" s="150"/>
      <c r="CW41" s="150"/>
      <c r="CX41" s="150"/>
      <c r="CY41" s="150"/>
      <c r="CZ41" s="150"/>
      <c r="DA41" s="150"/>
      <c r="DB41" s="150"/>
      <c r="DC41" s="150"/>
      <c r="DD41" s="150"/>
      <c r="DE41" s="150"/>
      <c r="DF41" s="150"/>
      <c r="DG41" s="150"/>
      <c r="DH41" s="150"/>
      <c r="DI41" s="150"/>
      <c r="DJ41" s="150"/>
      <c r="DK41" s="150"/>
      <c r="DL41" s="150"/>
      <c r="DM41" s="150"/>
      <c r="DN41" s="150"/>
      <c r="DO41" s="150"/>
      <c r="DP41" s="150"/>
      <c r="DQ41" s="150"/>
      <c r="DR41" s="150"/>
      <c r="DS41" s="150"/>
      <c r="DT41" s="150"/>
      <c r="DU41" s="150"/>
      <c r="DV41" s="150"/>
      <c r="DW41" s="150"/>
      <c r="DX41" s="150"/>
      <c r="DY41" s="150"/>
      <c r="DZ41" s="150"/>
      <c r="EA41" s="150"/>
      <c r="EB41" s="150"/>
      <c r="EC41" s="150"/>
      <c r="ED41" s="150"/>
      <c r="EE41" s="150"/>
      <c r="EF41" s="150"/>
      <c r="EG41" s="150"/>
      <c r="EH41" s="150"/>
      <c r="EI41" s="150"/>
      <c r="EJ41" s="150"/>
      <c r="EK41" s="150"/>
      <c r="EL41" s="150"/>
      <c r="EM41" s="150"/>
      <c r="EN41" s="150"/>
      <c r="EO41" s="150"/>
      <c r="EP41" s="150"/>
      <c r="EQ41" s="150"/>
      <c r="ER41" s="150"/>
      <c r="ES41" s="150"/>
      <c r="ET41" s="150"/>
      <c r="EU41" s="150"/>
      <c r="EV41" s="150"/>
      <c r="EW41" s="150"/>
      <c r="EX41" s="150"/>
      <c r="EY41" s="150"/>
      <c r="EZ41" s="150"/>
      <c r="FA41" s="150"/>
      <c r="FB41" s="150"/>
      <c r="FC41" s="150"/>
      <c r="FD41" s="150"/>
      <c r="FE41" s="150"/>
      <c r="FF41" s="150"/>
      <c r="FG41" s="150"/>
      <c r="FH41" s="150"/>
      <c r="FI41" s="150"/>
      <c r="FJ41" s="150"/>
      <c r="FK41" s="150"/>
      <c r="FL41" s="150"/>
      <c r="FM41" s="150"/>
      <c r="FN41" s="150"/>
      <c r="FO41" s="150"/>
      <c r="FP41" s="150"/>
      <c r="FQ41" s="150"/>
      <c r="FR41" s="150"/>
      <c r="FS41" s="150"/>
      <c r="FT41" s="150"/>
      <c r="FU41" s="150"/>
      <c r="FV41" s="150"/>
      <c r="FW41" s="150"/>
      <c r="FX41" s="150"/>
      <c r="FY41" s="150"/>
      <c r="FZ41" s="150"/>
      <c r="GA41" s="150"/>
      <c r="GB41" s="150"/>
      <c r="GC41" s="150"/>
      <c r="GD41" s="150"/>
      <c r="GE41" s="150"/>
      <c r="GF41" s="150"/>
      <c r="GG41" s="150"/>
      <c r="GH41" s="150"/>
      <c r="GI41" s="150"/>
      <c r="GJ41" s="150"/>
      <c r="GK41" s="150"/>
      <c r="GL41" s="150"/>
      <c r="GM41" s="150"/>
      <c r="GN41" s="150"/>
      <c r="GO41" s="150"/>
      <c r="GP41" s="150"/>
      <c r="GQ41" s="150"/>
      <c r="GR41" s="150"/>
      <c r="GS41" s="150"/>
      <c r="GT41" s="150"/>
      <c r="GU41" s="150"/>
      <c r="GV41" s="150"/>
      <c r="GW41" s="150"/>
      <c r="GX41" s="150"/>
      <c r="GY41" s="150"/>
      <c r="GZ41" s="150"/>
      <c r="HA41" s="150"/>
      <c r="HB41" s="150"/>
      <c r="HC41" s="150"/>
      <c r="HD41" s="150"/>
      <c r="HE41" s="150"/>
      <c r="HF41" s="150"/>
      <c r="HG41" s="150"/>
      <c r="HH41" s="150"/>
      <c r="HI41" s="150"/>
      <c r="HJ41" s="150"/>
      <c r="HK41" s="150"/>
      <c r="HL41" s="150"/>
      <c r="HM41" s="150"/>
      <c r="HN41" s="150"/>
      <c r="HO41" s="150"/>
      <c r="HP41" s="150"/>
      <c r="HQ41" s="150"/>
      <c r="HR41" s="150"/>
      <c r="HS41" s="150"/>
      <c r="HT41" s="150"/>
      <c r="HU41" s="150"/>
      <c r="HV41" s="150"/>
      <c r="HW41" s="150"/>
      <c r="HX41" s="150"/>
      <c r="HY41" s="150"/>
      <c r="HZ41" s="150"/>
      <c r="IA41" s="150"/>
      <c r="IB41" s="150"/>
      <c r="IC41" s="150"/>
      <c r="ID41" s="150"/>
      <c r="IE41" s="150"/>
      <c r="IF41" s="150"/>
      <c r="IG41" s="150"/>
      <c r="IH41" s="150"/>
      <c r="II41" s="150"/>
      <c r="IJ41" s="150"/>
      <c r="IK41" s="150"/>
      <c r="IL41" s="150"/>
      <c r="IM41" s="150"/>
      <c r="IN41" s="150"/>
      <c r="IO41" s="150"/>
      <c r="IP41" s="150"/>
      <c r="IQ41" s="150"/>
      <c r="IR41" s="150"/>
      <c r="IS41" s="150"/>
      <c r="IT41" s="150"/>
      <c r="IU41" s="150"/>
      <c r="IV41" s="150"/>
      <c r="IW41" s="150"/>
      <c r="IX41" s="150"/>
      <c r="IY41" s="150"/>
      <c r="IZ41" s="150"/>
      <c r="JA41" s="150"/>
      <c r="JB41" s="150"/>
      <c r="JC41" s="150"/>
      <c r="JD41" s="150"/>
      <c r="JE41" s="150"/>
      <c r="JF41" s="150"/>
      <c r="JG41" s="150"/>
      <c r="JH41" s="150"/>
      <c r="JI41" s="150"/>
      <c r="JJ41" s="150"/>
      <c r="JK41" s="150"/>
      <c r="JL41" s="150"/>
      <c r="JM41" s="150"/>
      <c r="JN41" s="150"/>
      <c r="JO41" s="150"/>
      <c r="JP41" s="150"/>
      <c r="JQ41" s="150"/>
      <c r="JR41" s="150"/>
      <c r="JS41" s="150"/>
      <c r="JT41" s="150"/>
      <c r="JU41" s="150"/>
      <c r="JV41" s="150"/>
      <c r="JW41" s="150"/>
      <c r="JX41" s="150"/>
      <c r="JY41" s="150"/>
      <c r="JZ41" s="150"/>
      <c r="KA41" s="150"/>
      <c r="KB41" s="150"/>
      <c r="KC41" s="150"/>
      <c r="KD41" s="150"/>
      <c r="KE41" s="150"/>
      <c r="KF41" s="150"/>
      <c r="KG41" s="150"/>
      <c r="KH41" s="150"/>
      <c r="KI41" s="150"/>
      <c r="KJ41" s="150"/>
      <c r="KK41" s="150"/>
      <c r="KL41" s="150"/>
      <c r="KM41" s="150"/>
      <c r="KN41" s="150"/>
      <c r="KO41" s="150"/>
      <c r="KP41" s="150"/>
      <c r="KQ41" s="150"/>
      <c r="KR41" s="150"/>
      <c r="KS41" s="150"/>
      <c r="KT41" s="150"/>
      <c r="KU41" s="150"/>
      <c r="KV41" s="150"/>
      <c r="KW41" s="150"/>
      <c r="KX41" s="150"/>
      <c r="KY41" s="150"/>
      <c r="KZ41" s="150"/>
      <c r="LA41" s="150"/>
      <c r="LB41" s="150"/>
      <c r="LC41" s="150"/>
      <c r="LD41" s="150"/>
      <c r="LE41" s="150"/>
      <c r="LF41" s="150"/>
      <c r="LG41" s="150"/>
      <c r="LH41" s="150"/>
      <c r="LI41" s="150"/>
      <c r="LJ41" s="150"/>
      <c r="LK41" s="150"/>
      <c r="LL41" s="150"/>
      <c r="LM41" s="150"/>
      <c r="LN41" s="150"/>
      <c r="LO41" s="150"/>
      <c r="LP41" s="150"/>
      <c r="LQ41" s="150"/>
      <c r="LR41" s="150"/>
      <c r="LS41" s="150"/>
      <c r="LT41" s="150"/>
      <c r="LU41" s="150"/>
      <c r="LV41" s="150"/>
      <c r="LW41" s="150"/>
      <c r="LX41" s="150"/>
      <c r="LY41" s="150"/>
      <c r="LZ41" s="150"/>
      <c r="MA41" s="150"/>
      <c r="MB41" s="150"/>
      <c r="MC41" s="150"/>
      <c r="MD41" s="150"/>
      <c r="ME41" s="150"/>
      <c r="MF41" s="150"/>
      <c r="MG41" s="150"/>
      <c r="MH41" s="150"/>
      <c r="MI41" s="150"/>
      <c r="MJ41" s="150"/>
      <c r="MK41" s="150"/>
      <c r="ML41" s="150"/>
      <c r="MM41" s="150"/>
      <c r="MN41" s="150"/>
      <c r="MO41" s="150"/>
      <c r="MP41" s="150"/>
      <c r="MQ41" s="150"/>
      <c r="MR41" s="150"/>
      <c r="MS41" s="150"/>
      <c r="MT41" s="150"/>
      <c r="MU41" s="150"/>
      <c r="MV41" s="150"/>
      <c r="MW41" s="150"/>
      <c r="MX41" s="150"/>
      <c r="MY41" s="150"/>
      <c r="MZ41" s="150"/>
      <c r="NA41" s="150"/>
      <c r="NB41" s="150"/>
      <c r="NC41" s="150"/>
      <c r="ND41" s="150"/>
      <c r="NE41" s="150"/>
      <c r="NF41" s="150"/>
      <c r="NG41" s="150"/>
      <c r="NH41" s="150"/>
      <c r="NI41" s="150"/>
      <c r="NJ41" s="150"/>
      <c r="NK41" s="150"/>
      <c r="NL41" s="150"/>
      <c r="NM41" s="150"/>
      <c r="NN41" s="150"/>
      <c r="NO41" s="150"/>
      <c r="NP41" s="150"/>
      <c r="NQ41" s="150"/>
      <c r="NR41" s="150"/>
      <c r="NS41" s="150"/>
      <c r="NT41" s="150"/>
      <c r="NU41" s="150"/>
      <c r="NV41" s="150"/>
      <c r="NW41" s="150"/>
      <c r="NX41" s="150"/>
      <c r="NY41" s="150"/>
      <c r="NZ41" s="150"/>
      <c r="OA41" s="150"/>
      <c r="OB41" s="150"/>
      <c r="OC41" s="150"/>
      <c r="OD41" s="150"/>
      <c r="OE41" s="150"/>
      <c r="OF41" s="150"/>
      <c r="OG41" s="150"/>
      <c r="OH41" s="150"/>
      <c r="OI41" s="150"/>
      <c r="OJ41" s="150"/>
      <c r="OK41" s="150"/>
      <c r="OL41" s="150"/>
      <c r="OM41" s="150"/>
      <c r="ON41" s="150"/>
      <c r="OO41" s="150"/>
      <c r="OP41" s="150"/>
      <c r="OQ41" s="150"/>
      <c r="OR41" s="150"/>
      <c r="OS41" s="150"/>
      <c r="OT41" s="150"/>
      <c r="OU41" s="150"/>
      <c r="OV41" s="150"/>
      <c r="OW41" s="150"/>
      <c r="OX41" s="150"/>
      <c r="OY41" s="150"/>
      <c r="OZ41" s="150"/>
      <c r="PA41" s="150"/>
      <c r="PB41" s="150"/>
      <c r="PC41" s="150"/>
      <c r="PD41" s="150"/>
      <c r="PE41" s="150"/>
      <c r="PF41" s="150"/>
      <c r="PG41" s="150"/>
      <c r="PH41" s="150"/>
      <c r="PI41" s="150"/>
      <c r="PJ41" s="150"/>
      <c r="PK41" s="150"/>
      <c r="PL41" s="150"/>
      <c r="PM41" s="150"/>
      <c r="PN41" s="150"/>
      <c r="PO41" s="150"/>
      <c r="PP41" s="150"/>
      <c r="PQ41" s="150"/>
      <c r="PR41" s="150"/>
      <c r="PS41" s="150"/>
      <c r="PT41" s="150"/>
      <c r="PU41" s="150"/>
      <c r="PV41" s="150"/>
      <c r="PW41" s="150"/>
      <c r="PX41" s="150"/>
      <c r="PY41" s="150"/>
      <c r="PZ41" s="150"/>
      <c r="QA41" s="150"/>
      <c r="QB41" s="150"/>
      <c r="QC41" s="150"/>
      <c r="QD41" s="150"/>
      <c r="QE41" s="150"/>
      <c r="QF41" s="150"/>
      <c r="QG41" s="150"/>
      <c r="QH41" s="150"/>
      <c r="QI41" s="150"/>
      <c r="QJ41" s="150"/>
      <c r="QK41" s="150"/>
      <c r="QL41" s="150"/>
      <c r="QM41" s="150"/>
      <c r="QN41" s="150"/>
      <c r="QO41" s="150"/>
      <c r="QP41" s="150"/>
      <c r="QQ41" s="150"/>
      <c r="QR41" s="150"/>
      <c r="QS41" s="150"/>
      <c r="QT41" s="150"/>
      <c r="QU41" s="150"/>
      <c r="QV41" s="150"/>
      <c r="QW41" s="150"/>
      <c r="QX41" s="150"/>
      <c r="QY41" s="150"/>
      <c r="QZ41" s="150"/>
      <c r="RA41" s="150"/>
      <c r="RB41" s="150"/>
      <c r="RC41" s="150"/>
      <c r="RD41" s="150"/>
      <c r="RE41" s="150"/>
      <c r="RF41" s="150"/>
      <c r="RG41" s="150"/>
      <c r="RH41" s="150"/>
      <c r="RI41" s="150"/>
      <c r="RJ41" s="150"/>
      <c r="RK41" s="150"/>
      <c r="RL41" s="150"/>
      <c r="RM41" s="150"/>
      <c r="RN41" s="150"/>
      <c r="RO41" s="150"/>
      <c r="RP41" s="150"/>
      <c r="RQ41" s="150"/>
      <c r="RR41" s="150"/>
      <c r="RS41" s="150"/>
      <c r="RT41" s="150"/>
      <c r="RU41" s="150"/>
      <c r="RV41" s="150"/>
      <c r="RW41" s="150"/>
      <c r="RX41" s="150"/>
      <c r="RY41" s="150"/>
      <c r="RZ41" s="150"/>
      <c r="SA41" s="150"/>
      <c r="SB41" s="150"/>
      <c r="SC41" s="150"/>
      <c r="SD41" s="150"/>
      <c r="SE41" s="150"/>
      <c r="SF41" s="150"/>
      <c r="SG41" s="150"/>
      <c r="SH41" s="150"/>
      <c r="SI41" s="150"/>
      <c r="SJ41" s="150"/>
      <c r="SK41" s="150"/>
      <c r="SL41" s="150"/>
      <c r="SM41" s="150"/>
      <c r="SN41" s="150"/>
      <c r="SO41" s="150"/>
      <c r="SP41" s="150"/>
      <c r="SQ41" s="150"/>
      <c r="SR41" s="150"/>
      <c r="SS41" s="150"/>
      <c r="ST41" s="150"/>
      <c r="SU41" s="150"/>
      <c r="SV41" s="150"/>
      <c r="SW41" s="150"/>
      <c r="SX41" s="150"/>
      <c r="SY41" s="150"/>
      <c r="SZ41" s="150"/>
      <c r="TA41" s="150"/>
      <c r="TB41" s="150"/>
      <c r="TC41" s="150"/>
      <c r="TD41" s="150"/>
      <c r="TE41" s="150"/>
      <c r="TF41" s="150"/>
      <c r="TG41" s="150"/>
      <c r="TH41" s="150"/>
      <c r="TI41" s="150"/>
      <c r="TJ41" s="150"/>
      <c r="TK41" s="150"/>
      <c r="TL41" s="150"/>
      <c r="TM41" s="150"/>
      <c r="TN41" s="150"/>
      <c r="TO41" s="150"/>
      <c r="TP41" s="150"/>
      <c r="TQ41" s="150"/>
      <c r="TR41" s="150"/>
      <c r="TS41" s="150"/>
      <c r="TT41" s="150"/>
      <c r="TU41" s="150"/>
      <c r="TV41" s="150"/>
      <c r="TW41" s="150"/>
      <c r="TX41" s="150"/>
      <c r="TY41" s="150"/>
      <c r="TZ41" s="150"/>
      <c r="UA41" s="150"/>
      <c r="UB41" s="150"/>
      <c r="UC41" s="150"/>
      <c r="UD41" s="150"/>
      <c r="UE41" s="150"/>
      <c r="UF41" s="150"/>
      <c r="UG41" s="150"/>
      <c r="UH41" s="150"/>
      <c r="UI41" s="150"/>
      <c r="UJ41" s="150"/>
      <c r="UK41" s="150"/>
      <c r="UL41" s="150"/>
      <c r="UM41" s="150"/>
      <c r="UN41" s="150"/>
      <c r="UO41" s="150"/>
      <c r="UP41" s="150"/>
      <c r="UQ41" s="150"/>
      <c r="UR41" s="150"/>
      <c r="US41" s="150"/>
      <c r="UT41" s="150"/>
      <c r="UU41" s="150"/>
      <c r="UV41" s="150"/>
      <c r="UW41" s="150"/>
      <c r="UX41" s="150"/>
      <c r="UY41" s="150"/>
      <c r="UZ41" s="150"/>
      <c r="VA41" s="150"/>
      <c r="VB41" s="150"/>
      <c r="VC41" s="150"/>
      <c r="VD41" s="150"/>
      <c r="VE41" s="150"/>
      <c r="VF41" s="150"/>
      <c r="VG41" s="150"/>
      <c r="VH41" s="150"/>
      <c r="VI41" s="150"/>
      <c r="VJ41" s="150"/>
      <c r="VK41" s="150"/>
      <c r="VL41" s="150"/>
      <c r="VM41" s="150"/>
      <c r="VN41" s="150"/>
      <c r="VO41" s="150"/>
      <c r="VP41" s="150"/>
      <c r="VQ41" s="150"/>
      <c r="VR41" s="150"/>
      <c r="VS41" s="150"/>
      <c r="VT41" s="150"/>
      <c r="VU41" s="150"/>
      <c r="VV41" s="150"/>
      <c r="VW41" s="150"/>
      <c r="VX41" s="150"/>
      <c r="VY41" s="150"/>
      <c r="VZ41" s="150"/>
      <c r="WA41" s="150"/>
      <c r="WB41" s="150"/>
      <c r="WC41" s="150"/>
      <c r="WD41" s="150"/>
      <c r="WE41" s="150"/>
      <c r="WF41" s="150"/>
      <c r="WG41" s="150"/>
      <c r="WH41" s="150"/>
      <c r="WI41" s="150"/>
      <c r="WJ41" s="150"/>
      <c r="WK41" s="150"/>
      <c r="WL41" s="150"/>
      <c r="WM41" s="150"/>
      <c r="WN41" s="150"/>
      <c r="WO41" s="150"/>
      <c r="WP41" s="150"/>
      <c r="WQ41" s="150"/>
      <c r="WR41" s="150"/>
      <c r="WS41" s="150"/>
      <c r="WT41" s="150"/>
      <c r="WU41" s="150"/>
      <c r="WV41" s="150"/>
      <c r="WW41" s="150"/>
      <c r="WX41" s="150"/>
      <c r="WY41" s="150"/>
      <c r="WZ41" s="150"/>
      <c r="XA41" s="150"/>
      <c r="XB41" s="150"/>
      <c r="XC41" s="150"/>
      <c r="XD41" s="150"/>
      <c r="XE41" s="150"/>
      <c r="XF41" s="150"/>
      <c r="XG41" s="150"/>
      <c r="XH41" s="150"/>
      <c r="XI41" s="150"/>
      <c r="XJ41" s="150"/>
      <c r="XK41" s="150"/>
      <c r="XL41" s="150"/>
      <c r="XM41" s="150"/>
      <c r="XN41" s="150"/>
      <c r="XO41" s="150"/>
      <c r="XP41" s="150"/>
      <c r="XQ41" s="150"/>
      <c r="XR41" s="150"/>
      <c r="XS41" s="150"/>
      <c r="XT41" s="150"/>
      <c r="XU41" s="150"/>
      <c r="XV41" s="150"/>
      <c r="XW41" s="150"/>
      <c r="XX41" s="150"/>
      <c r="XY41" s="150"/>
      <c r="XZ41" s="150"/>
      <c r="YA41" s="150"/>
      <c r="YB41" s="150"/>
      <c r="YC41" s="150"/>
      <c r="YD41" s="150"/>
      <c r="YE41" s="150"/>
      <c r="YF41" s="150"/>
      <c r="YG41" s="150"/>
      <c r="YH41" s="150"/>
      <c r="YI41" s="150"/>
      <c r="YJ41" s="150"/>
      <c r="YK41" s="150"/>
      <c r="YL41" s="150"/>
      <c r="YM41" s="150"/>
      <c r="YN41" s="150"/>
      <c r="YO41" s="150"/>
      <c r="YP41" s="150"/>
      <c r="YQ41" s="150"/>
      <c r="YR41" s="150"/>
      <c r="YS41" s="150"/>
      <c r="YT41" s="150"/>
      <c r="YU41" s="150"/>
      <c r="YV41" s="150"/>
      <c r="YW41" s="150"/>
      <c r="YX41" s="150"/>
      <c r="YY41" s="150"/>
      <c r="YZ41" s="150"/>
      <c r="ZA41" s="150"/>
      <c r="ZB41" s="150"/>
      <c r="ZC41" s="150"/>
      <c r="ZD41" s="150"/>
      <c r="ZE41" s="150"/>
      <c r="ZF41" s="150"/>
      <c r="ZG41" s="150"/>
      <c r="ZH41" s="150"/>
      <c r="ZI41" s="150"/>
      <c r="ZJ41" s="150"/>
      <c r="ZK41" s="150"/>
      <c r="ZL41" s="150"/>
      <c r="ZM41" s="150"/>
      <c r="ZN41" s="150"/>
      <c r="ZO41" s="150"/>
      <c r="ZP41" s="150"/>
      <c r="ZQ41" s="150"/>
      <c r="ZR41" s="150"/>
      <c r="ZS41" s="150"/>
      <c r="ZT41" s="150"/>
      <c r="ZU41" s="150"/>
      <c r="ZV41" s="150"/>
      <c r="ZW41" s="150"/>
      <c r="ZX41" s="150"/>
      <c r="ZY41" s="150"/>
      <c r="ZZ41" s="150"/>
      <c r="AAA41" s="150"/>
      <c r="AAB41" s="150"/>
      <c r="AAC41" s="150"/>
      <c r="AAD41" s="150"/>
      <c r="AAE41" s="150"/>
      <c r="AAF41" s="150"/>
      <c r="AAG41" s="150"/>
      <c r="AAH41" s="150"/>
      <c r="AAI41" s="150"/>
      <c r="AAJ41" s="150"/>
      <c r="AAK41" s="150"/>
      <c r="AAL41" s="150"/>
      <c r="AAM41" s="150"/>
      <c r="AAN41" s="150"/>
      <c r="AAO41" s="150"/>
      <c r="AAP41" s="150"/>
      <c r="AAQ41" s="150"/>
      <c r="AAR41" s="150"/>
      <c r="AAS41" s="150"/>
      <c r="AAT41" s="150"/>
      <c r="AAU41" s="150"/>
      <c r="AAV41" s="150"/>
      <c r="AAW41" s="150"/>
      <c r="AAX41" s="150"/>
      <c r="AAY41" s="150"/>
      <c r="AAZ41" s="150"/>
      <c r="ABA41" s="150"/>
      <c r="ABB41" s="150"/>
      <c r="ABC41" s="150"/>
      <c r="ABD41" s="150"/>
      <c r="ABE41" s="150"/>
      <c r="ABF41" s="150"/>
      <c r="ABG41" s="150"/>
      <c r="ABH41" s="150"/>
      <c r="ABI41" s="150"/>
      <c r="ABJ41" s="150"/>
      <c r="ABK41" s="150"/>
      <c r="ABL41" s="150"/>
      <c r="ABM41" s="150"/>
      <c r="ABN41" s="150"/>
      <c r="ABO41" s="150"/>
      <c r="ABP41" s="150"/>
      <c r="ABQ41" s="150"/>
      <c r="ABR41" s="150"/>
      <c r="ABS41" s="150"/>
      <c r="ABT41" s="150"/>
      <c r="ABU41" s="150"/>
      <c r="ABV41" s="150"/>
      <c r="ABW41" s="150"/>
      <c r="ABX41" s="150"/>
      <c r="ABY41" s="150"/>
      <c r="ABZ41" s="150"/>
      <c r="ACA41" s="150"/>
      <c r="ACB41" s="150"/>
      <c r="ACC41" s="150"/>
      <c r="ACD41" s="150"/>
      <c r="ACE41" s="150"/>
      <c r="ACF41" s="150"/>
      <c r="ACG41" s="150"/>
      <c r="ACH41" s="150"/>
      <c r="ACI41" s="150"/>
      <c r="ACJ41" s="150"/>
      <c r="ACK41" s="150"/>
      <c r="ACL41" s="150"/>
      <c r="ACM41" s="150"/>
      <c r="ACN41" s="150"/>
      <c r="ACO41" s="150"/>
      <c r="ACP41" s="150"/>
      <c r="ACQ41" s="150"/>
      <c r="ACR41" s="150"/>
      <c r="ACS41" s="150"/>
      <c r="ACT41" s="150"/>
      <c r="ACU41" s="150"/>
      <c r="ACV41" s="150"/>
      <c r="ACW41" s="150"/>
      <c r="ACX41" s="150"/>
      <c r="ACY41" s="150"/>
      <c r="ACZ41" s="150"/>
      <c r="ADA41" s="150"/>
      <c r="ADB41" s="150"/>
      <c r="ADC41" s="150"/>
      <c r="ADD41" s="150"/>
      <c r="ADE41" s="150"/>
      <c r="ADF41" s="150"/>
      <c r="ADG41" s="150"/>
      <c r="ADH41" s="150"/>
      <c r="ADI41" s="150"/>
      <c r="ADJ41" s="150"/>
      <c r="ADK41" s="150"/>
      <c r="ADL41" s="150"/>
      <c r="ADM41" s="150"/>
      <c r="ADN41" s="150"/>
      <c r="ADO41" s="150"/>
      <c r="ADP41" s="150"/>
      <c r="ADQ41" s="150"/>
      <c r="ADR41" s="150"/>
      <c r="ADS41" s="150"/>
      <c r="ADT41" s="150"/>
      <c r="ADU41" s="150"/>
      <c r="ADV41" s="150"/>
      <c r="ADW41" s="150"/>
      <c r="ADX41" s="150"/>
      <c r="ADY41" s="150"/>
      <c r="ADZ41" s="150"/>
      <c r="AEA41" s="150"/>
      <c r="AEB41" s="150"/>
      <c r="AEC41" s="150"/>
      <c r="AED41" s="150"/>
      <c r="AEE41" s="150"/>
      <c r="AEF41" s="150"/>
      <c r="AEG41" s="150"/>
      <c r="AEH41" s="150"/>
      <c r="AEI41" s="150"/>
      <c r="AEJ41" s="150"/>
      <c r="AEK41" s="150"/>
      <c r="AEL41" s="150"/>
      <c r="AEM41" s="150"/>
      <c r="AEN41" s="150"/>
      <c r="AEO41" s="150"/>
      <c r="AEP41" s="150"/>
      <c r="AEQ41" s="150"/>
      <c r="AER41" s="150"/>
      <c r="AES41" s="150"/>
      <c r="AET41" s="150"/>
      <c r="AEU41" s="150"/>
      <c r="AEV41" s="150"/>
      <c r="AEW41" s="150"/>
      <c r="AEX41" s="150"/>
      <c r="AEY41" s="150"/>
      <c r="AEZ41" s="150"/>
      <c r="AFA41" s="150"/>
      <c r="AFB41" s="150"/>
      <c r="AFC41" s="150"/>
      <c r="AFD41" s="150"/>
      <c r="AFE41" s="150"/>
      <c r="AFF41" s="150"/>
      <c r="AFG41" s="150"/>
      <c r="AFH41" s="150"/>
      <c r="AFI41" s="150"/>
      <c r="AFJ41" s="150"/>
      <c r="AFK41" s="150"/>
      <c r="AFL41" s="150"/>
      <c r="AFM41" s="150"/>
      <c r="AFN41" s="150"/>
      <c r="AFO41" s="150"/>
      <c r="AFP41" s="150"/>
      <c r="AFQ41" s="150"/>
      <c r="AFR41" s="150"/>
      <c r="AFS41" s="150"/>
      <c r="AFT41" s="150"/>
      <c r="AFU41" s="150"/>
      <c r="AFV41" s="150"/>
      <c r="AFW41" s="150"/>
      <c r="AFX41" s="150"/>
      <c r="AFY41" s="150"/>
      <c r="AFZ41" s="150"/>
      <c r="AGA41" s="150"/>
      <c r="AGB41" s="150"/>
      <c r="AGC41" s="150"/>
      <c r="AGD41" s="150"/>
      <c r="AGE41" s="150"/>
      <c r="AGF41" s="150"/>
      <c r="AGG41" s="150"/>
      <c r="AGH41" s="150"/>
      <c r="AGI41" s="150"/>
      <c r="AGJ41" s="150"/>
      <c r="AGK41" s="150"/>
      <c r="AGL41" s="150"/>
      <c r="AGM41" s="150"/>
      <c r="AGN41" s="150"/>
      <c r="AGO41" s="150"/>
      <c r="AGP41" s="150"/>
      <c r="AGQ41" s="150"/>
      <c r="AGR41" s="150"/>
      <c r="AGS41" s="150"/>
      <c r="AGT41" s="150"/>
      <c r="AGU41" s="150"/>
      <c r="AGV41" s="150"/>
      <c r="AGW41" s="150"/>
      <c r="AGX41" s="150"/>
      <c r="AGY41" s="150"/>
      <c r="AGZ41" s="150"/>
      <c r="AHA41" s="150"/>
      <c r="AHB41" s="150"/>
      <c r="AHC41" s="150"/>
      <c r="AHD41" s="150"/>
      <c r="AHE41" s="150"/>
      <c r="AHF41" s="150"/>
      <c r="AHG41" s="150"/>
      <c r="AHH41" s="150"/>
      <c r="AHI41" s="150"/>
      <c r="AHJ41" s="150"/>
      <c r="AHK41" s="150"/>
      <c r="AHL41" s="150"/>
      <c r="AHM41" s="150"/>
      <c r="AHN41" s="150"/>
      <c r="AHO41" s="150"/>
      <c r="AHP41" s="150"/>
      <c r="AHQ41" s="150"/>
      <c r="AHR41" s="150"/>
      <c r="AHS41" s="150"/>
      <c r="AHT41" s="150"/>
      <c r="AHU41" s="150"/>
      <c r="AHV41" s="150"/>
      <c r="AHW41" s="150"/>
      <c r="AHX41" s="150"/>
      <c r="AHY41" s="150"/>
      <c r="AHZ41" s="150"/>
      <c r="AIA41" s="150"/>
      <c r="AIB41" s="150"/>
      <c r="AIC41" s="150"/>
      <c r="AID41" s="150"/>
      <c r="AIE41" s="150"/>
      <c r="AIF41" s="150"/>
      <c r="AIG41" s="150"/>
      <c r="AIH41" s="150"/>
      <c r="AII41" s="150"/>
      <c r="AIJ41" s="150"/>
      <c r="AIK41" s="150"/>
      <c r="AIL41" s="150"/>
      <c r="AIM41" s="150"/>
      <c r="AIN41" s="150"/>
      <c r="AIO41" s="150"/>
      <c r="AIP41" s="150"/>
      <c r="AIQ41" s="150"/>
      <c r="AIR41" s="150"/>
      <c r="AIS41" s="150"/>
      <c r="AIT41" s="150"/>
      <c r="AIU41" s="150"/>
      <c r="AIV41" s="150"/>
      <c r="AIW41" s="150"/>
      <c r="AIX41" s="150"/>
      <c r="AIY41" s="150"/>
      <c r="AIZ41" s="150"/>
      <c r="AJA41" s="150"/>
      <c r="AJB41" s="150"/>
      <c r="AJC41" s="150"/>
      <c r="AJD41" s="150"/>
      <c r="AJE41" s="150"/>
      <c r="AJF41" s="150"/>
      <c r="AJG41" s="150"/>
      <c r="AJH41" s="150"/>
      <c r="AJI41" s="150"/>
      <c r="AJJ41" s="150"/>
      <c r="AJK41" s="150"/>
      <c r="AJL41" s="150"/>
      <c r="AJM41" s="150"/>
      <c r="AJN41" s="150"/>
      <c r="AJO41" s="150"/>
      <c r="AJP41" s="150"/>
      <c r="AJQ41" s="150"/>
      <c r="AJR41" s="150"/>
      <c r="AJS41" s="150"/>
      <c r="AJT41" s="150"/>
      <c r="AJU41" s="150"/>
      <c r="AJV41" s="150"/>
      <c r="AJW41" s="150"/>
      <c r="AJX41" s="150"/>
      <c r="AJY41" s="150"/>
      <c r="AJZ41" s="150"/>
      <c r="AKA41" s="150"/>
      <c r="AKB41" s="150"/>
      <c r="AKC41" s="150"/>
      <c r="AKD41" s="150"/>
      <c r="AKE41" s="150"/>
      <c r="AKF41" s="150"/>
      <c r="AKG41" s="150"/>
      <c r="AKH41" s="150"/>
      <c r="AKI41" s="150"/>
      <c r="AKJ41" s="150"/>
      <c r="AKK41" s="150"/>
      <c r="AKL41" s="150"/>
      <c r="AKM41" s="150"/>
      <c r="AKN41" s="150"/>
      <c r="AKO41" s="150"/>
      <c r="AKP41" s="150"/>
      <c r="AKQ41" s="150"/>
      <c r="AKR41" s="150"/>
      <c r="AKS41" s="150"/>
      <c r="AKT41" s="150"/>
      <c r="AKU41" s="150"/>
      <c r="AKV41" s="150"/>
      <c r="AKW41" s="150"/>
      <c r="AKX41" s="150"/>
      <c r="AKY41" s="150"/>
      <c r="AKZ41" s="150"/>
      <c r="ALA41" s="150"/>
      <c r="ALB41" s="150"/>
      <c r="ALC41" s="150"/>
      <c r="ALD41" s="150"/>
      <c r="ALE41" s="150"/>
      <c r="ALF41" s="150"/>
      <c r="ALG41" s="150"/>
      <c r="ALH41" s="150"/>
      <c r="ALI41" s="150"/>
      <c r="ALJ41" s="150"/>
      <c r="ALK41" s="150"/>
      <c r="ALL41" s="150"/>
      <c r="ALM41" s="150"/>
      <c r="ALN41" s="150"/>
      <c r="ALO41" s="150"/>
      <c r="ALP41" s="150"/>
      <c r="ALQ41" s="150"/>
      <c r="ALR41" s="150"/>
      <c r="ALS41" s="150"/>
      <c r="ALT41" s="150"/>
      <c r="ALU41" s="150"/>
      <c r="ALV41" s="150"/>
      <c r="ALW41" s="150"/>
      <c r="ALX41" s="150"/>
      <c r="ALY41" s="150"/>
      <c r="ALZ41" s="150"/>
      <c r="AMA41" s="150"/>
      <c r="AMB41" s="150"/>
      <c r="AMC41" s="150"/>
      <c r="AMD41" s="150"/>
      <c r="AME41" s="150"/>
      <c r="AMF41" s="150"/>
      <c r="AMG41" s="150"/>
      <c r="AMH41" s="150"/>
      <c r="AMI41" s="150"/>
      <c r="AMJ41" s="150"/>
      <c r="AMK41" s="150"/>
    </row>
    <row r="42" spans="1:1025" s="338" customFormat="1" ht="22.5" hidden="1" x14ac:dyDescent="0.2">
      <c r="A42" s="148" t="s">
        <v>280</v>
      </c>
      <c r="B42" s="148">
        <v>43472</v>
      </c>
      <c r="C42" s="148" t="s">
        <v>288</v>
      </c>
      <c r="D42" s="148" t="s">
        <v>282</v>
      </c>
      <c r="E42" s="401"/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150"/>
      <c r="AJ42" s="150"/>
      <c r="AK42" s="150"/>
      <c r="AL42" s="150"/>
      <c r="AM42" s="150"/>
      <c r="AN42" s="150"/>
      <c r="AO42" s="150"/>
      <c r="AP42" s="150"/>
      <c r="AQ42" s="150"/>
      <c r="AR42" s="150"/>
      <c r="AS42" s="150"/>
      <c r="AT42" s="150"/>
      <c r="AU42" s="150"/>
      <c r="AV42" s="150"/>
      <c r="AW42" s="150"/>
      <c r="AX42" s="150"/>
      <c r="AY42" s="150"/>
      <c r="AZ42" s="150"/>
      <c r="BA42" s="150"/>
      <c r="BB42" s="150"/>
      <c r="BC42" s="150"/>
      <c r="BD42" s="150"/>
      <c r="BE42" s="150"/>
      <c r="BF42" s="150"/>
      <c r="BG42" s="150"/>
      <c r="BH42" s="150"/>
      <c r="BI42" s="150"/>
      <c r="BJ42" s="150"/>
      <c r="BK42" s="150"/>
      <c r="BL42" s="150"/>
      <c r="BM42" s="150"/>
      <c r="BN42" s="150"/>
      <c r="BO42" s="150"/>
      <c r="BP42" s="150"/>
      <c r="BQ42" s="150"/>
      <c r="BR42" s="150"/>
      <c r="BS42" s="150"/>
      <c r="BT42" s="150"/>
      <c r="BU42" s="150"/>
      <c r="BV42" s="150"/>
      <c r="BW42" s="150"/>
      <c r="BX42" s="150"/>
      <c r="BY42" s="150"/>
      <c r="BZ42" s="150"/>
      <c r="CA42" s="150"/>
      <c r="CB42" s="150"/>
      <c r="CC42" s="150"/>
      <c r="CD42" s="150"/>
      <c r="CE42" s="150"/>
      <c r="CF42" s="150"/>
      <c r="CG42" s="150"/>
      <c r="CH42" s="150"/>
      <c r="CI42" s="150"/>
      <c r="CJ42" s="150"/>
      <c r="CK42" s="150"/>
      <c r="CL42" s="150"/>
      <c r="CM42" s="150"/>
      <c r="CN42" s="150"/>
      <c r="CO42" s="150"/>
      <c r="CP42" s="150"/>
      <c r="CQ42" s="150"/>
      <c r="CR42" s="150"/>
      <c r="CS42" s="150"/>
      <c r="CT42" s="150"/>
      <c r="CU42" s="150"/>
      <c r="CV42" s="150"/>
      <c r="CW42" s="150"/>
      <c r="CX42" s="150"/>
      <c r="CY42" s="150"/>
      <c r="CZ42" s="150"/>
      <c r="DA42" s="150"/>
      <c r="DB42" s="150"/>
      <c r="DC42" s="150"/>
      <c r="DD42" s="150"/>
      <c r="DE42" s="150"/>
      <c r="DF42" s="150"/>
      <c r="DG42" s="150"/>
      <c r="DH42" s="150"/>
      <c r="DI42" s="150"/>
      <c r="DJ42" s="150"/>
      <c r="DK42" s="150"/>
      <c r="DL42" s="150"/>
      <c r="DM42" s="150"/>
      <c r="DN42" s="150"/>
      <c r="DO42" s="150"/>
      <c r="DP42" s="150"/>
      <c r="DQ42" s="150"/>
      <c r="DR42" s="150"/>
      <c r="DS42" s="150"/>
      <c r="DT42" s="150"/>
      <c r="DU42" s="150"/>
      <c r="DV42" s="150"/>
      <c r="DW42" s="150"/>
      <c r="DX42" s="150"/>
      <c r="DY42" s="150"/>
      <c r="DZ42" s="150"/>
      <c r="EA42" s="150"/>
      <c r="EB42" s="150"/>
      <c r="EC42" s="150"/>
      <c r="ED42" s="150"/>
      <c r="EE42" s="150"/>
      <c r="EF42" s="150"/>
      <c r="EG42" s="150"/>
      <c r="EH42" s="150"/>
      <c r="EI42" s="150"/>
      <c r="EJ42" s="150"/>
      <c r="EK42" s="150"/>
      <c r="EL42" s="150"/>
      <c r="EM42" s="150"/>
      <c r="EN42" s="150"/>
      <c r="EO42" s="150"/>
      <c r="EP42" s="150"/>
      <c r="EQ42" s="150"/>
      <c r="ER42" s="150"/>
      <c r="ES42" s="150"/>
      <c r="ET42" s="150"/>
      <c r="EU42" s="150"/>
      <c r="EV42" s="150"/>
      <c r="EW42" s="150"/>
      <c r="EX42" s="150"/>
      <c r="EY42" s="150"/>
      <c r="EZ42" s="150"/>
      <c r="FA42" s="150"/>
      <c r="FB42" s="150"/>
      <c r="FC42" s="150"/>
      <c r="FD42" s="150"/>
      <c r="FE42" s="150"/>
      <c r="FF42" s="150"/>
      <c r="FG42" s="150"/>
      <c r="FH42" s="150"/>
      <c r="FI42" s="150"/>
      <c r="FJ42" s="150"/>
      <c r="FK42" s="150"/>
      <c r="FL42" s="150"/>
      <c r="FM42" s="150"/>
      <c r="FN42" s="150"/>
      <c r="FO42" s="150"/>
      <c r="FP42" s="150"/>
      <c r="FQ42" s="150"/>
      <c r="FR42" s="150"/>
      <c r="FS42" s="150"/>
      <c r="FT42" s="150"/>
      <c r="FU42" s="150"/>
      <c r="FV42" s="150"/>
      <c r="FW42" s="150"/>
      <c r="FX42" s="150"/>
      <c r="FY42" s="150"/>
      <c r="FZ42" s="150"/>
      <c r="GA42" s="150"/>
      <c r="GB42" s="150"/>
      <c r="GC42" s="150"/>
      <c r="GD42" s="150"/>
      <c r="GE42" s="150"/>
      <c r="GF42" s="150"/>
      <c r="GG42" s="150"/>
      <c r="GH42" s="150"/>
      <c r="GI42" s="150"/>
      <c r="GJ42" s="150"/>
      <c r="GK42" s="150"/>
      <c r="GL42" s="150"/>
      <c r="GM42" s="150"/>
      <c r="GN42" s="150"/>
      <c r="GO42" s="150"/>
      <c r="GP42" s="150"/>
      <c r="GQ42" s="150"/>
      <c r="GR42" s="150"/>
      <c r="GS42" s="150"/>
      <c r="GT42" s="150"/>
      <c r="GU42" s="150"/>
      <c r="GV42" s="150"/>
      <c r="GW42" s="150"/>
      <c r="GX42" s="150"/>
      <c r="GY42" s="150"/>
      <c r="GZ42" s="150"/>
      <c r="HA42" s="150"/>
      <c r="HB42" s="150"/>
      <c r="HC42" s="150"/>
      <c r="HD42" s="150"/>
      <c r="HE42" s="150"/>
      <c r="HF42" s="150"/>
      <c r="HG42" s="150"/>
      <c r="HH42" s="150"/>
      <c r="HI42" s="150"/>
      <c r="HJ42" s="150"/>
      <c r="HK42" s="150"/>
      <c r="HL42" s="150"/>
      <c r="HM42" s="150"/>
      <c r="HN42" s="150"/>
      <c r="HO42" s="150"/>
      <c r="HP42" s="150"/>
      <c r="HQ42" s="150"/>
      <c r="HR42" s="150"/>
      <c r="HS42" s="150"/>
      <c r="HT42" s="150"/>
      <c r="HU42" s="150"/>
      <c r="HV42" s="150"/>
      <c r="HW42" s="150"/>
      <c r="HX42" s="150"/>
      <c r="HY42" s="150"/>
      <c r="HZ42" s="150"/>
      <c r="IA42" s="150"/>
      <c r="IB42" s="150"/>
      <c r="IC42" s="150"/>
      <c r="ID42" s="150"/>
      <c r="IE42" s="150"/>
      <c r="IF42" s="150"/>
      <c r="IG42" s="150"/>
      <c r="IH42" s="150"/>
      <c r="II42" s="150"/>
      <c r="IJ42" s="150"/>
      <c r="IK42" s="150"/>
      <c r="IL42" s="150"/>
      <c r="IM42" s="150"/>
      <c r="IN42" s="150"/>
      <c r="IO42" s="150"/>
      <c r="IP42" s="150"/>
      <c r="IQ42" s="150"/>
      <c r="IR42" s="150"/>
      <c r="IS42" s="150"/>
      <c r="IT42" s="150"/>
      <c r="IU42" s="150"/>
      <c r="IV42" s="150"/>
      <c r="IW42" s="150"/>
      <c r="IX42" s="150"/>
      <c r="IY42" s="150"/>
      <c r="IZ42" s="150"/>
      <c r="JA42" s="150"/>
      <c r="JB42" s="150"/>
      <c r="JC42" s="150"/>
      <c r="JD42" s="150"/>
      <c r="JE42" s="150"/>
      <c r="JF42" s="150"/>
      <c r="JG42" s="150"/>
      <c r="JH42" s="150"/>
      <c r="JI42" s="150"/>
      <c r="JJ42" s="150"/>
      <c r="JK42" s="150"/>
      <c r="JL42" s="150"/>
      <c r="JM42" s="150"/>
      <c r="JN42" s="150"/>
      <c r="JO42" s="150"/>
      <c r="JP42" s="150"/>
      <c r="JQ42" s="150"/>
      <c r="JR42" s="150"/>
      <c r="JS42" s="150"/>
      <c r="JT42" s="150"/>
      <c r="JU42" s="150"/>
      <c r="JV42" s="150"/>
      <c r="JW42" s="150"/>
      <c r="JX42" s="150"/>
      <c r="JY42" s="150"/>
      <c r="JZ42" s="150"/>
      <c r="KA42" s="150"/>
      <c r="KB42" s="150"/>
      <c r="KC42" s="150"/>
      <c r="KD42" s="150"/>
      <c r="KE42" s="150"/>
      <c r="KF42" s="150"/>
      <c r="KG42" s="150"/>
      <c r="KH42" s="150"/>
      <c r="KI42" s="150"/>
      <c r="KJ42" s="150"/>
      <c r="KK42" s="150"/>
      <c r="KL42" s="150"/>
      <c r="KM42" s="150"/>
      <c r="KN42" s="150"/>
      <c r="KO42" s="150"/>
      <c r="KP42" s="150"/>
      <c r="KQ42" s="150"/>
      <c r="KR42" s="150"/>
      <c r="KS42" s="150"/>
      <c r="KT42" s="150"/>
      <c r="KU42" s="150"/>
      <c r="KV42" s="150"/>
      <c r="KW42" s="150"/>
      <c r="KX42" s="150"/>
      <c r="KY42" s="150"/>
      <c r="KZ42" s="150"/>
      <c r="LA42" s="150"/>
      <c r="LB42" s="150"/>
      <c r="LC42" s="150"/>
      <c r="LD42" s="150"/>
      <c r="LE42" s="150"/>
      <c r="LF42" s="150"/>
      <c r="LG42" s="150"/>
      <c r="LH42" s="150"/>
      <c r="LI42" s="150"/>
      <c r="LJ42" s="150"/>
      <c r="LK42" s="150"/>
      <c r="LL42" s="150"/>
      <c r="LM42" s="150"/>
      <c r="LN42" s="150"/>
      <c r="LO42" s="150"/>
      <c r="LP42" s="150"/>
      <c r="LQ42" s="150"/>
      <c r="LR42" s="150"/>
      <c r="LS42" s="150"/>
      <c r="LT42" s="150"/>
      <c r="LU42" s="150"/>
      <c r="LV42" s="150"/>
      <c r="LW42" s="150"/>
      <c r="LX42" s="150"/>
      <c r="LY42" s="150"/>
      <c r="LZ42" s="150"/>
      <c r="MA42" s="150"/>
      <c r="MB42" s="150"/>
      <c r="MC42" s="150"/>
      <c r="MD42" s="150"/>
      <c r="ME42" s="150"/>
      <c r="MF42" s="150"/>
      <c r="MG42" s="150"/>
      <c r="MH42" s="150"/>
      <c r="MI42" s="150"/>
      <c r="MJ42" s="150"/>
      <c r="MK42" s="150"/>
      <c r="ML42" s="150"/>
      <c r="MM42" s="150"/>
      <c r="MN42" s="150"/>
      <c r="MO42" s="150"/>
      <c r="MP42" s="150"/>
      <c r="MQ42" s="150"/>
      <c r="MR42" s="150"/>
      <c r="MS42" s="150"/>
      <c r="MT42" s="150"/>
      <c r="MU42" s="150"/>
      <c r="MV42" s="150"/>
      <c r="MW42" s="150"/>
      <c r="MX42" s="150"/>
      <c r="MY42" s="150"/>
      <c r="MZ42" s="150"/>
      <c r="NA42" s="150"/>
      <c r="NB42" s="150"/>
      <c r="NC42" s="150"/>
      <c r="ND42" s="150"/>
      <c r="NE42" s="150"/>
      <c r="NF42" s="150"/>
      <c r="NG42" s="150"/>
      <c r="NH42" s="150"/>
      <c r="NI42" s="150"/>
      <c r="NJ42" s="150"/>
      <c r="NK42" s="150"/>
      <c r="NL42" s="150"/>
      <c r="NM42" s="150"/>
      <c r="NN42" s="150"/>
      <c r="NO42" s="150"/>
      <c r="NP42" s="150"/>
      <c r="NQ42" s="150"/>
      <c r="NR42" s="150"/>
      <c r="NS42" s="150"/>
      <c r="NT42" s="150"/>
      <c r="NU42" s="150"/>
      <c r="NV42" s="150"/>
      <c r="NW42" s="150"/>
      <c r="NX42" s="150"/>
      <c r="NY42" s="150"/>
      <c r="NZ42" s="150"/>
      <c r="OA42" s="150"/>
      <c r="OB42" s="150"/>
      <c r="OC42" s="150"/>
      <c r="OD42" s="150"/>
      <c r="OE42" s="150"/>
      <c r="OF42" s="150"/>
      <c r="OG42" s="150"/>
      <c r="OH42" s="150"/>
      <c r="OI42" s="150"/>
      <c r="OJ42" s="150"/>
      <c r="OK42" s="150"/>
      <c r="OL42" s="150"/>
      <c r="OM42" s="150"/>
      <c r="ON42" s="150"/>
      <c r="OO42" s="150"/>
      <c r="OP42" s="150"/>
      <c r="OQ42" s="150"/>
      <c r="OR42" s="150"/>
      <c r="OS42" s="150"/>
      <c r="OT42" s="150"/>
      <c r="OU42" s="150"/>
      <c r="OV42" s="150"/>
      <c r="OW42" s="150"/>
      <c r="OX42" s="150"/>
      <c r="OY42" s="150"/>
      <c r="OZ42" s="150"/>
      <c r="PA42" s="150"/>
      <c r="PB42" s="150"/>
      <c r="PC42" s="150"/>
      <c r="PD42" s="150"/>
      <c r="PE42" s="150"/>
      <c r="PF42" s="150"/>
      <c r="PG42" s="150"/>
      <c r="PH42" s="150"/>
      <c r="PI42" s="150"/>
      <c r="PJ42" s="150"/>
      <c r="PK42" s="150"/>
      <c r="PL42" s="150"/>
      <c r="PM42" s="150"/>
      <c r="PN42" s="150"/>
      <c r="PO42" s="150"/>
      <c r="PP42" s="150"/>
      <c r="PQ42" s="150"/>
      <c r="PR42" s="150"/>
      <c r="PS42" s="150"/>
      <c r="PT42" s="150"/>
      <c r="PU42" s="150"/>
      <c r="PV42" s="150"/>
      <c r="PW42" s="150"/>
      <c r="PX42" s="150"/>
      <c r="PY42" s="150"/>
      <c r="PZ42" s="150"/>
      <c r="QA42" s="150"/>
      <c r="QB42" s="150"/>
      <c r="QC42" s="150"/>
      <c r="QD42" s="150"/>
      <c r="QE42" s="150"/>
      <c r="QF42" s="150"/>
      <c r="QG42" s="150"/>
      <c r="QH42" s="150"/>
      <c r="QI42" s="150"/>
      <c r="QJ42" s="150"/>
      <c r="QK42" s="150"/>
      <c r="QL42" s="150"/>
      <c r="QM42" s="150"/>
      <c r="QN42" s="150"/>
      <c r="QO42" s="150"/>
      <c r="QP42" s="150"/>
      <c r="QQ42" s="150"/>
      <c r="QR42" s="150"/>
      <c r="QS42" s="150"/>
      <c r="QT42" s="150"/>
      <c r="QU42" s="150"/>
      <c r="QV42" s="150"/>
      <c r="QW42" s="150"/>
      <c r="QX42" s="150"/>
      <c r="QY42" s="150"/>
      <c r="QZ42" s="150"/>
      <c r="RA42" s="150"/>
      <c r="RB42" s="150"/>
      <c r="RC42" s="150"/>
      <c r="RD42" s="150"/>
      <c r="RE42" s="150"/>
      <c r="RF42" s="150"/>
      <c r="RG42" s="150"/>
      <c r="RH42" s="150"/>
      <c r="RI42" s="150"/>
      <c r="RJ42" s="150"/>
      <c r="RK42" s="150"/>
      <c r="RL42" s="150"/>
      <c r="RM42" s="150"/>
      <c r="RN42" s="150"/>
      <c r="RO42" s="150"/>
      <c r="RP42" s="150"/>
      <c r="RQ42" s="150"/>
      <c r="RR42" s="150"/>
      <c r="RS42" s="150"/>
      <c r="RT42" s="150"/>
      <c r="RU42" s="150"/>
      <c r="RV42" s="150"/>
      <c r="RW42" s="150"/>
      <c r="RX42" s="150"/>
      <c r="RY42" s="150"/>
      <c r="RZ42" s="150"/>
      <c r="SA42" s="150"/>
      <c r="SB42" s="150"/>
      <c r="SC42" s="150"/>
      <c r="SD42" s="150"/>
      <c r="SE42" s="150"/>
      <c r="SF42" s="150"/>
      <c r="SG42" s="150"/>
      <c r="SH42" s="150"/>
      <c r="SI42" s="150"/>
      <c r="SJ42" s="150"/>
      <c r="SK42" s="150"/>
      <c r="SL42" s="150"/>
      <c r="SM42" s="150"/>
      <c r="SN42" s="150"/>
      <c r="SO42" s="150"/>
      <c r="SP42" s="150"/>
      <c r="SQ42" s="150"/>
      <c r="SR42" s="150"/>
      <c r="SS42" s="150"/>
      <c r="ST42" s="150"/>
      <c r="SU42" s="150"/>
      <c r="SV42" s="150"/>
      <c r="SW42" s="150"/>
      <c r="SX42" s="150"/>
      <c r="SY42" s="150"/>
      <c r="SZ42" s="150"/>
      <c r="TA42" s="150"/>
      <c r="TB42" s="150"/>
      <c r="TC42" s="150"/>
      <c r="TD42" s="150"/>
      <c r="TE42" s="150"/>
      <c r="TF42" s="150"/>
      <c r="TG42" s="150"/>
      <c r="TH42" s="150"/>
      <c r="TI42" s="150"/>
      <c r="TJ42" s="150"/>
      <c r="TK42" s="150"/>
      <c r="TL42" s="150"/>
      <c r="TM42" s="150"/>
      <c r="TN42" s="150"/>
      <c r="TO42" s="150"/>
      <c r="TP42" s="150"/>
      <c r="TQ42" s="150"/>
      <c r="TR42" s="150"/>
      <c r="TS42" s="150"/>
      <c r="TT42" s="150"/>
      <c r="TU42" s="150"/>
      <c r="TV42" s="150"/>
      <c r="TW42" s="150"/>
      <c r="TX42" s="150"/>
      <c r="TY42" s="150"/>
      <c r="TZ42" s="150"/>
      <c r="UA42" s="150"/>
      <c r="UB42" s="150"/>
      <c r="UC42" s="150"/>
      <c r="UD42" s="150"/>
      <c r="UE42" s="150"/>
      <c r="UF42" s="150"/>
      <c r="UG42" s="150"/>
      <c r="UH42" s="150"/>
      <c r="UI42" s="150"/>
      <c r="UJ42" s="150"/>
      <c r="UK42" s="150"/>
      <c r="UL42" s="150"/>
      <c r="UM42" s="150"/>
      <c r="UN42" s="150"/>
      <c r="UO42" s="150"/>
      <c r="UP42" s="150"/>
      <c r="UQ42" s="150"/>
      <c r="UR42" s="150"/>
      <c r="US42" s="150"/>
      <c r="UT42" s="150"/>
      <c r="UU42" s="150"/>
      <c r="UV42" s="150"/>
      <c r="UW42" s="150"/>
      <c r="UX42" s="150"/>
      <c r="UY42" s="150"/>
      <c r="UZ42" s="150"/>
      <c r="VA42" s="150"/>
      <c r="VB42" s="150"/>
      <c r="VC42" s="150"/>
      <c r="VD42" s="150"/>
      <c r="VE42" s="150"/>
      <c r="VF42" s="150"/>
      <c r="VG42" s="150"/>
      <c r="VH42" s="150"/>
      <c r="VI42" s="150"/>
      <c r="VJ42" s="150"/>
      <c r="VK42" s="150"/>
      <c r="VL42" s="150"/>
      <c r="VM42" s="150"/>
      <c r="VN42" s="150"/>
      <c r="VO42" s="150"/>
      <c r="VP42" s="150"/>
      <c r="VQ42" s="150"/>
      <c r="VR42" s="150"/>
      <c r="VS42" s="150"/>
      <c r="VT42" s="150"/>
      <c r="VU42" s="150"/>
      <c r="VV42" s="150"/>
      <c r="VW42" s="150"/>
      <c r="VX42" s="150"/>
      <c r="VY42" s="150"/>
      <c r="VZ42" s="150"/>
      <c r="WA42" s="150"/>
      <c r="WB42" s="150"/>
      <c r="WC42" s="150"/>
      <c r="WD42" s="150"/>
      <c r="WE42" s="150"/>
      <c r="WF42" s="150"/>
      <c r="WG42" s="150"/>
      <c r="WH42" s="150"/>
      <c r="WI42" s="150"/>
      <c r="WJ42" s="150"/>
      <c r="WK42" s="150"/>
      <c r="WL42" s="150"/>
      <c r="WM42" s="150"/>
      <c r="WN42" s="150"/>
      <c r="WO42" s="150"/>
      <c r="WP42" s="150"/>
      <c r="WQ42" s="150"/>
      <c r="WR42" s="150"/>
      <c r="WS42" s="150"/>
      <c r="WT42" s="150"/>
      <c r="WU42" s="150"/>
      <c r="WV42" s="150"/>
      <c r="WW42" s="150"/>
      <c r="WX42" s="150"/>
      <c r="WY42" s="150"/>
      <c r="WZ42" s="150"/>
      <c r="XA42" s="150"/>
      <c r="XB42" s="150"/>
      <c r="XC42" s="150"/>
      <c r="XD42" s="150"/>
      <c r="XE42" s="150"/>
      <c r="XF42" s="150"/>
      <c r="XG42" s="150"/>
      <c r="XH42" s="150"/>
      <c r="XI42" s="150"/>
      <c r="XJ42" s="150"/>
      <c r="XK42" s="150"/>
      <c r="XL42" s="150"/>
      <c r="XM42" s="150"/>
      <c r="XN42" s="150"/>
      <c r="XO42" s="150"/>
      <c r="XP42" s="150"/>
      <c r="XQ42" s="150"/>
      <c r="XR42" s="150"/>
      <c r="XS42" s="150"/>
      <c r="XT42" s="150"/>
      <c r="XU42" s="150"/>
      <c r="XV42" s="150"/>
      <c r="XW42" s="150"/>
      <c r="XX42" s="150"/>
      <c r="XY42" s="150"/>
      <c r="XZ42" s="150"/>
      <c r="YA42" s="150"/>
      <c r="YB42" s="150"/>
      <c r="YC42" s="150"/>
      <c r="YD42" s="150"/>
      <c r="YE42" s="150"/>
      <c r="YF42" s="150"/>
      <c r="YG42" s="150"/>
      <c r="YH42" s="150"/>
      <c r="YI42" s="150"/>
      <c r="YJ42" s="150"/>
      <c r="YK42" s="150"/>
      <c r="YL42" s="150"/>
      <c r="YM42" s="150"/>
      <c r="YN42" s="150"/>
      <c r="YO42" s="150"/>
      <c r="YP42" s="150"/>
      <c r="YQ42" s="150"/>
      <c r="YR42" s="150"/>
      <c r="YS42" s="150"/>
      <c r="YT42" s="150"/>
      <c r="YU42" s="150"/>
      <c r="YV42" s="150"/>
      <c r="YW42" s="150"/>
      <c r="YX42" s="150"/>
      <c r="YY42" s="150"/>
      <c r="YZ42" s="150"/>
      <c r="ZA42" s="150"/>
      <c r="ZB42" s="150"/>
      <c r="ZC42" s="150"/>
      <c r="ZD42" s="150"/>
      <c r="ZE42" s="150"/>
      <c r="ZF42" s="150"/>
      <c r="ZG42" s="150"/>
      <c r="ZH42" s="150"/>
      <c r="ZI42" s="150"/>
      <c r="ZJ42" s="150"/>
      <c r="ZK42" s="150"/>
      <c r="ZL42" s="150"/>
      <c r="ZM42" s="150"/>
      <c r="ZN42" s="150"/>
      <c r="ZO42" s="150"/>
      <c r="ZP42" s="150"/>
      <c r="ZQ42" s="150"/>
      <c r="ZR42" s="150"/>
      <c r="ZS42" s="150"/>
      <c r="ZT42" s="150"/>
      <c r="ZU42" s="150"/>
      <c r="ZV42" s="150"/>
      <c r="ZW42" s="150"/>
      <c r="ZX42" s="150"/>
      <c r="ZY42" s="150"/>
      <c r="ZZ42" s="150"/>
      <c r="AAA42" s="150"/>
      <c r="AAB42" s="150"/>
      <c r="AAC42" s="150"/>
      <c r="AAD42" s="150"/>
      <c r="AAE42" s="150"/>
      <c r="AAF42" s="150"/>
      <c r="AAG42" s="150"/>
      <c r="AAH42" s="150"/>
      <c r="AAI42" s="150"/>
      <c r="AAJ42" s="150"/>
      <c r="AAK42" s="150"/>
      <c r="AAL42" s="150"/>
      <c r="AAM42" s="150"/>
      <c r="AAN42" s="150"/>
      <c r="AAO42" s="150"/>
      <c r="AAP42" s="150"/>
      <c r="AAQ42" s="150"/>
      <c r="AAR42" s="150"/>
      <c r="AAS42" s="150"/>
      <c r="AAT42" s="150"/>
      <c r="AAU42" s="150"/>
      <c r="AAV42" s="150"/>
      <c r="AAW42" s="150"/>
      <c r="AAX42" s="150"/>
      <c r="AAY42" s="150"/>
      <c r="AAZ42" s="150"/>
      <c r="ABA42" s="150"/>
      <c r="ABB42" s="150"/>
      <c r="ABC42" s="150"/>
      <c r="ABD42" s="150"/>
      <c r="ABE42" s="150"/>
      <c r="ABF42" s="150"/>
      <c r="ABG42" s="150"/>
      <c r="ABH42" s="150"/>
      <c r="ABI42" s="150"/>
      <c r="ABJ42" s="150"/>
      <c r="ABK42" s="150"/>
      <c r="ABL42" s="150"/>
      <c r="ABM42" s="150"/>
      <c r="ABN42" s="150"/>
      <c r="ABO42" s="150"/>
      <c r="ABP42" s="150"/>
      <c r="ABQ42" s="150"/>
      <c r="ABR42" s="150"/>
      <c r="ABS42" s="150"/>
      <c r="ABT42" s="150"/>
      <c r="ABU42" s="150"/>
      <c r="ABV42" s="150"/>
      <c r="ABW42" s="150"/>
      <c r="ABX42" s="150"/>
      <c r="ABY42" s="150"/>
      <c r="ABZ42" s="150"/>
      <c r="ACA42" s="150"/>
      <c r="ACB42" s="150"/>
      <c r="ACC42" s="150"/>
      <c r="ACD42" s="150"/>
      <c r="ACE42" s="150"/>
      <c r="ACF42" s="150"/>
      <c r="ACG42" s="150"/>
      <c r="ACH42" s="150"/>
      <c r="ACI42" s="150"/>
      <c r="ACJ42" s="150"/>
      <c r="ACK42" s="150"/>
      <c r="ACL42" s="150"/>
      <c r="ACM42" s="150"/>
      <c r="ACN42" s="150"/>
      <c r="ACO42" s="150"/>
      <c r="ACP42" s="150"/>
      <c r="ACQ42" s="150"/>
      <c r="ACR42" s="150"/>
      <c r="ACS42" s="150"/>
      <c r="ACT42" s="150"/>
      <c r="ACU42" s="150"/>
      <c r="ACV42" s="150"/>
      <c r="ACW42" s="150"/>
      <c r="ACX42" s="150"/>
      <c r="ACY42" s="150"/>
      <c r="ACZ42" s="150"/>
      <c r="ADA42" s="150"/>
      <c r="ADB42" s="150"/>
      <c r="ADC42" s="150"/>
      <c r="ADD42" s="150"/>
      <c r="ADE42" s="150"/>
      <c r="ADF42" s="150"/>
      <c r="ADG42" s="150"/>
      <c r="ADH42" s="150"/>
      <c r="ADI42" s="150"/>
      <c r="ADJ42" s="150"/>
      <c r="ADK42" s="150"/>
      <c r="ADL42" s="150"/>
      <c r="ADM42" s="150"/>
      <c r="ADN42" s="150"/>
      <c r="ADO42" s="150"/>
      <c r="ADP42" s="150"/>
      <c r="ADQ42" s="150"/>
      <c r="ADR42" s="150"/>
      <c r="ADS42" s="150"/>
      <c r="ADT42" s="150"/>
      <c r="ADU42" s="150"/>
      <c r="ADV42" s="150"/>
      <c r="ADW42" s="150"/>
      <c r="ADX42" s="150"/>
      <c r="ADY42" s="150"/>
      <c r="ADZ42" s="150"/>
      <c r="AEA42" s="150"/>
      <c r="AEB42" s="150"/>
      <c r="AEC42" s="150"/>
      <c r="AED42" s="150"/>
      <c r="AEE42" s="150"/>
      <c r="AEF42" s="150"/>
      <c r="AEG42" s="150"/>
      <c r="AEH42" s="150"/>
      <c r="AEI42" s="150"/>
      <c r="AEJ42" s="150"/>
      <c r="AEK42" s="150"/>
      <c r="AEL42" s="150"/>
      <c r="AEM42" s="150"/>
      <c r="AEN42" s="150"/>
      <c r="AEO42" s="150"/>
      <c r="AEP42" s="150"/>
      <c r="AEQ42" s="150"/>
      <c r="AER42" s="150"/>
      <c r="AES42" s="150"/>
      <c r="AET42" s="150"/>
      <c r="AEU42" s="150"/>
      <c r="AEV42" s="150"/>
      <c r="AEW42" s="150"/>
      <c r="AEX42" s="150"/>
      <c r="AEY42" s="150"/>
      <c r="AEZ42" s="150"/>
      <c r="AFA42" s="150"/>
      <c r="AFB42" s="150"/>
      <c r="AFC42" s="150"/>
      <c r="AFD42" s="150"/>
      <c r="AFE42" s="150"/>
      <c r="AFF42" s="150"/>
      <c r="AFG42" s="150"/>
      <c r="AFH42" s="150"/>
      <c r="AFI42" s="150"/>
      <c r="AFJ42" s="150"/>
      <c r="AFK42" s="150"/>
      <c r="AFL42" s="150"/>
      <c r="AFM42" s="150"/>
      <c r="AFN42" s="150"/>
      <c r="AFO42" s="150"/>
      <c r="AFP42" s="150"/>
      <c r="AFQ42" s="150"/>
      <c r="AFR42" s="150"/>
      <c r="AFS42" s="150"/>
      <c r="AFT42" s="150"/>
      <c r="AFU42" s="150"/>
      <c r="AFV42" s="150"/>
      <c r="AFW42" s="150"/>
      <c r="AFX42" s="150"/>
      <c r="AFY42" s="150"/>
      <c r="AFZ42" s="150"/>
      <c r="AGA42" s="150"/>
      <c r="AGB42" s="150"/>
      <c r="AGC42" s="150"/>
      <c r="AGD42" s="150"/>
      <c r="AGE42" s="150"/>
      <c r="AGF42" s="150"/>
      <c r="AGG42" s="150"/>
      <c r="AGH42" s="150"/>
      <c r="AGI42" s="150"/>
      <c r="AGJ42" s="150"/>
      <c r="AGK42" s="150"/>
      <c r="AGL42" s="150"/>
      <c r="AGM42" s="150"/>
      <c r="AGN42" s="150"/>
      <c r="AGO42" s="150"/>
      <c r="AGP42" s="150"/>
      <c r="AGQ42" s="150"/>
      <c r="AGR42" s="150"/>
      <c r="AGS42" s="150"/>
      <c r="AGT42" s="150"/>
      <c r="AGU42" s="150"/>
      <c r="AGV42" s="150"/>
      <c r="AGW42" s="150"/>
      <c r="AGX42" s="150"/>
      <c r="AGY42" s="150"/>
      <c r="AGZ42" s="150"/>
      <c r="AHA42" s="150"/>
      <c r="AHB42" s="150"/>
      <c r="AHC42" s="150"/>
      <c r="AHD42" s="150"/>
      <c r="AHE42" s="150"/>
      <c r="AHF42" s="150"/>
      <c r="AHG42" s="150"/>
      <c r="AHH42" s="150"/>
      <c r="AHI42" s="150"/>
      <c r="AHJ42" s="150"/>
      <c r="AHK42" s="150"/>
      <c r="AHL42" s="150"/>
      <c r="AHM42" s="150"/>
      <c r="AHN42" s="150"/>
      <c r="AHO42" s="150"/>
      <c r="AHP42" s="150"/>
      <c r="AHQ42" s="150"/>
      <c r="AHR42" s="150"/>
      <c r="AHS42" s="150"/>
      <c r="AHT42" s="150"/>
      <c r="AHU42" s="150"/>
      <c r="AHV42" s="150"/>
      <c r="AHW42" s="150"/>
      <c r="AHX42" s="150"/>
      <c r="AHY42" s="150"/>
      <c r="AHZ42" s="150"/>
      <c r="AIA42" s="150"/>
      <c r="AIB42" s="150"/>
      <c r="AIC42" s="150"/>
      <c r="AID42" s="150"/>
      <c r="AIE42" s="150"/>
      <c r="AIF42" s="150"/>
      <c r="AIG42" s="150"/>
      <c r="AIH42" s="150"/>
      <c r="AII42" s="150"/>
      <c r="AIJ42" s="150"/>
      <c r="AIK42" s="150"/>
      <c r="AIL42" s="150"/>
      <c r="AIM42" s="150"/>
      <c r="AIN42" s="150"/>
      <c r="AIO42" s="150"/>
      <c r="AIP42" s="150"/>
      <c r="AIQ42" s="150"/>
      <c r="AIR42" s="150"/>
      <c r="AIS42" s="150"/>
      <c r="AIT42" s="150"/>
      <c r="AIU42" s="150"/>
      <c r="AIV42" s="150"/>
      <c r="AIW42" s="150"/>
      <c r="AIX42" s="150"/>
      <c r="AIY42" s="150"/>
      <c r="AIZ42" s="150"/>
      <c r="AJA42" s="150"/>
      <c r="AJB42" s="150"/>
      <c r="AJC42" s="150"/>
      <c r="AJD42" s="150"/>
      <c r="AJE42" s="150"/>
      <c r="AJF42" s="150"/>
      <c r="AJG42" s="150"/>
      <c r="AJH42" s="150"/>
      <c r="AJI42" s="150"/>
      <c r="AJJ42" s="150"/>
      <c r="AJK42" s="150"/>
      <c r="AJL42" s="150"/>
      <c r="AJM42" s="150"/>
      <c r="AJN42" s="150"/>
      <c r="AJO42" s="150"/>
      <c r="AJP42" s="150"/>
      <c r="AJQ42" s="150"/>
      <c r="AJR42" s="150"/>
      <c r="AJS42" s="150"/>
      <c r="AJT42" s="150"/>
      <c r="AJU42" s="150"/>
      <c r="AJV42" s="150"/>
      <c r="AJW42" s="150"/>
      <c r="AJX42" s="150"/>
      <c r="AJY42" s="150"/>
      <c r="AJZ42" s="150"/>
      <c r="AKA42" s="150"/>
      <c r="AKB42" s="150"/>
      <c r="AKC42" s="150"/>
      <c r="AKD42" s="150"/>
      <c r="AKE42" s="150"/>
      <c r="AKF42" s="150"/>
      <c r="AKG42" s="150"/>
      <c r="AKH42" s="150"/>
      <c r="AKI42" s="150"/>
      <c r="AKJ42" s="150"/>
      <c r="AKK42" s="150"/>
      <c r="AKL42" s="150"/>
      <c r="AKM42" s="150"/>
      <c r="AKN42" s="150"/>
      <c r="AKO42" s="150"/>
      <c r="AKP42" s="150"/>
      <c r="AKQ42" s="150"/>
      <c r="AKR42" s="150"/>
      <c r="AKS42" s="150"/>
      <c r="AKT42" s="150"/>
      <c r="AKU42" s="150"/>
      <c r="AKV42" s="150"/>
      <c r="AKW42" s="150"/>
      <c r="AKX42" s="150"/>
      <c r="AKY42" s="150"/>
      <c r="AKZ42" s="150"/>
      <c r="ALA42" s="150"/>
      <c r="ALB42" s="150"/>
      <c r="ALC42" s="150"/>
      <c r="ALD42" s="150"/>
      <c r="ALE42" s="150"/>
      <c r="ALF42" s="150"/>
      <c r="ALG42" s="150"/>
      <c r="ALH42" s="150"/>
      <c r="ALI42" s="150"/>
      <c r="ALJ42" s="150"/>
      <c r="ALK42" s="150"/>
      <c r="ALL42" s="150"/>
      <c r="ALM42" s="150"/>
      <c r="ALN42" s="150"/>
      <c r="ALO42" s="150"/>
      <c r="ALP42" s="150"/>
      <c r="ALQ42" s="150"/>
      <c r="ALR42" s="150"/>
      <c r="ALS42" s="150"/>
      <c r="ALT42" s="150"/>
      <c r="ALU42" s="150"/>
      <c r="ALV42" s="150"/>
      <c r="ALW42" s="150"/>
      <c r="ALX42" s="150"/>
      <c r="ALY42" s="150"/>
      <c r="ALZ42" s="150"/>
      <c r="AMA42" s="150"/>
      <c r="AMB42" s="150"/>
      <c r="AMC42" s="150"/>
      <c r="AMD42" s="150"/>
      <c r="AME42" s="150"/>
      <c r="AMF42" s="150"/>
      <c r="AMG42" s="150"/>
      <c r="AMH42" s="150"/>
      <c r="AMI42" s="150"/>
      <c r="AMJ42" s="150"/>
      <c r="AMK42" s="150"/>
    </row>
    <row r="43" spans="1:1025" s="338" customFormat="1" hidden="1" x14ac:dyDescent="0.2"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0"/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0"/>
      <c r="AT43" s="150"/>
      <c r="AU43" s="150"/>
      <c r="AV43" s="150"/>
      <c r="AW43" s="150"/>
      <c r="AX43" s="150"/>
      <c r="AY43" s="150"/>
      <c r="AZ43" s="150"/>
      <c r="BA43" s="150"/>
      <c r="BB43" s="150"/>
      <c r="BC43" s="150"/>
      <c r="BD43" s="150"/>
      <c r="BE43" s="150"/>
      <c r="BF43" s="150"/>
      <c r="BG43" s="150"/>
      <c r="BH43" s="150"/>
      <c r="BI43" s="150"/>
      <c r="BJ43" s="150"/>
      <c r="BK43" s="150"/>
      <c r="BL43" s="150"/>
      <c r="BM43" s="150"/>
      <c r="BN43" s="150"/>
      <c r="BO43" s="150"/>
      <c r="BP43" s="150"/>
      <c r="BQ43" s="150"/>
      <c r="BR43" s="150"/>
      <c r="BS43" s="150"/>
      <c r="BT43" s="150"/>
      <c r="BU43" s="150"/>
      <c r="BV43" s="150"/>
      <c r="BW43" s="150"/>
      <c r="BX43" s="150"/>
      <c r="BY43" s="150"/>
      <c r="BZ43" s="150"/>
      <c r="CA43" s="150"/>
      <c r="CB43" s="150"/>
      <c r="CC43" s="150"/>
      <c r="CD43" s="150"/>
      <c r="CE43" s="150"/>
      <c r="CF43" s="150"/>
      <c r="CG43" s="150"/>
      <c r="CH43" s="150"/>
      <c r="CI43" s="150"/>
      <c r="CJ43" s="150"/>
      <c r="CK43" s="150"/>
      <c r="CL43" s="150"/>
      <c r="CM43" s="150"/>
      <c r="CN43" s="150"/>
      <c r="CO43" s="150"/>
      <c r="CP43" s="150"/>
      <c r="CQ43" s="150"/>
      <c r="CR43" s="150"/>
      <c r="CS43" s="150"/>
      <c r="CT43" s="150"/>
      <c r="CU43" s="150"/>
      <c r="CV43" s="150"/>
      <c r="CW43" s="150"/>
      <c r="CX43" s="150"/>
      <c r="CY43" s="150"/>
      <c r="CZ43" s="150"/>
      <c r="DA43" s="150"/>
      <c r="DB43" s="150"/>
      <c r="DC43" s="150"/>
      <c r="DD43" s="150"/>
      <c r="DE43" s="150"/>
      <c r="DF43" s="150"/>
      <c r="DG43" s="150"/>
      <c r="DH43" s="150"/>
      <c r="DI43" s="150"/>
      <c r="DJ43" s="150"/>
      <c r="DK43" s="150"/>
      <c r="DL43" s="150"/>
      <c r="DM43" s="150"/>
      <c r="DN43" s="150"/>
      <c r="DO43" s="150"/>
      <c r="DP43" s="150"/>
      <c r="DQ43" s="150"/>
      <c r="DR43" s="150"/>
      <c r="DS43" s="150"/>
      <c r="DT43" s="150"/>
      <c r="DU43" s="150"/>
      <c r="DV43" s="150"/>
      <c r="DW43" s="150"/>
      <c r="DX43" s="150"/>
      <c r="DY43" s="150"/>
      <c r="DZ43" s="150"/>
      <c r="EA43" s="150"/>
      <c r="EB43" s="150"/>
      <c r="EC43" s="150"/>
      <c r="ED43" s="150"/>
      <c r="EE43" s="150"/>
      <c r="EF43" s="150"/>
      <c r="EG43" s="150"/>
      <c r="EH43" s="150"/>
      <c r="EI43" s="150"/>
      <c r="EJ43" s="150"/>
      <c r="EK43" s="150"/>
      <c r="EL43" s="150"/>
      <c r="EM43" s="150"/>
      <c r="EN43" s="150"/>
      <c r="EO43" s="150"/>
      <c r="EP43" s="150"/>
      <c r="EQ43" s="150"/>
      <c r="ER43" s="150"/>
      <c r="ES43" s="150"/>
      <c r="ET43" s="150"/>
      <c r="EU43" s="150"/>
      <c r="EV43" s="150"/>
      <c r="EW43" s="150"/>
      <c r="EX43" s="150"/>
      <c r="EY43" s="150"/>
      <c r="EZ43" s="150"/>
      <c r="FA43" s="150"/>
      <c r="FB43" s="150"/>
      <c r="FC43" s="150"/>
      <c r="FD43" s="150"/>
      <c r="FE43" s="150"/>
      <c r="FF43" s="150"/>
      <c r="FG43" s="150"/>
      <c r="FH43" s="150"/>
      <c r="FI43" s="150"/>
      <c r="FJ43" s="150"/>
      <c r="FK43" s="150"/>
      <c r="FL43" s="150"/>
      <c r="FM43" s="150"/>
      <c r="FN43" s="150"/>
      <c r="FO43" s="150"/>
      <c r="FP43" s="150"/>
      <c r="FQ43" s="150"/>
      <c r="FR43" s="150"/>
      <c r="FS43" s="150"/>
      <c r="FT43" s="150"/>
      <c r="FU43" s="150"/>
      <c r="FV43" s="150"/>
      <c r="FW43" s="150"/>
      <c r="FX43" s="150"/>
      <c r="FY43" s="150"/>
      <c r="FZ43" s="150"/>
      <c r="GA43" s="150"/>
      <c r="GB43" s="150"/>
      <c r="GC43" s="150"/>
      <c r="GD43" s="150"/>
      <c r="GE43" s="150"/>
      <c r="GF43" s="150"/>
      <c r="GG43" s="150"/>
      <c r="GH43" s="150"/>
      <c r="GI43" s="150"/>
      <c r="GJ43" s="150"/>
      <c r="GK43" s="150"/>
      <c r="GL43" s="150"/>
      <c r="GM43" s="150"/>
      <c r="GN43" s="150"/>
      <c r="GO43" s="150"/>
      <c r="GP43" s="150"/>
      <c r="GQ43" s="150"/>
      <c r="GR43" s="150"/>
      <c r="GS43" s="150"/>
      <c r="GT43" s="150"/>
      <c r="GU43" s="150"/>
      <c r="GV43" s="150"/>
      <c r="GW43" s="150"/>
      <c r="GX43" s="150"/>
      <c r="GY43" s="150"/>
      <c r="GZ43" s="150"/>
      <c r="HA43" s="150"/>
      <c r="HB43" s="150"/>
      <c r="HC43" s="150"/>
      <c r="HD43" s="150"/>
      <c r="HE43" s="150"/>
      <c r="HF43" s="150"/>
      <c r="HG43" s="150"/>
      <c r="HH43" s="150"/>
      <c r="HI43" s="150"/>
      <c r="HJ43" s="150"/>
      <c r="HK43" s="150"/>
      <c r="HL43" s="150"/>
      <c r="HM43" s="150"/>
      <c r="HN43" s="150"/>
      <c r="HO43" s="150"/>
      <c r="HP43" s="150"/>
      <c r="HQ43" s="150"/>
      <c r="HR43" s="150"/>
      <c r="HS43" s="150"/>
      <c r="HT43" s="150"/>
      <c r="HU43" s="150"/>
      <c r="HV43" s="150"/>
      <c r="HW43" s="150"/>
      <c r="HX43" s="150"/>
      <c r="HY43" s="150"/>
      <c r="HZ43" s="150"/>
      <c r="IA43" s="150"/>
      <c r="IB43" s="150"/>
      <c r="IC43" s="150"/>
      <c r="ID43" s="150"/>
      <c r="IE43" s="150"/>
      <c r="IF43" s="150"/>
      <c r="IG43" s="150"/>
      <c r="IH43" s="150"/>
      <c r="II43" s="150"/>
      <c r="IJ43" s="150"/>
      <c r="IK43" s="150"/>
      <c r="IL43" s="150"/>
      <c r="IM43" s="150"/>
      <c r="IN43" s="150"/>
      <c r="IO43" s="150"/>
      <c r="IP43" s="150"/>
      <c r="IQ43" s="150"/>
      <c r="IR43" s="150"/>
      <c r="IS43" s="150"/>
      <c r="IT43" s="150"/>
      <c r="IU43" s="150"/>
      <c r="IV43" s="150"/>
      <c r="IW43" s="150"/>
      <c r="IX43" s="150"/>
      <c r="IY43" s="150"/>
      <c r="IZ43" s="150"/>
      <c r="JA43" s="150"/>
      <c r="JB43" s="150"/>
      <c r="JC43" s="150"/>
      <c r="JD43" s="150"/>
      <c r="JE43" s="150"/>
      <c r="JF43" s="150"/>
      <c r="JG43" s="150"/>
      <c r="JH43" s="150"/>
      <c r="JI43" s="150"/>
      <c r="JJ43" s="150"/>
      <c r="JK43" s="150"/>
      <c r="JL43" s="150"/>
      <c r="JM43" s="150"/>
      <c r="JN43" s="150"/>
      <c r="JO43" s="150"/>
      <c r="JP43" s="150"/>
      <c r="JQ43" s="150"/>
      <c r="JR43" s="150"/>
      <c r="JS43" s="150"/>
      <c r="JT43" s="150"/>
      <c r="JU43" s="150"/>
      <c r="JV43" s="150"/>
      <c r="JW43" s="150"/>
      <c r="JX43" s="150"/>
      <c r="JY43" s="150"/>
      <c r="JZ43" s="150"/>
      <c r="KA43" s="150"/>
      <c r="KB43" s="150"/>
      <c r="KC43" s="150"/>
      <c r="KD43" s="150"/>
      <c r="KE43" s="150"/>
      <c r="KF43" s="150"/>
      <c r="KG43" s="150"/>
      <c r="KH43" s="150"/>
      <c r="KI43" s="150"/>
      <c r="KJ43" s="150"/>
      <c r="KK43" s="150"/>
      <c r="KL43" s="150"/>
      <c r="KM43" s="150"/>
      <c r="KN43" s="150"/>
      <c r="KO43" s="150"/>
      <c r="KP43" s="150"/>
      <c r="KQ43" s="150"/>
      <c r="KR43" s="150"/>
      <c r="KS43" s="150"/>
      <c r="KT43" s="150"/>
      <c r="KU43" s="150"/>
      <c r="KV43" s="150"/>
      <c r="KW43" s="150"/>
      <c r="KX43" s="150"/>
      <c r="KY43" s="150"/>
      <c r="KZ43" s="150"/>
      <c r="LA43" s="150"/>
      <c r="LB43" s="150"/>
      <c r="LC43" s="150"/>
      <c r="LD43" s="150"/>
      <c r="LE43" s="150"/>
      <c r="LF43" s="150"/>
      <c r="LG43" s="150"/>
      <c r="LH43" s="150"/>
      <c r="LI43" s="150"/>
      <c r="LJ43" s="150"/>
      <c r="LK43" s="150"/>
      <c r="LL43" s="150"/>
      <c r="LM43" s="150"/>
      <c r="LN43" s="150"/>
      <c r="LO43" s="150"/>
      <c r="LP43" s="150"/>
      <c r="LQ43" s="150"/>
      <c r="LR43" s="150"/>
      <c r="LS43" s="150"/>
      <c r="LT43" s="150"/>
      <c r="LU43" s="150"/>
      <c r="LV43" s="150"/>
      <c r="LW43" s="150"/>
      <c r="LX43" s="150"/>
      <c r="LY43" s="150"/>
      <c r="LZ43" s="150"/>
      <c r="MA43" s="150"/>
      <c r="MB43" s="150"/>
      <c r="MC43" s="150"/>
      <c r="MD43" s="150"/>
      <c r="ME43" s="150"/>
      <c r="MF43" s="150"/>
      <c r="MG43" s="150"/>
      <c r="MH43" s="150"/>
      <c r="MI43" s="150"/>
      <c r="MJ43" s="150"/>
      <c r="MK43" s="150"/>
      <c r="ML43" s="150"/>
      <c r="MM43" s="150"/>
      <c r="MN43" s="150"/>
      <c r="MO43" s="150"/>
      <c r="MP43" s="150"/>
      <c r="MQ43" s="150"/>
      <c r="MR43" s="150"/>
      <c r="MS43" s="150"/>
      <c r="MT43" s="150"/>
      <c r="MU43" s="150"/>
      <c r="MV43" s="150"/>
      <c r="MW43" s="150"/>
      <c r="MX43" s="150"/>
      <c r="MY43" s="150"/>
      <c r="MZ43" s="150"/>
      <c r="NA43" s="150"/>
      <c r="NB43" s="150"/>
      <c r="NC43" s="150"/>
      <c r="ND43" s="150"/>
      <c r="NE43" s="150"/>
      <c r="NF43" s="150"/>
      <c r="NG43" s="150"/>
      <c r="NH43" s="150"/>
      <c r="NI43" s="150"/>
      <c r="NJ43" s="150"/>
      <c r="NK43" s="150"/>
      <c r="NL43" s="150"/>
      <c r="NM43" s="150"/>
      <c r="NN43" s="150"/>
      <c r="NO43" s="150"/>
      <c r="NP43" s="150"/>
      <c r="NQ43" s="150"/>
      <c r="NR43" s="150"/>
      <c r="NS43" s="150"/>
      <c r="NT43" s="150"/>
      <c r="NU43" s="150"/>
      <c r="NV43" s="150"/>
      <c r="NW43" s="150"/>
      <c r="NX43" s="150"/>
      <c r="NY43" s="150"/>
      <c r="NZ43" s="150"/>
      <c r="OA43" s="150"/>
      <c r="OB43" s="150"/>
      <c r="OC43" s="150"/>
      <c r="OD43" s="150"/>
      <c r="OE43" s="150"/>
      <c r="OF43" s="150"/>
      <c r="OG43" s="150"/>
      <c r="OH43" s="150"/>
      <c r="OI43" s="150"/>
      <c r="OJ43" s="150"/>
      <c r="OK43" s="150"/>
      <c r="OL43" s="150"/>
      <c r="OM43" s="150"/>
      <c r="ON43" s="150"/>
      <c r="OO43" s="150"/>
      <c r="OP43" s="150"/>
      <c r="OQ43" s="150"/>
      <c r="OR43" s="150"/>
      <c r="OS43" s="150"/>
      <c r="OT43" s="150"/>
      <c r="OU43" s="150"/>
      <c r="OV43" s="150"/>
      <c r="OW43" s="150"/>
      <c r="OX43" s="150"/>
      <c r="OY43" s="150"/>
      <c r="OZ43" s="150"/>
      <c r="PA43" s="150"/>
      <c r="PB43" s="150"/>
      <c r="PC43" s="150"/>
      <c r="PD43" s="150"/>
      <c r="PE43" s="150"/>
      <c r="PF43" s="150"/>
      <c r="PG43" s="150"/>
      <c r="PH43" s="150"/>
      <c r="PI43" s="150"/>
      <c r="PJ43" s="150"/>
      <c r="PK43" s="150"/>
      <c r="PL43" s="150"/>
      <c r="PM43" s="150"/>
      <c r="PN43" s="150"/>
      <c r="PO43" s="150"/>
      <c r="PP43" s="150"/>
      <c r="PQ43" s="150"/>
      <c r="PR43" s="150"/>
      <c r="PS43" s="150"/>
      <c r="PT43" s="150"/>
      <c r="PU43" s="150"/>
      <c r="PV43" s="150"/>
      <c r="PW43" s="150"/>
      <c r="PX43" s="150"/>
      <c r="PY43" s="150"/>
      <c r="PZ43" s="150"/>
      <c r="QA43" s="150"/>
      <c r="QB43" s="150"/>
      <c r="QC43" s="150"/>
      <c r="QD43" s="150"/>
      <c r="QE43" s="150"/>
      <c r="QF43" s="150"/>
      <c r="QG43" s="150"/>
      <c r="QH43" s="150"/>
      <c r="QI43" s="150"/>
      <c r="QJ43" s="150"/>
      <c r="QK43" s="150"/>
      <c r="QL43" s="150"/>
      <c r="QM43" s="150"/>
      <c r="QN43" s="150"/>
      <c r="QO43" s="150"/>
      <c r="QP43" s="150"/>
      <c r="QQ43" s="150"/>
      <c r="QR43" s="150"/>
      <c r="QS43" s="150"/>
      <c r="QT43" s="150"/>
      <c r="QU43" s="150"/>
      <c r="QV43" s="150"/>
      <c r="QW43" s="150"/>
      <c r="QX43" s="150"/>
      <c r="QY43" s="150"/>
      <c r="QZ43" s="150"/>
      <c r="RA43" s="150"/>
      <c r="RB43" s="150"/>
      <c r="RC43" s="150"/>
      <c r="RD43" s="150"/>
      <c r="RE43" s="150"/>
      <c r="RF43" s="150"/>
      <c r="RG43" s="150"/>
      <c r="RH43" s="150"/>
      <c r="RI43" s="150"/>
      <c r="RJ43" s="150"/>
      <c r="RK43" s="150"/>
      <c r="RL43" s="150"/>
      <c r="RM43" s="150"/>
      <c r="RN43" s="150"/>
      <c r="RO43" s="150"/>
      <c r="RP43" s="150"/>
      <c r="RQ43" s="150"/>
      <c r="RR43" s="150"/>
      <c r="RS43" s="150"/>
      <c r="RT43" s="150"/>
      <c r="RU43" s="150"/>
      <c r="RV43" s="150"/>
      <c r="RW43" s="150"/>
      <c r="RX43" s="150"/>
      <c r="RY43" s="150"/>
      <c r="RZ43" s="150"/>
      <c r="SA43" s="150"/>
      <c r="SB43" s="150"/>
      <c r="SC43" s="150"/>
      <c r="SD43" s="150"/>
      <c r="SE43" s="150"/>
      <c r="SF43" s="150"/>
      <c r="SG43" s="150"/>
      <c r="SH43" s="150"/>
      <c r="SI43" s="150"/>
      <c r="SJ43" s="150"/>
      <c r="SK43" s="150"/>
      <c r="SL43" s="150"/>
      <c r="SM43" s="150"/>
      <c r="SN43" s="150"/>
      <c r="SO43" s="150"/>
      <c r="SP43" s="150"/>
      <c r="SQ43" s="150"/>
      <c r="SR43" s="150"/>
      <c r="SS43" s="150"/>
      <c r="ST43" s="150"/>
      <c r="SU43" s="150"/>
      <c r="SV43" s="150"/>
      <c r="SW43" s="150"/>
      <c r="SX43" s="150"/>
      <c r="SY43" s="150"/>
      <c r="SZ43" s="150"/>
      <c r="TA43" s="150"/>
      <c r="TB43" s="150"/>
      <c r="TC43" s="150"/>
      <c r="TD43" s="150"/>
      <c r="TE43" s="150"/>
      <c r="TF43" s="150"/>
      <c r="TG43" s="150"/>
      <c r="TH43" s="150"/>
      <c r="TI43" s="150"/>
      <c r="TJ43" s="150"/>
      <c r="TK43" s="150"/>
      <c r="TL43" s="150"/>
      <c r="TM43" s="150"/>
      <c r="TN43" s="150"/>
      <c r="TO43" s="150"/>
      <c r="TP43" s="150"/>
      <c r="TQ43" s="150"/>
      <c r="TR43" s="150"/>
      <c r="TS43" s="150"/>
      <c r="TT43" s="150"/>
      <c r="TU43" s="150"/>
      <c r="TV43" s="150"/>
      <c r="TW43" s="150"/>
      <c r="TX43" s="150"/>
      <c r="TY43" s="150"/>
      <c r="TZ43" s="150"/>
      <c r="UA43" s="150"/>
      <c r="UB43" s="150"/>
      <c r="UC43" s="150"/>
      <c r="UD43" s="150"/>
      <c r="UE43" s="150"/>
      <c r="UF43" s="150"/>
      <c r="UG43" s="150"/>
      <c r="UH43" s="150"/>
      <c r="UI43" s="150"/>
      <c r="UJ43" s="150"/>
      <c r="UK43" s="150"/>
      <c r="UL43" s="150"/>
      <c r="UM43" s="150"/>
      <c r="UN43" s="150"/>
      <c r="UO43" s="150"/>
      <c r="UP43" s="150"/>
      <c r="UQ43" s="150"/>
      <c r="UR43" s="150"/>
      <c r="US43" s="150"/>
      <c r="UT43" s="150"/>
      <c r="UU43" s="150"/>
      <c r="UV43" s="150"/>
      <c r="UW43" s="150"/>
      <c r="UX43" s="150"/>
      <c r="UY43" s="150"/>
      <c r="UZ43" s="150"/>
      <c r="VA43" s="150"/>
      <c r="VB43" s="150"/>
      <c r="VC43" s="150"/>
      <c r="VD43" s="150"/>
      <c r="VE43" s="150"/>
      <c r="VF43" s="150"/>
      <c r="VG43" s="150"/>
      <c r="VH43" s="150"/>
      <c r="VI43" s="150"/>
      <c r="VJ43" s="150"/>
      <c r="VK43" s="150"/>
      <c r="VL43" s="150"/>
      <c r="VM43" s="150"/>
      <c r="VN43" s="150"/>
      <c r="VO43" s="150"/>
      <c r="VP43" s="150"/>
      <c r="VQ43" s="150"/>
      <c r="VR43" s="150"/>
      <c r="VS43" s="150"/>
      <c r="VT43" s="150"/>
      <c r="VU43" s="150"/>
      <c r="VV43" s="150"/>
      <c r="VW43" s="150"/>
      <c r="VX43" s="150"/>
      <c r="VY43" s="150"/>
      <c r="VZ43" s="150"/>
      <c r="WA43" s="150"/>
      <c r="WB43" s="150"/>
      <c r="WC43" s="150"/>
      <c r="WD43" s="150"/>
      <c r="WE43" s="150"/>
      <c r="WF43" s="150"/>
      <c r="WG43" s="150"/>
      <c r="WH43" s="150"/>
      <c r="WI43" s="150"/>
      <c r="WJ43" s="150"/>
      <c r="WK43" s="150"/>
      <c r="WL43" s="150"/>
      <c r="WM43" s="150"/>
      <c r="WN43" s="150"/>
      <c r="WO43" s="150"/>
      <c r="WP43" s="150"/>
      <c r="WQ43" s="150"/>
      <c r="WR43" s="150"/>
      <c r="WS43" s="150"/>
      <c r="WT43" s="150"/>
      <c r="WU43" s="150"/>
      <c r="WV43" s="150"/>
      <c r="WW43" s="150"/>
      <c r="WX43" s="150"/>
      <c r="WY43" s="150"/>
      <c r="WZ43" s="150"/>
      <c r="XA43" s="150"/>
      <c r="XB43" s="150"/>
      <c r="XC43" s="150"/>
      <c r="XD43" s="150"/>
      <c r="XE43" s="150"/>
      <c r="XF43" s="150"/>
      <c r="XG43" s="150"/>
      <c r="XH43" s="150"/>
      <c r="XI43" s="150"/>
      <c r="XJ43" s="150"/>
      <c r="XK43" s="150"/>
      <c r="XL43" s="150"/>
      <c r="XM43" s="150"/>
      <c r="XN43" s="150"/>
      <c r="XO43" s="150"/>
      <c r="XP43" s="150"/>
      <c r="XQ43" s="150"/>
      <c r="XR43" s="150"/>
      <c r="XS43" s="150"/>
      <c r="XT43" s="150"/>
      <c r="XU43" s="150"/>
      <c r="XV43" s="150"/>
      <c r="XW43" s="150"/>
      <c r="XX43" s="150"/>
      <c r="XY43" s="150"/>
      <c r="XZ43" s="150"/>
      <c r="YA43" s="150"/>
      <c r="YB43" s="150"/>
      <c r="YC43" s="150"/>
      <c r="YD43" s="150"/>
      <c r="YE43" s="150"/>
      <c r="YF43" s="150"/>
      <c r="YG43" s="150"/>
      <c r="YH43" s="150"/>
      <c r="YI43" s="150"/>
      <c r="YJ43" s="150"/>
      <c r="YK43" s="150"/>
      <c r="YL43" s="150"/>
      <c r="YM43" s="150"/>
      <c r="YN43" s="150"/>
      <c r="YO43" s="150"/>
      <c r="YP43" s="150"/>
      <c r="YQ43" s="150"/>
      <c r="YR43" s="150"/>
      <c r="YS43" s="150"/>
      <c r="YT43" s="150"/>
      <c r="YU43" s="150"/>
      <c r="YV43" s="150"/>
      <c r="YW43" s="150"/>
      <c r="YX43" s="150"/>
      <c r="YY43" s="150"/>
      <c r="YZ43" s="150"/>
      <c r="ZA43" s="150"/>
      <c r="ZB43" s="150"/>
      <c r="ZC43" s="150"/>
      <c r="ZD43" s="150"/>
      <c r="ZE43" s="150"/>
      <c r="ZF43" s="150"/>
      <c r="ZG43" s="150"/>
      <c r="ZH43" s="150"/>
      <c r="ZI43" s="150"/>
      <c r="ZJ43" s="150"/>
      <c r="ZK43" s="150"/>
      <c r="ZL43" s="150"/>
      <c r="ZM43" s="150"/>
      <c r="ZN43" s="150"/>
      <c r="ZO43" s="150"/>
      <c r="ZP43" s="150"/>
      <c r="ZQ43" s="150"/>
      <c r="ZR43" s="150"/>
      <c r="ZS43" s="150"/>
      <c r="ZT43" s="150"/>
      <c r="ZU43" s="150"/>
      <c r="ZV43" s="150"/>
      <c r="ZW43" s="150"/>
      <c r="ZX43" s="150"/>
      <c r="ZY43" s="150"/>
      <c r="ZZ43" s="150"/>
      <c r="AAA43" s="150"/>
      <c r="AAB43" s="150"/>
      <c r="AAC43" s="150"/>
      <c r="AAD43" s="150"/>
      <c r="AAE43" s="150"/>
      <c r="AAF43" s="150"/>
      <c r="AAG43" s="150"/>
      <c r="AAH43" s="150"/>
      <c r="AAI43" s="150"/>
      <c r="AAJ43" s="150"/>
      <c r="AAK43" s="150"/>
      <c r="AAL43" s="150"/>
      <c r="AAM43" s="150"/>
      <c r="AAN43" s="150"/>
      <c r="AAO43" s="150"/>
      <c r="AAP43" s="150"/>
      <c r="AAQ43" s="150"/>
      <c r="AAR43" s="150"/>
      <c r="AAS43" s="150"/>
      <c r="AAT43" s="150"/>
      <c r="AAU43" s="150"/>
      <c r="AAV43" s="150"/>
      <c r="AAW43" s="150"/>
      <c r="AAX43" s="150"/>
      <c r="AAY43" s="150"/>
      <c r="AAZ43" s="150"/>
      <c r="ABA43" s="150"/>
      <c r="ABB43" s="150"/>
      <c r="ABC43" s="150"/>
      <c r="ABD43" s="150"/>
      <c r="ABE43" s="150"/>
      <c r="ABF43" s="150"/>
      <c r="ABG43" s="150"/>
      <c r="ABH43" s="150"/>
      <c r="ABI43" s="150"/>
      <c r="ABJ43" s="150"/>
      <c r="ABK43" s="150"/>
      <c r="ABL43" s="150"/>
      <c r="ABM43" s="150"/>
      <c r="ABN43" s="150"/>
      <c r="ABO43" s="150"/>
      <c r="ABP43" s="150"/>
      <c r="ABQ43" s="150"/>
      <c r="ABR43" s="150"/>
      <c r="ABS43" s="150"/>
      <c r="ABT43" s="150"/>
      <c r="ABU43" s="150"/>
      <c r="ABV43" s="150"/>
      <c r="ABW43" s="150"/>
      <c r="ABX43" s="150"/>
      <c r="ABY43" s="150"/>
      <c r="ABZ43" s="150"/>
      <c r="ACA43" s="150"/>
      <c r="ACB43" s="150"/>
      <c r="ACC43" s="150"/>
      <c r="ACD43" s="150"/>
      <c r="ACE43" s="150"/>
      <c r="ACF43" s="150"/>
      <c r="ACG43" s="150"/>
      <c r="ACH43" s="150"/>
      <c r="ACI43" s="150"/>
      <c r="ACJ43" s="150"/>
      <c r="ACK43" s="150"/>
      <c r="ACL43" s="150"/>
      <c r="ACM43" s="150"/>
      <c r="ACN43" s="150"/>
      <c r="ACO43" s="150"/>
      <c r="ACP43" s="150"/>
      <c r="ACQ43" s="150"/>
      <c r="ACR43" s="150"/>
      <c r="ACS43" s="150"/>
      <c r="ACT43" s="150"/>
      <c r="ACU43" s="150"/>
      <c r="ACV43" s="150"/>
      <c r="ACW43" s="150"/>
      <c r="ACX43" s="150"/>
      <c r="ACY43" s="150"/>
      <c r="ACZ43" s="150"/>
      <c r="ADA43" s="150"/>
      <c r="ADB43" s="150"/>
      <c r="ADC43" s="150"/>
      <c r="ADD43" s="150"/>
      <c r="ADE43" s="150"/>
      <c r="ADF43" s="150"/>
      <c r="ADG43" s="150"/>
      <c r="ADH43" s="150"/>
      <c r="ADI43" s="150"/>
      <c r="ADJ43" s="150"/>
      <c r="ADK43" s="150"/>
      <c r="ADL43" s="150"/>
      <c r="ADM43" s="150"/>
      <c r="ADN43" s="150"/>
      <c r="ADO43" s="150"/>
      <c r="ADP43" s="150"/>
      <c r="ADQ43" s="150"/>
      <c r="ADR43" s="150"/>
      <c r="ADS43" s="150"/>
      <c r="ADT43" s="150"/>
      <c r="ADU43" s="150"/>
      <c r="ADV43" s="150"/>
      <c r="ADW43" s="150"/>
      <c r="ADX43" s="150"/>
      <c r="ADY43" s="150"/>
      <c r="ADZ43" s="150"/>
      <c r="AEA43" s="150"/>
      <c r="AEB43" s="150"/>
      <c r="AEC43" s="150"/>
      <c r="AED43" s="150"/>
      <c r="AEE43" s="150"/>
      <c r="AEF43" s="150"/>
      <c r="AEG43" s="150"/>
      <c r="AEH43" s="150"/>
      <c r="AEI43" s="150"/>
      <c r="AEJ43" s="150"/>
      <c r="AEK43" s="150"/>
      <c r="AEL43" s="150"/>
      <c r="AEM43" s="150"/>
      <c r="AEN43" s="150"/>
      <c r="AEO43" s="150"/>
      <c r="AEP43" s="150"/>
      <c r="AEQ43" s="150"/>
      <c r="AER43" s="150"/>
      <c r="AES43" s="150"/>
      <c r="AET43" s="150"/>
      <c r="AEU43" s="150"/>
      <c r="AEV43" s="150"/>
      <c r="AEW43" s="150"/>
      <c r="AEX43" s="150"/>
      <c r="AEY43" s="150"/>
      <c r="AEZ43" s="150"/>
      <c r="AFA43" s="150"/>
      <c r="AFB43" s="150"/>
      <c r="AFC43" s="150"/>
      <c r="AFD43" s="150"/>
      <c r="AFE43" s="150"/>
      <c r="AFF43" s="150"/>
      <c r="AFG43" s="150"/>
      <c r="AFH43" s="150"/>
      <c r="AFI43" s="150"/>
      <c r="AFJ43" s="150"/>
      <c r="AFK43" s="150"/>
      <c r="AFL43" s="150"/>
      <c r="AFM43" s="150"/>
      <c r="AFN43" s="150"/>
      <c r="AFO43" s="150"/>
      <c r="AFP43" s="150"/>
      <c r="AFQ43" s="150"/>
      <c r="AFR43" s="150"/>
      <c r="AFS43" s="150"/>
      <c r="AFT43" s="150"/>
      <c r="AFU43" s="150"/>
      <c r="AFV43" s="150"/>
      <c r="AFW43" s="150"/>
      <c r="AFX43" s="150"/>
      <c r="AFY43" s="150"/>
      <c r="AFZ43" s="150"/>
      <c r="AGA43" s="150"/>
      <c r="AGB43" s="150"/>
      <c r="AGC43" s="150"/>
      <c r="AGD43" s="150"/>
      <c r="AGE43" s="150"/>
      <c r="AGF43" s="150"/>
      <c r="AGG43" s="150"/>
      <c r="AGH43" s="150"/>
      <c r="AGI43" s="150"/>
      <c r="AGJ43" s="150"/>
      <c r="AGK43" s="150"/>
      <c r="AGL43" s="150"/>
      <c r="AGM43" s="150"/>
      <c r="AGN43" s="150"/>
      <c r="AGO43" s="150"/>
      <c r="AGP43" s="150"/>
      <c r="AGQ43" s="150"/>
      <c r="AGR43" s="150"/>
      <c r="AGS43" s="150"/>
      <c r="AGT43" s="150"/>
      <c r="AGU43" s="150"/>
      <c r="AGV43" s="150"/>
      <c r="AGW43" s="150"/>
      <c r="AGX43" s="150"/>
      <c r="AGY43" s="150"/>
      <c r="AGZ43" s="150"/>
      <c r="AHA43" s="150"/>
      <c r="AHB43" s="150"/>
      <c r="AHC43" s="150"/>
      <c r="AHD43" s="150"/>
      <c r="AHE43" s="150"/>
      <c r="AHF43" s="150"/>
      <c r="AHG43" s="150"/>
      <c r="AHH43" s="150"/>
      <c r="AHI43" s="150"/>
      <c r="AHJ43" s="150"/>
      <c r="AHK43" s="150"/>
      <c r="AHL43" s="150"/>
      <c r="AHM43" s="150"/>
      <c r="AHN43" s="150"/>
      <c r="AHO43" s="150"/>
      <c r="AHP43" s="150"/>
      <c r="AHQ43" s="150"/>
      <c r="AHR43" s="150"/>
      <c r="AHS43" s="150"/>
      <c r="AHT43" s="150"/>
      <c r="AHU43" s="150"/>
      <c r="AHV43" s="150"/>
      <c r="AHW43" s="150"/>
      <c r="AHX43" s="150"/>
      <c r="AHY43" s="150"/>
      <c r="AHZ43" s="150"/>
      <c r="AIA43" s="150"/>
      <c r="AIB43" s="150"/>
      <c r="AIC43" s="150"/>
      <c r="AID43" s="150"/>
      <c r="AIE43" s="150"/>
      <c r="AIF43" s="150"/>
      <c r="AIG43" s="150"/>
      <c r="AIH43" s="150"/>
      <c r="AII43" s="150"/>
      <c r="AIJ43" s="150"/>
      <c r="AIK43" s="150"/>
      <c r="AIL43" s="150"/>
      <c r="AIM43" s="150"/>
      <c r="AIN43" s="150"/>
      <c r="AIO43" s="150"/>
      <c r="AIP43" s="150"/>
      <c r="AIQ43" s="150"/>
      <c r="AIR43" s="150"/>
      <c r="AIS43" s="150"/>
      <c r="AIT43" s="150"/>
      <c r="AIU43" s="150"/>
      <c r="AIV43" s="150"/>
      <c r="AIW43" s="150"/>
      <c r="AIX43" s="150"/>
      <c r="AIY43" s="150"/>
      <c r="AIZ43" s="150"/>
      <c r="AJA43" s="150"/>
      <c r="AJB43" s="150"/>
      <c r="AJC43" s="150"/>
      <c r="AJD43" s="150"/>
      <c r="AJE43" s="150"/>
      <c r="AJF43" s="150"/>
      <c r="AJG43" s="150"/>
      <c r="AJH43" s="150"/>
      <c r="AJI43" s="150"/>
      <c r="AJJ43" s="150"/>
      <c r="AJK43" s="150"/>
      <c r="AJL43" s="150"/>
      <c r="AJM43" s="150"/>
      <c r="AJN43" s="150"/>
      <c r="AJO43" s="150"/>
      <c r="AJP43" s="150"/>
      <c r="AJQ43" s="150"/>
      <c r="AJR43" s="150"/>
      <c r="AJS43" s="150"/>
      <c r="AJT43" s="150"/>
      <c r="AJU43" s="150"/>
      <c r="AJV43" s="150"/>
      <c r="AJW43" s="150"/>
      <c r="AJX43" s="150"/>
      <c r="AJY43" s="150"/>
      <c r="AJZ43" s="150"/>
      <c r="AKA43" s="150"/>
      <c r="AKB43" s="150"/>
      <c r="AKC43" s="150"/>
      <c r="AKD43" s="150"/>
      <c r="AKE43" s="150"/>
      <c r="AKF43" s="150"/>
      <c r="AKG43" s="150"/>
      <c r="AKH43" s="150"/>
      <c r="AKI43" s="150"/>
      <c r="AKJ43" s="150"/>
      <c r="AKK43" s="150"/>
      <c r="AKL43" s="150"/>
      <c r="AKM43" s="150"/>
      <c r="AKN43" s="150"/>
      <c r="AKO43" s="150"/>
      <c r="AKP43" s="150"/>
      <c r="AKQ43" s="150"/>
      <c r="AKR43" s="150"/>
      <c r="AKS43" s="150"/>
      <c r="AKT43" s="150"/>
      <c r="AKU43" s="150"/>
      <c r="AKV43" s="150"/>
      <c r="AKW43" s="150"/>
      <c r="AKX43" s="150"/>
      <c r="AKY43" s="150"/>
      <c r="AKZ43" s="150"/>
      <c r="ALA43" s="150"/>
      <c r="ALB43" s="150"/>
      <c r="ALC43" s="150"/>
      <c r="ALD43" s="150"/>
      <c r="ALE43" s="150"/>
      <c r="ALF43" s="150"/>
      <c r="ALG43" s="150"/>
      <c r="ALH43" s="150"/>
      <c r="ALI43" s="150"/>
      <c r="ALJ43" s="150"/>
      <c r="ALK43" s="150"/>
      <c r="ALL43" s="150"/>
      <c r="ALM43" s="150"/>
      <c r="ALN43" s="150"/>
      <c r="ALO43" s="150"/>
      <c r="ALP43" s="150"/>
      <c r="ALQ43" s="150"/>
      <c r="ALR43" s="150"/>
      <c r="ALS43" s="150"/>
      <c r="ALT43" s="150"/>
      <c r="ALU43" s="150"/>
      <c r="ALV43" s="150"/>
      <c r="ALW43" s="150"/>
      <c r="ALX43" s="150"/>
      <c r="ALY43" s="150"/>
      <c r="ALZ43" s="150"/>
      <c r="AMA43" s="150"/>
      <c r="AMB43" s="150"/>
      <c r="AMC43" s="150"/>
      <c r="AMD43" s="150"/>
      <c r="AME43" s="150"/>
      <c r="AMF43" s="150"/>
      <c r="AMG43" s="150"/>
      <c r="AMH43" s="150"/>
      <c r="AMI43" s="150"/>
      <c r="AMJ43" s="150"/>
      <c r="AMK43" s="150"/>
    </row>
    <row r="44" spans="1:1025" ht="15.95" customHeight="1" x14ac:dyDescent="0.2">
      <c r="A44" s="554" t="str">
        <f>'CCT E VT'!A13</f>
        <v>Engenheiro Civil - Jornada 44h semanais</v>
      </c>
      <c r="B44" s="554"/>
      <c r="C44" s="554"/>
      <c r="D44" s="554"/>
      <c r="E44" s="554"/>
    </row>
    <row r="45" spans="1:1025" ht="22.5" x14ac:dyDescent="0.2">
      <c r="A45" s="1" t="s">
        <v>278</v>
      </c>
      <c r="B45" s="1" t="s">
        <v>289</v>
      </c>
      <c r="C45" s="1" t="s">
        <v>80</v>
      </c>
      <c r="D45" s="1" t="s">
        <v>290</v>
      </c>
      <c r="E45" s="1" t="s">
        <v>279</v>
      </c>
    </row>
    <row r="46" spans="1:1025" ht="22.5" x14ac:dyDescent="0.2">
      <c r="A46" s="15" t="s">
        <v>280</v>
      </c>
      <c r="B46" s="15">
        <v>43474</v>
      </c>
      <c r="C46" s="15" t="s">
        <v>292</v>
      </c>
      <c r="D46" s="15" t="s">
        <v>285</v>
      </c>
      <c r="E46" s="117"/>
      <c r="G46" s="62">
        <v>2.29</v>
      </c>
    </row>
    <row r="47" spans="1:1025" x14ac:dyDescent="0.2">
      <c r="A47"/>
      <c r="B47"/>
      <c r="C47"/>
      <c r="D47"/>
      <c r="E47"/>
    </row>
    <row r="48" spans="1:1025" ht="17.45" customHeight="1" x14ac:dyDescent="0.2">
      <c r="A48" s="554" t="str">
        <f>'CCT E VT'!A14</f>
        <v>Engenheiro Eletricista - Jornada 44h semanais</v>
      </c>
      <c r="B48" s="554"/>
      <c r="C48" s="554"/>
      <c r="D48" s="554"/>
      <c r="E48" s="554"/>
    </row>
    <row r="49" spans="1:1025" ht="22.5" x14ac:dyDescent="0.2">
      <c r="A49" s="1" t="s">
        <v>278</v>
      </c>
      <c r="B49" s="1" t="s">
        <v>289</v>
      </c>
      <c r="C49" s="1" t="s">
        <v>80</v>
      </c>
      <c r="D49" s="1" t="s">
        <v>290</v>
      </c>
      <c r="E49" s="1" t="s">
        <v>279</v>
      </c>
    </row>
    <row r="50" spans="1:1025" ht="22.5" x14ac:dyDescent="0.2">
      <c r="A50" s="15" t="s">
        <v>280</v>
      </c>
      <c r="B50" s="15">
        <v>43474</v>
      </c>
      <c r="C50" s="15" t="s">
        <v>292</v>
      </c>
      <c r="D50" s="15" t="s">
        <v>285</v>
      </c>
      <c r="E50" s="117"/>
      <c r="G50" s="62">
        <v>2.29</v>
      </c>
    </row>
    <row r="51" spans="1:1025" x14ac:dyDescent="0.2">
      <c r="A51"/>
      <c r="B51"/>
      <c r="C51"/>
      <c r="D51"/>
      <c r="E51"/>
    </row>
    <row r="52" spans="1:1025" s="338" customFormat="1" ht="18.600000000000001" hidden="1" customHeight="1" x14ac:dyDescent="0.2">
      <c r="A52" s="555" t="str">
        <f>'CCT E VT'!A15</f>
        <v>Encarregado de Manutenção – CBO 7102-05 - Jornada 44h semanais</v>
      </c>
      <c r="B52" s="555"/>
      <c r="C52" s="555"/>
      <c r="D52" s="555"/>
      <c r="E52" s="555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  <c r="AA52" s="150"/>
      <c r="AB52" s="150"/>
      <c r="AC52" s="150"/>
      <c r="AD52" s="150"/>
      <c r="AE52" s="150"/>
      <c r="AF52" s="150"/>
      <c r="AG52" s="150"/>
      <c r="AH52" s="150"/>
      <c r="AI52" s="150"/>
      <c r="AJ52" s="150"/>
      <c r="AK52" s="150"/>
      <c r="AL52" s="150"/>
      <c r="AM52" s="150"/>
      <c r="AN52" s="150"/>
      <c r="AO52" s="150"/>
      <c r="AP52" s="150"/>
      <c r="AQ52" s="150"/>
      <c r="AR52" s="150"/>
      <c r="AS52" s="150"/>
      <c r="AT52" s="150"/>
      <c r="AU52" s="150"/>
      <c r="AV52" s="150"/>
      <c r="AW52" s="150"/>
      <c r="AX52" s="150"/>
      <c r="AY52" s="150"/>
      <c r="AZ52" s="150"/>
      <c r="BA52" s="150"/>
      <c r="BB52" s="150"/>
      <c r="BC52" s="150"/>
      <c r="BD52" s="150"/>
      <c r="BE52" s="150"/>
      <c r="BF52" s="150"/>
      <c r="BG52" s="150"/>
      <c r="BH52" s="150"/>
      <c r="BI52" s="150"/>
      <c r="BJ52" s="150"/>
      <c r="BK52" s="150"/>
      <c r="BL52" s="150"/>
      <c r="BM52" s="150"/>
      <c r="BN52" s="150"/>
      <c r="BO52" s="150"/>
      <c r="BP52" s="150"/>
      <c r="BQ52" s="150"/>
      <c r="BR52" s="150"/>
      <c r="BS52" s="150"/>
      <c r="BT52" s="150"/>
      <c r="BU52" s="150"/>
      <c r="BV52" s="150"/>
      <c r="BW52" s="150"/>
      <c r="BX52" s="150"/>
      <c r="BY52" s="150"/>
      <c r="BZ52" s="150"/>
      <c r="CA52" s="150"/>
      <c r="CB52" s="150"/>
      <c r="CC52" s="150"/>
      <c r="CD52" s="150"/>
      <c r="CE52" s="150"/>
      <c r="CF52" s="150"/>
      <c r="CG52" s="150"/>
      <c r="CH52" s="150"/>
      <c r="CI52" s="150"/>
      <c r="CJ52" s="150"/>
      <c r="CK52" s="150"/>
      <c r="CL52" s="150"/>
      <c r="CM52" s="150"/>
      <c r="CN52" s="150"/>
      <c r="CO52" s="150"/>
      <c r="CP52" s="150"/>
      <c r="CQ52" s="150"/>
      <c r="CR52" s="150"/>
      <c r="CS52" s="150"/>
      <c r="CT52" s="150"/>
      <c r="CU52" s="150"/>
      <c r="CV52" s="150"/>
      <c r="CW52" s="150"/>
      <c r="CX52" s="150"/>
      <c r="CY52" s="150"/>
      <c r="CZ52" s="150"/>
      <c r="DA52" s="150"/>
      <c r="DB52" s="150"/>
      <c r="DC52" s="150"/>
      <c r="DD52" s="150"/>
      <c r="DE52" s="150"/>
      <c r="DF52" s="150"/>
      <c r="DG52" s="150"/>
      <c r="DH52" s="150"/>
      <c r="DI52" s="150"/>
      <c r="DJ52" s="150"/>
      <c r="DK52" s="150"/>
      <c r="DL52" s="150"/>
      <c r="DM52" s="150"/>
      <c r="DN52" s="150"/>
      <c r="DO52" s="150"/>
      <c r="DP52" s="150"/>
      <c r="DQ52" s="150"/>
      <c r="DR52" s="150"/>
      <c r="DS52" s="150"/>
      <c r="DT52" s="150"/>
      <c r="DU52" s="150"/>
      <c r="DV52" s="150"/>
      <c r="DW52" s="150"/>
      <c r="DX52" s="150"/>
      <c r="DY52" s="150"/>
      <c r="DZ52" s="150"/>
      <c r="EA52" s="150"/>
      <c r="EB52" s="150"/>
      <c r="EC52" s="150"/>
      <c r="ED52" s="150"/>
      <c r="EE52" s="150"/>
      <c r="EF52" s="150"/>
      <c r="EG52" s="150"/>
      <c r="EH52" s="150"/>
      <c r="EI52" s="150"/>
      <c r="EJ52" s="150"/>
      <c r="EK52" s="150"/>
      <c r="EL52" s="150"/>
      <c r="EM52" s="150"/>
      <c r="EN52" s="150"/>
      <c r="EO52" s="150"/>
      <c r="EP52" s="150"/>
      <c r="EQ52" s="150"/>
      <c r="ER52" s="150"/>
      <c r="ES52" s="150"/>
      <c r="ET52" s="150"/>
      <c r="EU52" s="150"/>
      <c r="EV52" s="150"/>
      <c r="EW52" s="150"/>
      <c r="EX52" s="150"/>
      <c r="EY52" s="150"/>
      <c r="EZ52" s="150"/>
      <c r="FA52" s="150"/>
      <c r="FB52" s="150"/>
      <c r="FC52" s="150"/>
      <c r="FD52" s="150"/>
      <c r="FE52" s="150"/>
      <c r="FF52" s="150"/>
      <c r="FG52" s="150"/>
      <c r="FH52" s="150"/>
      <c r="FI52" s="150"/>
      <c r="FJ52" s="150"/>
      <c r="FK52" s="150"/>
      <c r="FL52" s="150"/>
      <c r="FM52" s="150"/>
      <c r="FN52" s="150"/>
      <c r="FO52" s="150"/>
      <c r="FP52" s="150"/>
      <c r="FQ52" s="150"/>
      <c r="FR52" s="150"/>
      <c r="FS52" s="150"/>
      <c r="FT52" s="150"/>
      <c r="FU52" s="150"/>
      <c r="FV52" s="150"/>
      <c r="FW52" s="150"/>
      <c r="FX52" s="150"/>
      <c r="FY52" s="150"/>
      <c r="FZ52" s="150"/>
      <c r="GA52" s="150"/>
      <c r="GB52" s="150"/>
      <c r="GC52" s="150"/>
      <c r="GD52" s="150"/>
      <c r="GE52" s="150"/>
      <c r="GF52" s="150"/>
      <c r="GG52" s="150"/>
      <c r="GH52" s="150"/>
      <c r="GI52" s="150"/>
      <c r="GJ52" s="150"/>
      <c r="GK52" s="150"/>
      <c r="GL52" s="150"/>
      <c r="GM52" s="150"/>
      <c r="GN52" s="150"/>
      <c r="GO52" s="150"/>
      <c r="GP52" s="150"/>
      <c r="GQ52" s="150"/>
      <c r="GR52" s="150"/>
      <c r="GS52" s="150"/>
      <c r="GT52" s="150"/>
      <c r="GU52" s="150"/>
      <c r="GV52" s="150"/>
      <c r="GW52" s="150"/>
      <c r="GX52" s="150"/>
      <c r="GY52" s="150"/>
      <c r="GZ52" s="150"/>
      <c r="HA52" s="150"/>
      <c r="HB52" s="150"/>
      <c r="HC52" s="150"/>
      <c r="HD52" s="150"/>
      <c r="HE52" s="150"/>
      <c r="HF52" s="150"/>
      <c r="HG52" s="150"/>
      <c r="HH52" s="150"/>
      <c r="HI52" s="150"/>
      <c r="HJ52" s="150"/>
      <c r="HK52" s="150"/>
      <c r="HL52" s="150"/>
      <c r="HM52" s="150"/>
      <c r="HN52" s="150"/>
      <c r="HO52" s="150"/>
      <c r="HP52" s="150"/>
      <c r="HQ52" s="150"/>
      <c r="HR52" s="150"/>
      <c r="HS52" s="150"/>
      <c r="HT52" s="150"/>
      <c r="HU52" s="150"/>
      <c r="HV52" s="150"/>
      <c r="HW52" s="150"/>
      <c r="HX52" s="150"/>
      <c r="HY52" s="150"/>
      <c r="HZ52" s="150"/>
      <c r="IA52" s="150"/>
      <c r="IB52" s="150"/>
      <c r="IC52" s="150"/>
      <c r="ID52" s="150"/>
      <c r="IE52" s="150"/>
      <c r="IF52" s="150"/>
      <c r="IG52" s="150"/>
      <c r="IH52" s="150"/>
      <c r="II52" s="150"/>
      <c r="IJ52" s="150"/>
      <c r="IK52" s="150"/>
      <c r="IL52" s="150"/>
      <c r="IM52" s="150"/>
      <c r="IN52" s="150"/>
      <c r="IO52" s="150"/>
      <c r="IP52" s="150"/>
      <c r="IQ52" s="150"/>
      <c r="IR52" s="150"/>
      <c r="IS52" s="150"/>
      <c r="IT52" s="150"/>
      <c r="IU52" s="150"/>
      <c r="IV52" s="150"/>
      <c r="IW52" s="150"/>
      <c r="IX52" s="150"/>
      <c r="IY52" s="150"/>
      <c r="IZ52" s="150"/>
      <c r="JA52" s="150"/>
      <c r="JB52" s="150"/>
      <c r="JC52" s="150"/>
      <c r="JD52" s="150"/>
      <c r="JE52" s="150"/>
      <c r="JF52" s="150"/>
      <c r="JG52" s="150"/>
      <c r="JH52" s="150"/>
      <c r="JI52" s="150"/>
      <c r="JJ52" s="150"/>
      <c r="JK52" s="150"/>
      <c r="JL52" s="150"/>
      <c r="JM52" s="150"/>
      <c r="JN52" s="150"/>
      <c r="JO52" s="150"/>
      <c r="JP52" s="150"/>
      <c r="JQ52" s="150"/>
      <c r="JR52" s="150"/>
      <c r="JS52" s="150"/>
      <c r="JT52" s="150"/>
      <c r="JU52" s="150"/>
      <c r="JV52" s="150"/>
      <c r="JW52" s="150"/>
      <c r="JX52" s="150"/>
      <c r="JY52" s="150"/>
      <c r="JZ52" s="150"/>
      <c r="KA52" s="150"/>
      <c r="KB52" s="150"/>
      <c r="KC52" s="150"/>
      <c r="KD52" s="150"/>
      <c r="KE52" s="150"/>
      <c r="KF52" s="150"/>
      <c r="KG52" s="150"/>
      <c r="KH52" s="150"/>
      <c r="KI52" s="150"/>
      <c r="KJ52" s="150"/>
      <c r="KK52" s="150"/>
      <c r="KL52" s="150"/>
      <c r="KM52" s="150"/>
      <c r="KN52" s="150"/>
      <c r="KO52" s="150"/>
      <c r="KP52" s="150"/>
      <c r="KQ52" s="150"/>
      <c r="KR52" s="150"/>
      <c r="KS52" s="150"/>
      <c r="KT52" s="150"/>
      <c r="KU52" s="150"/>
      <c r="KV52" s="150"/>
      <c r="KW52" s="150"/>
      <c r="KX52" s="150"/>
      <c r="KY52" s="150"/>
      <c r="KZ52" s="150"/>
      <c r="LA52" s="150"/>
      <c r="LB52" s="150"/>
      <c r="LC52" s="150"/>
      <c r="LD52" s="150"/>
      <c r="LE52" s="150"/>
      <c r="LF52" s="150"/>
      <c r="LG52" s="150"/>
      <c r="LH52" s="150"/>
      <c r="LI52" s="150"/>
      <c r="LJ52" s="150"/>
      <c r="LK52" s="150"/>
      <c r="LL52" s="150"/>
      <c r="LM52" s="150"/>
      <c r="LN52" s="150"/>
      <c r="LO52" s="150"/>
      <c r="LP52" s="150"/>
      <c r="LQ52" s="150"/>
      <c r="LR52" s="150"/>
      <c r="LS52" s="150"/>
      <c r="LT52" s="150"/>
      <c r="LU52" s="150"/>
      <c r="LV52" s="150"/>
      <c r="LW52" s="150"/>
      <c r="LX52" s="150"/>
      <c r="LY52" s="150"/>
      <c r="LZ52" s="150"/>
      <c r="MA52" s="150"/>
      <c r="MB52" s="150"/>
      <c r="MC52" s="150"/>
      <c r="MD52" s="150"/>
      <c r="ME52" s="150"/>
      <c r="MF52" s="150"/>
      <c r="MG52" s="150"/>
      <c r="MH52" s="150"/>
      <c r="MI52" s="150"/>
      <c r="MJ52" s="150"/>
      <c r="MK52" s="150"/>
      <c r="ML52" s="150"/>
      <c r="MM52" s="150"/>
      <c r="MN52" s="150"/>
      <c r="MO52" s="150"/>
      <c r="MP52" s="150"/>
      <c r="MQ52" s="150"/>
      <c r="MR52" s="150"/>
      <c r="MS52" s="150"/>
      <c r="MT52" s="150"/>
      <c r="MU52" s="150"/>
      <c r="MV52" s="150"/>
      <c r="MW52" s="150"/>
      <c r="MX52" s="150"/>
      <c r="MY52" s="150"/>
      <c r="MZ52" s="150"/>
      <c r="NA52" s="150"/>
      <c r="NB52" s="150"/>
      <c r="NC52" s="150"/>
      <c r="ND52" s="150"/>
      <c r="NE52" s="150"/>
      <c r="NF52" s="150"/>
      <c r="NG52" s="150"/>
      <c r="NH52" s="150"/>
      <c r="NI52" s="150"/>
      <c r="NJ52" s="150"/>
      <c r="NK52" s="150"/>
      <c r="NL52" s="150"/>
      <c r="NM52" s="150"/>
      <c r="NN52" s="150"/>
      <c r="NO52" s="150"/>
      <c r="NP52" s="150"/>
      <c r="NQ52" s="150"/>
      <c r="NR52" s="150"/>
      <c r="NS52" s="150"/>
      <c r="NT52" s="150"/>
      <c r="NU52" s="150"/>
      <c r="NV52" s="150"/>
      <c r="NW52" s="150"/>
      <c r="NX52" s="150"/>
      <c r="NY52" s="150"/>
      <c r="NZ52" s="150"/>
      <c r="OA52" s="150"/>
      <c r="OB52" s="150"/>
      <c r="OC52" s="150"/>
      <c r="OD52" s="150"/>
      <c r="OE52" s="150"/>
      <c r="OF52" s="150"/>
      <c r="OG52" s="150"/>
      <c r="OH52" s="150"/>
      <c r="OI52" s="150"/>
      <c r="OJ52" s="150"/>
      <c r="OK52" s="150"/>
      <c r="OL52" s="150"/>
      <c r="OM52" s="150"/>
      <c r="ON52" s="150"/>
      <c r="OO52" s="150"/>
      <c r="OP52" s="150"/>
      <c r="OQ52" s="150"/>
      <c r="OR52" s="150"/>
      <c r="OS52" s="150"/>
      <c r="OT52" s="150"/>
      <c r="OU52" s="150"/>
      <c r="OV52" s="150"/>
      <c r="OW52" s="150"/>
      <c r="OX52" s="150"/>
      <c r="OY52" s="150"/>
      <c r="OZ52" s="150"/>
      <c r="PA52" s="150"/>
      <c r="PB52" s="150"/>
      <c r="PC52" s="150"/>
      <c r="PD52" s="150"/>
      <c r="PE52" s="150"/>
      <c r="PF52" s="150"/>
      <c r="PG52" s="150"/>
      <c r="PH52" s="150"/>
      <c r="PI52" s="150"/>
      <c r="PJ52" s="150"/>
      <c r="PK52" s="150"/>
      <c r="PL52" s="150"/>
      <c r="PM52" s="150"/>
      <c r="PN52" s="150"/>
      <c r="PO52" s="150"/>
      <c r="PP52" s="150"/>
      <c r="PQ52" s="150"/>
      <c r="PR52" s="150"/>
      <c r="PS52" s="150"/>
      <c r="PT52" s="150"/>
      <c r="PU52" s="150"/>
      <c r="PV52" s="150"/>
      <c r="PW52" s="150"/>
      <c r="PX52" s="150"/>
      <c r="PY52" s="150"/>
      <c r="PZ52" s="150"/>
      <c r="QA52" s="150"/>
      <c r="QB52" s="150"/>
      <c r="QC52" s="150"/>
      <c r="QD52" s="150"/>
      <c r="QE52" s="150"/>
      <c r="QF52" s="150"/>
      <c r="QG52" s="150"/>
      <c r="QH52" s="150"/>
      <c r="QI52" s="150"/>
      <c r="QJ52" s="150"/>
      <c r="QK52" s="150"/>
      <c r="QL52" s="150"/>
      <c r="QM52" s="150"/>
      <c r="QN52" s="150"/>
      <c r="QO52" s="150"/>
      <c r="QP52" s="150"/>
      <c r="QQ52" s="150"/>
      <c r="QR52" s="150"/>
      <c r="QS52" s="150"/>
      <c r="QT52" s="150"/>
      <c r="QU52" s="150"/>
      <c r="QV52" s="150"/>
      <c r="QW52" s="150"/>
      <c r="QX52" s="150"/>
      <c r="QY52" s="150"/>
      <c r="QZ52" s="150"/>
      <c r="RA52" s="150"/>
      <c r="RB52" s="150"/>
      <c r="RC52" s="150"/>
      <c r="RD52" s="150"/>
      <c r="RE52" s="150"/>
      <c r="RF52" s="150"/>
      <c r="RG52" s="150"/>
      <c r="RH52" s="150"/>
      <c r="RI52" s="150"/>
      <c r="RJ52" s="150"/>
      <c r="RK52" s="150"/>
      <c r="RL52" s="150"/>
      <c r="RM52" s="150"/>
      <c r="RN52" s="150"/>
      <c r="RO52" s="150"/>
      <c r="RP52" s="150"/>
      <c r="RQ52" s="150"/>
      <c r="RR52" s="150"/>
      <c r="RS52" s="150"/>
      <c r="RT52" s="150"/>
      <c r="RU52" s="150"/>
      <c r="RV52" s="150"/>
      <c r="RW52" s="150"/>
      <c r="RX52" s="150"/>
      <c r="RY52" s="150"/>
      <c r="RZ52" s="150"/>
      <c r="SA52" s="150"/>
      <c r="SB52" s="150"/>
      <c r="SC52" s="150"/>
      <c r="SD52" s="150"/>
      <c r="SE52" s="150"/>
      <c r="SF52" s="150"/>
      <c r="SG52" s="150"/>
      <c r="SH52" s="150"/>
      <c r="SI52" s="150"/>
      <c r="SJ52" s="150"/>
      <c r="SK52" s="150"/>
      <c r="SL52" s="150"/>
      <c r="SM52" s="150"/>
      <c r="SN52" s="150"/>
      <c r="SO52" s="150"/>
      <c r="SP52" s="150"/>
      <c r="SQ52" s="150"/>
      <c r="SR52" s="150"/>
      <c r="SS52" s="150"/>
      <c r="ST52" s="150"/>
      <c r="SU52" s="150"/>
      <c r="SV52" s="150"/>
      <c r="SW52" s="150"/>
      <c r="SX52" s="150"/>
      <c r="SY52" s="150"/>
      <c r="SZ52" s="150"/>
      <c r="TA52" s="150"/>
      <c r="TB52" s="150"/>
      <c r="TC52" s="150"/>
      <c r="TD52" s="150"/>
      <c r="TE52" s="150"/>
      <c r="TF52" s="150"/>
      <c r="TG52" s="150"/>
      <c r="TH52" s="150"/>
      <c r="TI52" s="150"/>
      <c r="TJ52" s="150"/>
      <c r="TK52" s="150"/>
      <c r="TL52" s="150"/>
      <c r="TM52" s="150"/>
      <c r="TN52" s="150"/>
      <c r="TO52" s="150"/>
      <c r="TP52" s="150"/>
      <c r="TQ52" s="150"/>
      <c r="TR52" s="150"/>
      <c r="TS52" s="150"/>
      <c r="TT52" s="150"/>
      <c r="TU52" s="150"/>
      <c r="TV52" s="150"/>
      <c r="TW52" s="150"/>
      <c r="TX52" s="150"/>
      <c r="TY52" s="150"/>
      <c r="TZ52" s="150"/>
      <c r="UA52" s="150"/>
      <c r="UB52" s="150"/>
      <c r="UC52" s="150"/>
      <c r="UD52" s="150"/>
      <c r="UE52" s="150"/>
      <c r="UF52" s="150"/>
      <c r="UG52" s="150"/>
      <c r="UH52" s="150"/>
      <c r="UI52" s="150"/>
      <c r="UJ52" s="150"/>
      <c r="UK52" s="150"/>
      <c r="UL52" s="150"/>
      <c r="UM52" s="150"/>
      <c r="UN52" s="150"/>
      <c r="UO52" s="150"/>
      <c r="UP52" s="150"/>
      <c r="UQ52" s="150"/>
      <c r="UR52" s="150"/>
      <c r="US52" s="150"/>
      <c r="UT52" s="150"/>
      <c r="UU52" s="150"/>
      <c r="UV52" s="150"/>
      <c r="UW52" s="150"/>
      <c r="UX52" s="150"/>
      <c r="UY52" s="150"/>
      <c r="UZ52" s="150"/>
      <c r="VA52" s="150"/>
      <c r="VB52" s="150"/>
      <c r="VC52" s="150"/>
      <c r="VD52" s="150"/>
      <c r="VE52" s="150"/>
      <c r="VF52" s="150"/>
      <c r="VG52" s="150"/>
      <c r="VH52" s="150"/>
      <c r="VI52" s="150"/>
      <c r="VJ52" s="150"/>
      <c r="VK52" s="150"/>
      <c r="VL52" s="150"/>
      <c r="VM52" s="150"/>
      <c r="VN52" s="150"/>
      <c r="VO52" s="150"/>
      <c r="VP52" s="150"/>
      <c r="VQ52" s="150"/>
      <c r="VR52" s="150"/>
      <c r="VS52" s="150"/>
      <c r="VT52" s="150"/>
      <c r="VU52" s="150"/>
      <c r="VV52" s="150"/>
      <c r="VW52" s="150"/>
      <c r="VX52" s="150"/>
      <c r="VY52" s="150"/>
      <c r="VZ52" s="150"/>
      <c r="WA52" s="150"/>
      <c r="WB52" s="150"/>
      <c r="WC52" s="150"/>
      <c r="WD52" s="150"/>
      <c r="WE52" s="150"/>
      <c r="WF52" s="150"/>
      <c r="WG52" s="150"/>
      <c r="WH52" s="150"/>
      <c r="WI52" s="150"/>
      <c r="WJ52" s="150"/>
      <c r="WK52" s="150"/>
      <c r="WL52" s="150"/>
      <c r="WM52" s="150"/>
      <c r="WN52" s="150"/>
      <c r="WO52" s="150"/>
      <c r="WP52" s="150"/>
      <c r="WQ52" s="150"/>
      <c r="WR52" s="150"/>
      <c r="WS52" s="150"/>
      <c r="WT52" s="150"/>
      <c r="WU52" s="150"/>
      <c r="WV52" s="150"/>
      <c r="WW52" s="150"/>
      <c r="WX52" s="150"/>
      <c r="WY52" s="150"/>
      <c r="WZ52" s="150"/>
      <c r="XA52" s="150"/>
      <c r="XB52" s="150"/>
      <c r="XC52" s="150"/>
      <c r="XD52" s="150"/>
      <c r="XE52" s="150"/>
      <c r="XF52" s="150"/>
      <c r="XG52" s="150"/>
      <c r="XH52" s="150"/>
      <c r="XI52" s="150"/>
      <c r="XJ52" s="150"/>
      <c r="XK52" s="150"/>
      <c r="XL52" s="150"/>
      <c r="XM52" s="150"/>
      <c r="XN52" s="150"/>
      <c r="XO52" s="150"/>
      <c r="XP52" s="150"/>
      <c r="XQ52" s="150"/>
      <c r="XR52" s="150"/>
      <c r="XS52" s="150"/>
      <c r="XT52" s="150"/>
      <c r="XU52" s="150"/>
      <c r="XV52" s="150"/>
      <c r="XW52" s="150"/>
      <c r="XX52" s="150"/>
      <c r="XY52" s="150"/>
      <c r="XZ52" s="150"/>
      <c r="YA52" s="150"/>
      <c r="YB52" s="150"/>
      <c r="YC52" s="150"/>
      <c r="YD52" s="150"/>
      <c r="YE52" s="150"/>
      <c r="YF52" s="150"/>
      <c r="YG52" s="150"/>
      <c r="YH52" s="150"/>
      <c r="YI52" s="150"/>
      <c r="YJ52" s="150"/>
      <c r="YK52" s="150"/>
      <c r="YL52" s="150"/>
      <c r="YM52" s="150"/>
      <c r="YN52" s="150"/>
      <c r="YO52" s="150"/>
      <c r="YP52" s="150"/>
      <c r="YQ52" s="150"/>
      <c r="YR52" s="150"/>
      <c r="YS52" s="150"/>
      <c r="YT52" s="150"/>
      <c r="YU52" s="150"/>
      <c r="YV52" s="150"/>
      <c r="YW52" s="150"/>
      <c r="YX52" s="150"/>
      <c r="YY52" s="150"/>
      <c r="YZ52" s="150"/>
      <c r="ZA52" s="150"/>
      <c r="ZB52" s="150"/>
      <c r="ZC52" s="150"/>
      <c r="ZD52" s="150"/>
      <c r="ZE52" s="150"/>
      <c r="ZF52" s="150"/>
      <c r="ZG52" s="150"/>
      <c r="ZH52" s="150"/>
      <c r="ZI52" s="150"/>
      <c r="ZJ52" s="150"/>
      <c r="ZK52" s="150"/>
      <c r="ZL52" s="150"/>
      <c r="ZM52" s="150"/>
      <c r="ZN52" s="150"/>
      <c r="ZO52" s="150"/>
      <c r="ZP52" s="150"/>
      <c r="ZQ52" s="150"/>
      <c r="ZR52" s="150"/>
      <c r="ZS52" s="150"/>
      <c r="ZT52" s="150"/>
      <c r="ZU52" s="150"/>
      <c r="ZV52" s="150"/>
      <c r="ZW52" s="150"/>
      <c r="ZX52" s="150"/>
      <c r="ZY52" s="150"/>
      <c r="ZZ52" s="150"/>
      <c r="AAA52" s="150"/>
      <c r="AAB52" s="150"/>
      <c r="AAC52" s="150"/>
      <c r="AAD52" s="150"/>
      <c r="AAE52" s="150"/>
      <c r="AAF52" s="150"/>
      <c r="AAG52" s="150"/>
      <c r="AAH52" s="150"/>
      <c r="AAI52" s="150"/>
      <c r="AAJ52" s="150"/>
      <c r="AAK52" s="150"/>
      <c r="AAL52" s="150"/>
      <c r="AAM52" s="150"/>
      <c r="AAN52" s="150"/>
      <c r="AAO52" s="150"/>
      <c r="AAP52" s="150"/>
      <c r="AAQ52" s="150"/>
      <c r="AAR52" s="150"/>
      <c r="AAS52" s="150"/>
      <c r="AAT52" s="150"/>
      <c r="AAU52" s="150"/>
      <c r="AAV52" s="150"/>
      <c r="AAW52" s="150"/>
      <c r="AAX52" s="150"/>
      <c r="AAY52" s="150"/>
      <c r="AAZ52" s="150"/>
      <c r="ABA52" s="150"/>
      <c r="ABB52" s="150"/>
      <c r="ABC52" s="150"/>
      <c r="ABD52" s="150"/>
      <c r="ABE52" s="150"/>
      <c r="ABF52" s="150"/>
      <c r="ABG52" s="150"/>
      <c r="ABH52" s="150"/>
      <c r="ABI52" s="150"/>
      <c r="ABJ52" s="150"/>
      <c r="ABK52" s="150"/>
      <c r="ABL52" s="150"/>
      <c r="ABM52" s="150"/>
      <c r="ABN52" s="150"/>
      <c r="ABO52" s="150"/>
      <c r="ABP52" s="150"/>
      <c r="ABQ52" s="150"/>
      <c r="ABR52" s="150"/>
      <c r="ABS52" s="150"/>
      <c r="ABT52" s="150"/>
      <c r="ABU52" s="150"/>
      <c r="ABV52" s="150"/>
      <c r="ABW52" s="150"/>
      <c r="ABX52" s="150"/>
      <c r="ABY52" s="150"/>
      <c r="ABZ52" s="150"/>
      <c r="ACA52" s="150"/>
      <c r="ACB52" s="150"/>
      <c r="ACC52" s="150"/>
      <c r="ACD52" s="150"/>
      <c r="ACE52" s="150"/>
      <c r="ACF52" s="150"/>
      <c r="ACG52" s="150"/>
      <c r="ACH52" s="150"/>
      <c r="ACI52" s="150"/>
      <c r="ACJ52" s="150"/>
      <c r="ACK52" s="150"/>
      <c r="ACL52" s="150"/>
      <c r="ACM52" s="150"/>
      <c r="ACN52" s="150"/>
      <c r="ACO52" s="150"/>
      <c r="ACP52" s="150"/>
      <c r="ACQ52" s="150"/>
      <c r="ACR52" s="150"/>
      <c r="ACS52" s="150"/>
      <c r="ACT52" s="150"/>
      <c r="ACU52" s="150"/>
      <c r="ACV52" s="150"/>
      <c r="ACW52" s="150"/>
      <c r="ACX52" s="150"/>
      <c r="ACY52" s="150"/>
      <c r="ACZ52" s="150"/>
      <c r="ADA52" s="150"/>
      <c r="ADB52" s="150"/>
      <c r="ADC52" s="150"/>
      <c r="ADD52" s="150"/>
      <c r="ADE52" s="150"/>
      <c r="ADF52" s="150"/>
      <c r="ADG52" s="150"/>
      <c r="ADH52" s="150"/>
      <c r="ADI52" s="150"/>
      <c r="ADJ52" s="150"/>
      <c r="ADK52" s="150"/>
      <c r="ADL52" s="150"/>
      <c r="ADM52" s="150"/>
      <c r="ADN52" s="150"/>
      <c r="ADO52" s="150"/>
      <c r="ADP52" s="150"/>
      <c r="ADQ52" s="150"/>
      <c r="ADR52" s="150"/>
      <c r="ADS52" s="150"/>
      <c r="ADT52" s="150"/>
      <c r="ADU52" s="150"/>
      <c r="ADV52" s="150"/>
      <c r="ADW52" s="150"/>
      <c r="ADX52" s="150"/>
      <c r="ADY52" s="150"/>
      <c r="ADZ52" s="150"/>
      <c r="AEA52" s="150"/>
      <c r="AEB52" s="150"/>
      <c r="AEC52" s="150"/>
      <c r="AED52" s="150"/>
      <c r="AEE52" s="150"/>
      <c r="AEF52" s="150"/>
      <c r="AEG52" s="150"/>
      <c r="AEH52" s="150"/>
      <c r="AEI52" s="150"/>
      <c r="AEJ52" s="150"/>
      <c r="AEK52" s="150"/>
      <c r="AEL52" s="150"/>
      <c r="AEM52" s="150"/>
      <c r="AEN52" s="150"/>
      <c r="AEO52" s="150"/>
      <c r="AEP52" s="150"/>
      <c r="AEQ52" s="150"/>
      <c r="AER52" s="150"/>
      <c r="AES52" s="150"/>
      <c r="AET52" s="150"/>
      <c r="AEU52" s="150"/>
      <c r="AEV52" s="150"/>
      <c r="AEW52" s="150"/>
      <c r="AEX52" s="150"/>
      <c r="AEY52" s="150"/>
      <c r="AEZ52" s="150"/>
      <c r="AFA52" s="150"/>
      <c r="AFB52" s="150"/>
      <c r="AFC52" s="150"/>
      <c r="AFD52" s="150"/>
      <c r="AFE52" s="150"/>
      <c r="AFF52" s="150"/>
      <c r="AFG52" s="150"/>
      <c r="AFH52" s="150"/>
      <c r="AFI52" s="150"/>
      <c r="AFJ52" s="150"/>
      <c r="AFK52" s="150"/>
      <c r="AFL52" s="150"/>
      <c r="AFM52" s="150"/>
      <c r="AFN52" s="150"/>
      <c r="AFO52" s="150"/>
      <c r="AFP52" s="150"/>
      <c r="AFQ52" s="150"/>
      <c r="AFR52" s="150"/>
      <c r="AFS52" s="150"/>
      <c r="AFT52" s="150"/>
      <c r="AFU52" s="150"/>
      <c r="AFV52" s="150"/>
      <c r="AFW52" s="150"/>
      <c r="AFX52" s="150"/>
      <c r="AFY52" s="150"/>
      <c r="AFZ52" s="150"/>
      <c r="AGA52" s="150"/>
      <c r="AGB52" s="150"/>
      <c r="AGC52" s="150"/>
      <c r="AGD52" s="150"/>
      <c r="AGE52" s="150"/>
      <c r="AGF52" s="150"/>
      <c r="AGG52" s="150"/>
      <c r="AGH52" s="150"/>
      <c r="AGI52" s="150"/>
      <c r="AGJ52" s="150"/>
      <c r="AGK52" s="150"/>
      <c r="AGL52" s="150"/>
      <c r="AGM52" s="150"/>
      <c r="AGN52" s="150"/>
      <c r="AGO52" s="150"/>
      <c r="AGP52" s="150"/>
      <c r="AGQ52" s="150"/>
      <c r="AGR52" s="150"/>
      <c r="AGS52" s="150"/>
      <c r="AGT52" s="150"/>
      <c r="AGU52" s="150"/>
      <c r="AGV52" s="150"/>
      <c r="AGW52" s="150"/>
      <c r="AGX52" s="150"/>
      <c r="AGY52" s="150"/>
      <c r="AGZ52" s="150"/>
      <c r="AHA52" s="150"/>
      <c r="AHB52" s="150"/>
      <c r="AHC52" s="150"/>
      <c r="AHD52" s="150"/>
      <c r="AHE52" s="150"/>
      <c r="AHF52" s="150"/>
      <c r="AHG52" s="150"/>
      <c r="AHH52" s="150"/>
      <c r="AHI52" s="150"/>
      <c r="AHJ52" s="150"/>
      <c r="AHK52" s="150"/>
      <c r="AHL52" s="150"/>
      <c r="AHM52" s="150"/>
      <c r="AHN52" s="150"/>
      <c r="AHO52" s="150"/>
      <c r="AHP52" s="150"/>
      <c r="AHQ52" s="150"/>
      <c r="AHR52" s="150"/>
      <c r="AHS52" s="150"/>
      <c r="AHT52" s="150"/>
      <c r="AHU52" s="150"/>
      <c r="AHV52" s="150"/>
      <c r="AHW52" s="150"/>
      <c r="AHX52" s="150"/>
      <c r="AHY52" s="150"/>
      <c r="AHZ52" s="150"/>
      <c r="AIA52" s="150"/>
      <c r="AIB52" s="150"/>
      <c r="AIC52" s="150"/>
      <c r="AID52" s="150"/>
      <c r="AIE52" s="150"/>
      <c r="AIF52" s="150"/>
      <c r="AIG52" s="150"/>
      <c r="AIH52" s="150"/>
      <c r="AII52" s="150"/>
      <c r="AIJ52" s="150"/>
      <c r="AIK52" s="150"/>
      <c r="AIL52" s="150"/>
      <c r="AIM52" s="150"/>
      <c r="AIN52" s="150"/>
      <c r="AIO52" s="150"/>
      <c r="AIP52" s="150"/>
      <c r="AIQ52" s="150"/>
      <c r="AIR52" s="150"/>
      <c r="AIS52" s="150"/>
      <c r="AIT52" s="150"/>
      <c r="AIU52" s="150"/>
      <c r="AIV52" s="150"/>
      <c r="AIW52" s="150"/>
      <c r="AIX52" s="150"/>
      <c r="AIY52" s="150"/>
      <c r="AIZ52" s="150"/>
      <c r="AJA52" s="150"/>
      <c r="AJB52" s="150"/>
      <c r="AJC52" s="150"/>
      <c r="AJD52" s="150"/>
      <c r="AJE52" s="150"/>
      <c r="AJF52" s="150"/>
      <c r="AJG52" s="150"/>
      <c r="AJH52" s="150"/>
      <c r="AJI52" s="150"/>
      <c r="AJJ52" s="150"/>
      <c r="AJK52" s="150"/>
      <c r="AJL52" s="150"/>
      <c r="AJM52" s="150"/>
      <c r="AJN52" s="150"/>
      <c r="AJO52" s="150"/>
      <c r="AJP52" s="150"/>
      <c r="AJQ52" s="150"/>
      <c r="AJR52" s="150"/>
      <c r="AJS52" s="150"/>
      <c r="AJT52" s="150"/>
      <c r="AJU52" s="150"/>
      <c r="AJV52" s="150"/>
      <c r="AJW52" s="150"/>
      <c r="AJX52" s="150"/>
      <c r="AJY52" s="150"/>
      <c r="AJZ52" s="150"/>
      <c r="AKA52" s="150"/>
      <c r="AKB52" s="150"/>
      <c r="AKC52" s="150"/>
      <c r="AKD52" s="150"/>
      <c r="AKE52" s="150"/>
      <c r="AKF52" s="150"/>
      <c r="AKG52" s="150"/>
      <c r="AKH52" s="150"/>
      <c r="AKI52" s="150"/>
      <c r="AKJ52" s="150"/>
      <c r="AKK52" s="150"/>
      <c r="AKL52" s="150"/>
      <c r="AKM52" s="150"/>
      <c r="AKN52" s="150"/>
      <c r="AKO52" s="150"/>
      <c r="AKP52" s="150"/>
      <c r="AKQ52" s="150"/>
      <c r="AKR52" s="150"/>
      <c r="AKS52" s="150"/>
      <c r="AKT52" s="150"/>
      <c r="AKU52" s="150"/>
      <c r="AKV52" s="150"/>
      <c r="AKW52" s="150"/>
      <c r="AKX52" s="150"/>
      <c r="AKY52" s="150"/>
      <c r="AKZ52" s="150"/>
      <c r="ALA52" s="150"/>
      <c r="ALB52" s="150"/>
      <c r="ALC52" s="150"/>
      <c r="ALD52" s="150"/>
      <c r="ALE52" s="150"/>
      <c r="ALF52" s="150"/>
      <c r="ALG52" s="150"/>
      <c r="ALH52" s="150"/>
      <c r="ALI52" s="150"/>
      <c r="ALJ52" s="150"/>
      <c r="ALK52" s="150"/>
      <c r="ALL52" s="150"/>
      <c r="ALM52" s="150"/>
      <c r="ALN52" s="150"/>
      <c r="ALO52" s="150"/>
      <c r="ALP52" s="150"/>
      <c r="ALQ52" s="150"/>
      <c r="ALR52" s="150"/>
      <c r="ALS52" s="150"/>
      <c r="ALT52" s="150"/>
      <c r="ALU52" s="150"/>
      <c r="ALV52" s="150"/>
      <c r="ALW52" s="150"/>
      <c r="ALX52" s="150"/>
      <c r="ALY52" s="150"/>
      <c r="ALZ52" s="150"/>
      <c r="AMA52" s="150"/>
      <c r="AMB52" s="150"/>
      <c r="AMC52" s="150"/>
      <c r="AMD52" s="150"/>
      <c r="AME52" s="150"/>
      <c r="AMF52" s="150"/>
      <c r="AMG52" s="150"/>
      <c r="AMH52" s="150"/>
      <c r="AMI52" s="150"/>
      <c r="AMJ52" s="150"/>
      <c r="AMK52" s="150"/>
    </row>
    <row r="53" spans="1:1025" s="338" customFormat="1" ht="22.5" hidden="1" x14ac:dyDescent="0.2">
      <c r="A53" s="400" t="s">
        <v>278</v>
      </c>
      <c r="B53" s="400" t="s">
        <v>289</v>
      </c>
      <c r="C53" s="400" t="s">
        <v>80</v>
      </c>
      <c r="D53" s="400" t="s">
        <v>290</v>
      </c>
      <c r="E53" s="400" t="s">
        <v>279</v>
      </c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150"/>
      <c r="X53" s="150"/>
      <c r="Y53" s="150"/>
      <c r="Z53" s="150"/>
      <c r="AA53" s="150"/>
      <c r="AB53" s="150"/>
      <c r="AC53" s="150"/>
      <c r="AD53" s="150"/>
      <c r="AE53" s="150"/>
      <c r="AF53" s="150"/>
      <c r="AG53" s="150"/>
      <c r="AH53" s="150"/>
      <c r="AI53" s="150"/>
      <c r="AJ53" s="150"/>
      <c r="AK53" s="150"/>
      <c r="AL53" s="150"/>
      <c r="AM53" s="150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50"/>
      <c r="BA53" s="150"/>
      <c r="BB53" s="150"/>
      <c r="BC53" s="150"/>
      <c r="BD53" s="150"/>
      <c r="BE53" s="150"/>
      <c r="BF53" s="150"/>
      <c r="BG53" s="150"/>
      <c r="BH53" s="150"/>
      <c r="BI53" s="150"/>
      <c r="BJ53" s="150"/>
      <c r="BK53" s="150"/>
      <c r="BL53" s="150"/>
      <c r="BM53" s="150"/>
      <c r="BN53" s="150"/>
      <c r="BO53" s="150"/>
      <c r="BP53" s="150"/>
      <c r="BQ53" s="150"/>
      <c r="BR53" s="150"/>
      <c r="BS53" s="150"/>
      <c r="BT53" s="150"/>
      <c r="BU53" s="150"/>
      <c r="BV53" s="150"/>
      <c r="BW53" s="150"/>
      <c r="BX53" s="150"/>
      <c r="BY53" s="150"/>
      <c r="BZ53" s="150"/>
      <c r="CA53" s="150"/>
      <c r="CB53" s="150"/>
      <c r="CC53" s="150"/>
      <c r="CD53" s="150"/>
      <c r="CE53" s="150"/>
      <c r="CF53" s="150"/>
      <c r="CG53" s="150"/>
      <c r="CH53" s="150"/>
      <c r="CI53" s="150"/>
      <c r="CJ53" s="150"/>
      <c r="CK53" s="150"/>
      <c r="CL53" s="150"/>
      <c r="CM53" s="150"/>
      <c r="CN53" s="150"/>
      <c r="CO53" s="150"/>
      <c r="CP53" s="150"/>
      <c r="CQ53" s="150"/>
      <c r="CR53" s="150"/>
      <c r="CS53" s="150"/>
      <c r="CT53" s="150"/>
      <c r="CU53" s="150"/>
      <c r="CV53" s="150"/>
      <c r="CW53" s="150"/>
      <c r="CX53" s="150"/>
      <c r="CY53" s="150"/>
      <c r="CZ53" s="150"/>
      <c r="DA53" s="150"/>
      <c r="DB53" s="150"/>
      <c r="DC53" s="150"/>
      <c r="DD53" s="150"/>
      <c r="DE53" s="150"/>
      <c r="DF53" s="150"/>
      <c r="DG53" s="150"/>
      <c r="DH53" s="150"/>
      <c r="DI53" s="150"/>
      <c r="DJ53" s="150"/>
      <c r="DK53" s="150"/>
      <c r="DL53" s="150"/>
      <c r="DM53" s="150"/>
      <c r="DN53" s="150"/>
      <c r="DO53" s="150"/>
      <c r="DP53" s="150"/>
      <c r="DQ53" s="150"/>
      <c r="DR53" s="150"/>
      <c r="DS53" s="150"/>
      <c r="DT53" s="150"/>
      <c r="DU53" s="150"/>
      <c r="DV53" s="150"/>
      <c r="DW53" s="150"/>
      <c r="DX53" s="150"/>
      <c r="DY53" s="150"/>
      <c r="DZ53" s="150"/>
      <c r="EA53" s="150"/>
      <c r="EB53" s="150"/>
      <c r="EC53" s="150"/>
      <c r="ED53" s="150"/>
      <c r="EE53" s="150"/>
      <c r="EF53" s="150"/>
      <c r="EG53" s="150"/>
      <c r="EH53" s="150"/>
      <c r="EI53" s="150"/>
      <c r="EJ53" s="150"/>
      <c r="EK53" s="150"/>
      <c r="EL53" s="150"/>
      <c r="EM53" s="150"/>
      <c r="EN53" s="150"/>
      <c r="EO53" s="150"/>
      <c r="EP53" s="150"/>
      <c r="EQ53" s="150"/>
      <c r="ER53" s="150"/>
      <c r="ES53" s="150"/>
      <c r="ET53" s="150"/>
      <c r="EU53" s="150"/>
      <c r="EV53" s="150"/>
      <c r="EW53" s="150"/>
      <c r="EX53" s="150"/>
      <c r="EY53" s="150"/>
      <c r="EZ53" s="150"/>
      <c r="FA53" s="150"/>
      <c r="FB53" s="150"/>
      <c r="FC53" s="150"/>
      <c r="FD53" s="150"/>
      <c r="FE53" s="150"/>
      <c r="FF53" s="150"/>
      <c r="FG53" s="150"/>
      <c r="FH53" s="150"/>
      <c r="FI53" s="150"/>
      <c r="FJ53" s="150"/>
      <c r="FK53" s="150"/>
      <c r="FL53" s="150"/>
      <c r="FM53" s="150"/>
      <c r="FN53" s="150"/>
      <c r="FO53" s="150"/>
      <c r="FP53" s="150"/>
      <c r="FQ53" s="150"/>
      <c r="FR53" s="150"/>
      <c r="FS53" s="150"/>
      <c r="FT53" s="150"/>
      <c r="FU53" s="150"/>
      <c r="FV53" s="150"/>
      <c r="FW53" s="150"/>
      <c r="FX53" s="150"/>
      <c r="FY53" s="150"/>
      <c r="FZ53" s="150"/>
      <c r="GA53" s="150"/>
      <c r="GB53" s="150"/>
      <c r="GC53" s="150"/>
      <c r="GD53" s="150"/>
      <c r="GE53" s="150"/>
      <c r="GF53" s="150"/>
      <c r="GG53" s="150"/>
      <c r="GH53" s="150"/>
      <c r="GI53" s="150"/>
      <c r="GJ53" s="150"/>
      <c r="GK53" s="150"/>
      <c r="GL53" s="150"/>
      <c r="GM53" s="150"/>
      <c r="GN53" s="150"/>
      <c r="GO53" s="150"/>
      <c r="GP53" s="150"/>
      <c r="GQ53" s="150"/>
      <c r="GR53" s="150"/>
      <c r="GS53" s="150"/>
      <c r="GT53" s="150"/>
      <c r="GU53" s="150"/>
      <c r="GV53" s="150"/>
      <c r="GW53" s="150"/>
      <c r="GX53" s="150"/>
      <c r="GY53" s="150"/>
      <c r="GZ53" s="150"/>
      <c r="HA53" s="150"/>
      <c r="HB53" s="150"/>
      <c r="HC53" s="150"/>
      <c r="HD53" s="150"/>
      <c r="HE53" s="150"/>
      <c r="HF53" s="150"/>
      <c r="HG53" s="150"/>
      <c r="HH53" s="150"/>
      <c r="HI53" s="150"/>
      <c r="HJ53" s="150"/>
      <c r="HK53" s="150"/>
      <c r="HL53" s="150"/>
      <c r="HM53" s="150"/>
      <c r="HN53" s="150"/>
      <c r="HO53" s="150"/>
      <c r="HP53" s="150"/>
      <c r="HQ53" s="150"/>
      <c r="HR53" s="150"/>
      <c r="HS53" s="150"/>
      <c r="HT53" s="150"/>
      <c r="HU53" s="150"/>
      <c r="HV53" s="150"/>
      <c r="HW53" s="150"/>
      <c r="HX53" s="150"/>
      <c r="HY53" s="150"/>
      <c r="HZ53" s="150"/>
      <c r="IA53" s="150"/>
      <c r="IB53" s="150"/>
      <c r="IC53" s="150"/>
      <c r="ID53" s="150"/>
      <c r="IE53" s="150"/>
      <c r="IF53" s="150"/>
      <c r="IG53" s="150"/>
      <c r="IH53" s="150"/>
      <c r="II53" s="150"/>
      <c r="IJ53" s="150"/>
      <c r="IK53" s="150"/>
      <c r="IL53" s="150"/>
      <c r="IM53" s="150"/>
      <c r="IN53" s="150"/>
      <c r="IO53" s="150"/>
      <c r="IP53" s="150"/>
      <c r="IQ53" s="150"/>
      <c r="IR53" s="150"/>
      <c r="IS53" s="150"/>
      <c r="IT53" s="150"/>
      <c r="IU53" s="150"/>
      <c r="IV53" s="150"/>
      <c r="IW53" s="150"/>
      <c r="IX53" s="150"/>
      <c r="IY53" s="150"/>
      <c r="IZ53" s="150"/>
      <c r="JA53" s="150"/>
      <c r="JB53" s="150"/>
      <c r="JC53" s="150"/>
      <c r="JD53" s="150"/>
      <c r="JE53" s="150"/>
      <c r="JF53" s="150"/>
      <c r="JG53" s="150"/>
      <c r="JH53" s="150"/>
      <c r="JI53" s="150"/>
      <c r="JJ53" s="150"/>
      <c r="JK53" s="150"/>
      <c r="JL53" s="150"/>
      <c r="JM53" s="150"/>
      <c r="JN53" s="150"/>
      <c r="JO53" s="150"/>
      <c r="JP53" s="150"/>
      <c r="JQ53" s="150"/>
      <c r="JR53" s="150"/>
      <c r="JS53" s="150"/>
      <c r="JT53" s="150"/>
      <c r="JU53" s="150"/>
      <c r="JV53" s="150"/>
      <c r="JW53" s="150"/>
      <c r="JX53" s="150"/>
      <c r="JY53" s="150"/>
      <c r="JZ53" s="150"/>
      <c r="KA53" s="150"/>
      <c r="KB53" s="150"/>
      <c r="KC53" s="150"/>
      <c r="KD53" s="150"/>
      <c r="KE53" s="150"/>
      <c r="KF53" s="150"/>
      <c r="KG53" s="150"/>
      <c r="KH53" s="150"/>
      <c r="KI53" s="150"/>
      <c r="KJ53" s="150"/>
      <c r="KK53" s="150"/>
      <c r="KL53" s="150"/>
      <c r="KM53" s="150"/>
      <c r="KN53" s="150"/>
      <c r="KO53" s="150"/>
      <c r="KP53" s="150"/>
      <c r="KQ53" s="150"/>
      <c r="KR53" s="150"/>
      <c r="KS53" s="150"/>
      <c r="KT53" s="150"/>
      <c r="KU53" s="150"/>
      <c r="KV53" s="150"/>
      <c r="KW53" s="150"/>
      <c r="KX53" s="150"/>
      <c r="KY53" s="150"/>
      <c r="KZ53" s="150"/>
      <c r="LA53" s="150"/>
      <c r="LB53" s="150"/>
      <c r="LC53" s="150"/>
      <c r="LD53" s="150"/>
      <c r="LE53" s="150"/>
      <c r="LF53" s="150"/>
      <c r="LG53" s="150"/>
      <c r="LH53" s="150"/>
      <c r="LI53" s="150"/>
      <c r="LJ53" s="150"/>
      <c r="LK53" s="150"/>
      <c r="LL53" s="150"/>
      <c r="LM53" s="150"/>
      <c r="LN53" s="150"/>
      <c r="LO53" s="150"/>
      <c r="LP53" s="150"/>
      <c r="LQ53" s="150"/>
      <c r="LR53" s="150"/>
      <c r="LS53" s="150"/>
      <c r="LT53" s="150"/>
      <c r="LU53" s="150"/>
      <c r="LV53" s="150"/>
      <c r="LW53" s="150"/>
      <c r="LX53" s="150"/>
      <c r="LY53" s="150"/>
      <c r="LZ53" s="150"/>
      <c r="MA53" s="150"/>
      <c r="MB53" s="150"/>
      <c r="MC53" s="150"/>
      <c r="MD53" s="150"/>
      <c r="ME53" s="150"/>
      <c r="MF53" s="150"/>
      <c r="MG53" s="150"/>
      <c r="MH53" s="150"/>
      <c r="MI53" s="150"/>
      <c r="MJ53" s="150"/>
      <c r="MK53" s="150"/>
      <c r="ML53" s="150"/>
      <c r="MM53" s="150"/>
      <c r="MN53" s="150"/>
      <c r="MO53" s="150"/>
      <c r="MP53" s="150"/>
      <c r="MQ53" s="150"/>
      <c r="MR53" s="150"/>
      <c r="MS53" s="150"/>
      <c r="MT53" s="150"/>
      <c r="MU53" s="150"/>
      <c r="MV53" s="150"/>
      <c r="MW53" s="150"/>
      <c r="MX53" s="150"/>
      <c r="MY53" s="150"/>
      <c r="MZ53" s="150"/>
      <c r="NA53" s="150"/>
      <c r="NB53" s="150"/>
      <c r="NC53" s="150"/>
      <c r="ND53" s="150"/>
      <c r="NE53" s="150"/>
      <c r="NF53" s="150"/>
      <c r="NG53" s="150"/>
      <c r="NH53" s="150"/>
      <c r="NI53" s="150"/>
      <c r="NJ53" s="150"/>
      <c r="NK53" s="150"/>
      <c r="NL53" s="150"/>
      <c r="NM53" s="150"/>
      <c r="NN53" s="150"/>
      <c r="NO53" s="150"/>
      <c r="NP53" s="150"/>
      <c r="NQ53" s="150"/>
      <c r="NR53" s="150"/>
      <c r="NS53" s="150"/>
      <c r="NT53" s="150"/>
      <c r="NU53" s="150"/>
      <c r="NV53" s="150"/>
      <c r="NW53" s="150"/>
      <c r="NX53" s="150"/>
      <c r="NY53" s="150"/>
      <c r="NZ53" s="150"/>
      <c r="OA53" s="150"/>
      <c r="OB53" s="150"/>
      <c r="OC53" s="150"/>
      <c r="OD53" s="150"/>
      <c r="OE53" s="150"/>
      <c r="OF53" s="150"/>
      <c r="OG53" s="150"/>
      <c r="OH53" s="150"/>
      <c r="OI53" s="150"/>
      <c r="OJ53" s="150"/>
      <c r="OK53" s="150"/>
      <c r="OL53" s="150"/>
      <c r="OM53" s="150"/>
      <c r="ON53" s="150"/>
      <c r="OO53" s="150"/>
      <c r="OP53" s="150"/>
      <c r="OQ53" s="150"/>
      <c r="OR53" s="150"/>
      <c r="OS53" s="150"/>
      <c r="OT53" s="150"/>
      <c r="OU53" s="150"/>
      <c r="OV53" s="150"/>
      <c r="OW53" s="150"/>
      <c r="OX53" s="150"/>
      <c r="OY53" s="150"/>
      <c r="OZ53" s="150"/>
      <c r="PA53" s="150"/>
      <c r="PB53" s="150"/>
      <c r="PC53" s="150"/>
      <c r="PD53" s="150"/>
      <c r="PE53" s="150"/>
      <c r="PF53" s="150"/>
      <c r="PG53" s="150"/>
      <c r="PH53" s="150"/>
      <c r="PI53" s="150"/>
      <c r="PJ53" s="150"/>
      <c r="PK53" s="150"/>
      <c r="PL53" s="150"/>
      <c r="PM53" s="150"/>
      <c r="PN53" s="150"/>
      <c r="PO53" s="150"/>
      <c r="PP53" s="150"/>
      <c r="PQ53" s="150"/>
      <c r="PR53" s="150"/>
      <c r="PS53" s="150"/>
      <c r="PT53" s="150"/>
      <c r="PU53" s="150"/>
      <c r="PV53" s="150"/>
      <c r="PW53" s="150"/>
      <c r="PX53" s="150"/>
      <c r="PY53" s="150"/>
      <c r="PZ53" s="150"/>
      <c r="QA53" s="150"/>
      <c r="QB53" s="150"/>
      <c r="QC53" s="150"/>
      <c r="QD53" s="150"/>
      <c r="QE53" s="150"/>
      <c r="QF53" s="150"/>
      <c r="QG53" s="150"/>
      <c r="QH53" s="150"/>
      <c r="QI53" s="150"/>
      <c r="QJ53" s="150"/>
      <c r="QK53" s="150"/>
      <c r="QL53" s="150"/>
      <c r="QM53" s="150"/>
      <c r="QN53" s="150"/>
      <c r="QO53" s="150"/>
      <c r="QP53" s="150"/>
      <c r="QQ53" s="150"/>
      <c r="QR53" s="150"/>
      <c r="QS53" s="150"/>
      <c r="QT53" s="150"/>
      <c r="QU53" s="150"/>
      <c r="QV53" s="150"/>
      <c r="QW53" s="150"/>
      <c r="QX53" s="150"/>
      <c r="QY53" s="150"/>
      <c r="QZ53" s="150"/>
      <c r="RA53" s="150"/>
      <c r="RB53" s="150"/>
      <c r="RC53" s="150"/>
      <c r="RD53" s="150"/>
      <c r="RE53" s="150"/>
      <c r="RF53" s="150"/>
      <c r="RG53" s="150"/>
      <c r="RH53" s="150"/>
      <c r="RI53" s="150"/>
      <c r="RJ53" s="150"/>
      <c r="RK53" s="150"/>
      <c r="RL53" s="150"/>
      <c r="RM53" s="150"/>
      <c r="RN53" s="150"/>
      <c r="RO53" s="150"/>
      <c r="RP53" s="150"/>
      <c r="RQ53" s="150"/>
      <c r="RR53" s="150"/>
      <c r="RS53" s="150"/>
      <c r="RT53" s="150"/>
      <c r="RU53" s="150"/>
      <c r="RV53" s="150"/>
      <c r="RW53" s="150"/>
      <c r="RX53" s="150"/>
      <c r="RY53" s="150"/>
      <c r="RZ53" s="150"/>
      <c r="SA53" s="150"/>
      <c r="SB53" s="150"/>
      <c r="SC53" s="150"/>
      <c r="SD53" s="150"/>
      <c r="SE53" s="150"/>
      <c r="SF53" s="150"/>
      <c r="SG53" s="150"/>
      <c r="SH53" s="150"/>
      <c r="SI53" s="150"/>
      <c r="SJ53" s="150"/>
      <c r="SK53" s="150"/>
      <c r="SL53" s="150"/>
      <c r="SM53" s="150"/>
      <c r="SN53" s="150"/>
      <c r="SO53" s="150"/>
      <c r="SP53" s="150"/>
      <c r="SQ53" s="150"/>
      <c r="SR53" s="150"/>
      <c r="SS53" s="150"/>
      <c r="ST53" s="150"/>
      <c r="SU53" s="150"/>
      <c r="SV53" s="150"/>
      <c r="SW53" s="150"/>
      <c r="SX53" s="150"/>
      <c r="SY53" s="150"/>
      <c r="SZ53" s="150"/>
      <c r="TA53" s="150"/>
      <c r="TB53" s="150"/>
      <c r="TC53" s="150"/>
      <c r="TD53" s="150"/>
      <c r="TE53" s="150"/>
      <c r="TF53" s="150"/>
      <c r="TG53" s="150"/>
      <c r="TH53" s="150"/>
      <c r="TI53" s="150"/>
      <c r="TJ53" s="150"/>
      <c r="TK53" s="150"/>
      <c r="TL53" s="150"/>
      <c r="TM53" s="150"/>
      <c r="TN53" s="150"/>
      <c r="TO53" s="150"/>
      <c r="TP53" s="150"/>
      <c r="TQ53" s="150"/>
      <c r="TR53" s="150"/>
      <c r="TS53" s="150"/>
      <c r="TT53" s="150"/>
      <c r="TU53" s="150"/>
      <c r="TV53" s="150"/>
      <c r="TW53" s="150"/>
      <c r="TX53" s="150"/>
      <c r="TY53" s="150"/>
      <c r="TZ53" s="150"/>
      <c r="UA53" s="150"/>
      <c r="UB53" s="150"/>
      <c r="UC53" s="150"/>
      <c r="UD53" s="150"/>
      <c r="UE53" s="150"/>
      <c r="UF53" s="150"/>
      <c r="UG53" s="150"/>
      <c r="UH53" s="150"/>
      <c r="UI53" s="150"/>
      <c r="UJ53" s="150"/>
      <c r="UK53" s="150"/>
      <c r="UL53" s="150"/>
      <c r="UM53" s="150"/>
      <c r="UN53" s="150"/>
      <c r="UO53" s="150"/>
      <c r="UP53" s="150"/>
      <c r="UQ53" s="150"/>
      <c r="UR53" s="150"/>
      <c r="US53" s="150"/>
      <c r="UT53" s="150"/>
      <c r="UU53" s="150"/>
      <c r="UV53" s="150"/>
      <c r="UW53" s="150"/>
      <c r="UX53" s="150"/>
      <c r="UY53" s="150"/>
      <c r="UZ53" s="150"/>
      <c r="VA53" s="150"/>
      <c r="VB53" s="150"/>
      <c r="VC53" s="150"/>
      <c r="VD53" s="150"/>
      <c r="VE53" s="150"/>
      <c r="VF53" s="150"/>
      <c r="VG53" s="150"/>
      <c r="VH53" s="150"/>
      <c r="VI53" s="150"/>
      <c r="VJ53" s="150"/>
      <c r="VK53" s="150"/>
      <c r="VL53" s="150"/>
      <c r="VM53" s="150"/>
      <c r="VN53" s="150"/>
      <c r="VO53" s="150"/>
      <c r="VP53" s="150"/>
      <c r="VQ53" s="150"/>
      <c r="VR53" s="150"/>
      <c r="VS53" s="150"/>
      <c r="VT53" s="150"/>
      <c r="VU53" s="150"/>
      <c r="VV53" s="150"/>
      <c r="VW53" s="150"/>
      <c r="VX53" s="150"/>
      <c r="VY53" s="150"/>
      <c r="VZ53" s="150"/>
      <c r="WA53" s="150"/>
      <c r="WB53" s="150"/>
      <c r="WC53" s="150"/>
      <c r="WD53" s="150"/>
      <c r="WE53" s="150"/>
      <c r="WF53" s="150"/>
      <c r="WG53" s="150"/>
      <c r="WH53" s="150"/>
      <c r="WI53" s="150"/>
      <c r="WJ53" s="150"/>
      <c r="WK53" s="150"/>
      <c r="WL53" s="150"/>
      <c r="WM53" s="150"/>
      <c r="WN53" s="150"/>
      <c r="WO53" s="150"/>
      <c r="WP53" s="150"/>
      <c r="WQ53" s="150"/>
      <c r="WR53" s="150"/>
      <c r="WS53" s="150"/>
      <c r="WT53" s="150"/>
      <c r="WU53" s="150"/>
      <c r="WV53" s="150"/>
      <c r="WW53" s="150"/>
      <c r="WX53" s="150"/>
      <c r="WY53" s="150"/>
      <c r="WZ53" s="150"/>
      <c r="XA53" s="150"/>
      <c r="XB53" s="150"/>
      <c r="XC53" s="150"/>
      <c r="XD53" s="150"/>
      <c r="XE53" s="150"/>
      <c r="XF53" s="150"/>
      <c r="XG53" s="150"/>
      <c r="XH53" s="150"/>
      <c r="XI53" s="150"/>
      <c r="XJ53" s="150"/>
      <c r="XK53" s="150"/>
      <c r="XL53" s="150"/>
      <c r="XM53" s="150"/>
      <c r="XN53" s="150"/>
      <c r="XO53" s="150"/>
      <c r="XP53" s="150"/>
      <c r="XQ53" s="150"/>
      <c r="XR53" s="150"/>
      <c r="XS53" s="150"/>
      <c r="XT53" s="150"/>
      <c r="XU53" s="150"/>
      <c r="XV53" s="150"/>
      <c r="XW53" s="150"/>
      <c r="XX53" s="150"/>
      <c r="XY53" s="150"/>
      <c r="XZ53" s="150"/>
      <c r="YA53" s="150"/>
      <c r="YB53" s="150"/>
      <c r="YC53" s="150"/>
      <c r="YD53" s="150"/>
      <c r="YE53" s="150"/>
      <c r="YF53" s="150"/>
      <c r="YG53" s="150"/>
      <c r="YH53" s="150"/>
      <c r="YI53" s="150"/>
      <c r="YJ53" s="150"/>
      <c r="YK53" s="150"/>
      <c r="YL53" s="150"/>
      <c r="YM53" s="150"/>
      <c r="YN53" s="150"/>
      <c r="YO53" s="150"/>
      <c r="YP53" s="150"/>
      <c r="YQ53" s="150"/>
      <c r="YR53" s="150"/>
      <c r="YS53" s="150"/>
      <c r="YT53" s="150"/>
      <c r="YU53" s="150"/>
      <c r="YV53" s="150"/>
      <c r="YW53" s="150"/>
      <c r="YX53" s="150"/>
      <c r="YY53" s="150"/>
      <c r="YZ53" s="150"/>
      <c r="ZA53" s="150"/>
      <c r="ZB53" s="150"/>
      <c r="ZC53" s="150"/>
      <c r="ZD53" s="150"/>
      <c r="ZE53" s="150"/>
      <c r="ZF53" s="150"/>
      <c r="ZG53" s="150"/>
      <c r="ZH53" s="150"/>
      <c r="ZI53" s="150"/>
      <c r="ZJ53" s="150"/>
      <c r="ZK53" s="150"/>
      <c r="ZL53" s="150"/>
      <c r="ZM53" s="150"/>
      <c r="ZN53" s="150"/>
      <c r="ZO53" s="150"/>
      <c r="ZP53" s="150"/>
      <c r="ZQ53" s="150"/>
      <c r="ZR53" s="150"/>
      <c r="ZS53" s="150"/>
      <c r="ZT53" s="150"/>
      <c r="ZU53" s="150"/>
      <c r="ZV53" s="150"/>
      <c r="ZW53" s="150"/>
      <c r="ZX53" s="150"/>
      <c r="ZY53" s="150"/>
      <c r="ZZ53" s="150"/>
      <c r="AAA53" s="150"/>
      <c r="AAB53" s="150"/>
      <c r="AAC53" s="150"/>
      <c r="AAD53" s="150"/>
      <c r="AAE53" s="150"/>
      <c r="AAF53" s="150"/>
      <c r="AAG53" s="150"/>
      <c r="AAH53" s="150"/>
      <c r="AAI53" s="150"/>
      <c r="AAJ53" s="150"/>
      <c r="AAK53" s="150"/>
      <c r="AAL53" s="150"/>
      <c r="AAM53" s="150"/>
      <c r="AAN53" s="150"/>
      <c r="AAO53" s="150"/>
      <c r="AAP53" s="150"/>
      <c r="AAQ53" s="150"/>
      <c r="AAR53" s="150"/>
      <c r="AAS53" s="150"/>
      <c r="AAT53" s="150"/>
      <c r="AAU53" s="150"/>
      <c r="AAV53" s="150"/>
      <c r="AAW53" s="150"/>
      <c r="AAX53" s="150"/>
      <c r="AAY53" s="150"/>
      <c r="AAZ53" s="150"/>
      <c r="ABA53" s="150"/>
      <c r="ABB53" s="150"/>
      <c r="ABC53" s="150"/>
      <c r="ABD53" s="150"/>
      <c r="ABE53" s="150"/>
      <c r="ABF53" s="150"/>
      <c r="ABG53" s="150"/>
      <c r="ABH53" s="150"/>
      <c r="ABI53" s="150"/>
      <c r="ABJ53" s="150"/>
      <c r="ABK53" s="150"/>
      <c r="ABL53" s="150"/>
      <c r="ABM53" s="150"/>
      <c r="ABN53" s="150"/>
      <c r="ABO53" s="150"/>
      <c r="ABP53" s="150"/>
      <c r="ABQ53" s="150"/>
      <c r="ABR53" s="150"/>
      <c r="ABS53" s="150"/>
      <c r="ABT53" s="150"/>
      <c r="ABU53" s="150"/>
      <c r="ABV53" s="150"/>
      <c r="ABW53" s="150"/>
      <c r="ABX53" s="150"/>
      <c r="ABY53" s="150"/>
      <c r="ABZ53" s="150"/>
      <c r="ACA53" s="150"/>
      <c r="ACB53" s="150"/>
      <c r="ACC53" s="150"/>
      <c r="ACD53" s="150"/>
      <c r="ACE53" s="150"/>
      <c r="ACF53" s="150"/>
      <c r="ACG53" s="150"/>
      <c r="ACH53" s="150"/>
      <c r="ACI53" s="150"/>
      <c r="ACJ53" s="150"/>
      <c r="ACK53" s="150"/>
      <c r="ACL53" s="150"/>
      <c r="ACM53" s="150"/>
      <c r="ACN53" s="150"/>
      <c r="ACO53" s="150"/>
      <c r="ACP53" s="150"/>
      <c r="ACQ53" s="150"/>
      <c r="ACR53" s="150"/>
      <c r="ACS53" s="150"/>
      <c r="ACT53" s="150"/>
      <c r="ACU53" s="150"/>
      <c r="ACV53" s="150"/>
      <c r="ACW53" s="150"/>
      <c r="ACX53" s="150"/>
      <c r="ACY53" s="150"/>
      <c r="ACZ53" s="150"/>
      <c r="ADA53" s="150"/>
      <c r="ADB53" s="150"/>
      <c r="ADC53" s="150"/>
      <c r="ADD53" s="150"/>
      <c r="ADE53" s="150"/>
      <c r="ADF53" s="150"/>
      <c r="ADG53" s="150"/>
      <c r="ADH53" s="150"/>
      <c r="ADI53" s="150"/>
      <c r="ADJ53" s="150"/>
      <c r="ADK53" s="150"/>
      <c r="ADL53" s="150"/>
      <c r="ADM53" s="150"/>
      <c r="ADN53" s="150"/>
      <c r="ADO53" s="150"/>
      <c r="ADP53" s="150"/>
      <c r="ADQ53" s="150"/>
      <c r="ADR53" s="150"/>
      <c r="ADS53" s="150"/>
      <c r="ADT53" s="150"/>
      <c r="ADU53" s="150"/>
      <c r="ADV53" s="150"/>
      <c r="ADW53" s="150"/>
      <c r="ADX53" s="150"/>
      <c r="ADY53" s="150"/>
      <c r="ADZ53" s="150"/>
      <c r="AEA53" s="150"/>
      <c r="AEB53" s="150"/>
      <c r="AEC53" s="150"/>
      <c r="AED53" s="150"/>
      <c r="AEE53" s="150"/>
      <c r="AEF53" s="150"/>
      <c r="AEG53" s="150"/>
      <c r="AEH53" s="150"/>
      <c r="AEI53" s="150"/>
      <c r="AEJ53" s="150"/>
      <c r="AEK53" s="150"/>
      <c r="AEL53" s="150"/>
      <c r="AEM53" s="150"/>
      <c r="AEN53" s="150"/>
      <c r="AEO53" s="150"/>
      <c r="AEP53" s="150"/>
      <c r="AEQ53" s="150"/>
      <c r="AER53" s="150"/>
      <c r="AES53" s="150"/>
      <c r="AET53" s="150"/>
      <c r="AEU53" s="150"/>
      <c r="AEV53" s="150"/>
      <c r="AEW53" s="150"/>
      <c r="AEX53" s="150"/>
      <c r="AEY53" s="150"/>
      <c r="AEZ53" s="150"/>
      <c r="AFA53" s="150"/>
      <c r="AFB53" s="150"/>
      <c r="AFC53" s="150"/>
      <c r="AFD53" s="150"/>
      <c r="AFE53" s="150"/>
      <c r="AFF53" s="150"/>
      <c r="AFG53" s="150"/>
      <c r="AFH53" s="150"/>
      <c r="AFI53" s="150"/>
      <c r="AFJ53" s="150"/>
      <c r="AFK53" s="150"/>
      <c r="AFL53" s="150"/>
      <c r="AFM53" s="150"/>
      <c r="AFN53" s="150"/>
      <c r="AFO53" s="150"/>
      <c r="AFP53" s="150"/>
      <c r="AFQ53" s="150"/>
      <c r="AFR53" s="150"/>
      <c r="AFS53" s="150"/>
      <c r="AFT53" s="150"/>
      <c r="AFU53" s="150"/>
      <c r="AFV53" s="150"/>
      <c r="AFW53" s="150"/>
      <c r="AFX53" s="150"/>
      <c r="AFY53" s="150"/>
      <c r="AFZ53" s="150"/>
      <c r="AGA53" s="150"/>
      <c r="AGB53" s="150"/>
      <c r="AGC53" s="150"/>
      <c r="AGD53" s="150"/>
      <c r="AGE53" s="150"/>
      <c r="AGF53" s="150"/>
      <c r="AGG53" s="150"/>
      <c r="AGH53" s="150"/>
      <c r="AGI53" s="150"/>
      <c r="AGJ53" s="150"/>
      <c r="AGK53" s="150"/>
      <c r="AGL53" s="150"/>
      <c r="AGM53" s="150"/>
      <c r="AGN53" s="150"/>
      <c r="AGO53" s="150"/>
      <c r="AGP53" s="150"/>
      <c r="AGQ53" s="150"/>
      <c r="AGR53" s="150"/>
      <c r="AGS53" s="150"/>
      <c r="AGT53" s="150"/>
      <c r="AGU53" s="150"/>
      <c r="AGV53" s="150"/>
      <c r="AGW53" s="150"/>
      <c r="AGX53" s="150"/>
      <c r="AGY53" s="150"/>
      <c r="AGZ53" s="150"/>
      <c r="AHA53" s="150"/>
      <c r="AHB53" s="150"/>
      <c r="AHC53" s="150"/>
      <c r="AHD53" s="150"/>
      <c r="AHE53" s="150"/>
      <c r="AHF53" s="150"/>
      <c r="AHG53" s="150"/>
      <c r="AHH53" s="150"/>
      <c r="AHI53" s="150"/>
      <c r="AHJ53" s="150"/>
      <c r="AHK53" s="150"/>
      <c r="AHL53" s="150"/>
      <c r="AHM53" s="150"/>
      <c r="AHN53" s="150"/>
      <c r="AHO53" s="150"/>
      <c r="AHP53" s="150"/>
      <c r="AHQ53" s="150"/>
      <c r="AHR53" s="150"/>
      <c r="AHS53" s="150"/>
      <c r="AHT53" s="150"/>
      <c r="AHU53" s="150"/>
      <c r="AHV53" s="150"/>
      <c r="AHW53" s="150"/>
      <c r="AHX53" s="150"/>
      <c r="AHY53" s="150"/>
      <c r="AHZ53" s="150"/>
      <c r="AIA53" s="150"/>
      <c r="AIB53" s="150"/>
      <c r="AIC53" s="150"/>
      <c r="AID53" s="150"/>
      <c r="AIE53" s="150"/>
      <c r="AIF53" s="150"/>
      <c r="AIG53" s="150"/>
      <c r="AIH53" s="150"/>
      <c r="AII53" s="150"/>
      <c r="AIJ53" s="150"/>
      <c r="AIK53" s="150"/>
      <c r="AIL53" s="150"/>
      <c r="AIM53" s="150"/>
      <c r="AIN53" s="150"/>
      <c r="AIO53" s="150"/>
      <c r="AIP53" s="150"/>
      <c r="AIQ53" s="150"/>
      <c r="AIR53" s="150"/>
      <c r="AIS53" s="150"/>
      <c r="AIT53" s="150"/>
      <c r="AIU53" s="150"/>
      <c r="AIV53" s="150"/>
      <c r="AIW53" s="150"/>
      <c r="AIX53" s="150"/>
      <c r="AIY53" s="150"/>
      <c r="AIZ53" s="150"/>
      <c r="AJA53" s="150"/>
      <c r="AJB53" s="150"/>
      <c r="AJC53" s="150"/>
      <c r="AJD53" s="150"/>
      <c r="AJE53" s="150"/>
      <c r="AJF53" s="150"/>
      <c r="AJG53" s="150"/>
      <c r="AJH53" s="150"/>
      <c r="AJI53" s="150"/>
      <c r="AJJ53" s="150"/>
      <c r="AJK53" s="150"/>
      <c r="AJL53" s="150"/>
      <c r="AJM53" s="150"/>
      <c r="AJN53" s="150"/>
      <c r="AJO53" s="150"/>
      <c r="AJP53" s="150"/>
      <c r="AJQ53" s="150"/>
      <c r="AJR53" s="150"/>
      <c r="AJS53" s="150"/>
      <c r="AJT53" s="150"/>
      <c r="AJU53" s="150"/>
      <c r="AJV53" s="150"/>
      <c r="AJW53" s="150"/>
      <c r="AJX53" s="150"/>
      <c r="AJY53" s="150"/>
      <c r="AJZ53" s="150"/>
      <c r="AKA53" s="150"/>
      <c r="AKB53" s="150"/>
      <c r="AKC53" s="150"/>
      <c r="AKD53" s="150"/>
      <c r="AKE53" s="150"/>
      <c r="AKF53" s="150"/>
      <c r="AKG53" s="150"/>
      <c r="AKH53" s="150"/>
      <c r="AKI53" s="150"/>
      <c r="AKJ53" s="150"/>
      <c r="AKK53" s="150"/>
      <c r="AKL53" s="150"/>
      <c r="AKM53" s="150"/>
      <c r="AKN53" s="150"/>
      <c r="AKO53" s="150"/>
      <c r="AKP53" s="150"/>
      <c r="AKQ53" s="150"/>
      <c r="AKR53" s="150"/>
      <c r="AKS53" s="150"/>
      <c r="AKT53" s="150"/>
      <c r="AKU53" s="150"/>
      <c r="AKV53" s="150"/>
      <c r="AKW53" s="150"/>
      <c r="AKX53" s="150"/>
      <c r="AKY53" s="150"/>
      <c r="AKZ53" s="150"/>
      <c r="ALA53" s="150"/>
      <c r="ALB53" s="150"/>
      <c r="ALC53" s="150"/>
      <c r="ALD53" s="150"/>
      <c r="ALE53" s="150"/>
      <c r="ALF53" s="150"/>
      <c r="ALG53" s="150"/>
      <c r="ALH53" s="150"/>
      <c r="ALI53" s="150"/>
      <c r="ALJ53" s="150"/>
      <c r="ALK53" s="150"/>
      <c r="ALL53" s="150"/>
      <c r="ALM53" s="150"/>
      <c r="ALN53" s="150"/>
      <c r="ALO53" s="150"/>
      <c r="ALP53" s="150"/>
      <c r="ALQ53" s="150"/>
      <c r="ALR53" s="150"/>
      <c r="ALS53" s="150"/>
      <c r="ALT53" s="150"/>
      <c r="ALU53" s="150"/>
      <c r="ALV53" s="150"/>
      <c r="ALW53" s="150"/>
      <c r="ALX53" s="150"/>
      <c r="ALY53" s="150"/>
      <c r="ALZ53" s="150"/>
      <c r="AMA53" s="150"/>
      <c r="AMB53" s="150"/>
      <c r="AMC53" s="150"/>
      <c r="AMD53" s="150"/>
      <c r="AME53" s="150"/>
      <c r="AMF53" s="150"/>
      <c r="AMG53" s="150"/>
      <c r="AMH53" s="150"/>
      <c r="AMI53" s="150"/>
      <c r="AMJ53" s="150"/>
      <c r="AMK53" s="150"/>
    </row>
    <row r="54" spans="1:1025" s="338" customFormat="1" ht="22.5" hidden="1" x14ac:dyDescent="0.2">
      <c r="A54" s="148" t="s">
        <v>280</v>
      </c>
      <c r="B54" s="148">
        <v>43475</v>
      </c>
      <c r="C54" s="148" t="s">
        <v>293</v>
      </c>
      <c r="D54" s="148" t="s">
        <v>285</v>
      </c>
      <c r="E54" s="401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  <c r="AA54" s="150"/>
      <c r="AB54" s="150"/>
      <c r="AC54" s="150"/>
      <c r="AD54" s="150"/>
      <c r="AE54" s="150"/>
      <c r="AF54" s="150"/>
      <c r="AG54" s="150"/>
      <c r="AH54" s="150"/>
      <c r="AI54" s="150"/>
      <c r="AJ54" s="150"/>
      <c r="AK54" s="150"/>
      <c r="AL54" s="150"/>
      <c r="AM54" s="150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50"/>
      <c r="BA54" s="150"/>
      <c r="BB54" s="150"/>
      <c r="BC54" s="150"/>
      <c r="BD54" s="150"/>
      <c r="BE54" s="150"/>
      <c r="BF54" s="150"/>
      <c r="BG54" s="150"/>
      <c r="BH54" s="150"/>
      <c r="BI54" s="150"/>
      <c r="BJ54" s="150"/>
      <c r="BK54" s="150"/>
      <c r="BL54" s="150"/>
      <c r="BM54" s="150"/>
      <c r="BN54" s="150"/>
      <c r="BO54" s="150"/>
      <c r="BP54" s="150"/>
      <c r="BQ54" s="150"/>
      <c r="BR54" s="150"/>
      <c r="BS54" s="150"/>
      <c r="BT54" s="150"/>
      <c r="BU54" s="150"/>
      <c r="BV54" s="150"/>
      <c r="BW54" s="150"/>
      <c r="BX54" s="150"/>
      <c r="BY54" s="150"/>
      <c r="BZ54" s="150"/>
      <c r="CA54" s="150"/>
      <c r="CB54" s="150"/>
      <c r="CC54" s="150"/>
      <c r="CD54" s="150"/>
      <c r="CE54" s="150"/>
      <c r="CF54" s="150"/>
      <c r="CG54" s="150"/>
      <c r="CH54" s="150"/>
      <c r="CI54" s="150"/>
      <c r="CJ54" s="150"/>
      <c r="CK54" s="150"/>
      <c r="CL54" s="150"/>
      <c r="CM54" s="150"/>
      <c r="CN54" s="150"/>
      <c r="CO54" s="150"/>
      <c r="CP54" s="150"/>
      <c r="CQ54" s="150"/>
      <c r="CR54" s="150"/>
      <c r="CS54" s="150"/>
      <c r="CT54" s="150"/>
      <c r="CU54" s="150"/>
      <c r="CV54" s="150"/>
      <c r="CW54" s="150"/>
      <c r="CX54" s="150"/>
      <c r="CY54" s="150"/>
      <c r="CZ54" s="150"/>
      <c r="DA54" s="150"/>
      <c r="DB54" s="150"/>
      <c r="DC54" s="150"/>
      <c r="DD54" s="150"/>
      <c r="DE54" s="150"/>
      <c r="DF54" s="150"/>
      <c r="DG54" s="150"/>
      <c r="DH54" s="150"/>
      <c r="DI54" s="150"/>
      <c r="DJ54" s="150"/>
      <c r="DK54" s="150"/>
      <c r="DL54" s="150"/>
      <c r="DM54" s="150"/>
      <c r="DN54" s="150"/>
      <c r="DO54" s="150"/>
      <c r="DP54" s="150"/>
      <c r="DQ54" s="150"/>
      <c r="DR54" s="150"/>
      <c r="DS54" s="150"/>
      <c r="DT54" s="150"/>
      <c r="DU54" s="150"/>
      <c r="DV54" s="150"/>
      <c r="DW54" s="150"/>
      <c r="DX54" s="150"/>
      <c r="DY54" s="150"/>
      <c r="DZ54" s="150"/>
      <c r="EA54" s="150"/>
      <c r="EB54" s="150"/>
      <c r="EC54" s="150"/>
      <c r="ED54" s="150"/>
      <c r="EE54" s="150"/>
      <c r="EF54" s="150"/>
      <c r="EG54" s="150"/>
      <c r="EH54" s="150"/>
      <c r="EI54" s="150"/>
      <c r="EJ54" s="150"/>
      <c r="EK54" s="150"/>
      <c r="EL54" s="150"/>
      <c r="EM54" s="150"/>
      <c r="EN54" s="150"/>
      <c r="EO54" s="150"/>
      <c r="EP54" s="150"/>
      <c r="EQ54" s="150"/>
      <c r="ER54" s="150"/>
      <c r="ES54" s="150"/>
      <c r="ET54" s="150"/>
      <c r="EU54" s="150"/>
      <c r="EV54" s="150"/>
      <c r="EW54" s="150"/>
      <c r="EX54" s="150"/>
      <c r="EY54" s="150"/>
      <c r="EZ54" s="150"/>
      <c r="FA54" s="150"/>
      <c r="FB54" s="150"/>
      <c r="FC54" s="150"/>
      <c r="FD54" s="150"/>
      <c r="FE54" s="150"/>
      <c r="FF54" s="150"/>
      <c r="FG54" s="150"/>
      <c r="FH54" s="150"/>
      <c r="FI54" s="150"/>
      <c r="FJ54" s="150"/>
      <c r="FK54" s="150"/>
      <c r="FL54" s="150"/>
      <c r="FM54" s="150"/>
      <c r="FN54" s="150"/>
      <c r="FO54" s="150"/>
      <c r="FP54" s="150"/>
      <c r="FQ54" s="150"/>
      <c r="FR54" s="150"/>
      <c r="FS54" s="150"/>
      <c r="FT54" s="150"/>
      <c r="FU54" s="150"/>
      <c r="FV54" s="150"/>
      <c r="FW54" s="150"/>
      <c r="FX54" s="150"/>
      <c r="FY54" s="150"/>
      <c r="FZ54" s="150"/>
      <c r="GA54" s="150"/>
      <c r="GB54" s="150"/>
      <c r="GC54" s="150"/>
      <c r="GD54" s="150"/>
      <c r="GE54" s="150"/>
      <c r="GF54" s="150"/>
      <c r="GG54" s="150"/>
      <c r="GH54" s="150"/>
      <c r="GI54" s="150"/>
      <c r="GJ54" s="150"/>
      <c r="GK54" s="150"/>
      <c r="GL54" s="150"/>
      <c r="GM54" s="150"/>
      <c r="GN54" s="150"/>
      <c r="GO54" s="150"/>
      <c r="GP54" s="150"/>
      <c r="GQ54" s="150"/>
      <c r="GR54" s="150"/>
      <c r="GS54" s="150"/>
      <c r="GT54" s="150"/>
      <c r="GU54" s="150"/>
      <c r="GV54" s="150"/>
      <c r="GW54" s="150"/>
      <c r="GX54" s="150"/>
      <c r="GY54" s="150"/>
      <c r="GZ54" s="150"/>
      <c r="HA54" s="150"/>
      <c r="HB54" s="150"/>
      <c r="HC54" s="150"/>
      <c r="HD54" s="150"/>
      <c r="HE54" s="150"/>
      <c r="HF54" s="150"/>
      <c r="HG54" s="150"/>
      <c r="HH54" s="150"/>
      <c r="HI54" s="150"/>
      <c r="HJ54" s="150"/>
      <c r="HK54" s="150"/>
      <c r="HL54" s="150"/>
      <c r="HM54" s="150"/>
      <c r="HN54" s="150"/>
      <c r="HO54" s="150"/>
      <c r="HP54" s="150"/>
      <c r="HQ54" s="150"/>
      <c r="HR54" s="150"/>
      <c r="HS54" s="150"/>
      <c r="HT54" s="150"/>
      <c r="HU54" s="150"/>
      <c r="HV54" s="150"/>
      <c r="HW54" s="150"/>
      <c r="HX54" s="150"/>
      <c r="HY54" s="150"/>
      <c r="HZ54" s="150"/>
      <c r="IA54" s="150"/>
      <c r="IB54" s="150"/>
      <c r="IC54" s="150"/>
      <c r="ID54" s="150"/>
      <c r="IE54" s="150"/>
      <c r="IF54" s="150"/>
      <c r="IG54" s="150"/>
      <c r="IH54" s="150"/>
      <c r="II54" s="150"/>
      <c r="IJ54" s="150"/>
      <c r="IK54" s="150"/>
      <c r="IL54" s="150"/>
      <c r="IM54" s="150"/>
      <c r="IN54" s="150"/>
      <c r="IO54" s="150"/>
      <c r="IP54" s="150"/>
      <c r="IQ54" s="150"/>
      <c r="IR54" s="150"/>
      <c r="IS54" s="150"/>
      <c r="IT54" s="150"/>
      <c r="IU54" s="150"/>
      <c r="IV54" s="150"/>
      <c r="IW54" s="150"/>
      <c r="IX54" s="150"/>
      <c r="IY54" s="150"/>
      <c r="IZ54" s="150"/>
      <c r="JA54" s="150"/>
      <c r="JB54" s="150"/>
      <c r="JC54" s="150"/>
      <c r="JD54" s="150"/>
      <c r="JE54" s="150"/>
      <c r="JF54" s="150"/>
      <c r="JG54" s="150"/>
      <c r="JH54" s="150"/>
      <c r="JI54" s="150"/>
      <c r="JJ54" s="150"/>
      <c r="JK54" s="150"/>
      <c r="JL54" s="150"/>
      <c r="JM54" s="150"/>
      <c r="JN54" s="150"/>
      <c r="JO54" s="150"/>
      <c r="JP54" s="150"/>
      <c r="JQ54" s="150"/>
      <c r="JR54" s="150"/>
      <c r="JS54" s="150"/>
      <c r="JT54" s="150"/>
      <c r="JU54" s="150"/>
      <c r="JV54" s="150"/>
      <c r="JW54" s="150"/>
      <c r="JX54" s="150"/>
      <c r="JY54" s="150"/>
      <c r="JZ54" s="150"/>
      <c r="KA54" s="150"/>
      <c r="KB54" s="150"/>
      <c r="KC54" s="150"/>
      <c r="KD54" s="150"/>
      <c r="KE54" s="150"/>
      <c r="KF54" s="150"/>
      <c r="KG54" s="150"/>
      <c r="KH54" s="150"/>
      <c r="KI54" s="150"/>
      <c r="KJ54" s="150"/>
      <c r="KK54" s="150"/>
      <c r="KL54" s="150"/>
      <c r="KM54" s="150"/>
      <c r="KN54" s="150"/>
      <c r="KO54" s="150"/>
      <c r="KP54" s="150"/>
      <c r="KQ54" s="150"/>
      <c r="KR54" s="150"/>
      <c r="KS54" s="150"/>
      <c r="KT54" s="150"/>
      <c r="KU54" s="150"/>
      <c r="KV54" s="150"/>
      <c r="KW54" s="150"/>
      <c r="KX54" s="150"/>
      <c r="KY54" s="150"/>
      <c r="KZ54" s="150"/>
      <c r="LA54" s="150"/>
      <c r="LB54" s="150"/>
      <c r="LC54" s="150"/>
      <c r="LD54" s="150"/>
      <c r="LE54" s="150"/>
      <c r="LF54" s="150"/>
      <c r="LG54" s="150"/>
      <c r="LH54" s="150"/>
      <c r="LI54" s="150"/>
      <c r="LJ54" s="150"/>
      <c r="LK54" s="150"/>
      <c r="LL54" s="150"/>
      <c r="LM54" s="150"/>
      <c r="LN54" s="150"/>
      <c r="LO54" s="150"/>
      <c r="LP54" s="150"/>
      <c r="LQ54" s="150"/>
      <c r="LR54" s="150"/>
      <c r="LS54" s="150"/>
      <c r="LT54" s="150"/>
      <c r="LU54" s="150"/>
      <c r="LV54" s="150"/>
      <c r="LW54" s="150"/>
      <c r="LX54" s="150"/>
      <c r="LY54" s="150"/>
      <c r="LZ54" s="150"/>
      <c r="MA54" s="150"/>
      <c r="MB54" s="150"/>
      <c r="MC54" s="150"/>
      <c r="MD54" s="150"/>
      <c r="ME54" s="150"/>
      <c r="MF54" s="150"/>
      <c r="MG54" s="150"/>
      <c r="MH54" s="150"/>
      <c r="MI54" s="150"/>
      <c r="MJ54" s="150"/>
      <c r="MK54" s="150"/>
      <c r="ML54" s="150"/>
      <c r="MM54" s="150"/>
      <c r="MN54" s="150"/>
      <c r="MO54" s="150"/>
      <c r="MP54" s="150"/>
      <c r="MQ54" s="150"/>
      <c r="MR54" s="150"/>
      <c r="MS54" s="150"/>
      <c r="MT54" s="150"/>
      <c r="MU54" s="150"/>
      <c r="MV54" s="150"/>
      <c r="MW54" s="150"/>
      <c r="MX54" s="150"/>
      <c r="MY54" s="150"/>
      <c r="MZ54" s="150"/>
      <c r="NA54" s="150"/>
      <c r="NB54" s="150"/>
      <c r="NC54" s="150"/>
      <c r="ND54" s="150"/>
      <c r="NE54" s="150"/>
      <c r="NF54" s="150"/>
      <c r="NG54" s="150"/>
      <c r="NH54" s="150"/>
      <c r="NI54" s="150"/>
      <c r="NJ54" s="150"/>
      <c r="NK54" s="150"/>
      <c r="NL54" s="150"/>
      <c r="NM54" s="150"/>
      <c r="NN54" s="150"/>
      <c r="NO54" s="150"/>
      <c r="NP54" s="150"/>
      <c r="NQ54" s="150"/>
      <c r="NR54" s="150"/>
      <c r="NS54" s="150"/>
      <c r="NT54" s="150"/>
      <c r="NU54" s="150"/>
      <c r="NV54" s="150"/>
      <c r="NW54" s="150"/>
      <c r="NX54" s="150"/>
      <c r="NY54" s="150"/>
      <c r="NZ54" s="150"/>
      <c r="OA54" s="150"/>
      <c r="OB54" s="150"/>
      <c r="OC54" s="150"/>
      <c r="OD54" s="150"/>
      <c r="OE54" s="150"/>
      <c r="OF54" s="150"/>
      <c r="OG54" s="150"/>
      <c r="OH54" s="150"/>
      <c r="OI54" s="150"/>
      <c r="OJ54" s="150"/>
      <c r="OK54" s="150"/>
      <c r="OL54" s="150"/>
      <c r="OM54" s="150"/>
      <c r="ON54" s="150"/>
      <c r="OO54" s="150"/>
      <c r="OP54" s="150"/>
      <c r="OQ54" s="150"/>
      <c r="OR54" s="150"/>
      <c r="OS54" s="150"/>
      <c r="OT54" s="150"/>
      <c r="OU54" s="150"/>
      <c r="OV54" s="150"/>
      <c r="OW54" s="150"/>
      <c r="OX54" s="150"/>
      <c r="OY54" s="150"/>
      <c r="OZ54" s="150"/>
      <c r="PA54" s="150"/>
      <c r="PB54" s="150"/>
      <c r="PC54" s="150"/>
      <c r="PD54" s="150"/>
      <c r="PE54" s="150"/>
      <c r="PF54" s="150"/>
      <c r="PG54" s="150"/>
      <c r="PH54" s="150"/>
      <c r="PI54" s="150"/>
      <c r="PJ54" s="150"/>
      <c r="PK54" s="150"/>
      <c r="PL54" s="150"/>
      <c r="PM54" s="150"/>
      <c r="PN54" s="150"/>
      <c r="PO54" s="150"/>
      <c r="PP54" s="150"/>
      <c r="PQ54" s="150"/>
      <c r="PR54" s="150"/>
      <c r="PS54" s="150"/>
      <c r="PT54" s="150"/>
      <c r="PU54" s="150"/>
      <c r="PV54" s="150"/>
      <c r="PW54" s="150"/>
      <c r="PX54" s="150"/>
      <c r="PY54" s="150"/>
      <c r="PZ54" s="150"/>
      <c r="QA54" s="150"/>
      <c r="QB54" s="150"/>
      <c r="QC54" s="150"/>
      <c r="QD54" s="150"/>
      <c r="QE54" s="150"/>
      <c r="QF54" s="150"/>
      <c r="QG54" s="150"/>
      <c r="QH54" s="150"/>
      <c r="QI54" s="150"/>
      <c r="QJ54" s="150"/>
      <c r="QK54" s="150"/>
      <c r="QL54" s="150"/>
      <c r="QM54" s="150"/>
      <c r="QN54" s="150"/>
      <c r="QO54" s="150"/>
      <c r="QP54" s="150"/>
      <c r="QQ54" s="150"/>
      <c r="QR54" s="150"/>
      <c r="QS54" s="150"/>
      <c r="QT54" s="150"/>
      <c r="QU54" s="150"/>
      <c r="QV54" s="150"/>
      <c r="QW54" s="150"/>
      <c r="QX54" s="150"/>
      <c r="QY54" s="150"/>
      <c r="QZ54" s="150"/>
      <c r="RA54" s="150"/>
      <c r="RB54" s="150"/>
      <c r="RC54" s="150"/>
      <c r="RD54" s="150"/>
      <c r="RE54" s="150"/>
      <c r="RF54" s="150"/>
      <c r="RG54" s="150"/>
      <c r="RH54" s="150"/>
      <c r="RI54" s="150"/>
      <c r="RJ54" s="150"/>
      <c r="RK54" s="150"/>
      <c r="RL54" s="150"/>
      <c r="RM54" s="150"/>
      <c r="RN54" s="150"/>
      <c r="RO54" s="150"/>
      <c r="RP54" s="150"/>
      <c r="RQ54" s="150"/>
      <c r="RR54" s="150"/>
      <c r="RS54" s="150"/>
      <c r="RT54" s="150"/>
      <c r="RU54" s="150"/>
      <c r="RV54" s="150"/>
      <c r="RW54" s="150"/>
      <c r="RX54" s="150"/>
      <c r="RY54" s="150"/>
      <c r="RZ54" s="150"/>
      <c r="SA54" s="150"/>
      <c r="SB54" s="150"/>
      <c r="SC54" s="150"/>
      <c r="SD54" s="150"/>
      <c r="SE54" s="150"/>
      <c r="SF54" s="150"/>
      <c r="SG54" s="150"/>
      <c r="SH54" s="150"/>
      <c r="SI54" s="150"/>
      <c r="SJ54" s="150"/>
      <c r="SK54" s="150"/>
      <c r="SL54" s="150"/>
      <c r="SM54" s="150"/>
      <c r="SN54" s="150"/>
      <c r="SO54" s="150"/>
      <c r="SP54" s="150"/>
      <c r="SQ54" s="150"/>
      <c r="SR54" s="150"/>
      <c r="SS54" s="150"/>
      <c r="ST54" s="150"/>
      <c r="SU54" s="150"/>
      <c r="SV54" s="150"/>
      <c r="SW54" s="150"/>
      <c r="SX54" s="150"/>
      <c r="SY54" s="150"/>
      <c r="SZ54" s="150"/>
      <c r="TA54" s="150"/>
      <c r="TB54" s="150"/>
      <c r="TC54" s="150"/>
      <c r="TD54" s="150"/>
      <c r="TE54" s="150"/>
      <c r="TF54" s="150"/>
      <c r="TG54" s="150"/>
      <c r="TH54" s="150"/>
      <c r="TI54" s="150"/>
      <c r="TJ54" s="150"/>
      <c r="TK54" s="150"/>
      <c r="TL54" s="150"/>
      <c r="TM54" s="150"/>
      <c r="TN54" s="150"/>
      <c r="TO54" s="150"/>
      <c r="TP54" s="150"/>
      <c r="TQ54" s="150"/>
      <c r="TR54" s="150"/>
      <c r="TS54" s="150"/>
      <c r="TT54" s="150"/>
      <c r="TU54" s="150"/>
      <c r="TV54" s="150"/>
      <c r="TW54" s="150"/>
      <c r="TX54" s="150"/>
      <c r="TY54" s="150"/>
      <c r="TZ54" s="150"/>
      <c r="UA54" s="150"/>
      <c r="UB54" s="150"/>
      <c r="UC54" s="150"/>
      <c r="UD54" s="150"/>
      <c r="UE54" s="150"/>
      <c r="UF54" s="150"/>
      <c r="UG54" s="150"/>
      <c r="UH54" s="150"/>
      <c r="UI54" s="150"/>
      <c r="UJ54" s="150"/>
      <c r="UK54" s="150"/>
      <c r="UL54" s="150"/>
      <c r="UM54" s="150"/>
      <c r="UN54" s="150"/>
      <c r="UO54" s="150"/>
      <c r="UP54" s="150"/>
      <c r="UQ54" s="150"/>
      <c r="UR54" s="150"/>
      <c r="US54" s="150"/>
      <c r="UT54" s="150"/>
      <c r="UU54" s="150"/>
      <c r="UV54" s="150"/>
      <c r="UW54" s="150"/>
      <c r="UX54" s="150"/>
      <c r="UY54" s="150"/>
      <c r="UZ54" s="150"/>
      <c r="VA54" s="150"/>
      <c r="VB54" s="150"/>
      <c r="VC54" s="150"/>
      <c r="VD54" s="150"/>
      <c r="VE54" s="150"/>
      <c r="VF54" s="150"/>
      <c r="VG54" s="150"/>
      <c r="VH54" s="150"/>
      <c r="VI54" s="150"/>
      <c r="VJ54" s="150"/>
      <c r="VK54" s="150"/>
      <c r="VL54" s="150"/>
      <c r="VM54" s="150"/>
      <c r="VN54" s="150"/>
      <c r="VO54" s="150"/>
      <c r="VP54" s="150"/>
      <c r="VQ54" s="150"/>
      <c r="VR54" s="150"/>
      <c r="VS54" s="150"/>
      <c r="VT54" s="150"/>
      <c r="VU54" s="150"/>
      <c r="VV54" s="150"/>
      <c r="VW54" s="150"/>
      <c r="VX54" s="150"/>
      <c r="VY54" s="150"/>
      <c r="VZ54" s="150"/>
      <c r="WA54" s="150"/>
      <c r="WB54" s="150"/>
      <c r="WC54" s="150"/>
      <c r="WD54" s="150"/>
      <c r="WE54" s="150"/>
      <c r="WF54" s="150"/>
      <c r="WG54" s="150"/>
      <c r="WH54" s="150"/>
      <c r="WI54" s="150"/>
      <c r="WJ54" s="150"/>
      <c r="WK54" s="150"/>
      <c r="WL54" s="150"/>
      <c r="WM54" s="150"/>
      <c r="WN54" s="150"/>
      <c r="WO54" s="150"/>
      <c r="WP54" s="150"/>
      <c r="WQ54" s="150"/>
      <c r="WR54" s="150"/>
      <c r="WS54" s="150"/>
      <c r="WT54" s="150"/>
      <c r="WU54" s="150"/>
      <c r="WV54" s="150"/>
      <c r="WW54" s="150"/>
      <c r="WX54" s="150"/>
      <c r="WY54" s="150"/>
      <c r="WZ54" s="150"/>
      <c r="XA54" s="150"/>
      <c r="XB54" s="150"/>
      <c r="XC54" s="150"/>
      <c r="XD54" s="150"/>
      <c r="XE54" s="150"/>
      <c r="XF54" s="150"/>
      <c r="XG54" s="150"/>
      <c r="XH54" s="150"/>
      <c r="XI54" s="150"/>
      <c r="XJ54" s="150"/>
      <c r="XK54" s="150"/>
      <c r="XL54" s="150"/>
      <c r="XM54" s="150"/>
      <c r="XN54" s="150"/>
      <c r="XO54" s="150"/>
      <c r="XP54" s="150"/>
      <c r="XQ54" s="150"/>
      <c r="XR54" s="150"/>
      <c r="XS54" s="150"/>
      <c r="XT54" s="150"/>
      <c r="XU54" s="150"/>
      <c r="XV54" s="150"/>
      <c r="XW54" s="150"/>
      <c r="XX54" s="150"/>
      <c r="XY54" s="150"/>
      <c r="XZ54" s="150"/>
      <c r="YA54" s="150"/>
      <c r="YB54" s="150"/>
      <c r="YC54" s="150"/>
      <c r="YD54" s="150"/>
      <c r="YE54" s="150"/>
      <c r="YF54" s="150"/>
      <c r="YG54" s="150"/>
      <c r="YH54" s="150"/>
      <c r="YI54" s="150"/>
      <c r="YJ54" s="150"/>
      <c r="YK54" s="150"/>
      <c r="YL54" s="150"/>
      <c r="YM54" s="150"/>
      <c r="YN54" s="150"/>
      <c r="YO54" s="150"/>
      <c r="YP54" s="150"/>
      <c r="YQ54" s="150"/>
      <c r="YR54" s="150"/>
      <c r="YS54" s="150"/>
      <c r="YT54" s="150"/>
      <c r="YU54" s="150"/>
      <c r="YV54" s="150"/>
      <c r="YW54" s="150"/>
      <c r="YX54" s="150"/>
      <c r="YY54" s="150"/>
      <c r="YZ54" s="150"/>
      <c r="ZA54" s="150"/>
      <c r="ZB54" s="150"/>
      <c r="ZC54" s="150"/>
      <c r="ZD54" s="150"/>
      <c r="ZE54" s="150"/>
      <c r="ZF54" s="150"/>
      <c r="ZG54" s="150"/>
      <c r="ZH54" s="150"/>
      <c r="ZI54" s="150"/>
      <c r="ZJ54" s="150"/>
      <c r="ZK54" s="150"/>
      <c r="ZL54" s="150"/>
      <c r="ZM54" s="150"/>
      <c r="ZN54" s="150"/>
      <c r="ZO54" s="150"/>
      <c r="ZP54" s="150"/>
      <c r="ZQ54" s="150"/>
      <c r="ZR54" s="150"/>
      <c r="ZS54" s="150"/>
      <c r="ZT54" s="150"/>
      <c r="ZU54" s="150"/>
      <c r="ZV54" s="150"/>
      <c r="ZW54" s="150"/>
      <c r="ZX54" s="150"/>
      <c r="ZY54" s="150"/>
      <c r="ZZ54" s="150"/>
      <c r="AAA54" s="150"/>
      <c r="AAB54" s="150"/>
      <c r="AAC54" s="150"/>
      <c r="AAD54" s="150"/>
      <c r="AAE54" s="150"/>
      <c r="AAF54" s="150"/>
      <c r="AAG54" s="150"/>
      <c r="AAH54" s="150"/>
      <c r="AAI54" s="150"/>
      <c r="AAJ54" s="150"/>
      <c r="AAK54" s="150"/>
      <c r="AAL54" s="150"/>
      <c r="AAM54" s="150"/>
      <c r="AAN54" s="150"/>
      <c r="AAO54" s="150"/>
      <c r="AAP54" s="150"/>
      <c r="AAQ54" s="150"/>
      <c r="AAR54" s="150"/>
      <c r="AAS54" s="150"/>
      <c r="AAT54" s="150"/>
      <c r="AAU54" s="150"/>
      <c r="AAV54" s="150"/>
      <c r="AAW54" s="150"/>
      <c r="AAX54" s="150"/>
      <c r="AAY54" s="150"/>
      <c r="AAZ54" s="150"/>
      <c r="ABA54" s="150"/>
      <c r="ABB54" s="150"/>
      <c r="ABC54" s="150"/>
      <c r="ABD54" s="150"/>
      <c r="ABE54" s="150"/>
      <c r="ABF54" s="150"/>
      <c r="ABG54" s="150"/>
      <c r="ABH54" s="150"/>
      <c r="ABI54" s="150"/>
      <c r="ABJ54" s="150"/>
      <c r="ABK54" s="150"/>
      <c r="ABL54" s="150"/>
      <c r="ABM54" s="150"/>
      <c r="ABN54" s="150"/>
      <c r="ABO54" s="150"/>
      <c r="ABP54" s="150"/>
      <c r="ABQ54" s="150"/>
      <c r="ABR54" s="150"/>
      <c r="ABS54" s="150"/>
      <c r="ABT54" s="150"/>
      <c r="ABU54" s="150"/>
      <c r="ABV54" s="150"/>
      <c r="ABW54" s="150"/>
      <c r="ABX54" s="150"/>
      <c r="ABY54" s="150"/>
      <c r="ABZ54" s="150"/>
      <c r="ACA54" s="150"/>
      <c r="ACB54" s="150"/>
      <c r="ACC54" s="150"/>
      <c r="ACD54" s="150"/>
      <c r="ACE54" s="150"/>
      <c r="ACF54" s="150"/>
      <c r="ACG54" s="150"/>
      <c r="ACH54" s="150"/>
      <c r="ACI54" s="150"/>
      <c r="ACJ54" s="150"/>
      <c r="ACK54" s="150"/>
      <c r="ACL54" s="150"/>
      <c r="ACM54" s="150"/>
      <c r="ACN54" s="150"/>
      <c r="ACO54" s="150"/>
      <c r="ACP54" s="150"/>
      <c r="ACQ54" s="150"/>
      <c r="ACR54" s="150"/>
      <c r="ACS54" s="150"/>
      <c r="ACT54" s="150"/>
      <c r="ACU54" s="150"/>
      <c r="ACV54" s="150"/>
      <c r="ACW54" s="150"/>
      <c r="ACX54" s="150"/>
      <c r="ACY54" s="150"/>
      <c r="ACZ54" s="150"/>
      <c r="ADA54" s="150"/>
      <c r="ADB54" s="150"/>
      <c r="ADC54" s="150"/>
      <c r="ADD54" s="150"/>
      <c r="ADE54" s="150"/>
      <c r="ADF54" s="150"/>
      <c r="ADG54" s="150"/>
      <c r="ADH54" s="150"/>
      <c r="ADI54" s="150"/>
      <c r="ADJ54" s="150"/>
      <c r="ADK54" s="150"/>
      <c r="ADL54" s="150"/>
      <c r="ADM54" s="150"/>
      <c r="ADN54" s="150"/>
      <c r="ADO54" s="150"/>
      <c r="ADP54" s="150"/>
      <c r="ADQ54" s="150"/>
      <c r="ADR54" s="150"/>
      <c r="ADS54" s="150"/>
      <c r="ADT54" s="150"/>
      <c r="ADU54" s="150"/>
      <c r="ADV54" s="150"/>
      <c r="ADW54" s="150"/>
      <c r="ADX54" s="150"/>
      <c r="ADY54" s="150"/>
      <c r="ADZ54" s="150"/>
      <c r="AEA54" s="150"/>
      <c r="AEB54" s="150"/>
      <c r="AEC54" s="150"/>
      <c r="AED54" s="150"/>
      <c r="AEE54" s="150"/>
      <c r="AEF54" s="150"/>
      <c r="AEG54" s="150"/>
      <c r="AEH54" s="150"/>
      <c r="AEI54" s="150"/>
      <c r="AEJ54" s="150"/>
      <c r="AEK54" s="150"/>
      <c r="AEL54" s="150"/>
      <c r="AEM54" s="150"/>
      <c r="AEN54" s="150"/>
      <c r="AEO54" s="150"/>
      <c r="AEP54" s="150"/>
      <c r="AEQ54" s="150"/>
      <c r="AER54" s="150"/>
      <c r="AES54" s="150"/>
      <c r="AET54" s="150"/>
      <c r="AEU54" s="150"/>
      <c r="AEV54" s="150"/>
      <c r="AEW54" s="150"/>
      <c r="AEX54" s="150"/>
      <c r="AEY54" s="150"/>
      <c r="AEZ54" s="150"/>
      <c r="AFA54" s="150"/>
      <c r="AFB54" s="150"/>
      <c r="AFC54" s="150"/>
      <c r="AFD54" s="150"/>
      <c r="AFE54" s="150"/>
      <c r="AFF54" s="150"/>
      <c r="AFG54" s="150"/>
      <c r="AFH54" s="150"/>
      <c r="AFI54" s="150"/>
      <c r="AFJ54" s="150"/>
      <c r="AFK54" s="150"/>
      <c r="AFL54" s="150"/>
      <c r="AFM54" s="150"/>
      <c r="AFN54" s="150"/>
      <c r="AFO54" s="150"/>
      <c r="AFP54" s="150"/>
      <c r="AFQ54" s="150"/>
      <c r="AFR54" s="150"/>
      <c r="AFS54" s="150"/>
      <c r="AFT54" s="150"/>
      <c r="AFU54" s="150"/>
      <c r="AFV54" s="150"/>
      <c r="AFW54" s="150"/>
      <c r="AFX54" s="150"/>
      <c r="AFY54" s="150"/>
      <c r="AFZ54" s="150"/>
      <c r="AGA54" s="150"/>
      <c r="AGB54" s="150"/>
      <c r="AGC54" s="150"/>
      <c r="AGD54" s="150"/>
      <c r="AGE54" s="150"/>
      <c r="AGF54" s="150"/>
      <c r="AGG54" s="150"/>
      <c r="AGH54" s="150"/>
      <c r="AGI54" s="150"/>
      <c r="AGJ54" s="150"/>
      <c r="AGK54" s="150"/>
      <c r="AGL54" s="150"/>
      <c r="AGM54" s="150"/>
      <c r="AGN54" s="150"/>
      <c r="AGO54" s="150"/>
      <c r="AGP54" s="150"/>
      <c r="AGQ54" s="150"/>
      <c r="AGR54" s="150"/>
      <c r="AGS54" s="150"/>
      <c r="AGT54" s="150"/>
      <c r="AGU54" s="150"/>
      <c r="AGV54" s="150"/>
      <c r="AGW54" s="150"/>
      <c r="AGX54" s="150"/>
      <c r="AGY54" s="150"/>
      <c r="AGZ54" s="150"/>
      <c r="AHA54" s="150"/>
      <c r="AHB54" s="150"/>
      <c r="AHC54" s="150"/>
      <c r="AHD54" s="150"/>
      <c r="AHE54" s="150"/>
      <c r="AHF54" s="150"/>
      <c r="AHG54" s="150"/>
      <c r="AHH54" s="150"/>
      <c r="AHI54" s="150"/>
      <c r="AHJ54" s="150"/>
      <c r="AHK54" s="150"/>
      <c r="AHL54" s="150"/>
      <c r="AHM54" s="150"/>
      <c r="AHN54" s="150"/>
      <c r="AHO54" s="150"/>
      <c r="AHP54" s="150"/>
      <c r="AHQ54" s="150"/>
      <c r="AHR54" s="150"/>
      <c r="AHS54" s="150"/>
      <c r="AHT54" s="150"/>
      <c r="AHU54" s="150"/>
      <c r="AHV54" s="150"/>
      <c r="AHW54" s="150"/>
      <c r="AHX54" s="150"/>
      <c r="AHY54" s="150"/>
      <c r="AHZ54" s="150"/>
      <c r="AIA54" s="150"/>
      <c r="AIB54" s="150"/>
      <c r="AIC54" s="150"/>
      <c r="AID54" s="150"/>
      <c r="AIE54" s="150"/>
      <c r="AIF54" s="150"/>
      <c r="AIG54" s="150"/>
      <c r="AIH54" s="150"/>
      <c r="AII54" s="150"/>
      <c r="AIJ54" s="150"/>
      <c r="AIK54" s="150"/>
      <c r="AIL54" s="150"/>
      <c r="AIM54" s="150"/>
      <c r="AIN54" s="150"/>
      <c r="AIO54" s="150"/>
      <c r="AIP54" s="150"/>
      <c r="AIQ54" s="150"/>
      <c r="AIR54" s="150"/>
      <c r="AIS54" s="150"/>
      <c r="AIT54" s="150"/>
      <c r="AIU54" s="150"/>
      <c r="AIV54" s="150"/>
      <c r="AIW54" s="150"/>
      <c r="AIX54" s="150"/>
      <c r="AIY54" s="150"/>
      <c r="AIZ54" s="150"/>
      <c r="AJA54" s="150"/>
      <c r="AJB54" s="150"/>
      <c r="AJC54" s="150"/>
      <c r="AJD54" s="150"/>
      <c r="AJE54" s="150"/>
      <c r="AJF54" s="150"/>
      <c r="AJG54" s="150"/>
      <c r="AJH54" s="150"/>
      <c r="AJI54" s="150"/>
      <c r="AJJ54" s="150"/>
      <c r="AJK54" s="150"/>
      <c r="AJL54" s="150"/>
      <c r="AJM54" s="150"/>
      <c r="AJN54" s="150"/>
      <c r="AJO54" s="150"/>
      <c r="AJP54" s="150"/>
      <c r="AJQ54" s="150"/>
      <c r="AJR54" s="150"/>
      <c r="AJS54" s="150"/>
      <c r="AJT54" s="150"/>
      <c r="AJU54" s="150"/>
      <c r="AJV54" s="150"/>
      <c r="AJW54" s="150"/>
      <c r="AJX54" s="150"/>
      <c r="AJY54" s="150"/>
      <c r="AJZ54" s="150"/>
      <c r="AKA54" s="150"/>
      <c r="AKB54" s="150"/>
      <c r="AKC54" s="150"/>
      <c r="AKD54" s="150"/>
      <c r="AKE54" s="150"/>
      <c r="AKF54" s="150"/>
      <c r="AKG54" s="150"/>
      <c r="AKH54" s="150"/>
      <c r="AKI54" s="150"/>
      <c r="AKJ54" s="150"/>
      <c r="AKK54" s="150"/>
      <c r="AKL54" s="150"/>
      <c r="AKM54" s="150"/>
      <c r="AKN54" s="150"/>
      <c r="AKO54" s="150"/>
      <c r="AKP54" s="150"/>
      <c r="AKQ54" s="150"/>
      <c r="AKR54" s="150"/>
      <c r="AKS54" s="150"/>
      <c r="AKT54" s="150"/>
      <c r="AKU54" s="150"/>
      <c r="AKV54" s="150"/>
      <c r="AKW54" s="150"/>
      <c r="AKX54" s="150"/>
      <c r="AKY54" s="150"/>
      <c r="AKZ54" s="150"/>
      <c r="ALA54" s="150"/>
      <c r="ALB54" s="150"/>
      <c r="ALC54" s="150"/>
      <c r="ALD54" s="150"/>
      <c r="ALE54" s="150"/>
      <c r="ALF54" s="150"/>
      <c r="ALG54" s="150"/>
      <c r="ALH54" s="150"/>
      <c r="ALI54" s="150"/>
      <c r="ALJ54" s="150"/>
      <c r="ALK54" s="150"/>
      <c r="ALL54" s="150"/>
      <c r="ALM54" s="150"/>
      <c r="ALN54" s="150"/>
      <c r="ALO54" s="150"/>
      <c r="ALP54" s="150"/>
      <c r="ALQ54" s="150"/>
      <c r="ALR54" s="150"/>
      <c r="ALS54" s="150"/>
      <c r="ALT54" s="150"/>
      <c r="ALU54" s="150"/>
      <c r="ALV54" s="150"/>
      <c r="ALW54" s="150"/>
      <c r="ALX54" s="150"/>
      <c r="ALY54" s="150"/>
      <c r="ALZ54" s="150"/>
      <c r="AMA54" s="150"/>
      <c r="AMB54" s="150"/>
      <c r="AMC54" s="150"/>
      <c r="AMD54" s="150"/>
      <c r="AME54" s="150"/>
      <c r="AMF54" s="150"/>
      <c r="AMG54" s="150"/>
      <c r="AMH54" s="150"/>
      <c r="AMI54" s="150"/>
      <c r="AMJ54" s="150"/>
      <c r="AMK54" s="150"/>
    </row>
    <row r="55" spans="1:1025" hidden="1" x14ac:dyDescent="0.2"/>
    <row r="56" spans="1:1025" hidden="1" x14ac:dyDescent="0.2"/>
  </sheetData>
  <mergeCells count="15">
    <mergeCell ref="A36:E36"/>
    <mergeCell ref="A40:E40"/>
    <mergeCell ref="A44:E44"/>
    <mergeCell ref="A48:E48"/>
    <mergeCell ref="A52:E52"/>
    <mergeCell ref="A17:E17"/>
    <mergeCell ref="A21:E21"/>
    <mergeCell ref="A25:E25"/>
    <mergeCell ref="A30:E30"/>
    <mergeCell ref="A32:E32"/>
    <mergeCell ref="A1:E1"/>
    <mergeCell ref="A3:E3"/>
    <mergeCell ref="A5:E5"/>
    <mergeCell ref="A9:E9"/>
    <mergeCell ref="A13:E13"/>
  </mergeCells>
  <printOptions horizontalCentered="1"/>
  <pageMargins left="0.39370078740157483" right="0.39370078740157483" top="0.59055118110236227" bottom="0.39370078740157483" header="0" footer="0"/>
  <pageSetup paperSize="9" scale="99" firstPageNumber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  <pageSetUpPr fitToPage="1"/>
  </sheetPr>
  <dimension ref="A1:AML56"/>
  <sheetViews>
    <sheetView view="pageBreakPreview" topLeftCell="A5" zoomScale="85" zoomScaleNormal="100" zoomScaleSheetLayoutView="85" zoomScalePageLayoutView="85" workbookViewId="0">
      <selection activeCell="N8" sqref="N8"/>
    </sheetView>
  </sheetViews>
  <sheetFormatPr defaultRowHeight="14.25" x14ac:dyDescent="0.2"/>
  <cols>
    <col min="1" max="1" width="8.625" style="25"/>
    <col min="2" max="2" width="9.625" style="25" customWidth="1"/>
    <col min="3" max="3" width="24.75" style="62"/>
    <col min="4" max="4" width="8.75" style="25" customWidth="1"/>
    <col min="5" max="5" width="20.75" style="25" customWidth="1"/>
    <col min="6" max="6" width="8.75" style="25" customWidth="1"/>
    <col min="7" max="7" width="9.875" style="25" customWidth="1"/>
    <col min="8" max="8" width="10.125" style="25" customWidth="1"/>
    <col min="9" max="9" width="12" style="25" customWidth="1"/>
    <col min="10" max="11" width="8.75" style="25" customWidth="1"/>
    <col min="12" max="12" width="11.125" style="25" customWidth="1"/>
    <col min="13" max="14" width="8.75" style="25" customWidth="1"/>
    <col min="15" max="15" width="10.875" style="25"/>
    <col min="16" max="16" width="10.875" style="121"/>
    <col min="17" max="18" width="13.5" style="25" customWidth="1"/>
    <col min="19" max="19" width="25.5" style="25" customWidth="1"/>
    <col min="20" max="20" width="10.875" style="25"/>
    <col min="21" max="21" width="7" style="25"/>
    <col min="22" max="22" width="60.125" style="25"/>
    <col min="23" max="23" width="15.625" style="25"/>
    <col min="24" max="1026" width="10.875" style="25"/>
  </cols>
  <sheetData>
    <row r="1" spans="1:26" ht="72" customHeight="1" x14ac:dyDescent="0.2">
      <c r="A1" s="561" t="s">
        <v>297</v>
      </c>
      <c r="B1" s="562"/>
      <c r="C1" s="562"/>
      <c r="D1" s="562"/>
      <c r="E1" s="562"/>
      <c r="F1" s="562"/>
      <c r="G1" s="562"/>
      <c r="H1" s="562"/>
      <c r="I1" s="562"/>
      <c r="J1" s="562"/>
      <c r="K1" s="200"/>
      <c r="L1" s="200"/>
      <c r="M1" s="200"/>
      <c r="N1" s="200"/>
      <c r="O1" s="200"/>
      <c r="P1" s="200"/>
      <c r="Q1" s="200"/>
      <c r="R1" s="200"/>
      <c r="S1"/>
      <c r="T1"/>
      <c r="U1"/>
      <c r="V1"/>
      <c r="W1"/>
      <c r="X1"/>
      <c r="Y1"/>
      <c r="Z1"/>
    </row>
    <row r="2" spans="1:26" ht="5.25" customHeight="1" x14ac:dyDescent="0.2">
      <c r="A2"/>
      <c r="B2"/>
      <c r="C2" s="122"/>
      <c r="D2"/>
      <c r="E2"/>
      <c r="F2"/>
      <c r="G2"/>
      <c r="H2"/>
      <c r="I2"/>
      <c r="J2"/>
      <c r="K2"/>
      <c r="L2"/>
      <c r="M2"/>
      <c r="N2"/>
      <c r="O2"/>
      <c r="P2" s="119"/>
      <c r="Q2"/>
      <c r="R2"/>
      <c r="S2"/>
      <c r="T2" s="557" t="s">
        <v>298</v>
      </c>
      <c r="U2" s="557"/>
      <c r="V2" s="557"/>
      <c r="W2" s="557"/>
      <c r="X2" s="557"/>
      <c r="Y2" s="557"/>
      <c r="Z2" s="557"/>
    </row>
    <row r="3" spans="1:26" x14ac:dyDescent="0.2">
      <c r="A3"/>
      <c r="B3"/>
      <c r="C3"/>
      <c r="D3"/>
      <c r="E3"/>
      <c r="F3"/>
      <c r="G3"/>
      <c r="H3"/>
      <c r="I3"/>
      <c r="J3"/>
      <c r="K3"/>
    </row>
    <row r="4" spans="1:26" x14ac:dyDescent="0.2">
      <c r="A4" s="564" t="s">
        <v>322</v>
      </c>
      <c r="B4" s="564"/>
      <c r="C4" s="564"/>
      <c r="D4" s="564"/>
      <c r="E4" s="564"/>
      <c r="F4" s="564"/>
      <c r="G4" s="564"/>
      <c r="H4" s="564"/>
      <c r="I4" s="564"/>
      <c r="J4" s="564"/>
      <c r="K4" s="59"/>
    </row>
    <row r="5" spans="1:26" ht="33.75" x14ac:dyDescent="0.2">
      <c r="A5" s="12" t="s">
        <v>295</v>
      </c>
      <c r="B5" s="565" t="s">
        <v>318</v>
      </c>
      <c r="C5" s="565"/>
      <c r="D5" s="565"/>
      <c r="E5" s="12" t="s">
        <v>82</v>
      </c>
      <c r="F5" s="12" t="s">
        <v>323</v>
      </c>
      <c r="G5" s="12" t="s">
        <v>300</v>
      </c>
      <c r="H5" s="12" t="s">
        <v>324</v>
      </c>
      <c r="I5" s="12" t="s">
        <v>325</v>
      </c>
      <c r="J5" s="12" t="s">
        <v>326</v>
      </c>
      <c r="K5" s="285"/>
    </row>
    <row r="6" spans="1:26" x14ac:dyDescent="0.2">
      <c r="A6" s="420" t="s">
        <v>327</v>
      </c>
      <c r="B6" s="563" t="s">
        <v>328</v>
      </c>
      <c r="C6" s="563"/>
      <c r="D6" s="563"/>
      <c r="E6" s="420" t="s">
        <v>321</v>
      </c>
      <c r="F6" s="425">
        <v>40</v>
      </c>
      <c r="G6" s="126"/>
      <c r="H6" s="428">
        <f>TRUNC(G6*F6,2)</f>
        <v>0</v>
      </c>
      <c r="I6" s="429">
        <f>'V - BDI'!C18</f>
        <v>6.4726719736768246E-2</v>
      </c>
      <c r="J6" s="430">
        <f>TRUNC(H6*(I6+1),2)</f>
        <v>0</v>
      </c>
      <c r="K6" s="125"/>
      <c r="L6" s="127"/>
    </row>
    <row r="7" spans="1:26" ht="25.5" customHeight="1" x14ac:dyDescent="0.2">
      <c r="A7" s="420" t="s">
        <v>329</v>
      </c>
      <c r="B7" s="563" t="s">
        <v>330</v>
      </c>
      <c r="C7" s="563"/>
      <c r="D7" s="563"/>
      <c r="E7" s="420" t="s">
        <v>321</v>
      </c>
      <c r="F7" s="420">
        <v>0</v>
      </c>
      <c r="G7" s="126"/>
      <c r="H7" s="428">
        <f>G7*F7</f>
        <v>0</v>
      </c>
      <c r="I7" s="429">
        <f>'V - BDI'!C18</f>
        <v>6.4726719736768246E-2</v>
      </c>
      <c r="J7" s="430">
        <f t="shared" ref="J7:J9" si="0">TRUNC(H7*(I7+1),2)</f>
        <v>0</v>
      </c>
      <c r="K7" s="125"/>
    </row>
    <row r="8" spans="1:26" ht="27" customHeight="1" x14ac:dyDescent="0.2">
      <c r="A8" s="420" t="s">
        <v>331</v>
      </c>
      <c r="B8" s="563" t="s">
        <v>319</v>
      </c>
      <c r="C8" s="563"/>
      <c r="D8" s="563"/>
      <c r="E8" s="420" t="s">
        <v>314</v>
      </c>
      <c r="F8" s="426">
        <v>65.25</v>
      </c>
      <c r="G8" s="126"/>
      <c r="H8" s="428">
        <f>TRUNC(G8*F8,2)</f>
        <v>0</v>
      </c>
      <c r="I8" s="429">
        <f>'V - BDI'!C18</f>
        <v>6.4726719736768246E-2</v>
      </c>
      <c r="J8" s="430">
        <f t="shared" si="0"/>
        <v>0</v>
      </c>
      <c r="L8" s="127"/>
    </row>
    <row r="9" spans="1:26" ht="22.5" customHeight="1" x14ac:dyDescent="0.2">
      <c r="A9" s="420" t="s">
        <v>332</v>
      </c>
      <c r="B9" s="563" t="s">
        <v>333</v>
      </c>
      <c r="C9" s="563"/>
      <c r="D9" s="563"/>
      <c r="E9" s="420" t="s">
        <v>334</v>
      </c>
      <c r="F9" s="427">
        <v>2</v>
      </c>
      <c r="G9" s="326"/>
      <c r="H9" s="428">
        <f>TRUNC(G9*F9,2)</f>
        <v>0</v>
      </c>
      <c r="I9" s="429">
        <f>'V - BDI'!C18</f>
        <v>6.4726719736768246E-2</v>
      </c>
      <c r="J9" s="430">
        <f t="shared" si="0"/>
        <v>0</v>
      </c>
      <c r="K9" s="127"/>
      <c r="L9" s="127"/>
    </row>
    <row r="10" spans="1:26" x14ac:dyDescent="0.2">
      <c r="A10" s="420">
        <v>5</v>
      </c>
      <c r="B10" s="558" t="s">
        <v>96</v>
      </c>
      <c r="C10" s="559"/>
      <c r="D10" s="560"/>
      <c r="E10" s="420" t="s">
        <v>877</v>
      </c>
      <c r="F10" s="420">
        <v>1</v>
      </c>
      <c r="G10" s="7"/>
      <c r="H10" s="428">
        <f>TRUNC(G10*F10,2)</f>
        <v>0</v>
      </c>
      <c r="I10" s="429">
        <f>'V - BDI'!C18</f>
        <v>6.4726719736768246E-2</v>
      </c>
      <c r="J10" s="430">
        <f t="shared" ref="J10" si="1">TRUNC(H10*(I10+1),2)</f>
        <v>0</v>
      </c>
    </row>
    <row r="34" spans="19:25" hidden="1" x14ac:dyDescent="0.2">
      <c r="S34"/>
      <c r="X34" s="25" t="s">
        <v>335</v>
      </c>
      <c r="Y34"/>
    </row>
    <row r="35" spans="19:25" hidden="1" x14ac:dyDescent="0.2">
      <c r="S35" s="25" t="s">
        <v>336</v>
      </c>
      <c r="Y35"/>
    </row>
    <row r="36" spans="19:25" hidden="1" x14ac:dyDescent="0.2">
      <c r="S36" s="25" t="s">
        <v>337</v>
      </c>
      <c r="X36" s="25" t="s">
        <v>338</v>
      </c>
      <c r="Y36" s="25">
        <f>$X$34*X36</f>
        <v>2.8728028800000001</v>
      </c>
    </row>
    <row r="37" spans="19:25" hidden="1" x14ac:dyDescent="0.2">
      <c r="S37" s="25" t="s">
        <v>339</v>
      </c>
      <c r="Y37"/>
    </row>
    <row r="38" spans="19:25" hidden="1" x14ac:dyDescent="0.2">
      <c r="S38" s="25" t="s">
        <v>337</v>
      </c>
      <c r="X38" s="25" t="s">
        <v>340</v>
      </c>
      <c r="Y38" s="25">
        <f>$X$34*X38</f>
        <v>0.45486045599999997</v>
      </c>
    </row>
    <row r="39" spans="19:25" hidden="1" x14ac:dyDescent="0.2">
      <c r="S39" s="25" t="s">
        <v>341</v>
      </c>
      <c r="Y39"/>
    </row>
    <row r="40" spans="19:25" hidden="1" x14ac:dyDescent="0.2">
      <c r="S40" s="25" t="s">
        <v>337</v>
      </c>
      <c r="X40" s="25" t="s">
        <v>342</v>
      </c>
      <c r="Y40" s="25">
        <f>$X$34*X40</f>
        <v>0.17955018</v>
      </c>
    </row>
    <row r="41" spans="19:25" hidden="1" x14ac:dyDescent="0.2">
      <c r="S41" s="25" t="s">
        <v>343</v>
      </c>
      <c r="Y41"/>
    </row>
    <row r="42" spans="19:25" hidden="1" x14ac:dyDescent="0.2">
      <c r="S42" s="25" t="s">
        <v>337</v>
      </c>
      <c r="X42" s="25" t="s">
        <v>344</v>
      </c>
      <c r="Y42" s="25">
        <f>$X$34*X42</f>
        <v>3.5910036000000001</v>
      </c>
    </row>
    <row r="43" spans="19:25" hidden="1" x14ac:dyDescent="0.2">
      <c r="S43" s="25" t="s">
        <v>345</v>
      </c>
      <c r="Y43"/>
    </row>
    <row r="44" spans="19:25" hidden="1" x14ac:dyDescent="0.2">
      <c r="S44" s="25" t="s">
        <v>337</v>
      </c>
      <c r="X44" s="25" t="s">
        <v>346</v>
      </c>
      <c r="Y44" s="25">
        <f>X44*6</f>
        <v>40.14</v>
      </c>
    </row>
    <row r="45" spans="19:25" hidden="1" x14ac:dyDescent="0.2">
      <c r="X45"/>
      <c r="Y45"/>
    </row>
    <row r="46" spans="19:25" hidden="1" x14ac:dyDescent="0.2">
      <c r="X46"/>
      <c r="Y46" s="25">
        <f>SUM(Y36:Y44)</f>
        <v>47.238217116000001</v>
      </c>
    </row>
    <row r="47" spans="19:25" hidden="1" x14ac:dyDescent="0.2">
      <c r="X47"/>
      <c r="Y47" s="25">
        <f>Y46/80</f>
        <v>0.59047771395000004</v>
      </c>
    </row>
    <row r="54" spans="24:25" x14ac:dyDescent="0.2">
      <c r="X54" s="25">
        <v>6.69</v>
      </c>
      <c r="Y54" s="25">
        <v>80</v>
      </c>
    </row>
    <row r="55" spans="24:25" x14ac:dyDescent="0.2">
      <c r="X55" s="25">
        <f>X54/Y54</f>
        <v>8.3625000000000005E-2</v>
      </c>
    </row>
    <row r="56" spans="24:25" x14ac:dyDescent="0.2">
      <c r="X56" s="25" t="s">
        <v>347</v>
      </c>
    </row>
  </sheetData>
  <mergeCells count="9">
    <mergeCell ref="T2:Z2"/>
    <mergeCell ref="B10:D10"/>
    <mergeCell ref="A1:J1"/>
    <mergeCell ref="B8:D8"/>
    <mergeCell ref="B9:D9"/>
    <mergeCell ref="A4:J4"/>
    <mergeCell ref="B5:D5"/>
    <mergeCell ref="B6:D6"/>
    <mergeCell ref="B7:D7"/>
  </mergeCells>
  <phoneticPr fontId="13" type="noConversion"/>
  <printOptions horizontalCentered="1"/>
  <pageMargins left="0.39370078740157483" right="0.39370078740157483" top="0.59055118110236227" bottom="0.39370078740157483" header="0" footer="0"/>
  <pageSetup paperSize="9" firstPageNumber="0" fitToHeight="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1d20c7-c41c-4f96-83d3-d97c3c4339c4" xsi:nil="true"/>
    <lcf76f155ced4ddcb4097134ff3c332f xmlns="4ebcde11-4a9e-423a-9d88-69bed67db18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BCBC00BE725B408C196D063545436B" ma:contentTypeVersion="15" ma:contentTypeDescription="Crie um novo documento." ma:contentTypeScope="" ma:versionID="6fad1e7878e000f25340f543f97cff6d">
  <xsd:schema xmlns:xsd="http://www.w3.org/2001/XMLSchema" xmlns:xs="http://www.w3.org/2001/XMLSchema" xmlns:p="http://schemas.microsoft.com/office/2006/metadata/properties" xmlns:ns2="4ebcde11-4a9e-423a-9d88-69bed67db18b" xmlns:ns3="dc1d20c7-c41c-4f96-83d3-d97c3c4339c4" targetNamespace="http://schemas.microsoft.com/office/2006/metadata/properties" ma:root="true" ma:fieldsID="8630a9500ae0f0e5ac7dcc084d47236f" ns2:_="" ns3:_="">
    <xsd:import namespace="4ebcde11-4a9e-423a-9d88-69bed67db18b"/>
    <xsd:import namespace="dc1d20c7-c41c-4f96-83d3-d97c3c4339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cde11-4a9e-423a-9d88-69bed67db1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7d2b257a-edbe-488f-835c-3573813fd5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1d20c7-c41c-4f96-83d3-d97c3c4339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696b778-463f-45e5-bf83-7cf851063c74}" ma:internalName="TaxCatchAll" ma:showField="CatchAllData" ma:web="dc1d20c7-c41c-4f96-83d3-d97c3c4339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623E4E-6D7E-45F0-96D6-7ED435C11B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48DB83-2215-48F5-8393-A9E8C23A1C03}">
  <ds:schemaRefs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4ebcde11-4a9e-423a-9d88-69bed67db18b"/>
    <ds:schemaRef ds:uri="http://schemas.microsoft.com/office/infopath/2007/PartnerControls"/>
    <ds:schemaRef ds:uri="http://schemas.openxmlformats.org/package/2006/metadata/core-properties"/>
    <ds:schemaRef ds:uri="dc1d20c7-c41c-4f96-83d3-d97c3c4339c4"/>
  </ds:schemaRefs>
</ds:datastoreItem>
</file>

<file path=customXml/itemProps3.xml><?xml version="1.0" encoding="utf-8"?>
<ds:datastoreItem xmlns:ds="http://schemas.openxmlformats.org/officeDocument/2006/customXml" ds:itemID="{3CC71403-46EA-4411-87D5-53C3FD1750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bcde11-4a9e-423a-9d88-69bed67db18b"/>
    <ds:schemaRef ds:uri="dc1d20c7-c41c-4f96-83d3-d97c3c4339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11</vt:i4>
      </vt:variant>
    </vt:vector>
  </HeadingPairs>
  <TitlesOfParts>
    <vt:vector size="25" baseType="lpstr">
      <vt:lpstr>Orientações</vt:lpstr>
      <vt:lpstr>Planilha I</vt:lpstr>
      <vt:lpstr>II - Planilha Consolidada</vt:lpstr>
      <vt:lpstr>III - Parcela Fixa</vt:lpstr>
      <vt:lpstr>III-A - Mão de Obra (CCT)</vt:lpstr>
      <vt:lpstr>CCT E VT</vt:lpstr>
      <vt:lpstr>III-A.1 - Memorial de Cálculo</vt:lpstr>
      <vt:lpstr>III-A.2 - Uniforme, EPI e Equip</vt:lpstr>
      <vt:lpstr>III-C - Desloc, Pern e sistema</vt:lpstr>
      <vt:lpstr>III-C1-Ajuste Deslocamento</vt:lpstr>
      <vt:lpstr>Rotas</vt:lpstr>
      <vt:lpstr>III-E - Materiais de Consumo</vt:lpstr>
      <vt:lpstr>V - BDI</vt:lpstr>
      <vt:lpstr>V-A - ISS</vt:lpstr>
      <vt:lpstr>'CCT E VT'!Area_de_impressao</vt:lpstr>
      <vt:lpstr>'II - Planilha Consolidada'!Area_de_impressao</vt:lpstr>
      <vt:lpstr>'III - Parcela Fixa'!Area_de_impressao</vt:lpstr>
      <vt:lpstr>'III-A - Mão de Obra (CCT)'!Area_de_impressao</vt:lpstr>
      <vt:lpstr>'III-A.1 - Memorial de Cálculo'!Area_de_impressao</vt:lpstr>
      <vt:lpstr>'III-A.2 - Uniforme, EPI e Equip'!Area_de_impressao</vt:lpstr>
      <vt:lpstr>'III-C - Desloc, Pern e sistema'!Area_de_impressao</vt:lpstr>
      <vt:lpstr>'III-E - Materiais de Consumo'!Area_de_impressao</vt:lpstr>
      <vt:lpstr>'Planilha I'!Area_de_impressao</vt:lpstr>
      <vt:lpstr>'V - BDI'!Area_de_impressao</vt:lpstr>
      <vt:lpstr>'V-A - ISS'!Area_de_impressao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thiago Martins D`Albuquerque</dc:creator>
  <cp:keywords/>
  <dc:description/>
  <cp:lastModifiedBy>LILIANE BATISTA LEITE</cp:lastModifiedBy>
  <cp:revision>127</cp:revision>
  <cp:lastPrinted>2024-09-19T11:24:40Z</cp:lastPrinted>
  <dcterms:created xsi:type="dcterms:W3CDTF">2021-07-21T17:15:42Z</dcterms:created>
  <dcterms:modified xsi:type="dcterms:W3CDTF">2025-02-04T18:48:53Z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0x010100ECBCBC00BE725B408C196D063545436B</vt:lpwstr>
  </property>
  <property fmtid="{D5CDD505-2E9C-101B-9397-08002B2CF9AE}" pid="9" name="MediaServiceImageTags">
    <vt:lpwstr/>
  </property>
</Properties>
</file>