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comments5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Resumo" sheetId="1" state="visible" r:id="rId2"/>
    <sheet name="Anexo IV - Consolidado" sheetId="2" state="visible" r:id="rId3"/>
    <sheet name="Anexo IV A - Mão_de_Obra" sheetId="3" state="visible" r:id="rId4"/>
    <sheet name="Anexo IV B- Materiais_Insumos" sheetId="4" state="visible" r:id="rId5"/>
    <sheet name="Anexo IV C - Peças sob Demanda" sheetId="5" state="visible" r:id="rId6"/>
    <sheet name="Anexo IV D - Serv._Eventuais" sheetId="6" state="visible" r:id="rId7"/>
    <sheet name="Anexo IV E - Cálculo BDI" sheetId="7" state="visible" r:id="rId8"/>
    <sheet name="Anexo IV F - Transp. +_Diárias" sheetId="8" state="visible" r:id="rId9"/>
    <sheet name="Memória_Cálculo" sheetId="9" state="visible" r:id="rId10"/>
  </sheets>
  <definedNames>
    <definedName function="false" hidden="false" localSheetId="4" name="Excel_BuiltIn_Print_Area" vbProcedure="false">NA()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I4" authorId="0">
      <text>
        <r>
          <rPr>
            <sz val="10"/>
            <color rgb="FF000000"/>
            <rFont val="Arial"/>
            <family val="2"/>
            <charset val="1"/>
          </rPr>
          <t xml:space="preserve">Inserir desconto aplicado na licitação ao item </t>
        </r>
      </text>
    </comment>
  </commentList>
</comments>
</file>

<file path=xl/sharedStrings.xml><?xml version="1.0" encoding="utf-8"?>
<sst xmlns="http://schemas.openxmlformats.org/spreadsheetml/2006/main" count="946" uniqueCount="575">
  <si>
    <t xml:space="preserve">PLANILHA RESUMO</t>
  </si>
  <si>
    <t xml:space="preserve">REGIME DE TRIBUTAÇÃO </t>
  </si>
  <si>
    <t xml:space="preserve">BDI (%)</t>
  </si>
  <si>
    <t xml:space="preserve">BDI DIFERENCIADO (%)</t>
  </si>
  <si>
    <t xml:space="preserve">DESONERADO</t>
  </si>
  <si>
    <t xml:space="preserve">NÃO DESONERADO</t>
  </si>
  <si>
    <t xml:space="preserve">Grupo III - GEX Garanhuns</t>
  </si>
  <si>
    <t xml:space="preserve">Item</t>
  </si>
  <si>
    <t xml:space="preserve">Descrição</t>
  </si>
  <si>
    <t xml:space="preserve">BDI ADOTADO</t>
  </si>
  <si>
    <t xml:space="preserve">Valor Mensal C/ BDI </t>
  </si>
  <si>
    <t xml:space="preserve">Valor Anual C/ BDI</t>
  </si>
  <si>
    <t xml:space="preserve">Serviços Técnicos de Manutenção PREVENTIVA, CORRETIVA e de INSTALAÇÃO em equipamentos de refrigeração e ar condicionado de qualquer capacidade, para atender as Unidades do INSS vinculadas a GEX – Garanhuns, conforme Termo de Referência. (Parcela Fixa)</t>
  </si>
  <si>
    <t xml:space="preserve">BDI</t>
  </si>
  <si>
    <t xml:space="preserve">Serviços Sob Demanda ( Parcela Sob Demanda)</t>
  </si>
  <si>
    <t xml:space="preserve">Peças Sob Demanda ( Parcela Sob Demanda)</t>
  </si>
  <si>
    <t xml:space="preserve">BDI DIFERENCIADO</t>
  </si>
  <si>
    <t xml:space="preserve">VALOR TOTAL COM BDI</t>
  </si>
  <si>
    <t xml:space="preserve">ANEXO IV – PLANILHA ESTIMATIVA DE CUSTOS  E FORMAÇÃO DE PREÇOS CONSOLIDADA - Garanhuns</t>
  </si>
  <si>
    <t xml:space="preserve">QUADRO RESUMO DO CUSTO ANUAL COM MÃO-DE-OBRA, INSUMOS E DEMAIS COMPONENTES</t>
  </si>
  <si>
    <t xml:space="preserve">Discriminação</t>
  </si>
  <si>
    <t xml:space="preserve">Custo Mensal (R$)</t>
  </si>
  <si>
    <t xml:space="preserve">Meses</t>
  </si>
  <si>
    <t xml:space="preserve">Custo Anual (R$)</t>
  </si>
  <si>
    <t xml:space="preserve">% do Custo</t>
  </si>
  <si>
    <t xml:space="preserve">MÃO-DE-OBRA (SERVIÇOS PREVENTIVOS E CORRETIVOS)</t>
  </si>
  <si>
    <t xml:space="preserve">1.1</t>
  </si>
  <si>
    <t xml:space="preserve">Equipe Administrativa  - ANEXO IV A</t>
  </si>
  <si>
    <t xml:space="preserve">1.2</t>
  </si>
  <si>
    <t xml:space="preserve">Equipe Técnica - ANEXO IV A</t>
  </si>
  <si>
    <t xml:space="preserve">TOTAL MÃO-DE-OBRA</t>
  </si>
  <si>
    <t xml:space="preserve">DEMAIS INSUMOS</t>
  </si>
  <si>
    <t xml:space="preserve">2.1</t>
  </si>
  <si>
    <t xml:space="preserve">Estimativa de Pernoite e Alimentação (Jantar)  - ANEXO IV F</t>
  </si>
  <si>
    <t xml:space="preserve">2.2</t>
  </si>
  <si>
    <t xml:space="preserve">Estimativa – Desloc. Veículo Manutenção  - ANEXO IV F</t>
  </si>
  <si>
    <t xml:space="preserve">2.3</t>
  </si>
  <si>
    <t xml:space="preserve">Estimativa - Pedágio e outras Tarifas  </t>
  </si>
  <si>
    <t xml:space="preserve">2.4</t>
  </si>
  <si>
    <t xml:space="preserve">Estimativa p/Despesas c/Transporte - Ônibus Rodoviário </t>
  </si>
  <si>
    <t xml:space="preserve">2.5</t>
  </si>
  <si>
    <t xml:space="preserve">Material (Circulante)  - ANEXO IV B</t>
  </si>
  <si>
    <t xml:space="preserve">TOTAL OUTROS INSUMOS</t>
  </si>
  <si>
    <t xml:space="preserve">TAXA DE BENEFÍCIOS E DESPESAS INDIRETAS – BDI</t>
  </si>
  <si>
    <t xml:space="preserve">3.1</t>
  </si>
  <si>
    <t xml:space="preserve">BDI - ANEXO IV E</t>
  </si>
  <si>
    <t xml:space="preserve">3.2</t>
  </si>
  <si>
    <t xml:space="preserve">BDI Diferenciado - ANEXO IV E</t>
  </si>
  <si>
    <t xml:space="preserve">SERVIÇOS PREVENTIVOS E CORRETIVOS + DEMAIS INSUMOS</t>
  </si>
  <si>
    <t xml:space="preserve">4.1</t>
  </si>
  <si>
    <t xml:space="preserve">Custos dos Serviços Preventivos e Corretivos S/ BDI</t>
  </si>
  <si>
    <t xml:space="preserve">4.2</t>
  </si>
  <si>
    <t xml:space="preserve">Custos dos Serviços Preventivos e Corretivos C/ BDI</t>
  </si>
  <si>
    <t xml:space="preserve">PEÇAS SOB DEMANDA</t>
  </si>
  <si>
    <t xml:space="preserve">5.1</t>
  </si>
  <si>
    <t xml:space="preserve">Custos das Peças sob Demanda S/ BDI Diferenciado  - ANEXO IV C</t>
  </si>
  <si>
    <t xml:space="preserve">5.2</t>
  </si>
  <si>
    <t xml:space="preserve">Custos das Peças sob Demanda C/ BDI Diferenciado – ANEXO IV C</t>
  </si>
  <si>
    <t xml:space="preserve">SERVIÇOS EVENTUAIS</t>
  </si>
  <si>
    <t xml:space="preserve">6.1</t>
  </si>
  <si>
    <t xml:space="preserve">Custos dos Serviços Eventuais S/ BDI - ANEXO IV D</t>
  </si>
  <si>
    <t xml:space="preserve">6.2</t>
  </si>
  <si>
    <t xml:space="preserve">Custos dos Serviços Eventuais C/ BDI – ANEXO IV D</t>
  </si>
  <si>
    <t xml:space="preserve">VALOR TOTAL DOS SERVIÇOS PREVENTIVOS E CORRETIVOS (S/ SERVIÇOS EVENTUAIS E S/ PEÇAS SOB DEMANDA)</t>
  </si>
  <si>
    <t xml:space="preserve">VALOR TOTAL DAS PEÇAS SOB DEMANDA</t>
  </si>
  <si>
    <t xml:space="preserve">8.1</t>
  </si>
  <si>
    <t xml:space="preserve">DESCONTO OFERECIDO PELA LICITANTE EM PERCENTUAL ( PEÇAS SOB DEMANDA)</t>
  </si>
  <si>
    <t xml:space="preserve">VALOR TOTAL DOS SERVIÇOS EVENTUAIS</t>
  </si>
  <si>
    <t xml:space="preserve">9.1</t>
  </si>
  <si>
    <t xml:space="preserve">DESCONTO OFERECIDO PELA LICITANTE EM PERCENTUAL ( SERVIÇOS SOB DEMANDA)</t>
  </si>
  <si>
    <t xml:space="preserve">VALOR TOTAL DOS SERVIÇOS PREVENTIVOS E CORRETIVOS C/ SERVIÇOS EVENTUAIS E C/ PEÇAS SOB DEMANDA</t>
  </si>
  <si>
    <t xml:space="preserve">ANEXO IV A – PLANILHA DE CUSTOS E FORMAÇÃO DE PREÇOS DE MÃO DE OBRA - Garanhuns</t>
  </si>
  <si>
    <t xml:space="preserve">PLANILHA DE CUSTOS E FORMAÇÃO DE PREÇOS DE MÃO DE OBRA</t>
  </si>
  <si>
    <t xml:space="preserve">CONVENÇÃO COLETIVA DO TRABALHO:</t>
  </si>
  <si>
    <t xml:space="preserve">NÚMERO DE  REGISTRO:</t>
  </si>
  <si>
    <t xml:space="preserve">DATA BASE DA CATEGORIA:</t>
  </si>
  <si>
    <t xml:space="preserve">EQUIPE ADMINISTRATIVA</t>
  </si>
  <si>
    <t xml:space="preserve">EQUIPE TÉCNICA</t>
  </si>
  <si>
    <t xml:space="preserve">REFERÊNCIAS PARA O SALÁRIO NORMATIVO:</t>
  </si>
  <si>
    <t xml:space="preserve">PROFISSIONAIS NECESSÁRIOS</t>
  </si>
  <si>
    <r>
      <rPr>
        <sz val="11"/>
        <color rgb="FF000000"/>
        <rFont val="Calibri"/>
        <family val="2"/>
        <charset val="1"/>
      </rPr>
      <t xml:space="preserve">1) </t>
    </r>
    <r>
      <rPr>
        <sz val="11"/>
        <rFont val="Calibri"/>
        <family val="2"/>
        <charset val="1"/>
      </rPr>
      <t xml:space="preserve">Supervisor de manutenção de aparelhos térmicos, de climatização e de refrigeração (CBO-9101-10)</t>
    </r>
    <r>
      <rPr>
        <sz val="11"/>
        <color rgb="FF000000"/>
        <rFont val="Calibri"/>
        <family val="2"/>
        <charset val="1"/>
      </rPr>
      <t xml:space="preserve">                      </t>
    </r>
  </si>
  <si>
    <t xml:space="preserve">2) TÉCNICO DE SEGURANÇA (CBO -3516-05)</t>
  </si>
  <si>
    <t xml:space="preserve">3) MECÂNICO DE REFRIGERAÇÃO (CBO 7257-05)</t>
  </si>
  <si>
    <t xml:space="preserve">4) AUXILIAR DE MECÂNICO (CBO 9112-05)</t>
  </si>
  <si>
    <t xml:space="preserve">SALÁRIO NORMATIVO DA CATEGORIA</t>
  </si>
  <si>
    <t xml:space="preserve">CUSTOS</t>
  </si>
  <si>
    <t xml:space="preserve">PERCENTUAIS E VALORES DE REFERÊNCIA</t>
  </si>
  <si>
    <t xml:space="preserve">MÓDULO 1: COMPOSIÇÃO DA REMUNERAÇÃO</t>
  </si>
  <si>
    <t xml:space="preserve">1 - Composição da Remuneração</t>
  </si>
  <si>
    <t xml:space="preserve">Valor (R$)</t>
  </si>
  <si>
    <t xml:space="preserve">    A - Salário Base</t>
  </si>
  <si>
    <t xml:space="preserve">    B - Adicional por atividade (CCT)</t>
  </si>
  <si>
    <t xml:space="preserve">    C - Adicional Periculosidade</t>
  </si>
  <si>
    <t xml:space="preserve">    D - Adicional noturno</t>
  </si>
  <si>
    <t xml:space="preserve">    E - Adicional de Hora Noturna Reduzida</t>
  </si>
  <si>
    <t xml:space="preserve">    F - Adicional de Hora Extra no Feriado Trabalhado</t>
  </si>
  <si>
    <t xml:space="preserve">    G - Outros (especificar) - Adicional Motorista</t>
  </si>
  <si>
    <t xml:space="preserve">TOTAL DO MÓDULO 1 (COMPOSIÇÃO DA REMUNERAÇÃO)</t>
  </si>
  <si>
    <t xml:space="preserve">MÓDULO 2: ENCARGOS E BENEFÍCIOS ANUAIS, MENSAIS E DIÁRIOS</t>
  </si>
  <si>
    <t xml:space="preserve">Submódulo 2.1 - 13º Salário e Adicional de Férias</t>
  </si>
  <si>
    <t xml:space="preserve">2.1 - 13º Salário, Férias e Adicional de Férias</t>
  </si>
  <si>
    <t xml:space="preserve">    A - 13º salário</t>
  </si>
  <si>
    <t xml:space="preserve">    B – Férias + Adicional de Férias</t>
  </si>
  <si>
    <t xml:space="preserve">TOTAL DE 13º SALÁRIO E ADICIONAL DE FÉRIAS</t>
  </si>
  <si>
    <t xml:space="preserve">Submódulo 2.2 - Encargos previdenciários e FGTS</t>
  </si>
  <si>
    <t xml:space="preserve">2.2 - Encargos previdenciários e FGTS</t>
  </si>
  <si>
    <t xml:space="preserve">    A - INSS</t>
  </si>
  <si>
    <t xml:space="preserve">    B - Salário Educação</t>
  </si>
  <si>
    <t xml:space="preserve">    C - Seguro Acidente do Trabalho/SAT/INSS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</si>
  <si>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</si>
  <si>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</si>
  <si>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</si>
  <si>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</si>
  <si>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</si>
  <si>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DE ENCARGOS PREVIDENCIÁRIOS E FGTS</t>
  </si>
  <si>
    <t xml:space="preserve">Submódulo 2.3 – Benefícios Mensais e Diários</t>
  </si>
  <si>
    <t xml:space="preserve">2.3 - Benefícios Mensais e Diários</t>
  </si>
  <si>
    <t xml:space="preserve">Valor (R$)             </t>
  </si>
  <si>
    <t xml:space="preserve">    A - Transporte</t>
  </si>
  <si>
    <t xml:space="preserve">B - Auxílio alimentação (Vales, cesta básica etc.)</t>
  </si>
  <si>
    <t xml:space="preserve">    C - Assistência médica e familiar</t>
  </si>
  <si>
    <r>
      <rPr>
        <sz val="10"/>
        <color rgb="FF000000"/>
        <rFont val="Arial"/>
        <family val="2"/>
        <charset val="1"/>
      </rPr>
      <t xml:space="preserve">    D - </t>
    </r>
    <r>
      <rPr>
        <sz val="10"/>
        <color rgb="FF000000"/>
        <rFont val="Times New Roman"/>
        <family val="1"/>
        <charset val="1"/>
      </rPr>
      <t xml:space="preserve">Reembolso-creche (Decreto 12.174/2024: R$ 526,64) - Incidência de 20% (R$ 526,64 x 20% = R$ 105,33) </t>
    </r>
  </si>
  <si>
    <t xml:space="preserve">    E - Seguro de vida, invalidez e funeral</t>
  </si>
  <si>
    <t xml:space="preserve">    F - Outros (especificar)</t>
  </si>
  <si>
    <t xml:space="preserve">TOTAL DOS BENEFÍCIOS MENSAIS E DIÁRIOS</t>
  </si>
  <si>
    <t xml:space="preserve">QUADRO RESUMO - MÓDULO 2- ENCARGOS E BENEFÍCIOS ANUAIS, MENSAIS E DIÁRIOS</t>
  </si>
  <si>
    <t xml:space="preserve">2.1 - 13º Salário e Adicional de Férias</t>
  </si>
  <si>
    <t xml:space="preserve">TOTAL DO MÓDULO 2 (ENCARGOS E BENEFÍCIOS ANUAIS, MENSAIS E DIÁRIOS)</t>
  </si>
  <si>
    <t xml:space="preserve">MÓDULO 3: PROVISÃO PARA RESCISÃO</t>
  </si>
  <si>
    <t xml:space="preserve">3 - Provisão para Rescisão</t>
  </si>
  <si>
    <t xml:space="preserve">    A - Aviso prévio indenizado</t>
  </si>
  <si>
    <t xml:space="preserve">    B - Incidência do FGTS sobre Aviso Prévio Indenizado</t>
  </si>
  <si>
    <t xml:space="preserve">    C - Multa do FGTS  e Contribuição Social sobre o aviso prévio indenizado</t>
  </si>
  <si>
    <t xml:space="preserve">    D - Aviso prévio trabalhado</t>
  </si>
  <si>
    <t xml:space="preserve">    E - Incidência de GPS, FGTS e outras contribuições (submódulo 2.2) sobre o Aviso Prévio Trabalhado</t>
  </si>
  <si>
    <t xml:space="preserve">    F -Multa do FGTS e contribuição social sobre o Aviso Prévio Trabalhado</t>
  </si>
  <si>
    <t xml:space="preserve">TOTAL DO MÓDULO 3 (PROVISÃO PARA RESCISÃO)</t>
  </si>
  <si>
    <t xml:space="preserve">MÓDULO 4: CUSTO DE REPOSIÇÃO DO PROFISSIONAL AUSENTE</t>
  </si>
  <si>
    <t xml:space="preserve">Submódulo 4.1 – Ausências Legais</t>
  </si>
  <si>
    <t xml:space="preserve">4.1 - Substituto nas Ausências Legais </t>
  </si>
  <si>
    <r>
      <rPr>
        <sz val="11"/>
        <color rgb="FF000000"/>
        <rFont val="Calibri"/>
        <family val="2"/>
        <charset val="1"/>
      </rPr>
      <t xml:space="preserve">    A - Substituto na Cobertura de Férias </t>
    </r>
    <r>
      <rPr>
        <sz val="11"/>
        <color rgb="FFFF0000"/>
        <rFont val="Calibri"/>
        <family val="2"/>
        <charset val="1"/>
      </rPr>
      <t xml:space="preserve"> </t>
    </r>
  </si>
  <si>
    <t xml:space="preserve">    B - Substituto na Cobertura de Ausências Legais</t>
  </si>
  <si>
    <t xml:space="preserve">    C - Substituto na Cobertura de Licença Paternidade</t>
  </si>
  <si>
    <t xml:space="preserve">    D - Substituto na Cobertura de Ausência por Acidente de Trabalho</t>
  </si>
  <si>
    <t xml:space="preserve">    E - Substituto na Cobertura de Afastamento Maternidade </t>
  </si>
  <si>
    <t xml:space="preserve">    F - Substituto na Cobertura de Doenças </t>
  </si>
  <si>
    <t xml:space="preserve">    G - Substituto na Cobertura de Outras Ausências (testemunho, doação de sangue, etc.)</t>
  </si>
  <si>
    <t xml:space="preserve">TOTAL DOS CUSTOS DE REPOSIÇÃO DO PROFISSIONAL AUSENTE</t>
  </si>
  <si>
    <t xml:space="preserve">4.2 - Incidência do Submódulo 2.2 sobre o Módulo 4</t>
  </si>
  <si>
    <t xml:space="preserve">TOTAL DO MÓDULO 4 (CUSTO DE REPOSIÇÃO DO PROFISSIONAL AUSENTE)</t>
  </si>
  <si>
    <t xml:space="preserve">MÓDULO 5: INSUMOS DIVERSOS</t>
  </si>
  <si>
    <t xml:space="preserve">5 – INSUMOS DIVERSOS</t>
  </si>
  <si>
    <t xml:space="preserve">A – Uniformes/EPI</t>
  </si>
  <si>
    <t xml:space="preserve">-</t>
  </si>
  <si>
    <t xml:space="preserve">    B – Materiais</t>
  </si>
  <si>
    <t xml:space="preserve">C – Equipamentos / Ferramentas</t>
  </si>
  <si>
    <t xml:space="preserve">    D - Outros (especificar)</t>
  </si>
  <si>
    <t xml:space="preserve">TOTAL DO MÓDULO 5 (INSUMOS DIVERSOS)</t>
  </si>
  <si>
    <t xml:space="preserve">QUADRO RESUMO DO CUSTO MENSAL POR EMPREGADO</t>
  </si>
  <si>
    <t xml:space="preserve">Mão-de-obra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</si>
  <si>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</si>
  <si>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</si>
  <si>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</si>
  <si>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– MÓDULO 4 - CUSTO DE REPOSIÇÃO DO PROFISSIONAL AUSENTE</t>
  </si>
  <si>
    <t xml:space="preserve">    D - MÓDULO 5 - INSUMOS DIVERSOS</t>
  </si>
  <si>
    <t xml:space="preserve">VALOR TOTAL POR EMPREGADO</t>
  </si>
  <si>
    <t xml:space="preserve">PERCENTUAL MENSAL POR EMPREGADO</t>
  </si>
  <si>
    <t xml:space="preserve">VALOR TOTAL MENSAL POR EMPREGADO</t>
  </si>
  <si>
    <t xml:space="preserve">OBSERVAÇÃO: A LICITANTE É RESPONSÁVEL PELO CORRETO PREENCHIMENTO, INCLUSIVE QUANTO A VERIFICAÇÃO DE FÓRMULAS DE CÁLCULO DA PLANILHA.</t>
  </si>
  <si>
    <t xml:space="preserve">A licitante deve adotar a correta tributação à qual esteja vinculada e caso tenha havido erro, e a tributação real seja pela CPRB, será promovido o reequilíbrio dos valores pactuados para correção da falha, caso contrário a empresa deve arcar com o ônus de seu equívoco, conforme notas introdutórias das minutas padrão do INSS;</t>
  </si>
  <si>
    <t xml:space="preserve">Acórdão nº 1.186/2017 - Plenário, segundo o qual, nas licitações para contratação de mão de obra terceirizada, a Administração "deve estabelecer na minuta do contrato que a parcela mensal a título de aviso prévio trabalhado será no percentual máximo de 1,94% no primeiro ano, e, em caso de prorrogação do contrato, o percentual máximo dessa parcela será de 0,194% a cada ano de prorrogação, a ser incluído por ocasião da formulação do aditivo da prorrogação do contrato, conforme a Lei 12.506/2011" (Enunciado do Boletim de Jurisprudência nº 176/2017)</t>
  </si>
  <si>
    <t xml:space="preserve">Reembolso-Creche</t>
  </si>
  <si>
    <t xml:space="preserve">1- Os valores previstos no módulo 2.3 , relativos ao reembolso-creche, não geraram reflexos no Módulo 4 – Custo de Reposição do Profissional Ausente em alinhamento à Instrução Normativa SEGES/MGI nº 147, de 13 de abril de 2026, e aplicam-se aos contratos com dedicação exclusiva de mão de obra.</t>
  </si>
  <si>
    <r>
      <rPr>
        <sz val="10"/>
        <color rgb="FF000000"/>
        <rFont val="Arial"/>
        <family val="2"/>
        <charset val="1"/>
      </rPr>
      <t xml:space="preserve">2- O valor de R$ 105,33 previsto na Planilha de Custos e Formação de Preços </t>
    </r>
    <r>
      <rPr>
        <b val="true"/>
        <sz val="10"/>
        <color rgb="FF000000"/>
        <rFont val="Arial"/>
        <family val="2"/>
        <charset val="1"/>
      </rPr>
      <t xml:space="preserve">é fixo e não pode ser alterado pela empresa na proposta apresentada.</t>
    </r>
    <r>
      <rPr>
        <sz val="10"/>
        <color rgb="FF000000"/>
        <rFont val="Arial"/>
        <family val="2"/>
        <charset val="1"/>
      </rPr>
      <t xml:space="preserve"> O que pode variar é o percentual de Custos Indiretos, Tributos e Lucro (CITL).</t>
    </r>
  </si>
  <si>
    <t xml:space="preserve">3- O percentual definido para a estimativa orçamentária do reembolso-creche é de 20%, conforme o Anexo II da IN nº 147/2026. Considerando o valor estabelecido no Anexo I, esse percentual corresponde a R$ 105,33 por trabalhador.</t>
  </si>
  <si>
    <t xml:space="preserve">4- O valor previsto nesta planilha para o reembolso-creche possui caráter estimativo e de provisão, não constituindo pagamento automático ou direito à percepção integral do valor provisionado pela CONTRATADA. O benefício somente será devido aos trabalhadores que atenderem aos requisitos estabelecidos na Instrução Normativa SEGES/MGI nº 147, de 13 de abril de 2026, e na legislação aplicável, mediante a efetiva comprovação da condição de beneficiário e das despesas realizadas com creche, escola particular ou cuidador, conforme os documentos comprobatórios admitidos pela referida norma.
O pagamento ficará limitado ao valor efetivamente desembolsado pela CONTRATADA em favor do trabalhador beneficiário, observado o limite estabelecido na legislação vigente, sendo vedado o pagamento, faturamento ou apropriação de valores provisionados que não tenham sido efetivamente utilizados e comprovados. Assim, eventual saldo decorrente da ausência de trabalhadores elegíveis ou da inexistência de despesas comprovadas não será devido à CONTRATADA.
A previsão do benefício na presente planilha atende ao disposto no art. 5º e art. 6º da IN SEGES/MGI nº 147/2026, que determinam sua consideração como custo mínimo relevante nas contratações com regime de dedicação exclusiva de mão de obra, sem afastar a necessidade de comprovação para fins de efetivo pagamento.</t>
  </si>
  <si>
    <t xml:space="preserve">ANEXO IV B – PLANILHA DE CUSTOS DE MATERIAIS E INSUMOS - Garanhuns</t>
  </si>
  <si>
    <t xml:space="preserve">PLANILHA ESTIMATIVA DE CUSTOS DE MATERIAIS E INSUMOS</t>
  </si>
  <si>
    <t xml:space="preserve">ITEM</t>
  </si>
  <si>
    <t xml:space="preserve">DESCRIÇÃO</t>
  </si>
  <si>
    <t xml:space="preserve">UNID</t>
  </si>
  <si>
    <t xml:space="preserve">QUANTIDADE</t>
  </si>
  <si>
    <t xml:space="preserve">PREÇO UNITÁRIO S/BDI</t>
  </si>
  <si>
    <t xml:space="preserve">PREÇO PARCIAL</t>
  </si>
  <si>
    <t xml:space="preserve">PREÇO UNITÁRIO C/BDI</t>
  </si>
  <si>
    <t xml:space="preserve">PREÇO TOTAL</t>
  </si>
  <si>
    <t xml:space="preserve">PEÇAS / COMPONENTES DE DRENAGEM</t>
  </si>
  <si>
    <t xml:space="preserve">CURVA DE PVC 90 GRAUS, SOLDAVEL, 20 MM, COR MARROM, PARA AGUA FRIA PREDIAL      </t>
  </si>
  <si>
    <t xml:space="preserve">UN</t>
  </si>
  <si>
    <t xml:space="preserve">CURVA DE PVC 90 GRAUS, SOLDAVEL, 32 MM, COR MARROM, PARA AGUA FRIA PREDIAL           </t>
  </si>
  <si>
    <t xml:space="preserve">1.3</t>
  </si>
  <si>
    <t xml:space="preserve">TUBO PVC, SOLDAVEL, DE 25 MM, AGUA FRIA (NBR-5648)   </t>
  </si>
  <si>
    <t xml:space="preserve">M</t>
  </si>
  <si>
    <t xml:space="preserve">1.4</t>
  </si>
  <si>
    <t xml:space="preserve">TUBO PVC, SOLDAVEL, DE 32 MM, AGUA FRIA (NBR-5648)       </t>
  </si>
  <si>
    <t xml:space="preserve">1.5</t>
  </si>
  <si>
    <t xml:space="preserve">JOELHO, PVC SOLDAVEL, 45 GRAUS, 20 MM, COR MARROM, PARA AGUA FRIA PREDIAL  </t>
  </si>
  <si>
    <t xml:space="preserve">1.6</t>
  </si>
  <si>
    <t xml:space="preserve">JOELHO, PVC SOLDAVEL, 45 GRAUS, 25 MM, COR MARROM, PARA AGUA FRIA PREDIAL       </t>
  </si>
  <si>
    <t xml:space="preserve">1.7</t>
  </si>
  <si>
    <t xml:space="preserve">JOELHO, PVC SOLDAVEL, 45 GRAUS, 32 MM, COR MARROM, PARA AGUA FRIA PREDIAL</t>
  </si>
  <si>
    <t xml:space="preserve">1.8</t>
  </si>
  <si>
    <t xml:space="preserve">TE SOLDAVEL, PVC, 90 GRAUS, 20 MM, PARA AGUA FRIA PREDIAL (NBR 5648)    </t>
  </si>
  <si>
    <t xml:space="preserve">1.9</t>
  </si>
  <si>
    <t xml:space="preserve">TE SOLDAVEL, PVC, 90 GRAUS, 25 MM, PARA AGUA FRIA PREDIAL (NBR 5648)     </t>
  </si>
  <si>
    <t xml:space="preserve">1.10</t>
  </si>
  <si>
    <t xml:space="preserve">TE SOLDAVEL, PVC, 90 GRAUS, 32 MM, PARA AGUA FRIA PREDIAL (NBR 5648)   </t>
  </si>
  <si>
    <t xml:space="preserve">1.11</t>
  </si>
  <si>
    <t xml:space="preserve">TE DE REDUCAO, PVC, SOLDAVEL, 90 GRAUS, 32 MM X 25 MM, PARA AGUA FRIA PREDIAL     </t>
  </si>
  <si>
    <t xml:space="preserve">1.12</t>
  </si>
  <si>
    <t xml:space="preserve">TE DE REDUCAO, PVC, SOLDAVEL, 90 GRAUS, 25 MM X 20 MM, PARA AGUA FRIA PREDIAL</t>
  </si>
  <si>
    <t xml:space="preserve">1.13</t>
  </si>
  <si>
    <t xml:space="preserve">LUVA PVC SOLDAVEL, 32 MM, PARA AGUA FRIA PREDIAL</t>
  </si>
  <si>
    <t xml:space="preserve">1.14</t>
  </si>
  <si>
    <t xml:space="preserve">LUVA PVC SOLDAVEL, 20 MM, PARA AGUA FRIA PREDIAL</t>
  </si>
  <si>
    <t xml:space="preserve">1.15</t>
  </si>
  <si>
    <t xml:space="preserve">LUVA DE REDUCAO SOLDAVEL, PVC, 25 MM X 20 MM, PARA AGUA FRIA PREDIAL   </t>
  </si>
  <si>
    <t xml:space="preserve">1.16</t>
  </si>
  <si>
    <t xml:space="preserve">LUVA DE REDUCAO SOLDAVEL, PVC, 32 MM X 25 MM, PARA AGUA FRIA PREDIAL    </t>
  </si>
  <si>
    <t xml:space="preserve">2.</t>
  </si>
  <si>
    <t xml:space="preserve">MATERIAIS DE CONSUMO GERAIS</t>
  </si>
  <si>
    <t xml:space="preserve">SOLDA EM VARETA FOSCOPER, D = *2,5* MM X COMPRIMENTO 500 MM</t>
  </si>
  <si>
    <t xml:space="preserve">KG</t>
  </si>
  <si>
    <t xml:space="preserve">PASTA PARA SOLDA DE TUBOS E CONEXOES DE COBRE (EMBALAGEM COM 250 G)</t>
  </si>
  <si>
    <t xml:space="preserve">Cilindro refil de gás MAPP bernzomatic - 400g</t>
  </si>
  <si>
    <t xml:space="preserve">ESTOPA</t>
  </si>
  <si>
    <t xml:space="preserve">TRINCHA CERDAS GRIS 1.1/2" (38 MM)</t>
  </si>
  <si>
    <t xml:space="preserve">2.6</t>
  </si>
  <si>
    <t xml:space="preserve">Manta Filtrante Classe G3/G4 - Rolo 20 Metros</t>
  </si>
  <si>
    <t xml:space="preserve">2.7</t>
  </si>
  <si>
    <t xml:space="preserve">DETERGENTE NEUTRO USO GERAL, CONCENTRADO</t>
  </si>
  <si>
    <t xml:space="preserve">L</t>
  </si>
  <si>
    <t xml:space="preserve">2.8</t>
  </si>
  <si>
    <t xml:space="preserve">CLORO LÍQUIDO</t>
  </si>
  <si>
    <t xml:space="preserve">2.9</t>
  </si>
  <si>
    <t xml:space="preserve">FITA ISOLANTE ADESIVA ANTICHAMA, USO ATE 750 V, EM ROLO DE 19 MM X 20 M  </t>
  </si>
  <si>
    <t xml:space="preserve">EQUIPAMENTOS GERAIS / EQUIPAMENTOS DE PROTEÇÃO E SINALIZAÇÃO</t>
  </si>
  <si>
    <t xml:space="preserve">Valor Mensal com depreciação 24 meses Equipamentos gerais </t>
  </si>
  <si>
    <t xml:space="preserve">CONE DE SINALIZACAO EM PVC RIGIDO COM FAIXA REFLETIVA, H = 70 / 76 CM</t>
  </si>
  <si>
    <t xml:space="preserve">CORDA DE POLIAMIDA 12 MM TIPO BOMBEIRO, PARA TRABALHO EM ALTURA (100M)</t>
  </si>
  <si>
    <t xml:space="preserve">3.3</t>
  </si>
  <si>
    <t xml:space="preserve">CABO DE ACO GALVANIZADO, DIAMETRO 12,7 MM (1/2"), COM ALMA DE FIBRA 6 X 25 F</t>
  </si>
  <si>
    <t xml:space="preserve">3.4</t>
  </si>
  <si>
    <t xml:space="preserve">TABUA APARELHADA *2,5 X 25* CM, EM MACARANDUBA/MASSARANDUBA, ANGELIM OU EQUIVALENTE DA REGIAO</t>
  </si>
  <si>
    <t xml:space="preserve">3.5</t>
  </si>
  <si>
    <t xml:space="preserve">BOMBA DE VÁCUO 12 CFM DUPLO ESTÁGIO BIVOLT</t>
  </si>
  <si>
    <t xml:space="preserve">3.6</t>
  </si>
  <si>
    <t xml:space="preserve">LAVADORA DE ALTA PRESSAO (LAVA - JATO) PARA AGUA FRIA, PRESSAO DE OPERACAO ENTRE 1400 E 1900 LIB/POL2, VAZAO MAXIMA ENTRE 400 E 700 L/H, POTENCIA DE OPERACAO ENTRE 2,50 E 3,00 CV  </t>
  </si>
  <si>
    <t xml:space="preserve">3.7</t>
  </si>
  <si>
    <t xml:space="preserve">KIT MAÇARICO PORTÁTIL PARA SOLDA SERVIÇOS AR CONDICIONADO</t>
  </si>
  <si>
    <t xml:space="preserve">3.8</t>
  </si>
  <si>
    <t xml:space="preserve">ESCADA EXTENSIVEL EM ALUMINIO, COM SAPATAS DE BORRACHA, ALTURA FECHADA 3,60 M, ALTURA ESTENDIDA DE 6,0 A 6,30 M, LARGURA MINIMA DE 35 CM, CACIDADE *120* KG   </t>
  </si>
  <si>
    <t xml:space="preserve">TOTAL ANUAL</t>
  </si>
  <si>
    <t xml:space="preserve">TOTAL MENSAL</t>
  </si>
  <si>
    <t xml:space="preserve">*OBS: A QUANTIDADE DE MATERIAL É UMA ESTIMATIVA QUE NÃO IMPEDE A UTILIZAÇÃO DE OUTROS MATERIAIS NÃO LISTADOS NESTA RELAÇÃO DEPENDENDO DA NECESSIDADE.</t>
  </si>
  <si>
    <t xml:space="preserve">IMPORTANTE: O CORRETO PREENCHIMENTO DAS PLANILHAS, INCLUSIVE QUANTO A FÓRMULAS, É DE RESPONSABILIDADE ÚNICA E EXCLUSIVA DA LICITANTE.</t>
  </si>
  <si>
    <t xml:space="preserve">ANEXO IV C – PLANILHA DE CUSTOS DE PEÇAS SOB DEMANDA - Garanhuns</t>
  </si>
  <si>
    <t xml:space="preserve">PERCENTUAL DE DESCONTO OFERECIDO PELA LICITANTE AO ITEM PEÇAS SOB DEMANDA</t>
  </si>
  <si>
    <t xml:space="preserve">PLANILHA ESTIMATIVA DE CUSTOS DE PEÇAS SOB DEMANDA</t>
  </si>
  <si>
    <t xml:space="preserve">PREÇO UNITÁRIO S/BDI Diferenciado</t>
  </si>
  <si>
    <t xml:space="preserve">TOTAL S/BDI Diferenciado</t>
  </si>
  <si>
    <t xml:space="preserve">BDI Diferenciado</t>
  </si>
  <si>
    <t xml:space="preserve">PREÇO UNITÁRIO C/BDI Diferenciado</t>
  </si>
  <si>
    <t xml:space="preserve">TOTAL C/BDI Diferenciado</t>
  </si>
  <si>
    <t xml:space="preserve">Valor unitário estimado pela Administração C/ BDI
</t>
  </si>
  <si>
    <t xml:space="preserve">CAPACITORES PARA APARELHOS DE AR CONDICIONADO COM CAPACIDADE DE 9.000 A 12.000 Btus</t>
  </si>
  <si>
    <t xml:space="preserve">CAPACITORES PARA APARELHOS DE AR CONDICIONADO COM CAPACIDADE DE 18.000 A 30.000 Btus</t>
  </si>
  <si>
    <t xml:space="preserve">5.3</t>
  </si>
  <si>
    <t xml:space="preserve">CAPACITORES PARA APARELHOS DE AR CONDICIONADO COM CAPACIDADE DE 36.000 A 60.000 Btus</t>
  </si>
  <si>
    <t xml:space="preserve">5.4</t>
  </si>
  <si>
    <t xml:space="preserve">CONTATOR TRIPOLAR, CORRENTE DE 25 A, TENSAO NOMINAL DE *500* V, CATEGORIA AC-2 E AC-3</t>
  </si>
  <si>
    <t xml:space="preserve">5.5</t>
  </si>
  <si>
    <t xml:space="preserve">CONTATOR TRIPOLAR, CORRENTE DE 32 A, TENSAO NOMINAL DE *500* V, CATEGORIA AC-2 E AC-3</t>
  </si>
  <si>
    <t xml:space="preserve">5.6</t>
  </si>
  <si>
    <t xml:space="preserve">CONTATOR TRIPOLAR, CORRENTE DE 45 A, TENSAO NOMINAL DE *500* V, CATEGORIA AC-2 E AC-3</t>
  </si>
  <si>
    <t xml:space="preserve">5.7</t>
  </si>
  <si>
    <t xml:space="preserve">Placa eletrônica PRINCIPAL para aparelhos de ar condicionado de qualquer capacidade</t>
  </si>
  <si>
    <t xml:space="preserve">5.8</t>
  </si>
  <si>
    <t xml:space="preserve">Placa eletrônica UNIVERSAL COM CONTROLE para aparelhos de ar condicionado de qualquer capacidade</t>
  </si>
  <si>
    <t xml:space="preserve">5.9</t>
  </si>
  <si>
    <t xml:space="preserve">SENSOR DE TEMPERATURA</t>
  </si>
  <si>
    <t xml:space="preserve">5.10</t>
  </si>
  <si>
    <t xml:space="preserve">Compressor para ar condicionado até 9.000 BTU/h.</t>
  </si>
  <si>
    <t xml:space="preserve">5.11</t>
  </si>
  <si>
    <t xml:space="preserve">Compressor para ar condicionado Inverter de 9.000 BTU/h</t>
  </si>
  <si>
    <t xml:space="preserve">5.12</t>
  </si>
  <si>
    <t xml:space="preserve">Compressor para ar condicionado de 12.000 BTU/h. </t>
  </si>
  <si>
    <t xml:space="preserve">5.13</t>
  </si>
  <si>
    <t xml:space="preserve">Compressor para ar condicionado Inverter de 12.000 BTU/h</t>
  </si>
  <si>
    <t xml:space="preserve">5.14</t>
  </si>
  <si>
    <t xml:space="preserve">Compressor para ar condicionado de 18.000 BTU/h.</t>
  </si>
  <si>
    <t xml:space="preserve">5.15</t>
  </si>
  <si>
    <t xml:space="preserve">Compressor para ar condicionado Inverter de 18.000 BTU/h</t>
  </si>
  <si>
    <t xml:space="preserve">5.16</t>
  </si>
  <si>
    <t xml:space="preserve">Compressor para ar condicionado de 24.000 BTU/h. Conforme Termo de Referência.</t>
  </si>
  <si>
    <t xml:space="preserve">5.17</t>
  </si>
  <si>
    <t xml:space="preserve">Compressor para ar condicionado Inverter de 24.000 BTU/h</t>
  </si>
  <si>
    <t xml:space="preserve">5.18</t>
  </si>
  <si>
    <t xml:space="preserve">Compressor para ar condicionado de 30.000 BTU/h. Conforme Termo de Referência.</t>
  </si>
  <si>
    <t xml:space="preserve">5.19</t>
  </si>
  <si>
    <t xml:space="preserve">Compressor para ar condicionado Inverter de 30.000 BTU/h</t>
  </si>
  <si>
    <t xml:space="preserve">5.20</t>
  </si>
  <si>
    <t xml:space="preserve">Compressor para ar condicionado de 36.000 BTU/h. Conforme Termo de Referência.</t>
  </si>
  <si>
    <t xml:space="preserve">5.21</t>
  </si>
  <si>
    <t xml:space="preserve">Compressor para ar condicionado Inverter de 36.000 BTU/h</t>
  </si>
  <si>
    <t xml:space="preserve">5.22</t>
  </si>
  <si>
    <t xml:space="preserve">Compressor para ar condicionado de 48.000 BTU/h. </t>
  </si>
  <si>
    <t xml:space="preserve">5.23</t>
  </si>
  <si>
    <t xml:space="preserve">Compressor para ar condicionado Inverter de 48.000 BTU/h</t>
  </si>
  <si>
    <t xml:space="preserve">5.24</t>
  </si>
  <si>
    <t xml:space="preserve">Compressor para ar condicionado de 60.000 BTU/h.</t>
  </si>
  <si>
    <t xml:space="preserve">5.25</t>
  </si>
  <si>
    <t xml:space="preserve">Compressor para ar condicionado Inverter de 60.000 BTU/h</t>
  </si>
  <si>
    <t xml:space="preserve">5.26</t>
  </si>
  <si>
    <t xml:space="preserve">Compressor para geladeira / freezer de qualquer capacidade.</t>
  </si>
  <si>
    <t xml:space="preserve">5.27</t>
  </si>
  <si>
    <t xml:space="preserve">Compressor para bebedouro coluna de qualquer capacidade.</t>
  </si>
  <si>
    <t xml:space="preserve">5.28</t>
  </si>
  <si>
    <t xml:space="preserve">Turbina de Evaporadora de Split e Acj com capacidade de 7.500 até 12.000 btu/h</t>
  </si>
  <si>
    <t xml:space="preserve">5.29</t>
  </si>
  <si>
    <t xml:space="preserve">Turbina de Evaporadora de Split e Acj com capacidade de 18.000 até 36.000 btu/h</t>
  </si>
  <si>
    <t xml:space="preserve">5.30</t>
  </si>
  <si>
    <t xml:space="preserve">Turbina de Evaporadora de Split e Acj com capacidade de 48.000 até 60.000 btu/h</t>
  </si>
  <si>
    <t xml:space="preserve">5.31</t>
  </si>
  <si>
    <t xml:space="preserve">Turbina de Evaporadora de Cassete com capacidade até 30.000 Btuh</t>
  </si>
  <si>
    <t xml:space="preserve">5.32</t>
  </si>
  <si>
    <t xml:space="preserve">Turbina de Evaporadora de Cassete com capacidade de 36.000 a 60.000 Btu/h</t>
  </si>
  <si>
    <t xml:space="preserve">5.33</t>
  </si>
  <si>
    <t xml:space="preserve">Hélice de Condensadora de Cassete, Split e Acj com capacidade de 7.500 até 12.000 btu/h</t>
  </si>
  <si>
    <t xml:space="preserve">5.34</t>
  </si>
  <si>
    <t xml:space="preserve">Hélice de Condensadora de Cassete, Split e Acj com capacidade de 18.000 até 36.000 btu/h</t>
  </si>
  <si>
    <t xml:space="preserve">5.35</t>
  </si>
  <si>
    <t xml:space="preserve">Hélice de Condensadora de Cassete, Split e Acj com capacidade de 48.000 até 60.000 btu/h</t>
  </si>
  <si>
    <t xml:space="preserve">5.36</t>
  </si>
  <si>
    <t xml:space="preserve">Motores ventiladores da evaporadora de equipamentos com  capacidade de até 12.000 BTUs</t>
  </si>
  <si>
    <t xml:space="preserve">5.37</t>
  </si>
  <si>
    <t xml:space="preserve">Motores ventiladores da evaporadora de equipamentos  com capacidade acima de 18.000 até 24.000 BTUs</t>
  </si>
  <si>
    <t xml:space="preserve">5.38</t>
  </si>
  <si>
    <t xml:space="preserve">Motores ventiladores da evaporadora de equipamentos  com capacidade acima de 24.000 até 36.000 BTUs</t>
  </si>
  <si>
    <t xml:space="preserve">5.39</t>
  </si>
  <si>
    <t xml:space="preserve">Motores ventiladores da evaporadora de equipamentos  com capacidade acima de 36.000 até 60.000 BTUs.</t>
  </si>
  <si>
    <t xml:space="preserve">5.40</t>
  </si>
  <si>
    <t xml:space="preserve">Motores ventiladores da condensadora de equipamentos com capacidade de até 12.000 BTUs.</t>
  </si>
  <si>
    <t xml:space="preserve">5.41</t>
  </si>
  <si>
    <t xml:space="preserve">Motores ventiladores da condensadora de equipamentos com capacidade acima de 12.000Btus até 24.000 BTUs.</t>
  </si>
  <si>
    <t xml:space="preserve">5.42</t>
  </si>
  <si>
    <t xml:space="preserve">Motores ventiladores da condensadora de equipamentos com capacidade acima de 24.000Btus até 36.000 BTUs.</t>
  </si>
  <si>
    <t xml:space="preserve">5.43</t>
  </si>
  <si>
    <t xml:space="preserve">Motores ventiladores da condensadora de equipamentos com capacidade acima de 36.000Btus até 60.000 BTUs..</t>
  </si>
  <si>
    <t xml:space="preserve">5.44</t>
  </si>
  <si>
    <t xml:space="preserve">Bomba de dreno de equipamentos de ar condicionado.</t>
  </si>
  <si>
    <t xml:space="preserve">5.45</t>
  </si>
  <si>
    <t xml:space="preserve"> Serpentina para aparelhos de 9.000 BTUs a 12.000 Btus</t>
  </si>
  <si>
    <t xml:space="preserve">5.46</t>
  </si>
  <si>
    <t xml:space="preserve"> Serpentina para aparelhos de 18.000 BTUs a 24.000 Btus</t>
  </si>
  <si>
    <t xml:space="preserve">5.47</t>
  </si>
  <si>
    <t xml:space="preserve">Serpentina para aparelhos de 30.000 BTUs até 36.000 Btus</t>
  </si>
  <si>
    <t xml:space="preserve">5.48</t>
  </si>
  <si>
    <t xml:space="preserve">Serpentina para aparelhos de 48.000 BTUs até 60.000 Btus</t>
  </si>
  <si>
    <t xml:space="preserve">5.49</t>
  </si>
  <si>
    <t xml:space="preserve">CABO DE COBRE, FLEXIVEL, CLASSE 4 OU 5, ISOLACAO EM PVC/A, ANTICHAMA BWF-B, COBERTURA PVC-ST1, ANTICHAMA BWF-B, 1 CONDUTOR, 0,6/1 KV, SECAO NOMINAL 4 MM2</t>
  </si>
  <si>
    <t xml:space="preserve">5.50</t>
  </si>
  <si>
    <t xml:space="preserve">CABO DE COBRE, FLEXIVEL, CLASSE 4 OU 5, ISOLACAO EM PVC/A, ANTICHAMA BWF-B, COBERTURA PVC-ST1, ANTICHAMA BWF-B, 1 CONDUTOR, 0,6/1 KV, SECAO NOMINAL 6 MM2</t>
  </si>
  <si>
    <t xml:space="preserve">5.51</t>
  </si>
  <si>
    <t xml:space="preserve">CABO DE COBRE, FLEXIVEL, CLASSE 4 OU 5, ISOLACAO EM PVC/A, ANTICHAMA BWF-B, COBERTURA PVC-ST1, ANTICHAMA BWF-B, 1 CONDUTOR, 0,6/1 KV, SECAO NOMINAL 2,5 MM2  </t>
  </si>
  <si>
    <t xml:space="preserve">5.52</t>
  </si>
  <si>
    <t xml:space="preserve">CABO MULTIPOLAR DE COBRE, FLEXIVEL, CLASSE 4 OU 5, ISOLACAO EM HEPR, COBERTURA EM PVC-ST2, ANTICHAMA BWF-B, 0,6/1 KV, 3 CONDUTORES DE 1,5 MM2</t>
  </si>
  <si>
    <t xml:space="preserve">5.53</t>
  </si>
  <si>
    <t xml:space="preserve">CABO MULTIPOLAR DE COBRE, FLEXIVEL, CLASSE 4 OU 5, ISOLACAO EM HEPR, COBERTURA EM PVC-ST2, ANTICHAMA BWF-B, 0,6/1 KV, 3 CONDUTORES DE 2,5 MM2</t>
  </si>
  <si>
    <t xml:space="preserve">5.54</t>
  </si>
  <si>
    <t xml:space="preserve">CABO MULTIPOLAR DE COBRE, FLEXIVEL, CLASSE 4 OU 5, ISOLACAO EM HEPR, COBERTURA EM PVC-ST2, ANTICHAMA BWF-B, 0,6/1 KV, 3 CONDUTORES DE 4 MM2</t>
  </si>
  <si>
    <t xml:space="preserve">5.55</t>
  </si>
  <si>
    <t xml:space="preserve">CABO MULTIPOLAR DE COBRE, FLEXIVEL, CLASSE 4 OU 5, ISOLACAO EM HEPR, COBERTURA EM PVC-ST2, ANTICHAMA BWF-B, 0,6/1 KV, 3 CONDUTORES DE 6 MM2</t>
  </si>
  <si>
    <t xml:space="preserve">5.56</t>
  </si>
  <si>
    <t xml:space="preserve">Cabo de cobre PP Cordplast 4 x 2,5 mm2, 450/750v m</t>
  </si>
  <si>
    <t xml:space="preserve">5.57</t>
  </si>
  <si>
    <t xml:space="preserve">Cabo de cobre PP Cordplast 4 x 4,0 mm2, 450/750v M</t>
  </si>
  <si>
    <t xml:space="preserve">5.58</t>
  </si>
  <si>
    <t xml:space="preserve">Tubo de cobre flexível Ø 7/8" - 22,23mm, e= 1mm m</t>
  </si>
  <si>
    <t xml:space="preserve">5.59</t>
  </si>
  <si>
    <t xml:space="preserve">TUBO DE COBRE FLEXIVEL, D = 5/8 ", E = 0,79 MM, PARA AR-CONDICIONADO/ INSTALACOES GAS RESIDENCIAIS E COMERCIAIS</t>
  </si>
  <si>
    <t xml:space="preserve">5.60</t>
  </si>
  <si>
    <t xml:space="preserve">TUBO DE COBRE FLEXIVEL, D = 3/4 ", E = 0,79 MM, PARA AR-CONDICIONADO/ INSTALACOES GAS RESIDENCIAIS E COMERCIAIS</t>
  </si>
  <si>
    <t xml:space="preserve">5.61</t>
  </si>
  <si>
    <t xml:space="preserve">TUBO DE COBRE FLEXIVEL, D = 1/2 ", E = 0,79 MM, PARA AR-CONDICIONADO/ INSTALACOES GAS RESIDENCIAIS E COMERCIAIS</t>
  </si>
  <si>
    <t xml:space="preserve">5.62</t>
  </si>
  <si>
    <t xml:space="preserve">TUBO DE COBRE FLEXIVEL, D = 3/8 ", E = 0,79 MM, PARA AR-CONDICIONADO/ INSTALACOES GAS RESIDENCIAIS E COMERCIAIS</t>
  </si>
  <si>
    <t xml:space="preserve">5.63</t>
  </si>
  <si>
    <t xml:space="preserve">TUBO DE COBRE FLEXIVEL, D = 1/4 ", E = 0,79 MM, PARA AR-CONDICIONADO/ INSTALACOES GAS RESIDENCIAIS E COMERCIAIS</t>
  </si>
  <si>
    <t xml:space="preserve">5.64</t>
  </si>
  <si>
    <t xml:space="preserve">TUBO DE ESPUMA DE POLIETILENO EXPANDIDO FLEXIVEL PARA ISOLAMENTO TERMICO DE TUBULACAO DE AR CONDICIONADO, AGUA QUENTE, DN 1 1/2", E= 10 MM</t>
  </si>
  <si>
    <t xml:space="preserve">5.65</t>
  </si>
  <si>
    <t xml:space="preserve"> TUBO DE ESPUMA DE POLIETILENO EXPANDIDO FLEXIVEL PARA ISOLAMENTO TERMICO DE TUBULACAO DE AR CONDICIONADO, AGUA QUENTE, DN 1 1/4", E= 10 MM</t>
  </si>
  <si>
    <t xml:space="preserve">5.66</t>
  </si>
  <si>
    <t xml:space="preserve">TUBO DE ESPUMA DE POLIETILENO EXPANDIDO FLEXIVEL PARA ISOLAMENTO TERMICO DE TUBULACAO DE AR CONDICIONADO, AGUA QUENTE, DN 1 3/8", E= 10 MM</t>
  </si>
  <si>
    <t xml:space="preserve">5.67</t>
  </si>
  <si>
    <t xml:space="preserve">TUBO DE ESPUMA DE POLIETILENO EXPANDIDO FLEXIVEL PARA ISOLAMENTO TERMICO DE TUBULACAO DE AR CONDICIONADO, AGUA QUENTE, DN 1 1/8", E= 10 MM</t>
  </si>
  <si>
    <t xml:space="preserve">5.68</t>
  </si>
  <si>
    <t xml:space="preserve">TUBO DE ESPUMA DE POLIETILENO EXPANDIDO FLEXIVEL PARA ISOLAMENTO TERMICO DE TUBULACAO DE AR CONDICIONADO, AGUA QUENTE, DN 5/8", E= 10 MM</t>
  </si>
  <si>
    <t xml:space="preserve">5.69</t>
  </si>
  <si>
    <t xml:space="preserve">TUBO DE ESPUMA DE POLIETILENO EXPANDIDO FLEXIVEL PARA ISOLAMENTO TERMICO DE TUBULACAO DE AR CONDICIONADO, AGUA QUENTE, DN 1/2", E= 10 MM</t>
  </si>
  <si>
    <t xml:space="preserve">5.70</t>
  </si>
  <si>
    <t xml:space="preserve">TUBO DE ESPUMA DE POLIETILENO EXPANDIDO FLEXIVEL PARA ISOLAMENTO TERMICO DE TUBULACAO DE AR CONDICIONADO, AGUA QUENTE, DN 1/4", E= 10 MM</t>
  </si>
  <si>
    <t xml:space="preserve">5.71</t>
  </si>
  <si>
    <t xml:space="preserve">TUBO DE ESPUMA DE POLIETILENO EXPANDIDO FLEXIVEL PARA ISOLAMENTO TERMICO DE TUBULACAO DE AR CONDICIONADO, AGUA QUENTE, DN 1", E= 10 MM</t>
  </si>
  <si>
    <t xml:space="preserve">5.72</t>
  </si>
  <si>
    <t xml:space="preserve">TUBO DE ESPUMA DE POLIETILENO EXPANDIDO FLEXIVEL PARA ISOLAMENTO TERMICO DE TUBULACAO DE AR CONDICIONADO, AGUA QUENTE, DN 3/4", E= 10 MM</t>
  </si>
  <si>
    <t xml:space="preserve">5.73</t>
  </si>
  <si>
    <t xml:space="preserve">TUBO DE ESPUMA DE POLIETILENO EXPANDIDO FLEXIVEL PARA ISOLAMENTO TERMICO DE TUBULACAO DE AR CONDICIONADO, AGUA QUENTE, DN 3/8", E= 10 MM</t>
  </si>
  <si>
    <t xml:space="preserve">5.74</t>
  </si>
  <si>
    <t xml:space="preserve"> TUBO DE ESPUMA DE POLIETILENO EXPANDIDO FLEXIVEL PARA ISOLAMENTO TERMICO DE TUBULACAO DE AR CONDICIONADO, AGUA QUENTE, DN 7/8", E= 10 MM</t>
  </si>
  <si>
    <t xml:space="preserve">5.75</t>
  </si>
  <si>
    <t xml:space="preserve">SUPORTE MAO-FRANCESA EM ACO, ABAS IGUAIS 40 CM, CAPACIDADE MINIMA 70 KG, BRANCO</t>
  </si>
  <si>
    <t xml:space="preserve">PAR</t>
  </si>
  <si>
    <t xml:space="preserve">5.76</t>
  </si>
  <si>
    <t xml:space="preserve">SUPORTE MAO-FRANCESA (PAR), abas iguais 60 cm, PARA CONDENSADORA DE AR CONDICIONADO COM CAPACIDADE DE 36.000 A 60.000 Btus. </t>
  </si>
  <si>
    <t xml:space="preserve">5.77</t>
  </si>
  <si>
    <t xml:space="preserve">GÁS REFRIGERANTE R22</t>
  </si>
  <si>
    <t xml:space="preserve">KG    </t>
  </si>
  <si>
    <t xml:space="preserve">5.78</t>
  </si>
  <si>
    <t xml:space="preserve">GÁS REFRIGERANTE R410A</t>
  </si>
  <si>
    <t xml:space="preserve">5.79</t>
  </si>
  <si>
    <t xml:space="preserve">GÁS REFRIGERANTE R32</t>
  </si>
  <si>
    <t xml:space="preserve">*OBS: A QUANTIDADE DE MATERIAL DESTA LISTA É UMA ESTIMATIVA.</t>
  </si>
  <si>
    <t xml:space="preserve">ANEXO IV D – PLANILHA DE CUSTOS DOS SERVIÇOS EVENTUAIS - Garanhuns</t>
  </si>
  <si>
    <t xml:space="preserve">DESCONTO OFERECIDO PELA LICITANTE EM PERCENTUAL</t>
  </si>
  <si>
    <t xml:space="preserve">PLANILHA DE CUSTOS DOS SERVIÇOS EVENTUAIS</t>
  </si>
  <si>
    <t xml:space="preserve">Unid.</t>
  </si>
  <si>
    <t xml:space="preserve">Quant.</t>
  </si>
  <si>
    <t xml:space="preserve">Preço Unitário S/ BDI Diferenciado</t>
  </si>
  <si>
    <t xml:space="preserve">Preço Total S/BDI Diferenciado</t>
  </si>
  <si>
    <t xml:space="preserve">Preço Unitário C/ BDI Diferenciado</t>
  </si>
  <si>
    <t xml:space="preserve">Preço Total c/BDI Diferenciado</t>
  </si>
  <si>
    <t xml:space="preserve">Valor unitário estimado pela Administração C/ BDI</t>
  </si>
  <si>
    <t xml:space="preserve">Serviços de Coleta e Análise Bacteriológica e Microbiológica do Ar</t>
  </si>
  <si>
    <t xml:space="preserve">sv</t>
  </si>
  <si>
    <t xml:space="preserve">Limpeza e dutos de ar condicionado e exaustores</t>
  </si>
  <si>
    <t xml:space="preserve">m</t>
  </si>
  <si>
    <t xml:space="preserve">TOTAL GERAL ANUAL S/ BDI (R$) =</t>
  </si>
  <si>
    <t xml:space="preserve">TOTAL MENSAL S/ BDI (R$) =</t>
  </si>
  <si>
    <t xml:space="preserve">TOTAL GERAL ANUAL C/ BDI (R$) =</t>
  </si>
  <si>
    <t xml:space="preserve">TOTAL MENSAL C/ BDI (R$) =</t>
  </si>
  <si>
    <t xml:space="preserve">ANEXO IV E - COMPOSIÇÃO DA TAXA DE BDI - Garanhuns</t>
  </si>
  <si>
    <t xml:space="preserve">REGIME ADOTADO</t>
  </si>
  <si>
    <t xml:space="preserve">DESONERADO (   )                            NÃO DESONERADO (   ) </t>
  </si>
  <si>
    <t xml:space="preserve">CÁLCULO DO BDI</t>
  </si>
  <si>
    <t xml:space="preserve">CÁLCULO DO BDI DIFERENCIADO</t>
  </si>
  <si>
    <t xml:space="preserve">(SERVIÇOS PREVENTIVOS, CORRETIVOS E SOB DEMANDA)</t>
  </si>
  <si>
    <t xml:space="preserve">(SERVIÇOS E PEÇAS SOB DEMANDA)</t>
  </si>
  <si>
    <t xml:space="preserve">COMPONENTE</t>
  </si>
  <si>
    <t xml:space="preserve">INCIDÊNCIA</t>
  </si>
  <si>
    <t xml:space="preserve">A</t>
  </si>
  <si>
    <t xml:space="preserve">DESPESAS INDIRETAS</t>
  </si>
  <si>
    <t xml:space="preserve">Administração Central</t>
  </si>
  <si>
    <t xml:space="preserve">Seguros + Garantias</t>
  </si>
  <si>
    <t xml:space="preserve">Riscos</t>
  </si>
  <si>
    <t xml:space="preserve">Despesas Financeiras</t>
  </si>
  <si>
    <t xml:space="preserve">B</t>
  </si>
  <si>
    <t xml:space="preserve">TRIBUTOS</t>
  </si>
  <si>
    <t xml:space="preserve">COFINS - Contribuição financiamento seguridade social</t>
  </si>
  <si>
    <t xml:space="preserve">PIS - Programa de Integração Social</t>
  </si>
  <si>
    <t xml:space="preserve">ISS - Imposto sobre serviço de qualquer natureza</t>
  </si>
  <si>
    <t xml:space="preserve">Contribuição Previdenciária sobre Receita Bruta</t>
  </si>
  <si>
    <t xml:space="preserve">C</t>
  </si>
  <si>
    <t xml:space="preserve">BONIFICAÇÃO</t>
  </si>
  <si>
    <t xml:space="preserve">Lucro</t>
  </si>
  <si>
    <t xml:space="preserve">Observações:</t>
  </si>
  <si>
    <t xml:space="preserve">(*) % de ISS adotado: A licitante deverá informar, na composição do BDI, a alíquota de ISSQN adotada e seu respectivo fundamento legal, mediante indicação da legislação aplicável.</t>
  </si>
  <si>
    <t xml:space="preserve">FÓRMULA UTILIZADA PARA CÁLCULO DO BDI</t>
  </si>
  <si>
    <t xml:space="preserve">AC</t>
  </si>
  <si>
    <t xml:space="preserve">Taxa representativa das despesas de rateio da Administração Central</t>
  </si>
  <si>
    <t xml:space="preserve">S</t>
  </si>
  <si>
    <t xml:space="preserve">Taxa representativa de Seguros</t>
  </si>
  <si>
    <t xml:space="preserve">R</t>
  </si>
  <si>
    <t xml:space="preserve">Taxa representativa de Riscos</t>
  </si>
  <si>
    <t xml:space="preserve">G</t>
  </si>
  <si>
    <t xml:space="preserve">Taxa representativa de Garantias</t>
  </si>
  <si>
    <t xml:space="preserve">DF</t>
  </si>
  <si>
    <t xml:space="preserve">Taxa representativa das Despesas Financeiras</t>
  </si>
  <si>
    <t xml:space="preserve">Taxa representativa do Lucro</t>
  </si>
  <si>
    <t xml:space="preserve">I</t>
  </si>
  <si>
    <t xml:space="preserve">Taxa representativa da incidência de Impostos</t>
  </si>
  <si>
    <t xml:space="preserve">Taxa representativa da incidência de impostos é aplicada sobre o preço de venda da prestação do serviço, enquanto que as demais taxas são aplicadas sobre o custo.</t>
  </si>
  <si>
    <t xml:space="preserve">COTAÇÃO DE PREÇO DO DESLOCAMENTO</t>
  </si>
  <si>
    <t xml:space="preserve">COMPOSIÇÃO – CAMINHONETE CABINE DUPLA COM MOTOR FLEX, CÂMBIO MANUAL - CHP DIURNO. (H)</t>
  </si>
  <si>
    <t xml:space="preserve">GRUPO</t>
  </si>
  <si>
    <t xml:space="preserve">CÓDIGO</t>
  </si>
  <si>
    <t xml:space="preserve">UNIDADE</t>
  </si>
  <si>
    <t xml:space="preserve">PREÇO UNITÁRIO</t>
  </si>
  <si>
    <t xml:space="preserve">ÍNDICE</t>
  </si>
  <si>
    <t xml:space="preserve">DESCRIÇÃO DO VEÍCULO</t>
  </si>
  <si>
    <t xml:space="preserve">VALOR</t>
  </si>
  <si>
    <t xml:space="preserve">CAMINHONETE CABINE DUPLA COM MOTOR FLEX, CÂMBIO MANUAL- DEPRECIAÇÃO.</t>
  </si>
  <si>
    <t xml:space="preserve">H</t>
  </si>
  <si>
    <t xml:space="preserve">Veículo</t>
  </si>
  <si>
    <t xml:space="preserve">CAMINHONETE CABINE DUPLA COM MOTOR FLEX, CÂMBIO MANUAL- JUROS.</t>
  </si>
  <si>
    <t xml:space="preserve">CAMINHONETE CABINE DUPLA COM MOTOR FLEX, CÂMBIO MANUAL - IMPOSTOS E SEGUROS.</t>
  </si>
  <si>
    <t xml:space="preserve">CAMINHONETE CABINE DUPLA COM MOTOR FLEX, CÂMBIO MANUAL- MANUTENÇÃO.</t>
  </si>
  <si>
    <t xml:space="preserve">CAMINHONETE CABINE DUPLA COM MOTOR FLEX, CÂMBIO MANUAL - MATERIAIS NA OPERAÇÃO.</t>
  </si>
  <si>
    <t xml:space="preserve">TOTAL POR HORA PRODUTIVA</t>
  </si>
  <si>
    <t xml:space="preserve">QUANTIDADE DE HORAS PRODUTIVAS</t>
  </si>
  <si>
    <t xml:space="preserve">ESTIMATIVA TOTAL DE HORAS PRODUTIVAS</t>
  </si>
  <si>
    <t xml:space="preserve">COMPOSIÇÃO – CAMINHONETE CABINE DUPLA COM MOTOR FLEX, CÂMBIO MANUAL - CHI DIURNO. (H)</t>
  </si>
  <si>
    <t xml:space="preserve">CAMINHONETE CABINE DUPLA COM MOTOR FLEX, CÂMBIO MANUAL - DEPRECIAÇÃO</t>
  </si>
  <si>
    <t xml:space="preserve">CAMINHONETE CABINE DUPLA COM MOTOR FLEX, CÂMBIO MANUAL - JUROS.</t>
  </si>
  <si>
    <t xml:space="preserve">TOTAL POR HORA IMPRODUTIVA</t>
  </si>
  <si>
    <t xml:space="preserve">QUANTIDADE DE HORAS IMPRODUTIVAS</t>
  </si>
  <si>
    <t xml:space="preserve">ESTIMATIVA TOTAL DE HORAS IMPRODUTIVAS</t>
  </si>
  <si>
    <t xml:space="preserve">CAMINHONETE CABINE DUPLA COM MOTOR FLEX, CÂMBIO MANUAL - DEPRECIAÇÃO. (H)</t>
  </si>
  <si>
    <t xml:space="preserve">COEFICIENTE</t>
  </si>
  <si>
    <t xml:space="preserve">CUSTO UNITÁRIO VEÍCULO</t>
  </si>
  <si>
    <t xml:space="preserve">CUSTO TOTAL</t>
  </si>
  <si>
    <t xml:space="preserve">CAMINHONETE CABINE DUPLA COM MOTOR FLEX, CÂMBIO MANUAL</t>
  </si>
  <si>
    <t xml:space="preserve">CAMINHONETE CABINE DUPLA COM MOTOR FLEX, CÂMBIO MANUAL - JUROS. (H)</t>
  </si>
  <si>
    <t xml:space="preserve">CAMINHONETE CABINE DUPLA COM MOTOR FLEX, CÂMBIO MANUAL - IMPOSTOS E SEGUROS. (H)</t>
  </si>
  <si>
    <t xml:space="preserve">CAMINHONETE CABINE DUPLA COM MOTOR FLEX, CÂMBIO MANUAL - MANUTENÇÃO. (H)</t>
  </si>
  <si>
    <t xml:space="preserve">CAMINHONETE CABINE DUPLA COM MOTOR FLEX, CÂMBIO MANUAL - MATERIAIS NA OPERAÇÃO. (H)</t>
  </si>
  <si>
    <t xml:space="preserve">CUSTO UNITÁRIO</t>
  </si>
  <si>
    <t xml:space="preserve">Gasolina Comum</t>
  </si>
  <si>
    <t xml:space="preserve">RESUMO DAS ESTIMATIVAS DE DESLOCAMENTOS E DIÁRIAS</t>
  </si>
  <si>
    <t xml:space="preserve">QUANTIDADE MENSAL</t>
  </si>
  <si>
    <t xml:space="preserve">CUSTO MENSAL (SEM BDI)</t>
  </si>
  <si>
    <t xml:space="preserve">QUANTIDADE ANUAL</t>
  </si>
  <si>
    <t xml:space="preserve">VALOR ANUAL (SEM BDI)</t>
  </si>
  <si>
    <t xml:space="preserve">%</t>
  </si>
  <si>
    <t xml:space="preserve">ESTIMATIVA DE PERNOITE E ALIMENTAÇÃO (JANTAR)</t>
  </si>
  <si>
    <t xml:space="preserve">ESTIMATIVA - PEDÁGIO E OUTRAS TARIFAS</t>
  </si>
  <si>
    <t xml:space="preserve">ESTIMATIVA P/DESPESAS C/TRANSPORTE - ÔNIBUS RODOVIÁRIO</t>
  </si>
  <si>
    <t xml:space="preserve">ESTIMATIVA TOTAL DE HORAS PRODUTIVAS DESLOCAMENTO VEÍCULO MANUTENÇÃO AR CONDICIONADO</t>
  </si>
  <si>
    <t xml:space="preserve">ESTIMATIVA TOTAL DE HORAS IMPRODUTIVAS DESLOCAMENTO VEÍCULO MANUTENÇÃO AR CONDICIONADO</t>
  </si>
  <si>
    <t xml:space="preserve">ESTIMATIVA TOTAL ANUAL</t>
  </si>
  <si>
    <t xml:space="preserve">ESTIMATIVA TOTAL MENSAL</t>
  </si>
  <si>
    <t xml:space="preserve">Observação</t>
  </si>
  <si>
    <t xml:space="preserve">1- Está sendo previsto a disponibilização de um veículo do tipo cabine dupla para atender às necessidades de deslocamento das equipes durante a execução dos serviços de manutenção. A escolha desse tipo de veículo decorre da necessidade de possibilitar que o Encarregado de Manutenção possa acompanhar as equipes em campo e realize inspeções, fiscalizações e verificações técnicas durante a execução dos serviços, de acordo com a necessidade apresentada.
A cabine dupla permite o transporte simultâneo dos profissionais responsáveis pela execução dos serviços e do Encarregado, proporcionando maior eficiência no acompanhamento das atividades, especialmente nas situações em que seja necessária a realização de vistorias, avaliações técnicas, supervisão dos serviços executados, identificação de demandas de manutenção e orientação da equipe em campo.
Dessa forma, a previsão do veículo cabine dupla está diretamente relacionada à necessidade de garantir o adequado acompanhamento e supervisão técnica dos serviços, não se tratando apenas de meio de transporte da equipe, mas também de recurso necessário à adequada execução e gestão operacional do contrato. </t>
  </si>
  <si>
    <t xml:space="preserve">MEMÓRIA DE CÁLCULO - PLANILHA DE CUSTOS E FORMAÇÃO DE PREÇOS DE MÃO DE OBRA</t>
  </si>
  <si>
    <t xml:space="preserve">FUNCIONÁRIO (CBO)</t>
  </si>
  <si>
    <t xml:space="preserve">SALÁRIO NORMATIVO</t>
  </si>
  <si>
    <t xml:space="preserve">FONTE</t>
  </si>
  <si>
    <t xml:space="preserve">    B - Adicional por atividade CCT</t>
  </si>
  <si>
    <t xml:space="preserve">    C - Adicional insalubridade / periculosidade</t>
  </si>
  <si>
    <t xml:space="preserve">    G - Outros (especificar)</t>
  </si>
  <si>
    <t xml:space="preserve">SOMA DOS VALORES DO MÓDULO</t>
  </si>
  <si>
    <t xml:space="preserve">1/12 = 8,33</t>
  </si>
  <si>
    <t xml:space="preserve">1/12*1/3 = 2,78</t>
  </si>
  <si>
    <t xml:space="preserve">SOMA 2.1</t>
  </si>
  <si>
    <t xml:space="preserve">2.2 - Encargos previdenciários e FGTS (incide sobre modulo 1 e submódulo 2.2)</t>
  </si>
  <si>
    <t xml:space="preserve">DESONERADA / NÃO DESONERADO</t>
  </si>
  <si>
    <t xml:space="preserve">Fundamentação: art. 3º, inciso I, do Decreto nº 87.043/8</t>
  </si>
  <si>
    <t xml:space="preserve">art. 22, inciso II, alíneas ‘b’ e ‘c’, da Lei nº 8.212/91</t>
  </si>
  <si>
    <t xml:space="preserve">art. 30 da Lei nº 8.036/90 e art. 1º da Lei nº 8.154/90.</t>
  </si>
  <si>
    <t xml:space="preserve">Decreto-Lei nº 2.318/86</t>
  </si>
  <si>
    <t xml:space="preserve">Lei nº 8.029/90, alterada pela Lei nº 8.154/90.</t>
  </si>
  <si>
    <t xml:space="preserve">art. 1º, inciso I, do Decreto-Lei nº 1.146/70</t>
  </si>
  <si>
    <t xml:space="preserve">art. 15 da Lei nº 8.036/90 e art. 7º, inciso III, da Constituição Federal de 1988.</t>
  </si>
  <si>
    <t xml:space="preserve">SOMA 2.2</t>
  </si>
  <si>
    <t xml:space="preserve">VALOR TRANSPORTE OFICIAL</t>
  </si>
  <si>
    <t xml:space="preserve">    B - Auxílio alimentação (Vales, cesta básica etc.)</t>
  </si>
  <si>
    <t xml:space="preserve">VALOR CONVENÇÃO COLETIVA</t>
  </si>
  <si>
    <t xml:space="preserve">    D - Auxílio creche</t>
  </si>
  <si>
    <t xml:space="preserve">SOMA 2.3</t>
  </si>
  <si>
    <t xml:space="preserve">1 SALÁRIO X 1/12 SALÁRIO NÃO TRABALHADO X 5 % (ESTATÍSTICA) = 0,42</t>
  </si>
  <si>
    <t xml:space="preserve">8% FGTS X AVISO PRÉVIO INDENIZADO </t>
  </si>
  <si>
    <t xml:space="preserve">AVISO PRÉVIO INDENIZADO x FGTS x 40%</t>
  </si>
  <si>
    <t xml:space="preserve">((1 remuneração integral / 30 dias) x 7 dias) / 12 meses</t>
  </si>
  <si>
    <t xml:space="preserve">SOMA 2.2 x Aviso Prévio Trabalhado</t>
  </si>
  <si>
    <t xml:space="preserve">FGTS 8% X 40% MULTA X 0,9 (ESTATISTICA) X (1 + 1/12 +1/12 + 1/3*1/12)( SALÁRIO + DECIMO TERCEIRO + FÉRIAS + ADICIONAL)</t>
  </si>
  <si>
    <t xml:space="preserve">4.1 - Substituto nas Ausências Legais (incide sobre os modulos 1,2 e 3)</t>
  </si>
  <si>
    <t xml:space="preserve">    A - Substituto na Cobertura de Férias</t>
  </si>
  <si>
    <t xml:space="preserve">ENCARGOS SOCIAIS SINAPI</t>
  </si>
  <si>
    <t xml:space="preserve">    E - Substituto na Cobertura de Afastamento Maternidade</t>
  </si>
  <si>
    <t xml:space="preserve">    F - Substituto na Cobertura de Doenças</t>
  </si>
  <si>
    <t xml:space="preserve">SOMA 4.1</t>
  </si>
  <si>
    <t xml:space="preserve">SOMA 2.2 X SOMA 4.1</t>
  </si>
  <si>
    <t xml:space="preserve">    A – Uniformes</t>
  </si>
  <si>
    <t xml:space="preserve">    C – Equipamentos</t>
  </si>
</sst>
</file>

<file path=xl/styles.xml><?xml version="1.0" encoding="utf-8"?>
<styleSheet xmlns="http://schemas.openxmlformats.org/spreadsheetml/2006/main">
  <numFmts count="22">
    <numFmt numFmtId="164" formatCode="General"/>
    <numFmt numFmtId="165" formatCode="[$R$-416]\ #,##0.00\ ;\-[$R$-416]\ #,##0.00\ ;[$R$-416]&quot; -&quot;00\ ;@\ "/>
    <numFmt numFmtId="166" formatCode="_-&quot;R$ &quot;* #,##0.00_-;&quot;-R$ &quot;* #,##0.00_-;_-&quot;R$ &quot;* \-??_-;_-@_-"/>
    <numFmt numFmtId="167" formatCode="0%"/>
    <numFmt numFmtId="168" formatCode="[$R$-416]\ #,##0.00;[RED]\-[$R$-416]\ #,##0.00"/>
    <numFmt numFmtId="169" formatCode="0.00%"/>
    <numFmt numFmtId="170" formatCode="_-&quot;R$&quot;* #,##0.00_-;&quot;-R$&quot;* #,##0.00_-;_-&quot;R$&quot;* \-??_-;_-@_-"/>
    <numFmt numFmtId="171" formatCode="#,##0.00\ ;\-#,##0.00\ ;&quot; -&quot;#\ ;@\ "/>
    <numFmt numFmtId="172" formatCode="d/mmm"/>
    <numFmt numFmtId="173" formatCode="&quot;R$ &quot;#,##0.00;[RED]&quot;-R$ &quot;#,##0.00"/>
    <numFmt numFmtId="174" formatCode="#,##0.00\ ;\-#,##0.00\ ;\-00\ ;@\ "/>
    <numFmt numFmtId="175" formatCode="[$R$-416]\ #,##0.00;[RED][$R$-416]\ #,##0.00"/>
    <numFmt numFmtId="176" formatCode="0.00"/>
    <numFmt numFmtId="177" formatCode="#,##0.00_ ;\-#,##0.00\ "/>
    <numFmt numFmtId="178" formatCode="#,##0"/>
    <numFmt numFmtId="179" formatCode="&quot; R$ &quot;#,##0.00\ ;&quot;-R$ &quot;#,##0.00\ ;&quot; R$ -&quot;00\ ;@\ "/>
    <numFmt numFmtId="180" formatCode="&quot;R$ &quot;#,##0.00"/>
    <numFmt numFmtId="181" formatCode="0.000000"/>
    <numFmt numFmtId="182" formatCode="&quot;R$ &quot;#,##0.00;&quot;-R$ &quot;#,##0.00"/>
    <numFmt numFmtId="183" formatCode="_-* #,##0.00_-;\-* #,##0.00_-;_-* \-??_-;_-@_-"/>
    <numFmt numFmtId="184" formatCode="0.0000000"/>
    <numFmt numFmtId="185" formatCode="#,##0.00"/>
  </numFmts>
  <fonts count="70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Liberation Sans1"/>
      <family val="0"/>
      <charset val="1"/>
    </font>
    <font>
      <sz val="10"/>
      <color rgb="FFFFFFFF"/>
      <name val="Arial"/>
      <family val="2"/>
      <charset val="1"/>
    </font>
    <font>
      <sz val="11"/>
      <color rgb="FF000000"/>
      <name val="Liberation Sans1"/>
      <family val="0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000000"/>
      <name val="Liberation Sans1"/>
      <family val="0"/>
      <charset val="1"/>
    </font>
    <font>
      <sz val="10"/>
      <color rgb="FFFF0000"/>
      <name val="Arial"/>
      <family val="2"/>
      <charset val="1"/>
    </font>
    <font>
      <sz val="10"/>
      <color rgb="FFFF0000"/>
      <name val="Liberation Sans1"/>
      <family val="0"/>
      <charset val="1"/>
    </font>
    <font>
      <sz val="10"/>
      <color rgb="FF008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FFFFFF"/>
      <name val="Liberation Sans1"/>
      <family val="0"/>
      <charset val="1"/>
    </font>
    <font>
      <i val="true"/>
      <sz val="10"/>
      <color rgb="FF808080"/>
      <name val="Liberation Sans1"/>
      <family val="0"/>
      <charset val="1"/>
    </font>
    <font>
      <sz val="10"/>
      <color rgb="FF008000"/>
      <name val="Liberation Sans1"/>
      <family val="0"/>
      <charset val="1"/>
    </font>
    <font>
      <b val="true"/>
      <i val="true"/>
      <sz val="16"/>
      <color rgb="FF000000"/>
      <name val="Liberation Sans1"/>
      <family val="0"/>
      <charset val="1"/>
    </font>
    <font>
      <sz val="18"/>
      <color rgb="FF000000"/>
      <name val="Arial"/>
      <family val="2"/>
      <charset val="1"/>
    </font>
    <font>
      <b val="true"/>
      <i val="true"/>
      <sz val="16"/>
      <color rgb="FF000000"/>
      <name val="Liberation Sans11"/>
      <family val="0"/>
      <charset val="1"/>
    </font>
    <font>
      <sz val="12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u val="single"/>
      <sz val="10"/>
      <color rgb="FF0000FF"/>
      <name val="Liberation Sans1"/>
      <family val="0"/>
      <charset val="1"/>
    </font>
    <font>
      <sz val="11"/>
      <color rgb="FF000000"/>
      <name val="Liberation Sans11"/>
      <family val="0"/>
      <charset val="1"/>
    </font>
    <font>
      <sz val="10"/>
      <color rgb="FF993300"/>
      <name val="Liberation Sans1"/>
      <family val="0"/>
      <charset val="1"/>
    </font>
    <font>
      <sz val="10"/>
      <color rgb="FF9933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333333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333333"/>
      <name val="Liberation Sans1"/>
      <family val="0"/>
      <charset val="1"/>
    </font>
    <font>
      <b val="true"/>
      <i val="true"/>
      <u val="single"/>
      <sz val="11"/>
      <color rgb="FF000000"/>
      <name val="Liberation Sans11"/>
      <family val="0"/>
      <charset val="1"/>
    </font>
    <font>
      <b val="true"/>
      <i val="true"/>
      <u val="single"/>
      <sz val="11"/>
      <color rgb="FF000000"/>
      <name val="Liberation Sans1"/>
      <family val="0"/>
      <charset val="1"/>
    </font>
    <font>
      <b val="true"/>
      <i val="true"/>
      <u val="single"/>
      <sz val="10"/>
      <color rgb="FF0000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6"/>
      <color rgb="FF000000"/>
      <name val="Calibri1"/>
      <family val="0"/>
      <charset val="1"/>
    </font>
    <font>
      <b val="true"/>
      <sz val="10"/>
      <color rgb="FF00CCFF"/>
      <name val="Arial"/>
      <family val="2"/>
      <charset val="1"/>
    </font>
    <font>
      <b val="true"/>
      <sz val="16"/>
      <color rgb="FF000000"/>
      <name val="Arial"/>
      <family val="2"/>
      <charset val="1"/>
    </font>
    <font>
      <b val="true"/>
      <sz val="10"/>
      <color rgb="FF000000"/>
      <name val="Arial21"/>
      <family val="0"/>
      <charset val="1"/>
    </font>
    <font>
      <sz val="11"/>
      <color rgb="FF000000"/>
      <name val="Calibri1"/>
      <family val="0"/>
      <charset val="1"/>
    </font>
    <font>
      <b val="true"/>
      <sz val="11"/>
      <color rgb="FF000000"/>
      <name val="Calibri1"/>
      <family val="0"/>
      <charset val="1"/>
    </font>
    <font>
      <b val="true"/>
      <sz val="10"/>
      <color rgb="FF00B0F0"/>
      <name val="Arial"/>
      <family val="2"/>
      <charset val="1"/>
    </font>
    <font>
      <sz val="11"/>
      <color rgb="FF000000"/>
      <name val="Calibri1"/>
      <family val="2"/>
      <charset val="1"/>
    </font>
    <font>
      <b val="true"/>
      <sz val="16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CCFF"/>
      <name val="Calibri"/>
      <family val="2"/>
      <charset val="1"/>
    </font>
    <font>
      <sz val="11"/>
      <color rgb="FF008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 val="true"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rgb="FF00CCFF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4"/>
      <color rgb="FF00CCFF"/>
      <name val="Calibri"/>
      <family val="2"/>
      <charset val="1"/>
    </font>
    <font>
      <sz val="10"/>
      <name val="Times New Roman"/>
      <family val="1"/>
      <charset val="1"/>
    </font>
    <font>
      <sz val="10"/>
      <color rgb="FF0066CC"/>
      <name val="Arial"/>
      <family val="2"/>
      <charset val="1"/>
    </font>
    <font>
      <b val="true"/>
      <sz val="12"/>
      <color rgb="FF000000"/>
      <name val="Ebrima"/>
      <family val="0"/>
      <charset val="1"/>
    </font>
    <font>
      <b val="true"/>
      <sz val="11"/>
      <color rgb="FF000000"/>
      <name val="Ebrima"/>
      <family val="0"/>
      <charset val="1"/>
    </font>
    <font>
      <sz val="11"/>
      <color rgb="FF000000"/>
      <name val="Ebrima"/>
      <family val="0"/>
      <charset val="1"/>
    </font>
    <font>
      <sz val="10"/>
      <color rgb="FF000000"/>
      <name val="Ebrima"/>
      <family val="0"/>
      <charset val="1"/>
    </font>
    <font>
      <b val="true"/>
      <sz val="11"/>
      <color rgb="FF00CCFF"/>
      <name val="Ebrima"/>
      <family val="0"/>
      <charset val="1"/>
    </font>
    <font>
      <b val="true"/>
      <sz val="11"/>
      <color rgb="FF333333"/>
      <name val="Ebrima"/>
      <family val="0"/>
      <charset val="1"/>
    </font>
    <font>
      <b val="true"/>
      <sz val="14"/>
      <name val="Calibri"/>
      <family val="2"/>
      <charset val="1"/>
    </font>
    <font>
      <sz val="12"/>
      <color rgb="FF00CCFF"/>
      <name val="Calibri"/>
      <family val="2"/>
      <charset val="1"/>
    </font>
    <font>
      <b val="true"/>
      <sz val="18"/>
      <color rgb="FFFFFFFF"/>
      <name val="Calibri"/>
      <family val="2"/>
      <charset val="1"/>
    </font>
    <font>
      <b val="true"/>
      <sz val="16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CCFFCC"/>
        <bgColor rgb="FFCCFFFF"/>
      </patternFill>
    </fill>
    <fill>
      <patternFill patternType="solid">
        <fgColor rgb="FFFF0000"/>
        <bgColor rgb="FF9933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CFFFF"/>
        <bgColor rgb="FFCCFFCC"/>
      </patternFill>
    </fill>
    <fill>
      <patternFill patternType="solid">
        <fgColor rgb="FF969696"/>
        <bgColor rgb="FF808080"/>
      </patternFill>
    </fill>
    <fill>
      <patternFill patternType="solid">
        <fgColor rgb="FFEDEDED"/>
        <bgColor rgb="FFFFFFFF"/>
      </patternFill>
    </fill>
  </fills>
  <borders count="6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/>
      <bottom style="thin">
        <color rgb="FF969696"/>
      </bottom>
      <diagonal/>
    </border>
    <border diagonalUp="false" diagonalDown="false">
      <left style="thin"/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969696"/>
      </left>
      <right style="thin"/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/>
      <right/>
      <top style="thin">
        <color rgb="FF969696"/>
      </top>
      <bottom style="thin">
        <color rgb="FF969696"/>
      </bottom>
      <diagonal/>
    </border>
    <border diagonalUp="false" diagonalDown="false">
      <left/>
      <right style="thin"/>
      <top style="thin">
        <color rgb="FF969696"/>
      </top>
      <bottom style="thin">
        <color rgb="FF969696"/>
      </bottom>
      <diagonal/>
    </border>
    <border diagonalUp="false" diagonalDown="false">
      <left style="thin"/>
      <right style="thin"/>
      <top style="thin">
        <color rgb="FF969696"/>
      </top>
      <bottom style="thin">
        <color rgb="FF969696"/>
      </bottom>
      <diagonal/>
    </border>
    <border diagonalUp="false" diagonalDown="false">
      <left style="thin"/>
      <right/>
      <top style="thin">
        <color rgb="FF969696"/>
      </top>
      <bottom style="thin"/>
      <diagonal/>
    </border>
    <border diagonalUp="false" diagonalDown="false">
      <left/>
      <right style="thin"/>
      <top style="thin">
        <color rgb="FF969696"/>
      </top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>
        <color rgb="FF969696"/>
      </left>
      <right/>
      <top/>
      <bottom/>
      <diagonal/>
    </border>
    <border diagonalUp="false" diagonalDown="false">
      <left/>
      <right style="thin">
        <color rgb="FF969696"/>
      </right>
      <top/>
      <bottom/>
      <diagonal/>
    </border>
    <border diagonalUp="false" diagonalDown="false">
      <left style="thin">
        <color rgb="FF969696"/>
      </left>
      <right style="thin">
        <color rgb="FF969696"/>
      </right>
      <top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medium"/>
      <top/>
      <bottom/>
      <diagonal/>
    </border>
  </borders>
  <cellStyleXfs count="1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4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3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6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3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3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3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3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6" fillId="0" borderId="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39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4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0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6" fillId="0" borderId="5" xfId="8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3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4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4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41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39" fillId="0" borderId="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39" fillId="0" borderId="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9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4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0" fillId="0" borderId="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0" fillId="0" borderId="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9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36" fillId="0" borderId="0" xfId="1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40" fillId="0" borderId="7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0" fillId="0" borderId="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2" fontId="26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72" fontId="2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1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6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6" fillId="0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73" fontId="48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26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9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9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9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0" borderId="9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2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9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9" fillId="0" borderId="2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45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45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2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9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3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0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0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47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26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2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2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28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0" fillId="0" borderId="3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0" fillId="0" borderId="3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21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48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28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31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21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0" fillId="0" borderId="2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8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47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46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26" fillId="0" borderId="2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48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48" fillId="0" borderId="2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4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28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0" fillId="0" borderId="31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50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3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2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45" fillId="0" borderId="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4" fontId="26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3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3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9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7" fontId="48" fillId="0" borderId="6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26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6" fontId="47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47" fillId="0" borderId="2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4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7" fontId="48" fillId="0" borderId="25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9" fillId="0" borderId="2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47" fillId="0" borderId="2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47" fillId="0" borderId="2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47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50" fillId="0" borderId="16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6" fontId="0" fillId="0" borderId="3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3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3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2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2" fillId="0" borderId="2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2" fillId="0" borderId="2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2" fillId="0" borderId="39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2" fillId="0" borderId="3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0" fillId="0" borderId="3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3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1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1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8" fontId="2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0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4" fillId="0" borderId="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2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4" fillId="0" borderId="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2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2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50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5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50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6" fillId="0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8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74" fontId="4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0" applyFont="false" applyBorder="false" applyAlignment="true" applyProtection="true">
      <alignment horizontal="right" vertical="center" textRotation="0" wrapText="false" indent="0" shrinkToFit="false"/>
      <protection locked="true" hidden="false"/>
    </xf>
    <xf numFmtId="17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78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8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78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8" fontId="0" fillId="0" borderId="0" xfId="0" applyFont="false" applyBorder="false" applyAlignment="true" applyProtection="true">
      <alignment horizontal="left" vertical="top" textRotation="0" wrapText="true" indent="0" shrinkToFit="false"/>
      <protection locked="true" hidden="false"/>
    </xf>
    <xf numFmtId="164" fontId="5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7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8" fontId="50" fillId="0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0" fillId="0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47" fillId="0" borderId="25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2" xfId="8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2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47" fillId="0" borderId="2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7" fillId="0" borderId="6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4" fillId="0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2" fillId="0" borderId="44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7" fillId="0" borderId="26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4" fontId="47" fillId="0" borderId="4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4" xfId="8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8" fillId="0" borderId="21" xfId="8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8" fillId="0" borderId="6" xfId="8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8" fillId="0" borderId="28" xfId="8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9" borderId="2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47" fillId="9" borderId="2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3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47" fillId="0" borderId="3" xfId="8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55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55" fillId="0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55" fillId="0" borderId="4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6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3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5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4" fontId="5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4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8" fontId="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1" fillId="0" borderId="4" xfId="8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6" fontId="2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6" fillId="0" borderId="33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0" borderId="8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1" fillId="0" borderId="8" xfId="8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8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0" borderId="3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4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0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5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9" fontId="5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5" fillId="0" borderId="4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5" fillId="0" borderId="4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5" fillId="0" borderId="4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4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11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11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1" fillId="0" borderId="4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0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4" borderId="4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4" borderId="5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2" fillId="0" borderId="4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1" fillId="0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3" fillId="0" borderId="5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4" fillId="0" borderId="5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1" fillId="4" borderId="5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1" fillId="4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64" fillId="9" borderId="5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2" fillId="0" borderId="5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1" fillId="4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1" fillId="4" borderId="5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3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3" fillId="0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3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0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1" fillId="0" borderId="5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0" borderId="6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2" fillId="10" borderId="6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5" fillId="0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3" fillId="0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3" fillId="0" borderId="5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3" fillId="0" borderId="5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6" fillId="0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2" fillId="1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2" fillId="13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2" fillId="1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1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1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80" fontId="4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81" fontId="4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80" fontId="0" fillId="0" borderId="26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36" fillId="9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2" fillId="0" borderId="2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82" fontId="52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7" fontId="48" fillId="0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0" borderId="2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82" fontId="52" fillId="0" borderId="6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0" borderId="6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83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0" fillId="0" borderId="3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0" fillId="9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1" fontId="0" fillId="9" borderId="3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3" fontId="36" fillId="9" borderId="35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80" fontId="0" fillId="0" borderId="6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1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9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6" fontId="52" fillId="9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84" fontId="0" fillId="9" borderId="3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84" fontId="0" fillId="9" borderId="35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0" fillId="9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47" fillId="9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48" fillId="9" borderId="35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4" fontId="5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2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2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5" fontId="4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0" fontId="36" fillId="0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80" fontId="47" fillId="0" borderId="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5" fontId="4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7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80" fontId="4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3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2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8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9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6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6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2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2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6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9" fontId="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36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3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0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0" fillId="0" borderId="2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35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26" fillId="0" borderId="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16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3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26" fillId="0" borderId="8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6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6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6" fillId="0" borderId="2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26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2" fontId="2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26" fillId="0" borderId="2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0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2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29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0" fillId="0" borderId="1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7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0" fillId="0" borderId="2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0" fillId="0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0" fillId="0" borderId="6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0" fillId="0" borderId="23" xfId="19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0" fillId="0" borderId="3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50" fillId="0" borderId="6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2" xfId="20"/>
    <cellStyle name="Accent 1 3" xfId="21"/>
    <cellStyle name="Accent 1 4" xfId="22"/>
    <cellStyle name="Accent 2 2" xfId="23"/>
    <cellStyle name="Accent 2 3" xfId="24"/>
    <cellStyle name="Accent 2 4" xfId="25"/>
    <cellStyle name="Accent 3 2" xfId="26"/>
    <cellStyle name="Accent 3 3" xfId="27"/>
    <cellStyle name="Accent 3 4" xfId="28"/>
    <cellStyle name="Accent 4" xfId="29"/>
    <cellStyle name="Accent 5" xfId="30"/>
    <cellStyle name="Accent 6" xfId="31"/>
    <cellStyle name="Atenção 1" xfId="32"/>
    <cellStyle name="Atenção 2" xfId="33"/>
    <cellStyle name="Bad 2" xfId="34"/>
    <cellStyle name="Bad 3" xfId="35"/>
    <cellStyle name="Bom 1" xfId="36"/>
    <cellStyle name="Bom 2" xfId="37"/>
    <cellStyle name="Destaque 1 1" xfId="38"/>
    <cellStyle name="Destaque 1 2" xfId="39"/>
    <cellStyle name="Destaque 2 1" xfId="40"/>
    <cellStyle name="Destaque 2 2" xfId="41"/>
    <cellStyle name="Destaque 3 1" xfId="42"/>
    <cellStyle name="Destaque 3 2" xfId="43"/>
    <cellStyle name="Destaque 4" xfId="44"/>
    <cellStyle name="Destaque 5" xfId="45"/>
    <cellStyle name="Erro 1" xfId="46"/>
    <cellStyle name="Erro 2" xfId="47"/>
    <cellStyle name="Error 2" xfId="48"/>
    <cellStyle name="Error 3" xfId="49"/>
    <cellStyle name="Footnote 2" xfId="50"/>
    <cellStyle name="Footnote 3" xfId="51"/>
    <cellStyle name="Good 2" xfId="52"/>
    <cellStyle name="Good 3" xfId="53"/>
    <cellStyle name="Heading 1 2" xfId="54"/>
    <cellStyle name="Heading 1 3" xfId="55"/>
    <cellStyle name="Heading 1 4" xfId="56"/>
    <cellStyle name="Heading 2 2" xfId="57"/>
    <cellStyle name="Heading 2 3" xfId="58"/>
    <cellStyle name="Heading 2 4" xfId="59"/>
    <cellStyle name="Heading 3" xfId="60"/>
    <cellStyle name="Heading 4" xfId="61"/>
    <cellStyle name="Heading1 2" xfId="62"/>
    <cellStyle name="Heading1 2 2" xfId="63"/>
    <cellStyle name="Heading1 3" xfId="64"/>
    <cellStyle name="Hiperlink 1" xfId="65"/>
    <cellStyle name="Hyperlink 2" xfId="66"/>
    <cellStyle name="Hyperlink 3" xfId="67"/>
    <cellStyle name="Moeda 2" xfId="68"/>
    <cellStyle name="Moeda 2 2" xfId="69"/>
    <cellStyle name="Moeda 3" xfId="70"/>
    <cellStyle name="Moeda 4" xfId="71"/>
    <cellStyle name="Moeda 5" xfId="72"/>
    <cellStyle name="Moeda 6" xfId="73"/>
    <cellStyle name="Neutral 2" xfId="74"/>
    <cellStyle name="Neutral 3" xfId="75"/>
    <cellStyle name="Neutro 1" xfId="76"/>
    <cellStyle name="Neutro 2" xfId="77"/>
    <cellStyle name="Normal 2" xfId="78"/>
    <cellStyle name="Normal 2 2" xfId="79"/>
    <cellStyle name="Normal 3" xfId="80"/>
    <cellStyle name="Normal 3 2" xfId="81"/>
    <cellStyle name="Normal 4" xfId="82"/>
    <cellStyle name="Normal 4 2" xfId="83"/>
    <cellStyle name="Normal 5" xfId="84"/>
    <cellStyle name="Normal 6" xfId="85"/>
    <cellStyle name="Normal 7" xfId="86"/>
    <cellStyle name="Normal 8" xfId="87"/>
    <cellStyle name="Nota 1" xfId="88"/>
    <cellStyle name="Nota 2" xfId="89"/>
    <cellStyle name="Nota de rodapé 1" xfId="90"/>
    <cellStyle name="Nota de rodapé 2" xfId="91"/>
    <cellStyle name="Note 2" xfId="92"/>
    <cellStyle name="Note 3" xfId="93"/>
    <cellStyle name="Porcentagem 2" xfId="94"/>
    <cellStyle name="Porcentagem 3" xfId="95"/>
    <cellStyle name="Result 2" xfId="96"/>
    <cellStyle name="Result 2 2" xfId="97"/>
    <cellStyle name="Result 3" xfId="98"/>
    <cellStyle name="Result 4" xfId="99"/>
    <cellStyle name="Result 5" xfId="100"/>
    <cellStyle name="Result2 2" xfId="101"/>
    <cellStyle name="Result2 2 2" xfId="102"/>
    <cellStyle name="Result2 3" xfId="103"/>
    <cellStyle name="Resultado 1" xfId="104"/>
    <cellStyle name="Resultado2" xfId="105"/>
    <cellStyle name="Ruim 1" xfId="106"/>
    <cellStyle name="Ruim 2" xfId="107"/>
    <cellStyle name="Status 1" xfId="108"/>
    <cellStyle name="Status 1 2" xfId="109"/>
    <cellStyle name="Status 2" xfId="110"/>
    <cellStyle name="Status 3" xfId="111"/>
    <cellStyle name="Status 4" xfId="112"/>
    <cellStyle name="Status 5" xfId="113"/>
    <cellStyle name="Status 6" xfId="114"/>
    <cellStyle name="Text 2" xfId="115"/>
    <cellStyle name="Text 3" xfId="116"/>
    <cellStyle name="Text 4" xfId="117"/>
    <cellStyle name="Text 5" xfId="118"/>
    <cellStyle name="Texto 1" xfId="119"/>
    <cellStyle name="Texto 1 2" xfId="120"/>
    <cellStyle name="Texto 2" xfId="121"/>
    <cellStyle name="Texto Explicativo 2" xfId="122"/>
    <cellStyle name="Título 1 1" xfId="123"/>
    <cellStyle name="Título 1 2" xfId="124"/>
    <cellStyle name="Título 2 1" xfId="125"/>
    <cellStyle name="Título 2 2" xfId="126"/>
    <cellStyle name="Warning 2" xfId="127"/>
    <cellStyle name="Warning 3" xfId="12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00B0F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129600</xdr:colOff>
      <xdr:row>39</xdr:row>
      <xdr:rowOff>106560</xdr:rowOff>
    </xdr:from>
    <xdr:to>
      <xdr:col>5</xdr:col>
      <xdr:colOff>820440</xdr:colOff>
      <xdr:row>39</xdr:row>
      <xdr:rowOff>606960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29600" y="7713360"/>
          <a:ext cx="7195680" cy="5004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N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11.5625" defaultRowHeight="12.75" zeroHeight="false" outlineLevelRow="0" outlineLevelCol="0"/>
  <cols>
    <col collapsed="false" customWidth="true" hidden="false" outlineLevel="0" max="1" min="1" style="1" width="8.88"/>
    <col collapsed="false" customWidth="true" hidden="false" outlineLevel="0" max="2" min="2" style="1" width="59.33"/>
    <col collapsed="false" customWidth="true" hidden="false" outlineLevel="0" max="3" min="3" style="1" width="18.56"/>
    <col collapsed="false" customWidth="true" hidden="false" outlineLevel="0" max="4" min="4" style="1" width="19.33"/>
    <col collapsed="false" customWidth="true" hidden="false" outlineLevel="0" max="5" min="5" style="1" width="17.33"/>
    <col collapsed="false" customWidth="true" hidden="false" outlineLevel="0" max="9" min="6" style="1" width="8.88"/>
    <col collapsed="false" customWidth="true" hidden="true" outlineLevel="0" max="10" min="10" style="1" width="18.67"/>
    <col collapsed="false" customWidth="true" hidden="false" outlineLevel="0" max="14" min="11" style="1" width="8.88"/>
  </cols>
  <sheetData>
    <row r="2" customFormat="false" ht="21" hidden="false" customHeight="true" outlineLevel="0" collapsed="false">
      <c r="A2" s="2" t="s">
        <v>0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</row>
    <row r="3" customFormat="false" ht="21" hidden="false" customHeight="true" outlineLevel="0" collapsed="false">
      <c r="A3" s="4"/>
      <c r="B3" s="4"/>
      <c r="C3" s="4"/>
      <c r="D3" s="4"/>
      <c r="E3" s="4"/>
      <c r="F3" s="3"/>
      <c r="G3" s="3"/>
      <c r="H3" s="3"/>
      <c r="I3" s="3"/>
      <c r="J3" s="3"/>
      <c r="K3" s="3"/>
      <c r="L3" s="3"/>
      <c r="M3" s="3"/>
      <c r="N3" s="3"/>
    </row>
    <row r="4" customFormat="false" ht="15" hidden="false" customHeight="false" outlineLevel="0" collapsed="false">
      <c r="A4" s="5" t="s">
        <v>1</v>
      </c>
      <c r="B4" s="5"/>
      <c r="C4" s="6" t="s">
        <v>2</v>
      </c>
      <c r="D4" s="5" t="s">
        <v>3</v>
      </c>
      <c r="E4" s="5"/>
      <c r="J4" s="1" t="s">
        <v>4</v>
      </c>
    </row>
    <row r="5" customFormat="false" ht="12.75" hidden="false" customHeight="false" outlineLevel="0" collapsed="false">
      <c r="A5" s="7" t="s">
        <v>4</v>
      </c>
      <c r="B5" s="7"/>
      <c r="C5" s="8" t="n">
        <v>0</v>
      </c>
      <c r="D5" s="9" t="n">
        <v>0</v>
      </c>
      <c r="E5" s="9"/>
      <c r="J5" s="1" t="s">
        <v>5</v>
      </c>
    </row>
    <row r="6" customFormat="false" ht="12.75" hidden="false" customHeight="false" outlineLevel="0" collapsed="false">
      <c r="A6" s="10"/>
      <c r="B6" s="10"/>
      <c r="C6" s="10"/>
      <c r="D6" s="11"/>
    </row>
    <row r="9" customFormat="false" ht="19.7" hidden="false" customHeight="false" outlineLevel="0" collapsed="false">
      <c r="A9" s="12" t="s">
        <v>6</v>
      </c>
      <c r="B9" s="12"/>
      <c r="C9" s="12"/>
      <c r="D9" s="12"/>
      <c r="E9" s="12"/>
    </row>
    <row r="10" customFormat="false" ht="12.75" hidden="false" customHeight="false" outlineLevel="0" collapsed="false">
      <c r="A10" s="13" t="s">
        <v>7</v>
      </c>
      <c r="B10" s="13" t="s">
        <v>8</v>
      </c>
      <c r="C10" s="13" t="s">
        <v>9</v>
      </c>
      <c r="D10" s="13" t="s">
        <v>10</v>
      </c>
      <c r="E10" s="13" t="s">
        <v>11</v>
      </c>
    </row>
    <row r="11" customFormat="false" ht="46.95" hidden="false" customHeight="false" outlineLevel="0" collapsed="false">
      <c r="A11" s="14" t="n">
        <v>1</v>
      </c>
      <c r="B11" s="15" t="s">
        <v>12</v>
      </c>
      <c r="C11" s="16" t="s">
        <v>13</v>
      </c>
      <c r="D11" s="17" t="n">
        <f aca="false">'Anexo IV - Consolidado'!C27</f>
        <v>210.66</v>
      </c>
      <c r="E11" s="17" t="n">
        <f aca="false">'Anexo IV - Consolidado'!E27</f>
        <v>2527.92</v>
      </c>
    </row>
    <row r="12" customFormat="false" ht="12.75" hidden="false" customHeight="false" outlineLevel="0" collapsed="false">
      <c r="A12" s="14" t="n">
        <v>2</v>
      </c>
      <c r="B12" s="18" t="s">
        <v>14</v>
      </c>
      <c r="C12" s="14" t="s">
        <v>13</v>
      </c>
      <c r="D12" s="17" t="n">
        <f aca="false">'Anexo IV - Consolidado'!C35</f>
        <v>3032.66666666667</v>
      </c>
      <c r="E12" s="17" t="n">
        <f aca="false">'Anexo IV - Consolidado'!E34</f>
        <v>36392</v>
      </c>
    </row>
    <row r="13" customFormat="false" ht="12.75" hidden="false" customHeight="false" outlineLevel="0" collapsed="false">
      <c r="A13" s="14" t="n">
        <v>3</v>
      </c>
      <c r="B13" s="18" t="s">
        <v>15</v>
      </c>
      <c r="C13" s="14" t="s">
        <v>16</v>
      </c>
      <c r="D13" s="17" t="n">
        <f aca="false">'Anexo IV - Consolidado'!C31</f>
        <v>9169.59166666667</v>
      </c>
      <c r="E13" s="17" t="n">
        <f aca="false">'Anexo IV - Consolidado'!E31</f>
        <v>110035.1</v>
      </c>
    </row>
    <row r="14" customFormat="false" ht="12.75" hidden="false" customHeight="false" outlineLevel="0" collapsed="false">
      <c r="A14" s="19" t="s">
        <v>17</v>
      </c>
      <c r="B14" s="19"/>
      <c r="C14" s="19"/>
      <c r="D14" s="17" t="n">
        <f aca="false">SUM(D11:D13)</f>
        <v>12412.9183333333</v>
      </c>
      <c r="E14" s="17" t="n">
        <f aca="false">SUM(E11:E13)</f>
        <v>148955.02</v>
      </c>
    </row>
    <row r="16" customFormat="false" ht="12.75" hidden="false" customHeight="false" outlineLevel="0" collapsed="false">
      <c r="A16" s="20"/>
      <c r="B16" s="20"/>
    </row>
    <row r="17" customFormat="false" ht="12.75" hidden="false" customHeight="false" outlineLevel="0" collapsed="false">
      <c r="A17" s="21"/>
      <c r="B17" s="21"/>
    </row>
    <row r="18" customFormat="false" ht="12.75" hidden="false" customHeight="false" outlineLevel="0" collapsed="false">
      <c r="A18" s="21"/>
      <c r="B18" s="21"/>
    </row>
    <row r="19" customFormat="false" ht="12.75" hidden="false" customHeight="false" outlineLevel="0" collapsed="false">
      <c r="A19" s="21"/>
      <c r="B19" s="21"/>
    </row>
  </sheetData>
  <mergeCells count="11">
    <mergeCell ref="A2:E2"/>
    <mergeCell ref="A4:B4"/>
    <mergeCell ref="D4:E4"/>
    <mergeCell ref="A5:B5"/>
    <mergeCell ref="D5:E5"/>
    <mergeCell ref="A9:E9"/>
    <mergeCell ref="A14:C14"/>
    <mergeCell ref="A16:B16"/>
    <mergeCell ref="A17:B17"/>
    <mergeCell ref="A18:B18"/>
    <mergeCell ref="A19:B19"/>
  </mergeCells>
  <dataValidations count="2">
    <dataValidation allowBlank="true" errorStyle="stop" operator="equal" showDropDown="false" showErrorMessage="true" showInputMessage="false" sqref="A5" type="list">
      <formula1>$J$3:$J$5</formula1>
      <formula2>0</formula2>
    </dataValidation>
    <dataValidation allowBlank="true" errorStyle="stop" operator="equal" showDropDown="false" showErrorMessage="true" showInputMessage="false" sqref="D4" type="none">
      <formula1>0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6" activeCellId="0" sqref="A36"/>
    </sheetView>
  </sheetViews>
  <sheetFormatPr defaultColWidth="8.54296875" defaultRowHeight="12.75" zeroHeight="false" outlineLevelRow="0" outlineLevelCol="0"/>
  <cols>
    <col collapsed="false" customWidth="true" hidden="false" outlineLevel="0" max="1" min="1" style="1" width="6.44"/>
    <col collapsed="false" customWidth="true" hidden="false" outlineLevel="0" max="2" min="2" style="1" width="86.67"/>
    <col collapsed="false" customWidth="true" hidden="false" outlineLevel="0" max="3" min="3" style="1" width="15.44"/>
    <col collapsed="false" customWidth="true" hidden="false" outlineLevel="0" max="4" min="4" style="1" width="11.44"/>
    <col collapsed="false" customWidth="true" hidden="false" outlineLevel="0" max="5" min="5" style="1" width="17.11"/>
    <col collapsed="false" customWidth="true" hidden="false" outlineLevel="0" max="6" min="6" style="1" width="28.79"/>
    <col collapsed="false" customWidth="true" hidden="false" outlineLevel="0" max="9" min="7" style="1" width="11.44"/>
  </cols>
  <sheetData>
    <row r="2" customFormat="false" ht="49.35" hidden="false" customHeight="true" outlineLevel="0" collapsed="false">
      <c r="A2" s="2" t="s">
        <v>18</v>
      </c>
      <c r="B2" s="2"/>
      <c r="C2" s="2"/>
      <c r="D2" s="2"/>
      <c r="E2" s="2"/>
      <c r="F2" s="2"/>
    </row>
    <row r="4" customFormat="false" ht="13.5" hidden="false" customHeight="false" outlineLevel="0" collapsed="false">
      <c r="A4" s="22" t="s">
        <v>19</v>
      </c>
      <c r="B4" s="22"/>
      <c r="C4" s="22"/>
      <c r="D4" s="22"/>
      <c r="E4" s="22"/>
      <c r="F4" s="22"/>
    </row>
    <row r="6" customFormat="false" ht="39.75" hidden="false" customHeight="true" outlineLevel="0" collapsed="false">
      <c r="A6" s="23" t="s">
        <v>7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24</v>
      </c>
    </row>
    <row r="7" customFormat="false" ht="18.75" hidden="false" customHeight="true" outlineLevel="0" collapsed="false">
      <c r="A7" s="24" t="n">
        <v>1</v>
      </c>
      <c r="B7" s="25" t="s">
        <v>25</v>
      </c>
      <c r="C7" s="25"/>
      <c r="D7" s="25"/>
      <c r="E7" s="25"/>
      <c r="F7" s="25"/>
    </row>
    <row r="8" customFormat="false" ht="13.8" hidden="false" customHeight="false" outlineLevel="0" collapsed="false">
      <c r="A8" s="26" t="s">
        <v>26</v>
      </c>
      <c r="B8" s="27" t="s">
        <v>27</v>
      </c>
      <c r="C8" s="28" t="n">
        <f aca="false">'Anexo IV A - Mão_de_Obra'!C102+'Anexo IV A - Mão_de_Obra'!D102</f>
        <v>0</v>
      </c>
      <c r="D8" s="27" t="n">
        <v>12</v>
      </c>
      <c r="E8" s="28" t="n">
        <f aca="false">C8*D8</f>
        <v>0</v>
      </c>
      <c r="F8" s="29" t="n">
        <f aca="false">E8/$E$11</f>
        <v>0</v>
      </c>
    </row>
    <row r="9" customFormat="false" ht="13.8" hidden="false" customHeight="false" outlineLevel="0" collapsed="false">
      <c r="A9" s="30" t="s">
        <v>28</v>
      </c>
      <c r="B9" s="31" t="s">
        <v>29</v>
      </c>
      <c r="C9" s="28" t="n">
        <f aca="false">'Anexo IV A - Mão_de_Obra'!E102+'Anexo IV A - Mão_de_Obra'!F102</f>
        <v>210.66</v>
      </c>
      <c r="D9" s="31" t="n">
        <v>12</v>
      </c>
      <c r="E9" s="32" t="n">
        <f aca="false">C9*D9</f>
        <v>2527.92</v>
      </c>
      <c r="F9" s="29" t="n">
        <f aca="false">E9/$E$11</f>
        <v>1</v>
      </c>
    </row>
    <row r="10" customFormat="false" ht="13.8" hidden="false" customHeight="false" outlineLevel="0" collapsed="false">
      <c r="A10" s="33"/>
      <c r="B10" s="31"/>
      <c r="C10" s="28"/>
      <c r="D10" s="31"/>
      <c r="E10" s="32"/>
      <c r="F10" s="34"/>
    </row>
    <row r="11" customFormat="false" ht="13.8" hidden="false" customHeight="false" outlineLevel="0" collapsed="false">
      <c r="A11" s="35"/>
      <c r="B11" s="36" t="s">
        <v>30</v>
      </c>
      <c r="C11" s="37" t="n">
        <f aca="false">C8+C9</f>
        <v>210.66</v>
      </c>
      <c r="D11" s="38"/>
      <c r="E11" s="39" t="n">
        <f aca="false">E8+E9</f>
        <v>2527.92</v>
      </c>
      <c r="F11" s="40" t="n">
        <f aca="false">SUM(F8:F10)</f>
        <v>1</v>
      </c>
    </row>
    <row r="12" customFormat="false" ht="12.75" hidden="false" customHeight="false" outlineLevel="0" collapsed="false">
      <c r="A12" s="41"/>
      <c r="B12" s="41"/>
      <c r="C12" s="41"/>
      <c r="D12" s="41"/>
      <c r="E12" s="41"/>
      <c r="F12" s="41"/>
    </row>
    <row r="13" customFormat="false" ht="13.5" hidden="false" customHeight="false" outlineLevel="0" collapsed="false">
      <c r="A13" s="24" t="n">
        <v>2</v>
      </c>
      <c r="B13" s="25" t="s">
        <v>31</v>
      </c>
      <c r="C13" s="25"/>
      <c r="D13" s="25"/>
      <c r="E13" s="25"/>
      <c r="F13" s="25"/>
    </row>
    <row r="14" customFormat="false" ht="13.5" hidden="false" customHeight="false" outlineLevel="0" collapsed="false">
      <c r="A14" s="26" t="s">
        <v>32</v>
      </c>
      <c r="B14" s="27" t="s">
        <v>33</v>
      </c>
      <c r="C14" s="28" t="n">
        <f aca="false">'Anexo IV F - Transp. +_Diárias'!G47</f>
        <v>0</v>
      </c>
      <c r="D14" s="27" t="n">
        <v>12</v>
      </c>
      <c r="E14" s="28" t="n">
        <f aca="false">C14*D14</f>
        <v>0</v>
      </c>
      <c r="F14" s="42" t="e">
        <f aca="false">E14/$E$19</f>
        <v>#DIV/0!</v>
      </c>
    </row>
    <row r="15" customFormat="false" ht="13.5" hidden="false" customHeight="false" outlineLevel="0" collapsed="false">
      <c r="A15" s="30" t="s">
        <v>34</v>
      </c>
      <c r="B15" s="31" t="s">
        <v>35</v>
      </c>
      <c r="C15" s="32" t="n">
        <f aca="false">'Anexo IV F - Transp. +_Diárias'!G50+'Anexo IV F - Transp. +_Diárias'!G51</f>
        <v>0</v>
      </c>
      <c r="D15" s="31" t="n">
        <v>12</v>
      </c>
      <c r="E15" s="28" t="n">
        <f aca="false">C15*D15</f>
        <v>0</v>
      </c>
      <c r="F15" s="42" t="e">
        <f aca="false">E15/$E$19</f>
        <v>#DIV/0!</v>
      </c>
    </row>
    <row r="16" customFormat="false" ht="13.5" hidden="false" customHeight="false" outlineLevel="0" collapsed="false">
      <c r="A16" s="30" t="s">
        <v>36</v>
      </c>
      <c r="B16" s="31" t="s">
        <v>37</v>
      </c>
      <c r="C16" s="32" t="n">
        <f aca="false">'Anexo IV F - Transp. +_Diárias'!G48</f>
        <v>0</v>
      </c>
      <c r="D16" s="31" t="n">
        <v>12</v>
      </c>
      <c r="E16" s="32" t="n">
        <v>0</v>
      </c>
      <c r="F16" s="42" t="e">
        <f aca="false">E16/$E$19</f>
        <v>#DIV/0!</v>
      </c>
    </row>
    <row r="17" customFormat="false" ht="13.5" hidden="false" customHeight="false" outlineLevel="0" collapsed="false">
      <c r="A17" s="30" t="s">
        <v>38</v>
      </c>
      <c r="B17" s="31" t="s">
        <v>39</v>
      </c>
      <c r="C17" s="32" t="n">
        <f aca="false">'Anexo IV F - Transp. +_Diárias'!G49</f>
        <v>0</v>
      </c>
      <c r="D17" s="31" t="n">
        <v>12</v>
      </c>
      <c r="E17" s="32" t="n">
        <v>0</v>
      </c>
      <c r="F17" s="42" t="e">
        <f aca="false">E17/$E$19</f>
        <v>#DIV/0!</v>
      </c>
    </row>
    <row r="18" customFormat="false" ht="13.5" hidden="false" customHeight="false" outlineLevel="0" collapsed="false">
      <c r="A18" s="30" t="s">
        <v>40</v>
      </c>
      <c r="B18" s="31" t="s">
        <v>41</v>
      </c>
      <c r="C18" s="32" t="n">
        <f aca="false">'Anexo IV B- Materiais_Insumos'!F46</f>
        <v>0</v>
      </c>
      <c r="D18" s="31" t="n">
        <v>12</v>
      </c>
      <c r="E18" s="32" t="n">
        <f aca="false">C18*D18</f>
        <v>0</v>
      </c>
      <c r="F18" s="42" t="e">
        <f aca="false">E18/$E$19</f>
        <v>#DIV/0!</v>
      </c>
    </row>
    <row r="19" customFormat="false" ht="13.5" hidden="false" customHeight="false" outlineLevel="0" collapsed="false">
      <c r="A19" s="35"/>
      <c r="B19" s="36" t="s">
        <v>42</v>
      </c>
      <c r="C19" s="39" t="n">
        <f aca="false">SUM(C14:C18)</f>
        <v>0</v>
      </c>
      <c r="D19" s="38"/>
      <c r="E19" s="39" t="n">
        <f aca="false">SUM(E14:E18)</f>
        <v>0</v>
      </c>
      <c r="F19" s="40" t="e">
        <f aca="false">SUM(F14:F18)</f>
        <v>#DIV/0!</v>
      </c>
    </row>
    <row r="20" customFormat="false" ht="12.75" hidden="false" customHeight="false" outlineLevel="0" collapsed="false">
      <c r="A20" s="41"/>
      <c r="B20" s="41"/>
      <c r="C20" s="41"/>
      <c r="D20" s="41"/>
      <c r="E20" s="41"/>
      <c r="F20" s="41"/>
    </row>
    <row r="21" customFormat="false" ht="13.5" hidden="false" customHeight="false" outlineLevel="0" collapsed="false">
      <c r="A21" s="24" t="n">
        <v>3</v>
      </c>
      <c r="B21" s="24" t="s">
        <v>43</v>
      </c>
      <c r="C21" s="24"/>
      <c r="D21" s="24"/>
      <c r="E21" s="24"/>
      <c r="F21" s="24"/>
    </row>
    <row r="22" customFormat="false" ht="13.5" hidden="false" customHeight="false" outlineLevel="0" collapsed="false">
      <c r="A22" s="26" t="s">
        <v>44</v>
      </c>
      <c r="B22" s="43" t="s">
        <v>45</v>
      </c>
      <c r="C22" s="43"/>
      <c r="D22" s="43"/>
      <c r="E22" s="43"/>
      <c r="F22" s="44" t="n">
        <v>0</v>
      </c>
    </row>
    <row r="23" customFormat="false" ht="13.5" hidden="false" customHeight="false" outlineLevel="0" collapsed="false">
      <c r="A23" s="26" t="s">
        <v>46</v>
      </c>
      <c r="B23" s="43" t="s">
        <v>47</v>
      </c>
      <c r="C23" s="43"/>
      <c r="D23" s="43"/>
      <c r="E23" s="43"/>
      <c r="F23" s="44" t="n">
        <v>0</v>
      </c>
    </row>
    <row r="24" customFormat="false" ht="12.75" hidden="false" customHeight="false" outlineLevel="0" collapsed="false">
      <c r="A24" s="41"/>
      <c r="B24" s="41"/>
      <c r="C24" s="41"/>
      <c r="D24" s="41"/>
      <c r="E24" s="41"/>
      <c r="F24" s="41"/>
    </row>
    <row r="25" customFormat="false" ht="13.5" hidden="false" customHeight="false" outlineLevel="0" collapsed="false">
      <c r="A25" s="45" t="n">
        <v>4</v>
      </c>
      <c r="B25" s="25" t="s">
        <v>48</v>
      </c>
      <c r="C25" s="25"/>
      <c r="D25" s="25"/>
      <c r="E25" s="25"/>
      <c r="F25" s="25"/>
    </row>
    <row r="26" customFormat="false" ht="13.5" hidden="false" customHeight="false" outlineLevel="0" collapsed="false">
      <c r="A26" s="26" t="s">
        <v>49</v>
      </c>
      <c r="B26" s="27" t="s">
        <v>50</v>
      </c>
      <c r="C26" s="28" t="n">
        <f aca="false">C11+C19</f>
        <v>210.66</v>
      </c>
      <c r="D26" s="27" t="n">
        <v>12</v>
      </c>
      <c r="E26" s="28" t="n">
        <f aca="false">C26*D26</f>
        <v>2527.92</v>
      </c>
      <c r="F26" s="46" t="n">
        <f aca="false">E26/E27</f>
        <v>1</v>
      </c>
    </row>
    <row r="27" customFormat="false" ht="13.5" hidden="false" customHeight="false" outlineLevel="0" collapsed="false">
      <c r="A27" s="47" t="s">
        <v>51</v>
      </c>
      <c r="B27" s="36" t="s">
        <v>52</v>
      </c>
      <c r="C27" s="48" t="n">
        <f aca="false">C26*(1+F22)</f>
        <v>210.66</v>
      </c>
      <c r="D27" s="36" t="n">
        <v>12</v>
      </c>
      <c r="E27" s="28" t="n">
        <f aca="false">C27*D27</f>
        <v>2527.92</v>
      </c>
      <c r="F27" s="49" t="n">
        <v>1</v>
      </c>
    </row>
    <row r="28" customFormat="false" ht="12.75" hidden="false" customHeight="false" outlineLevel="0" collapsed="false">
      <c r="A28" s="41"/>
      <c r="B28" s="41"/>
      <c r="C28" s="41"/>
      <c r="D28" s="41"/>
      <c r="E28" s="41"/>
      <c r="F28" s="41"/>
    </row>
    <row r="29" customFormat="false" ht="13.5" hidden="false" customHeight="false" outlineLevel="0" collapsed="false">
      <c r="A29" s="24" t="n">
        <v>5</v>
      </c>
      <c r="B29" s="25" t="s">
        <v>53</v>
      </c>
      <c r="C29" s="25"/>
      <c r="D29" s="25"/>
      <c r="E29" s="25"/>
      <c r="F29" s="25"/>
    </row>
    <row r="30" customFormat="false" ht="13.5" hidden="false" customHeight="false" outlineLevel="0" collapsed="false">
      <c r="A30" s="26" t="s">
        <v>54</v>
      </c>
      <c r="B30" s="27" t="s">
        <v>55</v>
      </c>
      <c r="C30" s="28" t="n">
        <f aca="false">'Anexo IV C - Peças sob Demanda'!F92</f>
        <v>9169.59166666667</v>
      </c>
      <c r="D30" s="27" t="n">
        <v>12</v>
      </c>
      <c r="E30" s="28" t="n">
        <f aca="false">C30*D30</f>
        <v>110035.1</v>
      </c>
      <c r="F30" s="50" t="n">
        <f aca="false">E30/E31</f>
        <v>1</v>
      </c>
    </row>
    <row r="31" customFormat="false" ht="13.5" hidden="false" customHeight="false" outlineLevel="0" collapsed="false">
      <c r="A31" s="47" t="s">
        <v>56</v>
      </c>
      <c r="B31" s="36" t="s">
        <v>57</v>
      </c>
      <c r="C31" s="48" t="n">
        <f aca="false">C30*(1+F23)</f>
        <v>9169.59166666667</v>
      </c>
      <c r="D31" s="36" t="n">
        <v>12</v>
      </c>
      <c r="E31" s="28" t="n">
        <f aca="false">C31*D31</f>
        <v>110035.1</v>
      </c>
      <c r="F31" s="51" t="n">
        <v>1</v>
      </c>
    </row>
    <row r="32" customFormat="false" ht="12.75" hidden="false" customHeight="false" outlineLevel="0" collapsed="false">
      <c r="A32" s="41"/>
      <c r="B32" s="41"/>
      <c r="C32" s="41"/>
      <c r="D32" s="41"/>
      <c r="E32" s="41"/>
      <c r="F32" s="41"/>
    </row>
    <row r="33" customFormat="false" ht="18.75" hidden="false" customHeight="true" outlineLevel="0" collapsed="false">
      <c r="A33" s="24" t="n">
        <v>6</v>
      </c>
      <c r="B33" s="25" t="s">
        <v>58</v>
      </c>
      <c r="C33" s="25"/>
      <c r="D33" s="25"/>
      <c r="E33" s="25"/>
      <c r="F33" s="25"/>
    </row>
    <row r="34" customFormat="false" ht="13.5" hidden="false" customHeight="false" outlineLevel="0" collapsed="false">
      <c r="A34" s="26" t="s">
        <v>59</v>
      </c>
      <c r="B34" s="27" t="s">
        <v>60</v>
      </c>
      <c r="C34" s="28" t="n">
        <f aca="false">'Anexo IV D - Serv._Eventuais'!I15</f>
        <v>3032.66666666667</v>
      </c>
      <c r="D34" s="27" t="n">
        <v>12</v>
      </c>
      <c r="E34" s="28" t="n">
        <f aca="false">C34*D34</f>
        <v>36392</v>
      </c>
      <c r="F34" s="50" t="n">
        <f aca="false">E34/E35</f>
        <v>1</v>
      </c>
    </row>
    <row r="35" customFormat="false" ht="13.5" hidden="false" customHeight="false" outlineLevel="0" collapsed="false">
      <c r="A35" s="47" t="s">
        <v>61</v>
      </c>
      <c r="B35" s="36" t="s">
        <v>62</v>
      </c>
      <c r="C35" s="48" t="n">
        <f aca="false">C34*(1+F23)</f>
        <v>3032.66666666667</v>
      </c>
      <c r="D35" s="36" t="n">
        <v>12</v>
      </c>
      <c r="E35" s="28" t="n">
        <f aca="false">C35*D35</f>
        <v>36392</v>
      </c>
      <c r="F35" s="51" t="n">
        <v>1</v>
      </c>
    </row>
    <row r="36" customFormat="false" ht="12.75" hidden="false" customHeight="false" outlineLevel="0" collapsed="false">
      <c r="A36" s="41"/>
      <c r="B36" s="41"/>
      <c r="C36" s="41"/>
      <c r="D36" s="41"/>
      <c r="E36" s="41"/>
      <c r="F36" s="41"/>
    </row>
    <row r="37" customFormat="false" ht="35.25" hidden="false" customHeight="true" outlineLevel="0" collapsed="false">
      <c r="A37" s="24" t="n">
        <v>7</v>
      </c>
      <c r="B37" s="52" t="s">
        <v>63</v>
      </c>
      <c r="C37" s="53" t="n">
        <f aca="false">C27</f>
        <v>210.66</v>
      </c>
      <c r="D37" s="31" t="n">
        <v>12</v>
      </c>
      <c r="E37" s="53" t="n">
        <f aca="false">C37*D37</f>
        <v>2527.92</v>
      </c>
      <c r="F37" s="54" t="n">
        <f aca="false">E37/E44</f>
        <v>0.0169710292409078</v>
      </c>
      <c r="G37" s="55"/>
      <c r="H37" s="55"/>
      <c r="I37" s="55"/>
    </row>
    <row r="38" customFormat="false" ht="13.5" hidden="false" customHeight="false" outlineLevel="0" collapsed="false">
      <c r="A38" s="56"/>
      <c r="B38" s="57"/>
      <c r="C38" s="57"/>
      <c r="D38" s="57"/>
      <c r="E38" s="58"/>
      <c r="F38" s="59"/>
    </row>
    <row r="39" customFormat="false" ht="13.5" hidden="false" customHeight="false" outlineLevel="0" collapsed="false">
      <c r="A39" s="60" t="n">
        <v>8</v>
      </c>
      <c r="B39" s="61" t="s">
        <v>64</v>
      </c>
      <c r="C39" s="53" t="n">
        <f aca="false">C31</f>
        <v>9169.59166666667</v>
      </c>
      <c r="D39" s="31" t="n">
        <v>12</v>
      </c>
      <c r="E39" s="53" t="n">
        <f aca="false">C39*D39</f>
        <v>110035.1</v>
      </c>
      <c r="F39" s="54" t="n">
        <f aca="false">E39/E44</f>
        <v>0.738713606295377</v>
      </c>
    </row>
    <row r="40" customFormat="false" ht="13.5" hidden="false" customHeight="false" outlineLevel="0" collapsed="false">
      <c r="A40" s="56" t="s">
        <v>65</v>
      </c>
      <c r="B40" s="57" t="s">
        <v>66</v>
      </c>
      <c r="C40" s="57"/>
      <c r="D40" s="57"/>
      <c r="E40" s="62" t="n">
        <v>0</v>
      </c>
      <c r="F40" s="59"/>
    </row>
    <row r="41" customFormat="false" ht="13.5" hidden="false" customHeight="false" outlineLevel="0" collapsed="false">
      <c r="A41" s="24" t="n">
        <v>9</v>
      </c>
      <c r="B41" s="61" t="s">
        <v>67</v>
      </c>
      <c r="C41" s="53" t="n">
        <f aca="false">C35</f>
        <v>3032.66666666667</v>
      </c>
      <c r="D41" s="31" t="n">
        <v>12</v>
      </c>
      <c r="E41" s="53" t="n">
        <f aca="false">C41*D41</f>
        <v>36392</v>
      </c>
      <c r="F41" s="54" t="n">
        <f aca="false">E41/E44</f>
        <v>0.244315364463715</v>
      </c>
    </row>
    <row r="42" customFormat="false" ht="13.5" hidden="false" customHeight="false" outlineLevel="0" collapsed="false">
      <c r="A42" s="56" t="s">
        <v>68</v>
      </c>
      <c r="B42" s="57" t="s">
        <v>69</v>
      </c>
      <c r="C42" s="57"/>
      <c r="D42" s="57"/>
      <c r="E42" s="62" t="n">
        <v>0</v>
      </c>
      <c r="F42" s="63"/>
    </row>
    <row r="43" customFormat="false" ht="12.75" hidden="false" customHeight="false" outlineLevel="0" collapsed="false">
      <c r="A43" s="41"/>
      <c r="B43" s="41"/>
      <c r="C43" s="41"/>
      <c r="D43" s="41"/>
      <c r="E43" s="41"/>
      <c r="F43" s="41"/>
    </row>
    <row r="44" customFormat="false" ht="32.5" hidden="false" customHeight="false" outlineLevel="0" collapsed="false">
      <c r="A44" s="24" t="n">
        <v>10</v>
      </c>
      <c r="B44" s="52" t="s">
        <v>70</v>
      </c>
      <c r="C44" s="53" t="n">
        <f aca="false">C37+C39+C41</f>
        <v>12412.9183333333</v>
      </c>
      <c r="D44" s="31" t="n">
        <v>12</v>
      </c>
      <c r="E44" s="53" t="n">
        <f aca="false">C44*D44</f>
        <v>148955.02</v>
      </c>
      <c r="F44" s="64" t="n">
        <v>1</v>
      </c>
    </row>
    <row r="45" customFormat="false" ht="12.75" hidden="false" customHeight="false" outlineLevel="0" collapsed="false">
      <c r="A45" s="65"/>
      <c r="B45" s="65"/>
      <c r="C45" s="65"/>
      <c r="D45" s="65"/>
      <c r="E45" s="65"/>
      <c r="F45" s="65"/>
    </row>
  </sheetData>
  <mergeCells count="21">
    <mergeCell ref="A2:F2"/>
    <mergeCell ref="A4:F4"/>
    <mergeCell ref="B7:F7"/>
    <mergeCell ref="A12:F12"/>
    <mergeCell ref="B13:F13"/>
    <mergeCell ref="A20:F20"/>
    <mergeCell ref="B21:F21"/>
    <mergeCell ref="B22:E22"/>
    <mergeCell ref="B23:E23"/>
    <mergeCell ref="A24:F24"/>
    <mergeCell ref="B25:F25"/>
    <mergeCell ref="A28:F28"/>
    <mergeCell ref="B29:F29"/>
    <mergeCell ref="A32:F32"/>
    <mergeCell ref="B33:F33"/>
    <mergeCell ref="A36:F36"/>
    <mergeCell ref="B38:D38"/>
    <mergeCell ref="B40:D40"/>
    <mergeCell ref="B42:D42"/>
    <mergeCell ref="A43:F43"/>
    <mergeCell ref="A45:F45"/>
  </mergeCells>
  <printOptions headings="false" gridLines="false" gridLinesSet="true" horizontalCentered="false" verticalCentered="false"/>
  <pageMargins left="0" right="0" top="0.39375" bottom="0.39375" header="0" footer="0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8.54296875" defaultRowHeight="12.75" zeroHeight="false" outlineLevelRow="0" outlineLevelCol="0"/>
  <cols>
    <col collapsed="false" customWidth="true" hidden="false" outlineLevel="0" max="1" min="1" style="1" width="73"/>
    <col collapsed="false" customWidth="true" hidden="false" outlineLevel="0" max="2" min="2" style="1" width="19.33"/>
    <col collapsed="false" customWidth="true" hidden="false" outlineLevel="0" max="3" min="3" style="1" width="28.33"/>
    <col collapsed="false" customWidth="true" hidden="false" outlineLevel="0" max="4" min="4" style="1" width="18.11"/>
    <col collapsed="false" customWidth="true" hidden="false" outlineLevel="0" max="5" min="5" style="1" width="18.88"/>
    <col collapsed="false" customWidth="true" hidden="false" outlineLevel="0" max="7" min="6" style="1" width="17.33"/>
    <col collapsed="false" customWidth="true" hidden="false" outlineLevel="0" max="8" min="8" style="1" width="8.67"/>
  </cols>
  <sheetData>
    <row r="2" customFormat="false" ht="21" hidden="false" customHeight="true" outlineLevel="0" collapsed="false">
      <c r="A2" s="66" t="s">
        <v>71</v>
      </c>
      <c r="B2" s="66"/>
      <c r="C2" s="66"/>
      <c r="D2" s="66"/>
      <c r="E2" s="66"/>
      <c r="F2" s="66"/>
      <c r="G2" s="66"/>
    </row>
    <row r="4" customFormat="false" ht="12.75" hidden="false" customHeight="false" outlineLevel="0" collapsed="false">
      <c r="A4" s="67" t="s">
        <v>72</v>
      </c>
      <c r="B4" s="67"/>
      <c r="C4" s="67"/>
      <c r="D4" s="67"/>
      <c r="E4" s="67"/>
      <c r="F4" s="67"/>
      <c r="G4" s="67"/>
    </row>
    <row r="5" customFormat="false" ht="12.75" hidden="false" customHeight="false" outlineLevel="0" collapsed="false">
      <c r="A5" s="68"/>
    </row>
    <row r="6" customFormat="false" ht="13.8" hidden="false" customHeight="false" outlineLevel="0" collapsed="false">
      <c r="A6" s="69" t="s">
        <v>73</v>
      </c>
      <c r="B6" s="70"/>
      <c r="C6" s="71"/>
      <c r="D6" s="72"/>
      <c r="F6" s="73"/>
      <c r="G6" s="73"/>
    </row>
    <row r="7" customFormat="false" ht="13.8" hidden="false" customHeight="false" outlineLevel="0" collapsed="false">
      <c r="A7" s="74" t="s">
        <v>74</v>
      </c>
      <c r="B7" s="75"/>
      <c r="C7" s="71"/>
      <c r="D7" s="76"/>
      <c r="F7" s="73"/>
      <c r="G7" s="73"/>
    </row>
    <row r="8" customFormat="false" ht="13.8" hidden="false" customHeight="false" outlineLevel="0" collapsed="false">
      <c r="A8" s="74" t="s">
        <v>75</v>
      </c>
      <c r="B8" s="77"/>
      <c r="C8" s="78"/>
      <c r="D8" s="79"/>
      <c r="F8" s="73"/>
      <c r="G8" s="73"/>
    </row>
    <row r="9" customFormat="false" ht="13.8" hidden="false" customHeight="false" outlineLevel="0" collapsed="false">
      <c r="A9" s="68"/>
      <c r="D9" s="80"/>
    </row>
    <row r="10" customFormat="false" ht="12.75" hidden="false" customHeight="false" outlineLevel="0" collapsed="false">
      <c r="A10" s="68"/>
      <c r="C10" s="81"/>
      <c r="D10" s="81"/>
      <c r="E10" s="81"/>
      <c r="F10" s="81"/>
      <c r="G10" s="81"/>
    </row>
    <row r="11" customFormat="false" ht="13.5" hidden="false" customHeight="true" outlineLevel="0" collapsed="false">
      <c r="A11" s="82"/>
      <c r="B11" s="82"/>
      <c r="C11" s="83" t="s">
        <v>76</v>
      </c>
      <c r="D11" s="83"/>
      <c r="E11" s="83" t="s">
        <v>77</v>
      </c>
      <c r="F11" s="83"/>
      <c r="G11" s="83"/>
    </row>
    <row r="12" s="88" customFormat="true" ht="57.75" hidden="false" customHeight="true" outlineLevel="0" collapsed="false">
      <c r="A12" s="84" t="s">
        <v>78</v>
      </c>
      <c r="B12" s="84" t="s">
        <v>79</v>
      </c>
      <c r="C12" s="85" t="s">
        <v>80</v>
      </c>
      <c r="D12" s="85" t="s">
        <v>81</v>
      </c>
      <c r="E12" s="86" t="s">
        <v>82</v>
      </c>
      <c r="F12" s="87" t="s">
        <v>83</v>
      </c>
      <c r="G12" s="87"/>
    </row>
    <row r="13" customFormat="false" ht="30" hidden="false" customHeight="true" outlineLevel="0" collapsed="false">
      <c r="A13" s="84"/>
      <c r="B13" s="84" t="s">
        <v>84</v>
      </c>
      <c r="C13" s="89" t="n">
        <v>0</v>
      </c>
      <c r="D13" s="89" t="n">
        <v>0</v>
      </c>
      <c r="E13" s="89" t="n">
        <v>0</v>
      </c>
      <c r="F13" s="89" t="n">
        <v>0</v>
      </c>
      <c r="G13" s="90"/>
    </row>
    <row r="14" customFormat="false" ht="13.8" hidden="false" customHeight="false" outlineLevel="0" collapsed="false">
      <c r="A14" s="84"/>
      <c r="B14" s="84"/>
      <c r="C14" s="91"/>
      <c r="D14" s="92"/>
      <c r="E14" s="93"/>
      <c r="F14" s="93"/>
      <c r="G14" s="94"/>
    </row>
    <row r="15" customFormat="false" ht="12.75" hidden="false" customHeight="false" outlineLevel="0" collapsed="false">
      <c r="A15" s="95"/>
      <c r="B15" s="96"/>
      <c r="C15" s="96"/>
      <c r="D15" s="96"/>
      <c r="E15" s="96"/>
      <c r="F15" s="96"/>
      <c r="G15" s="96"/>
    </row>
    <row r="16" customFormat="false" ht="35.5" hidden="false" customHeight="false" outlineLevel="0" collapsed="false">
      <c r="A16" s="97" t="s">
        <v>85</v>
      </c>
      <c r="B16" s="98" t="s">
        <v>86</v>
      </c>
      <c r="C16" s="99"/>
      <c r="D16" s="99"/>
      <c r="E16" s="99"/>
      <c r="F16" s="99"/>
      <c r="G16" s="99"/>
    </row>
    <row r="17" customFormat="false" ht="14.25" hidden="false" customHeight="true" outlineLevel="0" collapsed="false">
      <c r="A17" s="100" t="s">
        <v>87</v>
      </c>
      <c r="B17" s="100"/>
      <c r="C17" s="100"/>
      <c r="D17" s="100"/>
      <c r="E17" s="100"/>
      <c r="F17" s="100"/>
      <c r="G17" s="100"/>
    </row>
    <row r="18" customFormat="false" ht="12.75" hidden="false" customHeight="false" outlineLevel="0" collapsed="false">
      <c r="A18" s="101" t="s">
        <v>88</v>
      </c>
      <c r="B18" s="102"/>
      <c r="C18" s="103" t="s">
        <v>89</v>
      </c>
      <c r="D18" s="104" t="s">
        <v>89</v>
      </c>
      <c r="E18" s="105" t="s">
        <v>89</v>
      </c>
      <c r="F18" s="106" t="s">
        <v>89</v>
      </c>
      <c r="G18" s="106" t="s">
        <v>89</v>
      </c>
    </row>
    <row r="19" customFormat="false" ht="12.75" hidden="false" customHeight="false" outlineLevel="0" collapsed="false">
      <c r="A19" s="107" t="s">
        <v>90</v>
      </c>
      <c r="B19" s="108"/>
      <c r="C19" s="109" t="n">
        <f aca="false">C13</f>
        <v>0</v>
      </c>
      <c r="D19" s="110" t="n">
        <f aca="false">D13</f>
        <v>0</v>
      </c>
      <c r="E19" s="111" t="n">
        <f aca="false">E13</f>
        <v>0</v>
      </c>
      <c r="F19" s="112" t="n">
        <f aca="false">F13</f>
        <v>0</v>
      </c>
      <c r="G19" s="112" t="n">
        <v>0</v>
      </c>
    </row>
    <row r="20" customFormat="false" ht="12.75" hidden="false" customHeight="false" outlineLevel="0" collapsed="false">
      <c r="A20" s="107" t="s">
        <v>91</v>
      </c>
      <c r="B20" s="113"/>
      <c r="C20" s="109"/>
      <c r="D20" s="110"/>
      <c r="E20" s="111"/>
      <c r="F20" s="112"/>
      <c r="G20" s="112"/>
    </row>
    <row r="21" customFormat="false" ht="12.75" hidden="false" customHeight="false" outlineLevel="0" collapsed="false">
      <c r="A21" s="107" t="s">
        <v>92</v>
      </c>
      <c r="B21" s="114"/>
      <c r="C21" s="115"/>
      <c r="D21" s="116"/>
      <c r="E21" s="117"/>
      <c r="F21" s="118"/>
      <c r="G21" s="112"/>
    </row>
    <row r="22" customFormat="false" ht="12.75" hidden="false" customHeight="false" outlineLevel="0" collapsed="false">
      <c r="A22" s="107" t="s">
        <v>93</v>
      </c>
      <c r="B22" s="108"/>
      <c r="C22" s="109"/>
      <c r="D22" s="110"/>
      <c r="E22" s="111"/>
      <c r="F22" s="112"/>
      <c r="G22" s="112"/>
    </row>
    <row r="23" customFormat="false" ht="12.75" hidden="false" customHeight="false" outlineLevel="0" collapsed="false">
      <c r="A23" s="107" t="s">
        <v>94</v>
      </c>
      <c r="B23" s="108"/>
      <c r="C23" s="109"/>
      <c r="D23" s="110"/>
      <c r="E23" s="111"/>
      <c r="F23" s="112"/>
      <c r="G23" s="112"/>
    </row>
    <row r="24" customFormat="false" ht="12.75" hidden="false" customHeight="false" outlineLevel="0" collapsed="false">
      <c r="A24" s="107" t="s">
        <v>95</v>
      </c>
      <c r="B24" s="108"/>
      <c r="C24" s="109"/>
      <c r="D24" s="110"/>
      <c r="E24" s="111"/>
      <c r="F24" s="112"/>
      <c r="G24" s="112"/>
    </row>
    <row r="25" customFormat="false" ht="12.75" hidden="false" customHeight="false" outlineLevel="0" collapsed="false">
      <c r="A25" s="119" t="s">
        <v>96</v>
      </c>
      <c r="B25" s="120"/>
      <c r="C25" s="121"/>
      <c r="D25" s="122"/>
      <c r="E25" s="123"/>
      <c r="F25" s="124"/>
      <c r="G25" s="124"/>
    </row>
    <row r="26" customFormat="false" ht="13.8" hidden="false" customHeight="false" outlineLevel="0" collapsed="false">
      <c r="A26" s="125" t="s">
        <v>97</v>
      </c>
      <c r="B26" s="126"/>
      <c r="C26" s="127" t="n">
        <f aca="false">SUM(C19:C25)</f>
        <v>0</v>
      </c>
      <c r="D26" s="127" t="n">
        <f aca="false">SUM(D19:D25)</f>
        <v>0</v>
      </c>
      <c r="E26" s="127" t="n">
        <f aca="false">SUM(E19:E25)</f>
        <v>0</v>
      </c>
      <c r="F26" s="127" t="n">
        <f aca="false">SUM(F19:F25)</f>
        <v>0</v>
      </c>
      <c r="G26" s="128" t="n">
        <v>0</v>
      </c>
    </row>
    <row r="27" customFormat="false" ht="12.75" hidden="false" customHeight="false" outlineLevel="0" collapsed="false">
      <c r="A27" s="99"/>
      <c r="B27" s="99"/>
      <c r="C27" s="99"/>
      <c r="D27" s="99"/>
      <c r="E27" s="99"/>
      <c r="F27" s="99"/>
      <c r="G27" s="99"/>
    </row>
    <row r="28" customFormat="false" ht="14.25" hidden="false" customHeight="true" outlineLevel="0" collapsed="false">
      <c r="A28" s="100" t="s">
        <v>98</v>
      </c>
      <c r="B28" s="100"/>
      <c r="C28" s="100"/>
      <c r="D28" s="100"/>
      <c r="E28" s="100"/>
      <c r="F28" s="100"/>
      <c r="G28" s="100"/>
    </row>
    <row r="29" customFormat="false" ht="14.25" hidden="false" customHeight="true" outlineLevel="0" collapsed="false">
      <c r="A29" s="100" t="s">
        <v>99</v>
      </c>
      <c r="B29" s="100"/>
      <c r="C29" s="100"/>
      <c r="D29" s="100"/>
      <c r="E29" s="100"/>
      <c r="F29" s="100"/>
      <c r="G29" s="100"/>
    </row>
    <row r="30" s="80" customFormat="true" ht="13.8" hidden="false" customHeight="false" outlineLevel="0" collapsed="false">
      <c r="A30" s="129" t="s">
        <v>100</v>
      </c>
      <c r="B30" s="130"/>
      <c r="C30" s="131" t="s">
        <v>89</v>
      </c>
      <c r="D30" s="132" t="s">
        <v>89</v>
      </c>
      <c r="E30" s="131" t="s">
        <v>89</v>
      </c>
      <c r="F30" s="133" t="s">
        <v>89</v>
      </c>
      <c r="G30" s="133" t="s">
        <v>89</v>
      </c>
    </row>
    <row r="31" customFormat="false" ht="13.8" hidden="false" customHeight="false" outlineLevel="0" collapsed="false">
      <c r="A31" s="134" t="s">
        <v>101</v>
      </c>
      <c r="B31" s="135" t="n">
        <v>0.0833</v>
      </c>
      <c r="C31" s="136" t="n">
        <f aca="false">C26*$B$31</f>
        <v>0</v>
      </c>
      <c r="D31" s="136" t="n">
        <f aca="false">D26*$B$31</f>
        <v>0</v>
      </c>
      <c r="E31" s="136" t="n">
        <f aca="false">E26*$B$31</f>
        <v>0</v>
      </c>
      <c r="F31" s="136" t="n">
        <f aca="false">F26*$B$31</f>
        <v>0</v>
      </c>
      <c r="G31" s="137" t="n">
        <v>0</v>
      </c>
    </row>
    <row r="32" customFormat="false" ht="13.8" hidden="false" customHeight="false" outlineLevel="0" collapsed="false">
      <c r="A32" s="134" t="s">
        <v>102</v>
      </c>
      <c r="B32" s="135" t="n">
        <v>0.0278</v>
      </c>
      <c r="C32" s="136" t="n">
        <f aca="false">C26*$B$32</f>
        <v>0</v>
      </c>
      <c r="D32" s="136" t="n">
        <f aca="false">D26*$B$32</f>
        <v>0</v>
      </c>
      <c r="E32" s="136" t="n">
        <f aca="false">E26*$B$32</f>
        <v>0</v>
      </c>
      <c r="F32" s="136" t="n">
        <f aca="false">F26*$B$32</f>
        <v>0</v>
      </c>
      <c r="G32" s="137" t="n">
        <v>0</v>
      </c>
    </row>
    <row r="33" customFormat="false" ht="13.8" hidden="false" customHeight="false" outlineLevel="0" collapsed="false">
      <c r="A33" s="138" t="s">
        <v>103</v>
      </c>
      <c r="B33" s="139" t="n">
        <f aca="false">SUM(B31:B32)</f>
        <v>0.1111</v>
      </c>
      <c r="C33" s="140" t="n">
        <f aca="false">C31+C32</f>
        <v>0</v>
      </c>
      <c r="D33" s="140" t="n">
        <f aca="false">D31+D32</f>
        <v>0</v>
      </c>
      <c r="E33" s="140" t="n">
        <f aca="false">E31+E32</f>
        <v>0</v>
      </c>
      <c r="F33" s="140" t="n">
        <f aca="false">F31+F32</f>
        <v>0</v>
      </c>
      <c r="G33" s="141" t="n">
        <v>0</v>
      </c>
    </row>
    <row r="34" customFormat="false" ht="14.25" hidden="false" customHeight="true" outlineLevel="0" collapsed="false">
      <c r="A34" s="100" t="s">
        <v>104</v>
      </c>
      <c r="B34" s="100"/>
      <c r="C34" s="100"/>
      <c r="D34" s="100"/>
      <c r="E34" s="100"/>
      <c r="F34" s="100"/>
      <c r="G34" s="100"/>
    </row>
    <row r="35" customFormat="false" ht="12.75" hidden="false" customHeight="false" outlineLevel="0" collapsed="false">
      <c r="A35" s="101" t="s">
        <v>105</v>
      </c>
      <c r="B35" s="142"/>
      <c r="C35" s="143" t="s">
        <v>89</v>
      </c>
      <c r="D35" s="144" t="s">
        <v>89</v>
      </c>
      <c r="E35" s="143" t="s">
        <v>89</v>
      </c>
      <c r="F35" s="145" t="s">
        <v>89</v>
      </c>
      <c r="G35" s="145" t="s">
        <v>89</v>
      </c>
    </row>
    <row r="36" customFormat="false" ht="13.8" hidden="false" customHeight="false" outlineLevel="0" collapsed="false">
      <c r="A36" s="107" t="s">
        <v>106</v>
      </c>
      <c r="B36" s="146" t="n">
        <v>0</v>
      </c>
      <c r="C36" s="109" t="n">
        <f aca="false">$B36*(C$26+C$33)</f>
        <v>0</v>
      </c>
      <c r="D36" s="109" t="n">
        <f aca="false">$B36*(D$26+D$33)</f>
        <v>0</v>
      </c>
      <c r="E36" s="109" t="n">
        <f aca="false">$B36*(E$26+E$33)</f>
        <v>0</v>
      </c>
      <c r="F36" s="109" t="n">
        <f aca="false">$B36*(F$26+F$33)</f>
        <v>0</v>
      </c>
      <c r="G36" s="112" t="n">
        <v>0</v>
      </c>
    </row>
    <row r="37" customFormat="false" ht="12.75" hidden="false" customHeight="false" outlineLevel="0" collapsed="false">
      <c r="A37" s="107" t="s">
        <v>107</v>
      </c>
      <c r="B37" s="147" t="n">
        <v>0.025</v>
      </c>
      <c r="C37" s="109" t="n">
        <f aca="false">$B37*(C$26+C$33)</f>
        <v>0</v>
      </c>
      <c r="D37" s="109" t="n">
        <f aca="false">$B37*(D$26+D$33)</f>
        <v>0</v>
      </c>
      <c r="E37" s="109" t="n">
        <f aca="false">$B37*(E$26+E$33)</f>
        <v>0</v>
      </c>
      <c r="F37" s="109" t="n">
        <f aca="false">$B37*(F$26+F$33)</f>
        <v>0</v>
      </c>
      <c r="G37" s="112" t="n">
        <v>0</v>
      </c>
    </row>
    <row r="38" customFormat="false" ht="12.75" hidden="false" customHeight="false" outlineLevel="0" collapsed="false">
      <c r="A38" s="107" t="s">
        <v>108</v>
      </c>
      <c r="B38" s="147" t="n">
        <v>0.03</v>
      </c>
      <c r="C38" s="109" t="n">
        <f aca="false">$B38*(C$26+C$33)</f>
        <v>0</v>
      </c>
      <c r="D38" s="109" t="n">
        <f aca="false">$B38*(D$26+D$33)</f>
        <v>0</v>
      </c>
      <c r="E38" s="109" t="n">
        <f aca="false">$B38*(E$26+E$33)</f>
        <v>0</v>
      </c>
      <c r="F38" s="109" t="n">
        <f aca="false">$B38*(F$26+F$33)</f>
        <v>0</v>
      </c>
      <c r="G38" s="112" t="n">
        <v>0</v>
      </c>
    </row>
    <row r="39" customFormat="false" ht="12.75" hidden="false" customHeight="false" outlineLevel="0" collapsed="false">
      <c r="A39" s="107" t="s">
        <v>109</v>
      </c>
      <c r="B39" s="147" t="n">
        <v>0.015</v>
      </c>
      <c r="C39" s="109" t="n">
        <f aca="false">$B39*(C$26+C$33)</f>
        <v>0</v>
      </c>
      <c r="D39" s="109" t="n">
        <f aca="false">$B39*(D$26+D$33)</f>
        <v>0</v>
      </c>
      <c r="E39" s="109" t="n">
        <f aca="false">$B39*(E$26+E$33)</f>
        <v>0</v>
      </c>
      <c r="F39" s="109" t="n">
        <f aca="false">$B39*(F$26+F$33)</f>
        <v>0</v>
      </c>
      <c r="G39" s="112" t="n">
        <v>0</v>
      </c>
    </row>
    <row r="40" customFormat="false" ht="12.75" hidden="false" customHeight="false" outlineLevel="0" collapsed="false">
      <c r="A40" s="107" t="s">
        <v>110</v>
      </c>
      <c r="B40" s="147" t="n">
        <v>0.01</v>
      </c>
      <c r="C40" s="109" t="n">
        <f aca="false">$B40*(C$26+C$33)</f>
        <v>0</v>
      </c>
      <c r="D40" s="109" t="n">
        <f aca="false">$B40*(D$26+D$33)</f>
        <v>0</v>
      </c>
      <c r="E40" s="109" t="n">
        <f aca="false">$B40*(E$26+E$33)</f>
        <v>0</v>
      </c>
      <c r="F40" s="109" t="n">
        <f aca="false">$B40*(F$26+F$33)</f>
        <v>0</v>
      </c>
      <c r="G40" s="112" t="n">
        <v>0</v>
      </c>
    </row>
    <row r="41" customFormat="false" ht="12.75" hidden="false" customHeight="false" outlineLevel="0" collapsed="false">
      <c r="A41" s="107" t="s">
        <v>111</v>
      </c>
      <c r="B41" s="147" t="n">
        <v>0.006</v>
      </c>
      <c r="C41" s="109" t="n">
        <f aca="false">$B41*(C$26+C$33)</f>
        <v>0</v>
      </c>
      <c r="D41" s="109" t="n">
        <f aca="false">$B41*(D$26+D$33)</f>
        <v>0</v>
      </c>
      <c r="E41" s="109" t="n">
        <f aca="false">$B41*(E$26+E$33)</f>
        <v>0</v>
      </c>
      <c r="F41" s="109" t="n">
        <f aca="false">$B41*(F$26+F$33)</f>
        <v>0</v>
      </c>
      <c r="G41" s="112" t="n">
        <v>0</v>
      </c>
    </row>
    <row r="42" customFormat="false" ht="12.75" hidden="false" customHeight="false" outlineLevel="0" collapsed="false">
      <c r="A42" s="107" t="s">
        <v>112</v>
      </c>
      <c r="B42" s="147" t="n">
        <v>0.002</v>
      </c>
      <c r="C42" s="109" t="n">
        <f aca="false">$B42*(C$26+C$33)</f>
        <v>0</v>
      </c>
      <c r="D42" s="109" t="n">
        <f aca="false">$B42*(D$26+D$33)</f>
        <v>0</v>
      </c>
      <c r="E42" s="109" t="n">
        <f aca="false">$B42*(E$26+E$33)</f>
        <v>0</v>
      </c>
      <c r="F42" s="109" t="n">
        <f aca="false">$B42*(F$26+F$33)</f>
        <v>0</v>
      </c>
      <c r="G42" s="112" t="n">
        <v>0</v>
      </c>
    </row>
    <row r="43" customFormat="false" ht="12.75" hidden="false" customHeight="false" outlineLevel="0" collapsed="false">
      <c r="A43" s="119" t="s">
        <v>113</v>
      </c>
      <c r="B43" s="148" t="n">
        <v>0.08</v>
      </c>
      <c r="C43" s="109" t="n">
        <f aca="false">$B43*(C$26+C$33)</f>
        <v>0</v>
      </c>
      <c r="D43" s="109" t="n">
        <f aca="false">$B43*(D$26+D$33)</f>
        <v>0</v>
      </c>
      <c r="E43" s="109" t="n">
        <f aca="false">$B43*(E$26+E$33)</f>
        <v>0</v>
      </c>
      <c r="F43" s="109" t="n">
        <f aca="false">$B43*(F$26+F$33)</f>
        <v>0</v>
      </c>
      <c r="G43" s="124" t="n">
        <v>0</v>
      </c>
    </row>
    <row r="44" s="150" customFormat="true" ht="13.8" hidden="false" customHeight="false" outlineLevel="0" collapsed="false">
      <c r="A44" s="125" t="s">
        <v>114</v>
      </c>
      <c r="B44" s="149" t="n">
        <f aca="false">SUM(B36:B43)</f>
        <v>0.168</v>
      </c>
      <c r="C44" s="127" t="n">
        <f aca="false">SUM(C36:C43)</f>
        <v>0</v>
      </c>
      <c r="D44" s="127" t="n">
        <f aca="false">SUM(D36:D43)</f>
        <v>0</v>
      </c>
      <c r="E44" s="127" t="n">
        <f aca="false">SUM(E36:E43)</f>
        <v>0</v>
      </c>
      <c r="F44" s="127" t="n">
        <f aca="false">SUM(F36:F43)</f>
        <v>0</v>
      </c>
      <c r="G44" s="128" t="n">
        <v>0</v>
      </c>
    </row>
    <row r="45" customFormat="false" ht="12.75" hidden="false" customHeight="false" outlineLevel="0" collapsed="false">
      <c r="A45" s="101" t="s">
        <v>115</v>
      </c>
      <c r="B45" s="151"/>
      <c r="C45" s="152"/>
      <c r="D45" s="153"/>
      <c r="E45" s="101"/>
      <c r="F45" s="154"/>
      <c r="G45" s="154"/>
    </row>
    <row r="46" customFormat="false" ht="12.75" hidden="false" customHeight="false" outlineLevel="0" collapsed="false">
      <c r="A46" s="107" t="s">
        <v>116</v>
      </c>
      <c r="C46" s="155" t="s">
        <v>89</v>
      </c>
      <c r="D46" s="156" t="s">
        <v>89</v>
      </c>
      <c r="E46" s="155" t="s">
        <v>89</v>
      </c>
      <c r="F46" s="157" t="s">
        <v>89</v>
      </c>
      <c r="G46" s="157" t="s">
        <v>117</v>
      </c>
    </row>
    <row r="47" s="80" customFormat="true" ht="13.8" hidden="false" customHeight="false" outlineLevel="0" collapsed="false">
      <c r="A47" s="134" t="s">
        <v>118</v>
      </c>
      <c r="B47" s="158" t="n">
        <v>0</v>
      </c>
      <c r="C47" s="159" t="n">
        <f aca="false">$B$47*22*2-0.06*(22/30)*C13</f>
        <v>0</v>
      </c>
      <c r="D47" s="159" t="n">
        <f aca="false">$B$47*22*2-0.06*(22/30)*D13</f>
        <v>0</v>
      </c>
      <c r="E47" s="159" t="n">
        <f aca="false">$B$47*22*2-0.06*(22/30)*E13</f>
        <v>0</v>
      </c>
      <c r="F47" s="159" t="n">
        <f aca="false">$B$47*22*2-0.06*(22/30)*F13</f>
        <v>0</v>
      </c>
      <c r="G47" s="160"/>
    </row>
    <row r="48" customFormat="false" ht="13.8" hidden="false" customHeight="false" outlineLevel="0" collapsed="false">
      <c r="A48" s="134" t="s">
        <v>119</v>
      </c>
      <c r="B48" s="158"/>
      <c r="C48" s="159" t="n">
        <f aca="false">$B$48</f>
        <v>0</v>
      </c>
      <c r="D48" s="159" t="n">
        <f aca="false">$B$48</f>
        <v>0</v>
      </c>
      <c r="E48" s="159" t="n">
        <f aca="false">$B$48</f>
        <v>0</v>
      </c>
      <c r="F48" s="159" t="n">
        <f aca="false">$B$48</f>
        <v>0</v>
      </c>
      <c r="G48" s="136"/>
    </row>
    <row r="49" customFormat="false" ht="13.8" hidden="false" customHeight="false" outlineLevel="0" collapsed="false">
      <c r="A49" s="107" t="s">
        <v>120</v>
      </c>
      <c r="B49" s="161"/>
      <c r="C49" s="136" t="n">
        <v>0</v>
      </c>
      <c r="D49" s="162" t="n">
        <v>0</v>
      </c>
      <c r="E49" s="136" t="n">
        <v>0</v>
      </c>
      <c r="F49" s="137" t="n">
        <v>0</v>
      </c>
      <c r="G49" s="137" t="n">
        <v>0</v>
      </c>
    </row>
    <row r="50" customFormat="false" ht="24.05" hidden="false" customHeight="false" outlineLevel="0" collapsed="false">
      <c r="A50" s="107" t="s">
        <v>121</v>
      </c>
      <c r="B50" s="158" t="n">
        <v>105.33</v>
      </c>
      <c r="C50" s="163" t="n">
        <v>0</v>
      </c>
      <c r="D50" s="164" t="n">
        <v>0</v>
      </c>
      <c r="E50" s="163" t="n">
        <f aca="false">B50</f>
        <v>105.33</v>
      </c>
      <c r="F50" s="165" t="n">
        <f aca="false">B50</f>
        <v>105.33</v>
      </c>
      <c r="G50" s="137" t="n">
        <v>0</v>
      </c>
    </row>
    <row r="51" customFormat="false" ht="13.8" hidden="false" customHeight="false" outlineLevel="0" collapsed="false">
      <c r="A51" s="107" t="s">
        <v>122</v>
      </c>
      <c r="B51" s="161"/>
      <c r="C51" s="136" t="n">
        <v>0</v>
      </c>
      <c r="D51" s="162" t="n">
        <v>0</v>
      </c>
      <c r="E51" s="136" t="n">
        <v>0</v>
      </c>
      <c r="F51" s="137" t="n">
        <v>0</v>
      </c>
      <c r="G51" s="137" t="n">
        <v>0</v>
      </c>
    </row>
    <row r="52" customFormat="false" ht="12.75" hidden="false" customHeight="false" outlineLevel="0" collapsed="false">
      <c r="A52" s="119" t="s">
        <v>123</v>
      </c>
      <c r="B52" s="166"/>
      <c r="C52" s="121" t="n">
        <v>0</v>
      </c>
      <c r="D52" s="122" t="n">
        <v>0</v>
      </c>
      <c r="E52" s="121" t="n">
        <v>0</v>
      </c>
      <c r="F52" s="124" t="n">
        <v>0</v>
      </c>
      <c r="G52" s="124" t="n">
        <v>0</v>
      </c>
    </row>
    <row r="53" s="150" customFormat="true" ht="13.8" hidden="false" customHeight="false" outlineLevel="0" collapsed="false">
      <c r="A53" s="125" t="s">
        <v>124</v>
      </c>
      <c r="B53" s="167"/>
      <c r="C53" s="168" t="n">
        <f aca="false">C47+C48+C50</f>
        <v>0</v>
      </c>
      <c r="D53" s="168" t="n">
        <f aca="false">D47+D48+D50</f>
        <v>0</v>
      </c>
      <c r="E53" s="168" t="n">
        <f aca="false">E47+E48+E50</f>
        <v>105.33</v>
      </c>
      <c r="F53" s="168" t="n">
        <f aca="false">F47+F48+F50</f>
        <v>105.33</v>
      </c>
      <c r="G53" s="128" t="n">
        <v>0</v>
      </c>
    </row>
    <row r="54" customFormat="false" ht="24.05" hidden="false" customHeight="false" outlineLevel="0" collapsed="false">
      <c r="A54" s="101" t="s">
        <v>125</v>
      </c>
      <c r="B54" s="151"/>
      <c r="C54" s="169" t="s">
        <v>89</v>
      </c>
      <c r="D54" s="170" t="s">
        <v>89</v>
      </c>
      <c r="E54" s="169" t="s">
        <v>89</v>
      </c>
      <c r="F54" s="106" t="s">
        <v>89</v>
      </c>
      <c r="G54" s="106" t="s">
        <v>117</v>
      </c>
    </row>
    <row r="55" customFormat="false" ht="12.75" hidden="false" customHeight="false" outlineLevel="0" collapsed="false">
      <c r="A55" s="107" t="s">
        <v>126</v>
      </c>
      <c r="B55" s="147" t="n">
        <f aca="false">B33</f>
        <v>0.1111</v>
      </c>
      <c r="C55" s="109" t="n">
        <f aca="false">C33</f>
        <v>0</v>
      </c>
      <c r="D55" s="109" t="n">
        <f aca="false">D33</f>
        <v>0</v>
      </c>
      <c r="E55" s="109" t="n">
        <f aca="false">E33</f>
        <v>0</v>
      </c>
      <c r="F55" s="109" t="n">
        <f aca="false">F33</f>
        <v>0</v>
      </c>
      <c r="G55" s="112" t="n">
        <v>0</v>
      </c>
    </row>
    <row r="56" customFormat="false" ht="12.75" hidden="false" customHeight="false" outlineLevel="0" collapsed="false">
      <c r="A56" s="107" t="s">
        <v>105</v>
      </c>
      <c r="B56" s="147" t="n">
        <f aca="false">B44</f>
        <v>0.168</v>
      </c>
      <c r="C56" s="109" t="n">
        <f aca="false">C44</f>
        <v>0</v>
      </c>
      <c r="D56" s="109" t="n">
        <f aca="false">D44</f>
        <v>0</v>
      </c>
      <c r="E56" s="109" t="n">
        <f aca="false">E44</f>
        <v>0</v>
      </c>
      <c r="F56" s="109" t="n">
        <f aca="false">F44</f>
        <v>0</v>
      </c>
      <c r="G56" s="112" t="n">
        <v>0</v>
      </c>
    </row>
    <row r="57" customFormat="false" ht="12.75" hidden="false" customHeight="false" outlineLevel="0" collapsed="false">
      <c r="A57" s="171" t="s">
        <v>116</v>
      </c>
      <c r="B57" s="172"/>
      <c r="C57" s="173" t="n">
        <f aca="false">C53</f>
        <v>0</v>
      </c>
      <c r="D57" s="173" t="n">
        <f aca="false">D53</f>
        <v>0</v>
      </c>
      <c r="E57" s="173" t="n">
        <f aca="false">E53</f>
        <v>105.33</v>
      </c>
      <c r="F57" s="173" t="n">
        <f aca="false">F53</f>
        <v>105.33</v>
      </c>
      <c r="G57" s="174" t="n">
        <v>0</v>
      </c>
    </row>
    <row r="58" customFormat="false" ht="34.5" hidden="false" customHeight="true" outlineLevel="0" collapsed="false">
      <c r="A58" s="125" t="s">
        <v>127</v>
      </c>
      <c r="B58" s="126"/>
      <c r="C58" s="127" t="n">
        <f aca="false">SUM(C55:C57)</f>
        <v>0</v>
      </c>
      <c r="D58" s="127" t="n">
        <f aca="false">SUM(D55:D57)</f>
        <v>0</v>
      </c>
      <c r="E58" s="127" t="n">
        <f aca="false">SUM(E55:E57)</f>
        <v>105.33</v>
      </c>
      <c r="F58" s="127" t="n">
        <f aca="false">SUM(F55:F57)</f>
        <v>105.33</v>
      </c>
      <c r="G58" s="128" t="n">
        <v>0</v>
      </c>
    </row>
    <row r="59" customFormat="false" ht="12.75" hidden="false" customHeight="false" outlineLevel="0" collapsed="false">
      <c r="A59" s="99"/>
      <c r="B59" s="99"/>
      <c r="C59" s="99"/>
      <c r="D59" s="99"/>
      <c r="E59" s="99"/>
      <c r="F59" s="99"/>
      <c r="G59" s="99"/>
    </row>
    <row r="60" customFormat="false" ht="14.25" hidden="false" customHeight="true" outlineLevel="0" collapsed="false">
      <c r="A60" s="100" t="s">
        <v>128</v>
      </c>
      <c r="B60" s="100"/>
      <c r="C60" s="100"/>
      <c r="D60" s="100"/>
      <c r="E60" s="100"/>
      <c r="F60" s="100"/>
      <c r="G60" s="100"/>
    </row>
    <row r="61" customFormat="false" ht="12.75" hidden="false" customHeight="false" outlineLevel="0" collapsed="false">
      <c r="A61" s="101" t="s">
        <v>129</v>
      </c>
      <c r="B61" s="102"/>
      <c r="C61" s="143" t="s">
        <v>117</v>
      </c>
      <c r="D61" s="144" t="s">
        <v>117</v>
      </c>
      <c r="E61" s="143" t="s">
        <v>117</v>
      </c>
      <c r="F61" s="145" t="s">
        <v>117</v>
      </c>
      <c r="G61" s="145" t="s">
        <v>117</v>
      </c>
    </row>
    <row r="62" customFormat="false" ht="12.75" hidden="false" customHeight="false" outlineLevel="0" collapsed="false">
      <c r="A62" s="107" t="s">
        <v>130</v>
      </c>
      <c r="B62" s="175" t="n">
        <v>0.0042</v>
      </c>
      <c r="C62" s="109" t="n">
        <f aca="false">$B62*C$26</f>
        <v>0</v>
      </c>
      <c r="D62" s="109" t="n">
        <f aca="false">$B62*D$26</f>
        <v>0</v>
      </c>
      <c r="E62" s="109" t="n">
        <f aca="false">$B62*E$26</f>
        <v>0</v>
      </c>
      <c r="F62" s="109" t="n">
        <f aca="false">$B62*F$26</f>
        <v>0</v>
      </c>
      <c r="G62" s="112" t="n">
        <v>0</v>
      </c>
    </row>
    <row r="63" customFormat="false" ht="12.75" hidden="false" customHeight="false" outlineLevel="0" collapsed="false">
      <c r="A63" s="107" t="s">
        <v>131</v>
      </c>
      <c r="B63" s="175" t="n">
        <f aca="false">B43*B62</f>
        <v>0.000336</v>
      </c>
      <c r="C63" s="109" t="n">
        <f aca="false">$B63*C$26</f>
        <v>0</v>
      </c>
      <c r="D63" s="109" t="n">
        <f aca="false">$B63*D$26</f>
        <v>0</v>
      </c>
      <c r="E63" s="109" t="n">
        <f aca="false">$B63*E$26</f>
        <v>0</v>
      </c>
      <c r="F63" s="109" t="n">
        <f aca="false">$B63*F$26</f>
        <v>0</v>
      </c>
      <c r="G63" s="112" t="n">
        <v>0</v>
      </c>
    </row>
    <row r="64" customFormat="false" ht="12.75" hidden="false" customHeight="false" outlineLevel="0" collapsed="false">
      <c r="A64" s="107" t="s">
        <v>132</v>
      </c>
      <c r="B64" s="175" t="n">
        <f aca="false">B43*0.4*B62</f>
        <v>0.0001344</v>
      </c>
      <c r="C64" s="109" t="n">
        <f aca="false">$B64*C$26</f>
        <v>0</v>
      </c>
      <c r="D64" s="109" t="n">
        <f aca="false">$B64*D$26</f>
        <v>0</v>
      </c>
      <c r="E64" s="109" t="n">
        <f aca="false">$B64*E$26</f>
        <v>0</v>
      </c>
      <c r="F64" s="109" t="n">
        <f aca="false">$B64*F$26</f>
        <v>0</v>
      </c>
      <c r="G64" s="112" t="n">
        <v>0</v>
      </c>
    </row>
    <row r="65" customFormat="false" ht="12.75" hidden="false" customHeight="false" outlineLevel="0" collapsed="false">
      <c r="A65" s="107" t="s">
        <v>133</v>
      </c>
      <c r="B65" s="175" t="n">
        <v>0.0194</v>
      </c>
      <c r="C65" s="109" t="n">
        <f aca="false">$B65*C$26</f>
        <v>0</v>
      </c>
      <c r="D65" s="109" t="n">
        <f aca="false">$B65*D$26</f>
        <v>0</v>
      </c>
      <c r="E65" s="109" t="n">
        <f aca="false">$B65*E$26</f>
        <v>0</v>
      </c>
      <c r="F65" s="109" t="n">
        <f aca="false">$B65*F$26</f>
        <v>0</v>
      </c>
      <c r="G65" s="112" t="n">
        <v>0</v>
      </c>
    </row>
    <row r="66" customFormat="false" ht="24.05" hidden="false" customHeight="false" outlineLevel="0" collapsed="false">
      <c r="A66" s="107" t="s">
        <v>134</v>
      </c>
      <c r="B66" s="175" t="n">
        <f aca="false">B44*B65</f>
        <v>0.0032592</v>
      </c>
      <c r="C66" s="109" t="n">
        <f aca="false">$B66*C$26</f>
        <v>0</v>
      </c>
      <c r="D66" s="109" t="n">
        <f aca="false">$B66*D$26</f>
        <v>0</v>
      </c>
      <c r="E66" s="109" t="n">
        <f aca="false">$B66*E$26</f>
        <v>0</v>
      </c>
      <c r="F66" s="109" t="n">
        <f aca="false">$B66*F$26</f>
        <v>0</v>
      </c>
      <c r="G66" s="112" t="n">
        <v>0</v>
      </c>
    </row>
    <row r="67" s="80" customFormat="true" ht="13.8" hidden="false" customHeight="false" outlineLevel="0" collapsed="false">
      <c r="A67" s="176" t="s">
        <v>135</v>
      </c>
      <c r="B67" s="175" t="n">
        <v>0.0344</v>
      </c>
      <c r="C67" s="109" t="n">
        <f aca="false">$B67*C$26</f>
        <v>0</v>
      </c>
      <c r="D67" s="109" t="n">
        <f aca="false">$B67*D$26</f>
        <v>0</v>
      </c>
      <c r="E67" s="109" t="n">
        <f aca="false">$B67*E$26</f>
        <v>0</v>
      </c>
      <c r="F67" s="109" t="n">
        <f aca="false">$B67*F$26</f>
        <v>0</v>
      </c>
      <c r="G67" s="112" t="n">
        <v>0</v>
      </c>
    </row>
    <row r="68" s="150" customFormat="true" ht="13.8" hidden="false" customHeight="false" outlineLevel="0" collapsed="false">
      <c r="A68" s="125" t="s">
        <v>136</v>
      </c>
      <c r="B68" s="149" t="n">
        <f aca="false">SUM(B62:B67)</f>
        <v>0.0617296</v>
      </c>
      <c r="C68" s="127" t="n">
        <f aca="false">SUM(C62:C67)</f>
        <v>0</v>
      </c>
      <c r="D68" s="127" t="n">
        <f aca="false">SUM(D62:D67)</f>
        <v>0</v>
      </c>
      <c r="E68" s="127" t="n">
        <f aca="false">SUM(E62:E67)</f>
        <v>0</v>
      </c>
      <c r="F68" s="127" t="n">
        <f aca="false">SUM(F62:F67)</f>
        <v>0</v>
      </c>
      <c r="G68" s="128" t="n">
        <v>0</v>
      </c>
    </row>
    <row r="69" customFormat="false" ht="12.75" hidden="false" customHeight="false" outlineLevel="0" collapsed="false">
      <c r="A69" s="99"/>
      <c r="B69" s="99"/>
      <c r="C69" s="99"/>
      <c r="D69" s="99"/>
      <c r="E69" s="99"/>
      <c r="F69" s="99"/>
      <c r="G69" s="99"/>
    </row>
    <row r="70" customFormat="false" ht="14.25" hidden="false" customHeight="true" outlineLevel="0" collapsed="false">
      <c r="A70" s="100" t="s">
        <v>137</v>
      </c>
      <c r="B70" s="100"/>
      <c r="C70" s="100"/>
      <c r="D70" s="100"/>
      <c r="E70" s="100"/>
      <c r="F70" s="100"/>
      <c r="G70" s="100"/>
    </row>
    <row r="71" customFormat="false" ht="14.25" hidden="false" customHeight="true" outlineLevel="0" collapsed="false">
      <c r="A71" s="177" t="s">
        <v>138</v>
      </c>
      <c r="B71" s="177"/>
      <c r="C71" s="177"/>
      <c r="D71" s="177"/>
      <c r="E71" s="177"/>
      <c r="F71" s="177"/>
      <c r="G71" s="177"/>
    </row>
    <row r="72" customFormat="false" ht="12.75" hidden="false" customHeight="false" outlineLevel="0" collapsed="false">
      <c r="A72" s="101" t="s">
        <v>139</v>
      </c>
      <c r="B72" s="102"/>
      <c r="C72" s="143" t="s">
        <v>117</v>
      </c>
      <c r="D72" s="144" t="s">
        <v>117</v>
      </c>
      <c r="E72" s="143" t="s">
        <v>117</v>
      </c>
      <c r="F72" s="145" t="s">
        <v>117</v>
      </c>
      <c r="G72" s="145" t="s">
        <v>117</v>
      </c>
    </row>
    <row r="73" s="80" customFormat="true" ht="13.8" hidden="false" customHeight="false" outlineLevel="0" collapsed="false">
      <c r="A73" s="134" t="s">
        <v>140</v>
      </c>
      <c r="B73" s="175" t="n">
        <v>0.0833</v>
      </c>
      <c r="C73" s="136" t="n">
        <f aca="false">IF(($B73*((C$68+C$58+C$26)-$C$50))&lt;0,0,($B73*((C$68+C$58+C$26)-$C$50)))</f>
        <v>0</v>
      </c>
      <c r="D73" s="136" t="n">
        <f aca="false">$B73*(D$68+D$58+D$26)</f>
        <v>0</v>
      </c>
      <c r="E73" s="136" t="n">
        <f aca="false">IF(($B73*((E$68+E$58+E$26)-$E$50))&lt;0,0,($B73*((E$68+E$58+E$26)-$E$50)))</f>
        <v>0</v>
      </c>
      <c r="F73" s="136" t="n">
        <f aca="false">IF(($B73*((F$68+F$58+F$26)-$F$50))&lt;0,0,($B73*((F$68+F$58+F$26)-$F$50)))</f>
        <v>0</v>
      </c>
      <c r="G73" s="137" t="n">
        <v>0</v>
      </c>
    </row>
    <row r="74" customFormat="false" ht="13.8" hidden="false" customHeight="false" outlineLevel="0" collapsed="false">
      <c r="A74" s="107" t="s">
        <v>141</v>
      </c>
      <c r="B74" s="175" t="n">
        <v>0.0056</v>
      </c>
      <c r="C74" s="136" t="n">
        <f aca="false">IF(($B74*((C$68+C$58+C$26)-$C$50))&lt;0,0,($B74*((C$68+C$58+C$26)-$C$50)))</f>
        <v>0</v>
      </c>
      <c r="D74" s="136" t="n">
        <f aca="false">$B74*(D$68+D$58+D$26)</f>
        <v>0</v>
      </c>
      <c r="E74" s="136" t="n">
        <f aca="false">IF(($B74*((E$68+E$58+E$26)-$E$50))&lt;0,0,($B74*((E$68+E$58+E$26)-$E$50)))</f>
        <v>0</v>
      </c>
      <c r="F74" s="136" t="n">
        <f aca="false">IF(($B74*((F$68+F$58+F$26)-$F$50))&lt;0,0,($B74*((F$68+F$58+F$26)-$F$50)))</f>
        <v>0</v>
      </c>
      <c r="G74" s="137" t="n">
        <v>0</v>
      </c>
    </row>
    <row r="75" customFormat="false" ht="13.8" hidden="false" customHeight="false" outlineLevel="0" collapsed="false">
      <c r="A75" s="107" t="s">
        <v>142</v>
      </c>
      <c r="B75" s="175" t="n">
        <v>0.0005</v>
      </c>
      <c r="C75" s="136" t="n">
        <f aca="false">IF(($B75*((C$68+C$58+C$26)-$C$50))&lt;0,0,($B75*((C$68+C$58+C$26)-$C$50)))</f>
        <v>0</v>
      </c>
      <c r="D75" s="136" t="n">
        <f aca="false">$B75*(D$68+D$58+D$26)</f>
        <v>0</v>
      </c>
      <c r="E75" s="136" t="n">
        <f aca="false">IF(($B75*((E$68+E$58+E$26)-$E$50))&lt;0,0,($B75*((E$68+E$58+E$26)-$E$50)))</f>
        <v>0</v>
      </c>
      <c r="F75" s="136" t="n">
        <f aca="false">IF(($B75*((F$68+F$58+F$26)-$F$50))&lt;0,0,($B75*((F$68+F$58+F$26)-$F$50)))</f>
        <v>0</v>
      </c>
      <c r="G75" s="137" t="n">
        <v>0</v>
      </c>
    </row>
    <row r="76" customFormat="false" ht="15" hidden="false" customHeight="true" outlineLevel="0" collapsed="false">
      <c r="A76" s="107" t="s">
        <v>143</v>
      </c>
      <c r="B76" s="175" t="n">
        <v>0.0002</v>
      </c>
      <c r="C76" s="136" t="n">
        <f aca="false">IF(($B76*((C$68+C$58+C$26)-$C$50))&lt;0,0,($B76*((C$68+C$58+C$26)-$C$50)))</f>
        <v>0</v>
      </c>
      <c r="D76" s="136" t="n">
        <f aca="false">$B76*(D$68+D$58+D$26)</f>
        <v>0</v>
      </c>
      <c r="E76" s="136" t="n">
        <f aca="false">IF(($B76*((E$68+E$58+E$26)-$E$50))&lt;0,0,($B76*((E$68+E$58+E$26)-$E$50)))</f>
        <v>0</v>
      </c>
      <c r="F76" s="136" t="n">
        <f aca="false">IF(($B76*((F$68+F$58+F$26)-$F$50))&lt;0,0,($B76*((F$68+F$58+F$26)-$F$50)))</f>
        <v>0</v>
      </c>
      <c r="G76" s="137" t="n">
        <v>0</v>
      </c>
    </row>
    <row r="77" customFormat="false" ht="13.8" hidden="false" customHeight="false" outlineLevel="0" collapsed="false">
      <c r="A77" s="107" t="s">
        <v>144</v>
      </c>
      <c r="B77" s="175" t="n">
        <v>0.0003</v>
      </c>
      <c r="C77" s="136" t="n">
        <f aca="false">IF(($B77*((C$68+C$58+C$26)-$C$50))&lt;0,0,($B77*((C$68+C$58+C$26)-$C$50)))</f>
        <v>0</v>
      </c>
      <c r="D77" s="136" t="n">
        <f aca="false">$B77*(D$68+D$58+D$26)</f>
        <v>0</v>
      </c>
      <c r="E77" s="136" t="n">
        <f aca="false">IF(($B77*((E$68+E$58+E$26)-$E$50))&lt;0,0,($B77*((E$68+E$58+E$26)-$E$50)))</f>
        <v>0</v>
      </c>
      <c r="F77" s="136" t="n">
        <f aca="false">IF(($B77*((F$68+F$58+F$26)-$F$50))&lt;0,0,($B77*((F$68+F$58+F$26)-$F$50)))</f>
        <v>0</v>
      </c>
      <c r="G77" s="137" t="n">
        <v>0</v>
      </c>
    </row>
    <row r="78" customFormat="false" ht="13.8" hidden="false" customHeight="false" outlineLevel="0" collapsed="false">
      <c r="A78" s="107" t="s">
        <v>145</v>
      </c>
      <c r="B78" s="175" t="n">
        <v>0.0067</v>
      </c>
      <c r="C78" s="136" t="n">
        <f aca="false">IF(($B78*((C$68+C$58+C$26)-$C$50))&lt;0,0,($B78*((C$68+C$58+C$26)-$C$50)))</f>
        <v>0</v>
      </c>
      <c r="D78" s="136" t="n">
        <f aca="false">$B78*(D$68+D$58+D$26)</f>
        <v>0</v>
      </c>
      <c r="E78" s="136" t="n">
        <f aca="false">IF(($B78*((E$68+E$58+E$26)-$E$50))&lt;0,0,($B78*((E$68+E$58+E$26)-$E$50)))</f>
        <v>0</v>
      </c>
      <c r="F78" s="136" t="n">
        <f aca="false">IF(($B78*((F$68+F$58+F$26)-$F$50))&lt;0,0,($B78*((F$68+F$58+F$26)-$F$50)))</f>
        <v>0</v>
      </c>
      <c r="G78" s="137" t="n">
        <v>0</v>
      </c>
    </row>
    <row r="79" s="80" customFormat="true" ht="13.8" hidden="false" customHeight="false" outlineLevel="0" collapsed="false">
      <c r="A79" s="176" t="s">
        <v>146</v>
      </c>
      <c r="B79" s="175" t="n">
        <v>0</v>
      </c>
      <c r="C79" s="136" t="n">
        <f aca="false">IF(($B79*((C$68+C$58+C$26)-$C$50))&lt;0,0,($B79*((C$68+C$58+C$26)-$C$50)))</f>
        <v>0</v>
      </c>
      <c r="D79" s="136" t="n">
        <f aca="false">$B79*(D$68+D$58+D$26)</f>
        <v>0</v>
      </c>
      <c r="E79" s="136" t="n">
        <f aca="false">IF(($B79*((E$68+E$58+E$26)-$E$50))&lt;0,0,($B79*((E$68+E$58+E$26)-$E$50)))</f>
        <v>0</v>
      </c>
      <c r="F79" s="136" t="n">
        <f aca="false">IF(($B79*((F$68+F$58+F$26)-$F$50))&lt;0,0,($B79*((F$68+F$58+F$26)-$F$50)))</f>
        <v>0</v>
      </c>
      <c r="G79" s="178" t="n">
        <v>0</v>
      </c>
    </row>
    <row r="80" s="150" customFormat="true" ht="13.8" hidden="false" customHeight="false" outlineLevel="0" collapsed="false">
      <c r="A80" s="125" t="s">
        <v>147</v>
      </c>
      <c r="B80" s="179" t="n">
        <f aca="false">SUM(B73:B79)</f>
        <v>0.0966</v>
      </c>
      <c r="C80" s="127" t="n">
        <f aca="false">SUM(C73:C79)</f>
        <v>0</v>
      </c>
      <c r="D80" s="127" t="n">
        <f aca="false">SUM(D73:D79)</f>
        <v>0</v>
      </c>
      <c r="E80" s="127" t="n">
        <f aca="false">SUM(E73:E79)</f>
        <v>0</v>
      </c>
      <c r="F80" s="127" t="n">
        <f aca="false">SUM(F73:F79)</f>
        <v>0</v>
      </c>
      <c r="G80" s="128" t="n">
        <v>0</v>
      </c>
    </row>
    <row r="81" customFormat="false" ht="12.75" hidden="false" customHeight="false" outlineLevel="0" collapsed="false">
      <c r="A81" s="180" t="s">
        <v>148</v>
      </c>
      <c r="B81" s="175" t="n">
        <f aca="false">B56*B80</f>
        <v>0.0162288</v>
      </c>
      <c r="C81" s="181" t="n">
        <f aca="false">IF(($B81*((C$68+C$58+C$26-C50)))&lt;0,0,($B81*((C$68+C$58+C$26-C50))))</f>
        <v>0</v>
      </c>
      <c r="D81" s="181" t="n">
        <f aca="false">IF(($B81*((D$68+D$58+D$26-D50)))&lt;0,0,($B81*((D$68+D$58+D$26-D50))))</f>
        <v>0</v>
      </c>
      <c r="E81" s="181" t="n">
        <f aca="false">IF(($B81*((E$68+E$58+E$26-E50)))&lt;0,0,($B81*((E$68+E$58+E$26-E50))))</f>
        <v>0</v>
      </c>
      <c r="F81" s="181" t="n">
        <f aca="false">IF(($B81*((F$68+F$58+F$26-F50)))&lt;0,0,($B81*((F$68+F$58+F$26-F50))))</f>
        <v>0</v>
      </c>
      <c r="G81" s="182" t="n">
        <v>0</v>
      </c>
    </row>
    <row r="82" customFormat="false" ht="13.8" hidden="false" customHeight="false" outlineLevel="0" collapsed="false">
      <c r="A82" s="125" t="s">
        <v>149</v>
      </c>
      <c r="B82" s="179" t="n">
        <f aca="false">B80+B81</f>
        <v>0.1128288</v>
      </c>
      <c r="C82" s="127" t="n">
        <f aca="false">C80+C81</f>
        <v>0</v>
      </c>
      <c r="D82" s="127" t="n">
        <f aca="false">D80+D81</f>
        <v>0</v>
      </c>
      <c r="E82" s="127" t="n">
        <f aca="false">E80+E81</f>
        <v>0</v>
      </c>
      <c r="F82" s="127" t="n">
        <f aca="false">F80+F81</f>
        <v>0</v>
      </c>
      <c r="G82" s="128" t="n">
        <v>0</v>
      </c>
    </row>
    <row r="83" customFormat="false" ht="12.75" hidden="false" customHeight="false" outlineLevel="0" collapsed="false">
      <c r="A83" s="99"/>
      <c r="B83" s="99"/>
      <c r="C83" s="99"/>
      <c r="D83" s="99"/>
      <c r="E83" s="99"/>
      <c r="F83" s="99"/>
      <c r="G83" s="99"/>
    </row>
    <row r="84" customFormat="false" ht="14.25" hidden="false" customHeight="true" outlineLevel="0" collapsed="false">
      <c r="A84" s="100" t="s">
        <v>150</v>
      </c>
      <c r="B84" s="100"/>
      <c r="C84" s="100"/>
      <c r="D84" s="100"/>
      <c r="E84" s="100"/>
      <c r="F84" s="100"/>
      <c r="G84" s="100"/>
    </row>
    <row r="85" customFormat="false" ht="12.75" hidden="false" customHeight="false" outlineLevel="0" collapsed="false">
      <c r="A85" s="101" t="s">
        <v>151</v>
      </c>
      <c r="B85" s="102"/>
      <c r="C85" s="103" t="s">
        <v>117</v>
      </c>
      <c r="D85" s="104" t="s">
        <v>117</v>
      </c>
      <c r="E85" s="103" t="s">
        <v>117</v>
      </c>
      <c r="F85" s="183" t="s">
        <v>117</v>
      </c>
      <c r="G85" s="183" t="s">
        <v>117</v>
      </c>
    </row>
    <row r="86" s="80" customFormat="true" ht="13.8" hidden="false" customHeight="false" outlineLevel="0" collapsed="false">
      <c r="A86" s="134" t="s">
        <v>152</v>
      </c>
      <c r="B86" s="184"/>
      <c r="C86" s="185" t="n">
        <v>0</v>
      </c>
      <c r="D86" s="185" t="n">
        <v>0</v>
      </c>
      <c r="E86" s="185" t="n">
        <v>0</v>
      </c>
      <c r="F86" s="185" t="n">
        <v>0</v>
      </c>
      <c r="G86" s="186" t="s">
        <v>153</v>
      </c>
    </row>
    <row r="87" s="80" customFormat="true" ht="13.8" hidden="false" customHeight="false" outlineLevel="0" collapsed="false">
      <c r="A87" s="134" t="s">
        <v>154</v>
      </c>
      <c r="B87" s="184"/>
      <c r="C87" s="187" t="n">
        <v>0</v>
      </c>
      <c r="D87" s="188" t="n">
        <v>0</v>
      </c>
      <c r="E87" s="187" t="n">
        <v>0</v>
      </c>
      <c r="F87" s="189" t="n">
        <v>0</v>
      </c>
      <c r="G87" s="186" t="s">
        <v>153</v>
      </c>
    </row>
    <row r="88" s="80" customFormat="true" ht="13.8" hidden="false" customHeight="false" outlineLevel="0" collapsed="false">
      <c r="A88" s="134" t="s">
        <v>155</v>
      </c>
      <c r="B88" s="184"/>
      <c r="C88" s="190" t="n">
        <v>0</v>
      </c>
      <c r="D88" s="190" t="n">
        <v>0</v>
      </c>
      <c r="E88" s="190" t="n">
        <v>0</v>
      </c>
      <c r="F88" s="190" t="n">
        <v>0</v>
      </c>
      <c r="G88" s="186" t="s">
        <v>153</v>
      </c>
    </row>
    <row r="89" customFormat="false" ht="13.8" hidden="false" customHeight="false" outlineLevel="0" collapsed="false">
      <c r="A89" s="176" t="s">
        <v>156</v>
      </c>
      <c r="B89" s="191"/>
      <c r="C89" s="192" t="n">
        <v>0</v>
      </c>
      <c r="D89" s="193" t="n">
        <v>0</v>
      </c>
      <c r="E89" s="192" t="n">
        <v>0</v>
      </c>
      <c r="F89" s="194" t="n">
        <v>0</v>
      </c>
      <c r="G89" s="186" t="s">
        <v>153</v>
      </c>
    </row>
    <row r="90" customFormat="false" ht="13.8" hidden="false" customHeight="false" outlineLevel="0" collapsed="false">
      <c r="A90" s="125" t="s">
        <v>157</v>
      </c>
      <c r="B90" s="195"/>
      <c r="C90" s="168" t="n">
        <f aca="false">SUM(C86:C89)</f>
        <v>0</v>
      </c>
      <c r="D90" s="168" t="n">
        <f aca="false">SUM(D86:D89)</f>
        <v>0</v>
      </c>
      <c r="E90" s="168" t="n">
        <f aca="false">SUM(E86:E89)</f>
        <v>0</v>
      </c>
      <c r="F90" s="168" t="n">
        <f aca="false">SUM(F86:F89)</f>
        <v>0</v>
      </c>
      <c r="G90" s="196" t="s">
        <v>153</v>
      </c>
    </row>
    <row r="91" customFormat="false" ht="12.75" hidden="false" customHeight="false" outlineLevel="0" collapsed="false">
      <c r="A91" s="99"/>
      <c r="B91" s="99"/>
      <c r="C91" s="99"/>
      <c r="D91" s="99"/>
      <c r="E91" s="99"/>
      <c r="F91" s="99"/>
      <c r="G91" s="99"/>
    </row>
    <row r="92" customFormat="false" ht="14.25" hidden="false" customHeight="true" outlineLevel="0" collapsed="false">
      <c r="A92" s="100" t="s">
        <v>158</v>
      </c>
      <c r="B92" s="100"/>
      <c r="C92" s="100"/>
      <c r="D92" s="100"/>
      <c r="E92" s="100"/>
      <c r="F92" s="100"/>
      <c r="G92" s="100"/>
    </row>
    <row r="93" customFormat="false" ht="12.75" hidden="false" customHeight="false" outlineLevel="0" collapsed="false">
      <c r="A93" s="101" t="s">
        <v>159</v>
      </c>
      <c r="B93" s="102"/>
      <c r="C93" s="143" t="s">
        <v>117</v>
      </c>
      <c r="D93" s="144" t="s">
        <v>117</v>
      </c>
      <c r="E93" s="143" t="s">
        <v>117</v>
      </c>
      <c r="F93" s="145" t="s">
        <v>117</v>
      </c>
      <c r="G93" s="145" t="s">
        <v>117</v>
      </c>
    </row>
    <row r="94" customFormat="false" ht="12.75" hidden="false" customHeight="false" outlineLevel="0" collapsed="false">
      <c r="A94" s="107" t="s">
        <v>160</v>
      </c>
      <c r="B94" s="108"/>
      <c r="C94" s="109" t="n">
        <f aca="false">C26</f>
        <v>0</v>
      </c>
      <c r="D94" s="112" t="n">
        <f aca="false">D26</f>
        <v>0</v>
      </c>
      <c r="E94" s="111" t="n">
        <f aca="false">E26</f>
        <v>0</v>
      </c>
      <c r="F94" s="111" t="n">
        <f aca="false">F26</f>
        <v>0</v>
      </c>
      <c r="G94" s="112" t="n">
        <v>0</v>
      </c>
    </row>
    <row r="95" customFormat="false" ht="12.75" hidden="false" customHeight="false" outlineLevel="0" collapsed="false">
      <c r="A95" s="107" t="s">
        <v>161</v>
      </c>
      <c r="B95" s="108"/>
      <c r="C95" s="109" t="n">
        <f aca="false">C58</f>
        <v>0</v>
      </c>
      <c r="D95" s="112" t="n">
        <f aca="false">D58</f>
        <v>0</v>
      </c>
      <c r="E95" s="111" t="n">
        <f aca="false">E58</f>
        <v>105.33</v>
      </c>
      <c r="F95" s="111" t="n">
        <f aca="false">F58</f>
        <v>105.33</v>
      </c>
      <c r="G95" s="112" t="n">
        <v>0</v>
      </c>
    </row>
    <row r="96" customFormat="false" ht="12.75" hidden="false" customHeight="false" outlineLevel="0" collapsed="false">
      <c r="A96" s="107" t="s">
        <v>162</v>
      </c>
      <c r="B96" s="108"/>
      <c r="C96" s="109" t="n">
        <f aca="false">C68</f>
        <v>0</v>
      </c>
      <c r="D96" s="112" t="n">
        <f aca="false">D68</f>
        <v>0</v>
      </c>
      <c r="E96" s="111" t="n">
        <f aca="false">E68</f>
        <v>0</v>
      </c>
      <c r="F96" s="111" t="n">
        <f aca="false">F68</f>
        <v>0</v>
      </c>
      <c r="G96" s="112" t="n">
        <v>0</v>
      </c>
    </row>
    <row r="97" customFormat="false" ht="12.75" hidden="false" customHeight="false" outlineLevel="0" collapsed="false">
      <c r="A97" s="107" t="s">
        <v>163</v>
      </c>
      <c r="B97" s="108"/>
      <c r="C97" s="109" t="n">
        <f aca="false">C82</f>
        <v>0</v>
      </c>
      <c r="D97" s="112" t="n">
        <f aca="false">D82</f>
        <v>0</v>
      </c>
      <c r="E97" s="111" t="n">
        <f aca="false">E82</f>
        <v>0</v>
      </c>
      <c r="F97" s="111" t="n">
        <f aca="false">F82</f>
        <v>0</v>
      </c>
      <c r="G97" s="112" t="n">
        <v>0</v>
      </c>
    </row>
    <row r="98" customFormat="false" ht="12.75" hidden="false" customHeight="false" outlineLevel="0" collapsed="false">
      <c r="A98" s="107" t="s">
        <v>164</v>
      </c>
      <c r="B98" s="108"/>
      <c r="C98" s="197" t="n">
        <f aca="false">C90</f>
        <v>0</v>
      </c>
      <c r="D98" s="198" t="n">
        <f aca="false">D90</f>
        <v>0</v>
      </c>
      <c r="E98" s="199" t="n">
        <f aca="false">E90</f>
        <v>0</v>
      </c>
      <c r="F98" s="200" t="n">
        <f aca="false">F90</f>
        <v>0</v>
      </c>
      <c r="G98" s="201" t="s">
        <v>153</v>
      </c>
    </row>
    <row r="99" customFormat="false" ht="13.8" hidden="false" customHeight="false" outlineLevel="0" collapsed="false">
      <c r="A99" s="125" t="s">
        <v>165</v>
      </c>
      <c r="B99" s="126"/>
      <c r="C99" s="127" t="n">
        <f aca="false">SUM(C94:C98)</f>
        <v>0</v>
      </c>
      <c r="D99" s="127" t="n">
        <f aca="false">SUM(D94:D98)</f>
        <v>0</v>
      </c>
      <c r="E99" s="127" t="n">
        <f aca="false">SUM(E94:E98)</f>
        <v>105.33</v>
      </c>
      <c r="F99" s="127" t="n">
        <f aca="false">SUM(F94:F98)</f>
        <v>105.33</v>
      </c>
      <c r="G99" s="128" t="n">
        <v>0</v>
      </c>
    </row>
    <row r="100" customFormat="false" ht="12.75" hidden="false" customHeight="false" outlineLevel="0" collapsed="false">
      <c r="A100" s="99"/>
      <c r="B100" s="99"/>
      <c r="C100" s="99"/>
      <c r="D100" s="99"/>
      <c r="E100" s="99"/>
      <c r="F100" s="99"/>
      <c r="G100" s="99"/>
    </row>
    <row r="101" customFormat="false" ht="13.8" hidden="false" customHeight="false" outlineLevel="0" collapsed="false">
      <c r="A101" s="202" t="s">
        <v>166</v>
      </c>
      <c r="B101" s="203"/>
      <c r="C101" s="204" t="n">
        <v>0.5</v>
      </c>
      <c r="D101" s="205" t="n">
        <v>0.1</v>
      </c>
      <c r="E101" s="206" t="n">
        <v>1</v>
      </c>
      <c r="F101" s="207" t="n">
        <v>1</v>
      </c>
      <c r="G101" s="208"/>
    </row>
    <row r="102" customFormat="false" ht="13.8" hidden="false" customHeight="false" outlineLevel="0" collapsed="false">
      <c r="A102" s="209" t="s">
        <v>167</v>
      </c>
      <c r="B102" s="210"/>
      <c r="C102" s="140" t="n">
        <f aca="false">C99*C101</f>
        <v>0</v>
      </c>
      <c r="D102" s="140" t="n">
        <f aca="false">D99*D101</f>
        <v>0</v>
      </c>
      <c r="E102" s="140" t="n">
        <f aca="false">E99*E101</f>
        <v>105.33</v>
      </c>
      <c r="F102" s="140" t="n">
        <f aca="false">F99*F101</f>
        <v>105.33</v>
      </c>
      <c r="G102" s="141" t="n">
        <v>0</v>
      </c>
    </row>
    <row r="103" customFormat="false" ht="12.75" hidden="false" customHeight="false" outlineLevel="0" collapsed="false">
      <c r="A103" s="96"/>
      <c r="B103" s="96"/>
      <c r="C103" s="96"/>
      <c r="D103" s="96"/>
      <c r="E103" s="96"/>
      <c r="F103" s="96"/>
      <c r="G103" s="96"/>
    </row>
    <row r="104" customFormat="false" ht="13.5" hidden="false" customHeight="true" outlineLevel="0" collapsed="false">
      <c r="A104" s="211" t="s">
        <v>168</v>
      </c>
      <c r="B104" s="211"/>
      <c r="C104" s="211"/>
      <c r="D104" s="211"/>
      <c r="E104" s="211"/>
      <c r="F104" s="211"/>
      <c r="G104" s="211"/>
    </row>
    <row r="105" customFormat="false" ht="30" hidden="false" customHeight="true" outlineLevel="0" collapsed="false">
      <c r="A105" s="211" t="s">
        <v>169</v>
      </c>
      <c r="B105" s="211"/>
      <c r="C105" s="211"/>
      <c r="D105" s="211"/>
      <c r="E105" s="211"/>
      <c r="F105" s="211"/>
      <c r="G105" s="211"/>
    </row>
    <row r="106" customFormat="false" ht="46.5" hidden="false" customHeight="true" outlineLevel="0" collapsed="false">
      <c r="A106" s="211" t="s">
        <v>170</v>
      </c>
      <c r="B106" s="211"/>
      <c r="C106" s="211"/>
      <c r="D106" s="211"/>
      <c r="E106" s="211"/>
      <c r="F106" s="211"/>
      <c r="G106" s="211"/>
    </row>
    <row r="107" customFormat="false" ht="12.75" hidden="false" customHeight="true" outlineLevel="0" collapsed="false">
      <c r="A107" s="212" t="s">
        <v>171</v>
      </c>
      <c r="B107" s="212"/>
      <c r="C107" s="212"/>
      <c r="D107" s="212"/>
      <c r="E107" s="212"/>
      <c r="F107" s="212"/>
      <c r="G107" s="212"/>
      <c r="H107" s="212"/>
      <c r="I107" s="212"/>
    </row>
    <row r="108" customFormat="false" ht="24.05" hidden="false" customHeight="true" outlineLevel="0" collapsed="false">
      <c r="A108" s="213" t="s">
        <v>172</v>
      </c>
      <c r="B108" s="213"/>
      <c r="C108" s="213"/>
      <c r="D108" s="213"/>
      <c r="E108" s="213"/>
      <c r="F108" s="213"/>
      <c r="G108" s="213"/>
      <c r="H108" s="213"/>
      <c r="I108" s="213"/>
    </row>
    <row r="109" customFormat="false" ht="12.75" hidden="false" customHeight="true" outlineLevel="0" collapsed="false">
      <c r="A109" s="213" t="s">
        <v>173</v>
      </c>
      <c r="B109" s="213"/>
      <c r="C109" s="213"/>
      <c r="D109" s="213"/>
      <c r="E109" s="213"/>
      <c r="F109" s="213"/>
      <c r="G109" s="213"/>
      <c r="H109" s="213"/>
      <c r="I109" s="213"/>
    </row>
    <row r="110" customFormat="false" ht="12.75" hidden="false" customHeight="true" outlineLevel="0" collapsed="false">
      <c r="A110" s="213" t="s">
        <v>174</v>
      </c>
      <c r="B110" s="213"/>
      <c r="C110" s="213"/>
      <c r="D110" s="213"/>
      <c r="E110" s="213"/>
      <c r="F110" s="213"/>
      <c r="G110" s="213"/>
      <c r="H110" s="213"/>
      <c r="I110" s="213"/>
    </row>
    <row r="111" customFormat="false" ht="104.2" hidden="false" customHeight="true" outlineLevel="0" collapsed="false">
      <c r="A111" s="213" t="s">
        <v>175</v>
      </c>
      <c r="B111" s="213"/>
      <c r="C111" s="213"/>
      <c r="D111" s="213"/>
      <c r="E111" s="213"/>
      <c r="F111" s="213"/>
      <c r="G111" s="213"/>
      <c r="H111" s="213"/>
      <c r="I111" s="213"/>
    </row>
  </sheetData>
  <mergeCells count="31">
    <mergeCell ref="A2:G2"/>
    <mergeCell ref="A4:G4"/>
    <mergeCell ref="A11:B11"/>
    <mergeCell ref="C11:D11"/>
    <mergeCell ref="E11:G11"/>
    <mergeCell ref="A12:A14"/>
    <mergeCell ref="B13:B14"/>
    <mergeCell ref="C16:G16"/>
    <mergeCell ref="A17:G17"/>
    <mergeCell ref="A27:G27"/>
    <mergeCell ref="A28:G28"/>
    <mergeCell ref="A29:G29"/>
    <mergeCell ref="A34:G34"/>
    <mergeCell ref="A59:G59"/>
    <mergeCell ref="A60:G60"/>
    <mergeCell ref="A69:G69"/>
    <mergeCell ref="A70:G70"/>
    <mergeCell ref="A71:G71"/>
    <mergeCell ref="A83:G83"/>
    <mergeCell ref="A84:G84"/>
    <mergeCell ref="A91:G91"/>
    <mergeCell ref="A92:G92"/>
    <mergeCell ref="A100:G100"/>
    <mergeCell ref="A104:G104"/>
    <mergeCell ref="A105:G105"/>
    <mergeCell ref="A106:G106"/>
    <mergeCell ref="A107:I107"/>
    <mergeCell ref="A108:I108"/>
    <mergeCell ref="A109:I109"/>
    <mergeCell ref="A110:I110"/>
    <mergeCell ref="A111:I11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4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2" activeCellId="0" sqref="E42"/>
    </sheetView>
  </sheetViews>
  <sheetFormatPr defaultColWidth="8.54296875" defaultRowHeight="14.25" zeroHeight="false" outlineLevelRow="0" outlineLevelCol="0"/>
  <cols>
    <col collapsed="false" customWidth="true" hidden="false" outlineLevel="0" max="1" min="1" style="88" width="8"/>
    <col collapsed="false" customWidth="true" hidden="false" outlineLevel="0" max="2" min="2" style="1" width="50.33"/>
    <col collapsed="false" customWidth="true" hidden="false" outlineLevel="0" max="3" min="3" style="1" width="10.56"/>
    <col collapsed="false" customWidth="true" hidden="false" outlineLevel="0" max="4" min="4" style="214" width="15.56"/>
    <col collapsed="false" customWidth="true" hidden="false" outlineLevel="0" max="5" min="5" style="1" width="13"/>
    <col collapsed="false" customWidth="true" hidden="false" outlineLevel="0" max="6" min="6" style="1" width="17.67"/>
    <col collapsed="false" customWidth="true" hidden="false" outlineLevel="0" max="7" min="7" style="1" width="10"/>
    <col collapsed="false" customWidth="true" hidden="false" outlineLevel="0" max="8" min="8" style="1" width="12"/>
    <col collapsed="false" customWidth="true" hidden="false" outlineLevel="0" max="9" min="9" style="1" width="17.33"/>
    <col collapsed="false" customWidth="true" hidden="false" outlineLevel="0" max="10" min="10" style="1" width="11"/>
  </cols>
  <sheetData>
    <row r="2" customFormat="false" ht="21" hidden="false" customHeight="true" outlineLevel="0" collapsed="false">
      <c r="A2" s="66" t="s">
        <v>176</v>
      </c>
      <c r="B2" s="66"/>
      <c r="C2" s="66"/>
      <c r="D2" s="66"/>
      <c r="E2" s="66"/>
      <c r="F2" s="66"/>
      <c r="G2" s="66"/>
      <c r="H2" s="66"/>
      <c r="I2" s="66"/>
    </row>
    <row r="4" customFormat="false" ht="14.25" hidden="false" customHeight="false" outlineLevel="0" collapsed="false">
      <c r="A4" s="83" t="s">
        <v>177</v>
      </c>
      <c r="B4" s="83"/>
      <c r="C4" s="83"/>
      <c r="D4" s="83"/>
      <c r="E4" s="83"/>
      <c r="F4" s="83"/>
      <c r="G4" s="83"/>
      <c r="H4" s="83"/>
      <c r="I4" s="83"/>
    </row>
    <row r="5" customFormat="false" ht="14.25" hidden="false" customHeight="false" outlineLevel="0" collapsed="false">
      <c r="A5" s="215"/>
      <c r="B5" s="215"/>
      <c r="C5" s="215"/>
      <c r="D5" s="215"/>
      <c r="E5" s="215"/>
      <c r="F5" s="215"/>
      <c r="G5" s="215"/>
      <c r="H5" s="215"/>
      <c r="I5" s="215"/>
    </row>
    <row r="6" customFormat="false" ht="35.5" hidden="false" customHeight="false" outlineLevel="0" collapsed="false">
      <c r="A6" s="216" t="s">
        <v>178</v>
      </c>
      <c r="B6" s="217" t="s">
        <v>179</v>
      </c>
      <c r="C6" s="217" t="s">
        <v>180</v>
      </c>
      <c r="D6" s="217" t="s">
        <v>181</v>
      </c>
      <c r="E6" s="217" t="s">
        <v>182</v>
      </c>
      <c r="F6" s="218" t="s">
        <v>183</v>
      </c>
      <c r="G6" s="217" t="s">
        <v>13</v>
      </c>
      <c r="H6" s="217" t="s">
        <v>184</v>
      </c>
      <c r="I6" s="217" t="s">
        <v>185</v>
      </c>
    </row>
    <row r="8" customFormat="false" ht="14.25" hidden="false" customHeight="false" outlineLevel="0" collapsed="false">
      <c r="A8" s="219" t="n">
        <v>1</v>
      </c>
      <c r="B8" s="220" t="s">
        <v>186</v>
      </c>
      <c r="C8" s="220"/>
      <c r="D8" s="220"/>
      <c r="E8" s="220"/>
      <c r="F8" s="221" t="n">
        <f aca="false">SUM(F9:F24)</f>
        <v>0</v>
      </c>
      <c r="G8" s="222"/>
      <c r="H8" s="223"/>
      <c r="I8" s="224" t="n">
        <f aca="false">SUM(I9:I24)</f>
        <v>0</v>
      </c>
    </row>
    <row r="9" customFormat="false" ht="24.05" hidden="false" customHeight="false" outlineLevel="0" collapsed="false">
      <c r="A9" s="219" t="s">
        <v>26</v>
      </c>
      <c r="B9" s="225" t="s">
        <v>187</v>
      </c>
      <c r="C9" s="226" t="s">
        <v>188</v>
      </c>
      <c r="D9" s="227" t="n">
        <v>6</v>
      </c>
      <c r="E9" s="228" t="n">
        <v>0</v>
      </c>
      <c r="F9" s="229" t="n">
        <f aca="false">D9*E9</f>
        <v>0</v>
      </c>
      <c r="G9" s="230" t="n">
        <v>0</v>
      </c>
      <c r="H9" s="231" t="n">
        <f aca="false">E9*(1+$G$9)</f>
        <v>0</v>
      </c>
      <c r="I9" s="231" t="n">
        <f aca="false">H9*D9</f>
        <v>0</v>
      </c>
    </row>
    <row r="10" customFormat="false" ht="24.05" hidden="false" customHeight="false" outlineLevel="0" collapsed="false">
      <c r="A10" s="219" t="s">
        <v>28</v>
      </c>
      <c r="B10" s="225" t="s">
        <v>189</v>
      </c>
      <c r="C10" s="226" t="s">
        <v>188</v>
      </c>
      <c r="D10" s="227" t="n">
        <v>6</v>
      </c>
      <c r="E10" s="228" t="n">
        <v>0</v>
      </c>
      <c r="F10" s="229" t="n">
        <f aca="false">D10*E10</f>
        <v>0</v>
      </c>
      <c r="G10" s="230"/>
      <c r="H10" s="231" t="n">
        <f aca="false">E10*(1+$G$9)</f>
        <v>0</v>
      </c>
      <c r="I10" s="232" t="n">
        <f aca="false">H10*D10</f>
        <v>0</v>
      </c>
    </row>
    <row r="11" customFormat="false" ht="14.25" hidden="false" customHeight="false" outlineLevel="0" collapsed="false">
      <c r="A11" s="219" t="s">
        <v>190</v>
      </c>
      <c r="B11" s="225" t="s">
        <v>191</v>
      </c>
      <c r="C11" s="226" t="s">
        <v>192</v>
      </c>
      <c r="D11" s="227" t="n">
        <v>36</v>
      </c>
      <c r="E11" s="228" t="n">
        <v>0</v>
      </c>
      <c r="F11" s="229" t="n">
        <f aca="false">D11*E11</f>
        <v>0</v>
      </c>
      <c r="G11" s="230"/>
      <c r="H11" s="231" t="n">
        <f aca="false">E11*(1+$G$9)</f>
        <v>0</v>
      </c>
      <c r="I11" s="232" t="n">
        <f aca="false">H11*D11</f>
        <v>0</v>
      </c>
    </row>
    <row r="12" customFormat="false" ht="14.25" hidden="false" customHeight="false" outlineLevel="0" collapsed="false">
      <c r="A12" s="219" t="s">
        <v>193</v>
      </c>
      <c r="B12" s="225" t="s">
        <v>194</v>
      </c>
      <c r="C12" s="226" t="s">
        <v>192</v>
      </c>
      <c r="D12" s="227" t="n">
        <v>24</v>
      </c>
      <c r="E12" s="228" t="n">
        <v>0</v>
      </c>
      <c r="F12" s="229" t="n">
        <f aca="false">D12*E12</f>
        <v>0</v>
      </c>
      <c r="G12" s="230"/>
      <c r="H12" s="231" t="n">
        <f aca="false">E12*(1+$G$9)</f>
        <v>0</v>
      </c>
      <c r="I12" s="232" t="n">
        <f aca="false">H12*D12</f>
        <v>0</v>
      </c>
    </row>
    <row r="13" customFormat="false" ht="24.05" hidden="false" customHeight="false" outlineLevel="0" collapsed="false">
      <c r="A13" s="219" t="s">
        <v>195</v>
      </c>
      <c r="B13" s="225" t="s">
        <v>196</v>
      </c>
      <c r="C13" s="226" t="s">
        <v>188</v>
      </c>
      <c r="D13" s="227" t="n">
        <v>6</v>
      </c>
      <c r="E13" s="228" t="n">
        <v>0</v>
      </c>
      <c r="F13" s="229" t="n">
        <f aca="false">D13*E13</f>
        <v>0</v>
      </c>
      <c r="G13" s="230"/>
      <c r="H13" s="231" t="n">
        <f aca="false">E13*(1+$G$9)</f>
        <v>0</v>
      </c>
      <c r="I13" s="232" t="n">
        <f aca="false">H13*D13</f>
        <v>0</v>
      </c>
    </row>
    <row r="14" customFormat="false" ht="24.05" hidden="false" customHeight="false" outlineLevel="0" collapsed="false">
      <c r="A14" s="219" t="s">
        <v>197</v>
      </c>
      <c r="B14" s="225" t="s">
        <v>198</v>
      </c>
      <c r="C14" s="226" t="s">
        <v>188</v>
      </c>
      <c r="D14" s="227" t="n">
        <v>9</v>
      </c>
      <c r="E14" s="228" t="n">
        <v>0</v>
      </c>
      <c r="F14" s="229" t="n">
        <f aca="false">D14*E14</f>
        <v>0</v>
      </c>
      <c r="G14" s="230"/>
      <c r="H14" s="231" t="n">
        <f aca="false">E14*(1+$G$9)</f>
        <v>0</v>
      </c>
      <c r="I14" s="232" t="n">
        <f aca="false">H14*D14</f>
        <v>0</v>
      </c>
    </row>
    <row r="15" customFormat="false" ht="24.05" hidden="false" customHeight="false" outlineLevel="0" collapsed="false">
      <c r="A15" s="219" t="s">
        <v>199</v>
      </c>
      <c r="B15" s="225" t="s">
        <v>200</v>
      </c>
      <c r="C15" s="226" t="s">
        <v>188</v>
      </c>
      <c r="D15" s="227" t="n">
        <v>6</v>
      </c>
      <c r="E15" s="228" t="n">
        <v>0</v>
      </c>
      <c r="F15" s="229" t="n">
        <f aca="false">D15*E15</f>
        <v>0</v>
      </c>
      <c r="G15" s="230"/>
      <c r="H15" s="231" t="n">
        <f aca="false">E15*(1+$G$9)</f>
        <v>0</v>
      </c>
      <c r="I15" s="232" t="n">
        <f aca="false">H15*D15</f>
        <v>0</v>
      </c>
    </row>
    <row r="16" customFormat="false" ht="24.05" hidden="false" customHeight="false" outlineLevel="0" collapsed="false">
      <c r="A16" s="219" t="s">
        <v>201</v>
      </c>
      <c r="B16" s="225" t="s">
        <v>202</v>
      </c>
      <c r="C16" s="226" t="s">
        <v>188</v>
      </c>
      <c r="D16" s="227" t="n">
        <v>12</v>
      </c>
      <c r="E16" s="228" t="n">
        <v>0</v>
      </c>
      <c r="F16" s="229" t="n">
        <f aca="false">D16*E16</f>
        <v>0</v>
      </c>
      <c r="G16" s="230"/>
      <c r="H16" s="231" t="n">
        <f aca="false">E16*(1+$G$9)</f>
        <v>0</v>
      </c>
      <c r="I16" s="232" t="n">
        <f aca="false">H16*D16</f>
        <v>0</v>
      </c>
    </row>
    <row r="17" customFormat="false" ht="24.05" hidden="false" customHeight="false" outlineLevel="0" collapsed="false">
      <c r="A17" s="219" t="s">
        <v>203</v>
      </c>
      <c r="B17" s="225" t="s">
        <v>204</v>
      </c>
      <c r="C17" s="226" t="s">
        <v>188</v>
      </c>
      <c r="D17" s="227" t="n">
        <v>9</v>
      </c>
      <c r="E17" s="228" t="n">
        <v>0</v>
      </c>
      <c r="F17" s="229" t="n">
        <f aca="false">D17*E17</f>
        <v>0</v>
      </c>
      <c r="G17" s="230"/>
      <c r="H17" s="231" t="n">
        <f aca="false">E17*(1+$G$9)</f>
        <v>0</v>
      </c>
      <c r="I17" s="232" t="n">
        <f aca="false">H17*D17</f>
        <v>0</v>
      </c>
    </row>
    <row r="18" customFormat="false" ht="24.05" hidden="false" customHeight="false" outlineLevel="0" collapsed="false">
      <c r="A18" s="219" t="s">
        <v>205</v>
      </c>
      <c r="B18" s="225" t="s">
        <v>206</v>
      </c>
      <c r="C18" s="226" t="s">
        <v>188</v>
      </c>
      <c r="D18" s="227" t="n">
        <v>6</v>
      </c>
      <c r="E18" s="228" t="n">
        <v>0</v>
      </c>
      <c r="F18" s="229" t="n">
        <f aca="false">D18*E18</f>
        <v>0</v>
      </c>
      <c r="G18" s="230"/>
      <c r="H18" s="231" t="n">
        <f aca="false">E18*(1+$G$9)</f>
        <v>0</v>
      </c>
      <c r="I18" s="232" t="n">
        <f aca="false">H18*D18</f>
        <v>0</v>
      </c>
    </row>
    <row r="19" customFormat="false" ht="24.05" hidden="false" customHeight="false" outlineLevel="0" collapsed="false">
      <c r="A19" s="219" t="s">
        <v>207</v>
      </c>
      <c r="B19" s="225" t="s">
        <v>208</v>
      </c>
      <c r="C19" s="226" t="s">
        <v>188</v>
      </c>
      <c r="D19" s="227" t="n">
        <v>6</v>
      </c>
      <c r="E19" s="228" t="n">
        <v>0</v>
      </c>
      <c r="F19" s="229" t="n">
        <f aca="false">D19*E19</f>
        <v>0</v>
      </c>
      <c r="G19" s="230"/>
      <c r="H19" s="231" t="n">
        <f aca="false">E19*(1+$G$9)</f>
        <v>0</v>
      </c>
      <c r="I19" s="232" t="n">
        <f aca="false">H19*D19</f>
        <v>0</v>
      </c>
    </row>
    <row r="20" customFormat="false" ht="24.05" hidden="false" customHeight="false" outlineLevel="0" collapsed="false">
      <c r="A20" s="219" t="s">
        <v>209</v>
      </c>
      <c r="B20" s="225" t="s">
        <v>210</v>
      </c>
      <c r="C20" s="226" t="s">
        <v>188</v>
      </c>
      <c r="D20" s="227" t="n">
        <v>9</v>
      </c>
      <c r="E20" s="228" t="n">
        <v>0</v>
      </c>
      <c r="F20" s="229" t="n">
        <f aca="false">D20*E20</f>
        <v>0</v>
      </c>
      <c r="G20" s="230"/>
      <c r="H20" s="231" t="n">
        <f aca="false">E20*(1+$G$9)</f>
        <v>0</v>
      </c>
      <c r="I20" s="232" t="n">
        <f aca="false">H20*D20</f>
        <v>0</v>
      </c>
    </row>
    <row r="21" customFormat="false" ht="14.25" hidden="false" customHeight="false" outlineLevel="0" collapsed="false">
      <c r="A21" s="219" t="s">
        <v>211</v>
      </c>
      <c r="B21" s="225" t="s">
        <v>212</v>
      </c>
      <c r="C21" s="226" t="s">
        <v>188</v>
      </c>
      <c r="D21" s="227" t="n">
        <v>9</v>
      </c>
      <c r="E21" s="228" t="n">
        <v>0</v>
      </c>
      <c r="F21" s="229" t="n">
        <f aca="false">D21*E21</f>
        <v>0</v>
      </c>
      <c r="G21" s="230"/>
      <c r="H21" s="231" t="n">
        <f aca="false">E21*(1+$G$9)</f>
        <v>0</v>
      </c>
      <c r="I21" s="232" t="n">
        <f aca="false">H21*D21</f>
        <v>0</v>
      </c>
    </row>
    <row r="22" customFormat="false" ht="14.25" hidden="false" customHeight="false" outlineLevel="0" collapsed="false">
      <c r="A22" s="219" t="s">
        <v>213</v>
      </c>
      <c r="B22" s="225" t="s">
        <v>214</v>
      </c>
      <c r="C22" s="226" t="s">
        <v>188</v>
      </c>
      <c r="D22" s="227" t="n">
        <v>18</v>
      </c>
      <c r="E22" s="228" t="n">
        <v>0</v>
      </c>
      <c r="F22" s="229" t="n">
        <f aca="false">D22*E22</f>
        <v>0</v>
      </c>
      <c r="G22" s="230"/>
      <c r="H22" s="231" t="n">
        <f aca="false">E22*(1+$G$9)</f>
        <v>0</v>
      </c>
      <c r="I22" s="232" t="n">
        <f aca="false">H22*D22</f>
        <v>0</v>
      </c>
    </row>
    <row r="23" customFormat="false" ht="24.05" hidden="false" customHeight="false" outlineLevel="0" collapsed="false">
      <c r="A23" s="219" t="s">
        <v>215</v>
      </c>
      <c r="B23" s="225" t="s">
        <v>216</v>
      </c>
      <c r="C23" s="226" t="s">
        <v>188</v>
      </c>
      <c r="D23" s="227" t="n">
        <v>12</v>
      </c>
      <c r="E23" s="228" t="n">
        <v>0</v>
      </c>
      <c r="F23" s="229" t="n">
        <f aca="false">D23*E23</f>
        <v>0</v>
      </c>
      <c r="G23" s="230"/>
      <c r="H23" s="231" t="n">
        <f aca="false">E23*(1+$G$9)</f>
        <v>0</v>
      </c>
      <c r="I23" s="232" t="n">
        <f aca="false">H23*D23</f>
        <v>0</v>
      </c>
    </row>
    <row r="24" customFormat="false" ht="24.05" hidden="false" customHeight="false" outlineLevel="0" collapsed="false">
      <c r="A24" s="219" t="s">
        <v>217</v>
      </c>
      <c r="B24" s="225" t="s">
        <v>218</v>
      </c>
      <c r="C24" s="226" t="s">
        <v>188</v>
      </c>
      <c r="D24" s="227" t="n">
        <v>12</v>
      </c>
      <c r="E24" s="228" t="n">
        <v>0</v>
      </c>
      <c r="F24" s="229" t="n">
        <f aca="false">D24*E24</f>
        <v>0</v>
      </c>
      <c r="G24" s="230"/>
      <c r="H24" s="231" t="n">
        <f aca="false">E24*(1+$G$9)</f>
        <v>0</v>
      </c>
      <c r="I24" s="233" t="n">
        <f aca="false">H24*D24</f>
        <v>0</v>
      </c>
    </row>
    <row r="25" s="80" customFormat="true" ht="14.25" hidden="false" customHeight="false" outlineLevel="0" collapsed="false">
      <c r="A25" s="219" t="s">
        <v>219</v>
      </c>
      <c r="B25" s="220" t="s">
        <v>220</v>
      </c>
      <c r="C25" s="220"/>
      <c r="D25" s="220"/>
      <c r="E25" s="220"/>
      <c r="F25" s="221" t="n">
        <f aca="false">SUM(F26:F34)</f>
        <v>0</v>
      </c>
      <c r="G25" s="222"/>
      <c r="H25" s="223"/>
      <c r="I25" s="224" t="n">
        <f aca="false">SUM(I26:I34)</f>
        <v>0</v>
      </c>
    </row>
    <row r="26" s="80" customFormat="true" ht="14.25" hidden="false" customHeight="true" outlineLevel="0" collapsed="false">
      <c r="A26" s="219" t="s">
        <v>32</v>
      </c>
      <c r="B26" s="225" t="s">
        <v>221</v>
      </c>
      <c r="C26" s="226" t="s">
        <v>222</v>
      </c>
      <c r="D26" s="227" t="n">
        <v>2</v>
      </c>
      <c r="E26" s="228" t="n">
        <v>0</v>
      </c>
      <c r="F26" s="229" t="n">
        <f aca="false">D26*E26</f>
        <v>0</v>
      </c>
      <c r="G26" s="230" t="n">
        <v>0</v>
      </c>
      <c r="H26" s="231" t="n">
        <f aca="false">E26*(1+$G$26)</f>
        <v>0</v>
      </c>
      <c r="I26" s="231" t="n">
        <f aca="false">H26*D26</f>
        <v>0</v>
      </c>
    </row>
    <row r="27" s="80" customFormat="true" ht="24.05" hidden="false" customHeight="false" outlineLevel="0" collapsed="false">
      <c r="A27" s="219" t="s">
        <v>34</v>
      </c>
      <c r="B27" s="225" t="s">
        <v>223</v>
      </c>
      <c r="C27" s="226" t="s">
        <v>188</v>
      </c>
      <c r="D27" s="227" t="n">
        <v>3</v>
      </c>
      <c r="E27" s="228" t="n">
        <v>0</v>
      </c>
      <c r="F27" s="229" t="n">
        <f aca="false">D27*E27</f>
        <v>0</v>
      </c>
      <c r="G27" s="230"/>
      <c r="H27" s="231" t="n">
        <f aca="false">E27*(1+$G$26)</f>
        <v>0</v>
      </c>
      <c r="I27" s="232" t="n">
        <f aca="false">H27*D27</f>
        <v>0</v>
      </c>
    </row>
    <row r="28" s="80" customFormat="true" ht="14.25" hidden="false" customHeight="false" outlineLevel="0" collapsed="false">
      <c r="A28" s="219" t="s">
        <v>36</v>
      </c>
      <c r="B28" s="225" t="s">
        <v>224</v>
      </c>
      <c r="C28" s="226" t="s">
        <v>188</v>
      </c>
      <c r="D28" s="227" t="n">
        <v>6</v>
      </c>
      <c r="E28" s="228" t="n">
        <v>0</v>
      </c>
      <c r="F28" s="229" t="n">
        <f aca="false">D28*E28</f>
        <v>0</v>
      </c>
      <c r="G28" s="230"/>
      <c r="H28" s="231" t="n">
        <f aca="false">E28*(1+$G$26)</f>
        <v>0</v>
      </c>
      <c r="I28" s="232" t="n">
        <f aca="false">H28*D28</f>
        <v>0</v>
      </c>
    </row>
    <row r="29" s="80" customFormat="true" ht="14.25" hidden="false" customHeight="false" outlineLevel="0" collapsed="false">
      <c r="A29" s="219" t="s">
        <v>38</v>
      </c>
      <c r="B29" s="225" t="s">
        <v>225</v>
      </c>
      <c r="C29" s="226" t="s">
        <v>222</v>
      </c>
      <c r="D29" s="227" t="n">
        <v>9</v>
      </c>
      <c r="E29" s="228" t="n">
        <v>0</v>
      </c>
      <c r="F29" s="229" t="n">
        <f aca="false">D29*E29</f>
        <v>0</v>
      </c>
      <c r="G29" s="230"/>
      <c r="H29" s="231" t="n">
        <f aca="false">E29*(1+$G$26)</f>
        <v>0</v>
      </c>
      <c r="I29" s="232" t="n">
        <f aca="false">H29*D29</f>
        <v>0</v>
      </c>
    </row>
    <row r="30" s="80" customFormat="true" ht="14.25" hidden="false" customHeight="false" outlineLevel="0" collapsed="false">
      <c r="A30" s="219" t="s">
        <v>40</v>
      </c>
      <c r="B30" s="225" t="s">
        <v>226</v>
      </c>
      <c r="C30" s="226" t="s">
        <v>188</v>
      </c>
      <c r="D30" s="227" t="n">
        <v>4</v>
      </c>
      <c r="E30" s="228" t="n">
        <v>0</v>
      </c>
      <c r="F30" s="229" t="n">
        <f aca="false">D30*E30</f>
        <v>0</v>
      </c>
      <c r="G30" s="230"/>
      <c r="H30" s="231" t="n">
        <f aca="false">E30*(1+$G$26)</f>
        <v>0</v>
      </c>
      <c r="I30" s="232" t="n">
        <f aca="false">H30*D30</f>
        <v>0</v>
      </c>
    </row>
    <row r="31" s="80" customFormat="true" ht="14.25" hidden="false" customHeight="false" outlineLevel="0" collapsed="false">
      <c r="A31" s="219" t="s">
        <v>227</v>
      </c>
      <c r="B31" s="225" t="s">
        <v>228</v>
      </c>
      <c r="C31" s="234" t="s">
        <v>188</v>
      </c>
      <c r="D31" s="227" t="n">
        <v>2</v>
      </c>
      <c r="E31" s="228" t="n">
        <v>0</v>
      </c>
      <c r="F31" s="229" t="n">
        <f aca="false">D31*E31</f>
        <v>0</v>
      </c>
      <c r="G31" s="230"/>
      <c r="H31" s="231" t="n">
        <f aca="false">E31*(1+$G$26)</f>
        <v>0</v>
      </c>
      <c r="I31" s="232" t="n">
        <f aca="false">H31*D31</f>
        <v>0</v>
      </c>
    </row>
    <row r="32" s="80" customFormat="true" ht="14.25" hidden="false" customHeight="false" outlineLevel="0" collapsed="false">
      <c r="A32" s="219" t="s">
        <v>229</v>
      </c>
      <c r="B32" s="225" t="s">
        <v>230</v>
      </c>
      <c r="C32" s="226" t="s">
        <v>231</v>
      </c>
      <c r="D32" s="227" t="n">
        <v>4</v>
      </c>
      <c r="E32" s="228" t="n">
        <v>0</v>
      </c>
      <c r="F32" s="229" t="n">
        <f aca="false">D32*E32</f>
        <v>0</v>
      </c>
      <c r="G32" s="230"/>
      <c r="H32" s="231" t="n">
        <f aca="false">E32*(1+$G$26)</f>
        <v>0</v>
      </c>
      <c r="I32" s="232" t="n">
        <f aca="false">H32*D32</f>
        <v>0</v>
      </c>
    </row>
    <row r="33" s="80" customFormat="true" ht="14.25" hidden="false" customHeight="false" outlineLevel="0" collapsed="false">
      <c r="A33" s="219" t="s">
        <v>232</v>
      </c>
      <c r="B33" s="225" t="s">
        <v>233</v>
      </c>
      <c r="C33" s="226" t="s">
        <v>231</v>
      </c>
      <c r="D33" s="227" t="n">
        <v>8</v>
      </c>
      <c r="E33" s="228" t="n">
        <v>0</v>
      </c>
      <c r="F33" s="229" t="n">
        <f aca="false">D33*E33</f>
        <v>0</v>
      </c>
      <c r="G33" s="230"/>
      <c r="H33" s="231" t="n">
        <f aca="false">E33*(1+$G$26)</f>
        <v>0</v>
      </c>
      <c r="I33" s="232" t="n">
        <f aca="false">H33*D33</f>
        <v>0</v>
      </c>
    </row>
    <row r="34" customFormat="false" ht="24.05" hidden="false" customHeight="false" outlineLevel="0" collapsed="false">
      <c r="A34" s="219" t="s">
        <v>234</v>
      </c>
      <c r="B34" s="225" t="s">
        <v>235</v>
      </c>
      <c r="C34" s="226" t="s">
        <v>188</v>
      </c>
      <c r="D34" s="227" t="n">
        <v>12</v>
      </c>
      <c r="E34" s="228" t="n">
        <v>0</v>
      </c>
      <c r="F34" s="229" t="n">
        <f aca="false">D34*E34</f>
        <v>0</v>
      </c>
      <c r="G34" s="230"/>
      <c r="H34" s="231" t="n">
        <f aca="false">E34*(1+$G$26)</f>
        <v>0</v>
      </c>
      <c r="I34" s="233" t="n">
        <f aca="false">H34*D34</f>
        <v>0</v>
      </c>
    </row>
    <row r="35" customFormat="false" ht="14.25" hidden="false" customHeight="false" outlineLevel="0" collapsed="false">
      <c r="A35" s="235" t="n">
        <v>3</v>
      </c>
      <c r="B35" s="236" t="s">
        <v>236</v>
      </c>
      <c r="C35" s="236"/>
      <c r="D35" s="236"/>
      <c r="E35" s="236"/>
      <c r="F35" s="237" t="n">
        <f aca="false">SUM(F37:F44)</f>
        <v>0</v>
      </c>
      <c r="G35" s="230"/>
      <c r="H35" s="232"/>
      <c r="I35" s="237" t="n">
        <f aca="false">SUM(I37:I44)</f>
        <v>0</v>
      </c>
    </row>
    <row r="36" customFormat="false" ht="14.25" hidden="false" customHeight="false" outlineLevel="0" collapsed="false">
      <c r="A36" s="235"/>
      <c r="B36" s="236" t="s">
        <v>237</v>
      </c>
      <c r="C36" s="236"/>
      <c r="D36" s="236"/>
      <c r="E36" s="236"/>
      <c r="F36" s="237" t="n">
        <f aca="false">SUM(F37:F44)/24</f>
        <v>0</v>
      </c>
      <c r="G36" s="230"/>
      <c r="H36" s="232"/>
      <c r="I36" s="237" t="n">
        <f aca="false">SUM(I37:I44)/24</f>
        <v>0</v>
      </c>
    </row>
    <row r="37" customFormat="false" ht="33.75" hidden="false" customHeight="true" outlineLevel="0" collapsed="false">
      <c r="A37" s="219" t="s">
        <v>44</v>
      </c>
      <c r="B37" s="238" t="s">
        <v>238</v>
      </c>
      <c r="C37" s="226" t="s">
        <v>188</v>
      </c>
      <c r="D37" s="227" t="n">
        <v>4</v>
      </c>
      <c r="E37" s="228" t="n">
        <v>0</v>
      </c>
      <c r="F37" s="229" t="n">
        <f aca="false">D37*E37</f>
        <v>0</v>
      </c>
      <c r="G37" s="230" t="n">
        <v>0</v>
      </c>
      <c r="H37" s="231" t="n">
        <f aca="false">E37*(1+$G$37)</f>
        <v>0</v>
      </c>
      <c r="I37" s="231" t="n">
        <f aca="false">H37*D37</f>
        <v>0</v>
      </c>
    </row>
    <row r="38" customFormat="false" ht="46.5" hidden="false" customHeight="true" outlineLevel="0" collapsed="false">
      <c r="A38" s="219" t="s">
        <v>46</v>
      </c>
      <c r="B38" s="239" t="s">
        <v>239</v>
      </c>
      <c r="C38" s="226" t="s">
        <v>188</v>
      </c>
      <c r="D38" s="227" t="n">
        <v>1</v>
      </c>
      <c r="E38" s="228" t="n">
        <v>0</v>
      </c>
      <c r="F38" s="229" t="n">
        <f aca="false">D38*E38</f>
        <v>0</v>
      </c>
      <c r="G38" s="230"/>
      <c r="H38" s="231" t="n">
        <f aca="false">E38*(1+$G$37)</f>
        <v>0</v>
      </c>
      <c r="I38" s="232" t="n">
        <f aca="false">H38*D38</f>
        <v>0</v>
      </c>
    </row>
    <row r="39" customFormat="false" ht="42" hidden="false" customHeight="true" outlineLevel="0" collapsed="false">
      <c r="A39" s="219" t="s">
        <v>240</v>
      </c>
      <c r="B39" s="239" t="s">
        <v>241</v>
      </c>
      <c r="C39" s="226" t="s">
        <v>222</v>
      </c>
      <c r="D39" s="227" t="n">
        <v>6</v>
      </c>
      <c r="E39" s="228" t="n">
        <v>0</v>
      </c>
      <c r="F39" s="229" t="n">
        <f aca="false">D39*E39</f>
        <v>0</v>
      </c>
      <c r="G39" s="230"/>
      <c r="H39" s="231" t="n">
        <f aca="false">E39*(1+$G$37)</f>
        <v>0</v>
      </c>
      <c r="I39" s="232" t="n">
        <f aca="false">H39*D39</f>
        <v>0</v>
      </c>
    </row>
    <row r="40" customFormat="false" ht="54.75" hidden="false" customHeight="true" outlineLevel="0" collapsed="false">
      <c r="A40" s="219" t="s">
        <v>242</v>
      </c>
      <c r="B40" s="225" t="s">
        <v>243</v>
      </c>
      <c r="C40" s="226" t="s">
        <v>192</v>
      </c>
      <c r="D40" s="227" t="n">
        <v>5</v>
      </c>
      <c r="E40" s="228" t="n">
        <v>0</v>
      </c>
      <c r="F40" s="229" t="n">
        <f aca="false">D40*E40</f>
        <v>0</v>
      </c>
      <c r="G40" s="230"/>
      <c r="H40" s="231" t="n">
        <f aca="false">E40*(1+$G$37)</f>
        <v>0</v>
      </c>
      <c r="I40" s="232" t="n">
        <f aca="false">H40*D40</f>
        <v>0</v>
      </c>
    </row>
    <row r="41" customFormat="false" ht="30" hidden="false" customHeight="true" outlineLevel="0" collapsed="false">
      <c r="A41" s="219" t="s">
        <v>244</v>
      </c>
      <c r="B41" s="225" t="s">
        <v>245</v>
      </c>
      <c r="C41" s="234" t="s">
        <v>188</v>
      </c>
      <c r="D41" s="227" t="n">
        <v>1</v>
      </c>
      <c r="E41" s="228" t="n">
        <v>0</v>
      </c>
      <c r="F41" s="229" t="n">
        <f aca="false">D41*E41</f>
        <v>0</v>
      </c>
      <c r="G41" s="230"/>
      <c r="H41" s="231" t="n">
        <f aca="false">E41*(1+$G$37)</f>
        <v>0</v>
      </c>
      <c r="I41" s="232" t="n">
        <f aca="false">H41*D41</f>
        <v>0</v>
      </c>
    </row>
    <row r="42" customFormat="false" ht="73.5" hidden="false" customHeight="true" outlineLevel="0" collapsed="false">
      <c r="A42" s="219" t="s">
        <v>246</v>
      </c>
      <c r="B42" s="225" t="s">
        <v>247</v>
      </c>
      <c r="C42" s="226" t="s">
        <v>188</v>
      </c>
      <c r="D42" s="227" t="n">
        <v>1</v>
      </c>
      <c r="E42" s="228" t="n">
        <v>0</v>
      </c>
      <c r="F42" s="229" t="n">
        <f aca="false">D42*E42</f>
        <v>0</v>
      </c>
      <c r="G42" s="230"/>
      <c r="H42" s="231" t="n">
        <f aca="false">E42*(1+$G$37)</f>
        <v>0</v>
      </c>
      <c r="I42" s="232" t="n">
        <f aca="false">H42*D42</f>
        <v>0</v>
      </c>
    </row>
    <row r="43" customFormat="false" ht="46.5" hidden="false" customHeight="true" outlineLevel="0" collapsed="false">
      <c r="A43" s="219" t="s">
        <v>248</v>
      </c>
      <c r="B43" s="225" t="s">
        <v>249</v>
      </c>
      <c r="C43" s="226" t="s">
        <v>188</v>
      </c>
      <c r="D43" s="227" t="n">
        <v>1</v>
      </c>
      <c r="E43" s="228" t="n">
        <v>0</v>
      </c>
      <c r="F43" s="229" t="n">
        <f aca="false">D43*E43</f>
        <v>0</v>
      </c>
      <c r="G43" s="230"/>
      <c r="H43" s="231" t="n">
        <f aca="false">E43*(1+$G$37)</f>
        <v>0</v>
      </c>
      <c r="I43" s="232" t="n">
        <f aca="false">H43*D43</f>
        <v>0</v>
      </c>
    </row>
    <row r="44" customFormat="false" ht="78" hidden="false" customHeight="true" outlineLevel="0" collapsed="false">
      <c r="A44" s="219" t="s">
        <v>250</v>
      </c>
      <c r="B44" s="239" t="s">
        <v>251</v>
      </c>
      <c r="C44" s="240" t="s">
        <v>188</v>
      </c>
      <c r="D44" s="241" t="n">
        <v>1</v>
      </c>
      <c r="E44" s="228" t="n">
        <v>0</v>
      </c>
      <c r="F44" s="229" t="n">
        <f aca="false">D44*E44</f>
        <v>0</v>
      </c>
      <c r="G44" s="230"/>
      <c r="H44" s="231" t="n">
        <f aca="false">E44*(1+$G$37)</f>
        <v>0</v>
      </c>
      <c r="I44" s="233" t="n">
        <f aca="false">H44*D44</f>
        <v>0</v>
      </c>
    </row>
    <row r="45" customFormat="false" ht="15" hidden="false" customHeight="false" outlineLevel="0" collapsed="false">
      <c r="A45" s="242" t="s">
        <v>252</v>
      </c>
      <c r="B45" s="242"/>
      <c r="C45" s="242"/>
      <c r="D45" s="242"/>
      <c r="E45" s="242"/>
      <c r="F45" s="243" t="n">
        <f aca="false">F8+F25+(F35/2)</f>
        <v>0</v>
      </c>
      <c r="G45" s="243"/>
      <c r="H45" s="244"/>
      <c r="I45" s="243" t="n">
        <f aca="false">I8+I25+(I35/2)</f>
        <v>0</v>
      </c>
    </row>
    <row r="46" customFormat="false" ht="15" hidden="false" customHeight="false" outlineLevel="0" collapsed="false">
      <c r="A46" s="245" t="s">
        <v>253</v>
      </c>
      <c r="B46" s="245"/>
      <c r="C46" s="245"/>
      <c r="D46" s="245"/>
      <c r="E46" s="245"/>
      <c r="F46" s="243" t="n">
        <f aca="false">F45/12</f>
        <v>0</v>
      </c>
      <c r="G46" s="243"/>
      <c r="H46" s="244"/>
      <c r="I46" s="243" t="n">
        <f aca="false">I45/12</f>
        <v>0</v>
      </c>
    </row>
    <row r="47" customFormat="false" ht="17.35" hidden="false" customHeight="false" outlineLevel="0" collapsed="false">
      <c r="A47" s="246"/>
      <c r="B47" s="246"/>
      <c r="C47" s="246"/>
      <c r="D47" s="246"/>
      <c r="E47" s="246"/>
      <c r="F47" s="246"/>
      <c r="G47" s="246"/>
      <c r="H47" s="246"/>
      <c r="I47" s="84"/>
    </row>
    <row r="48" customFormat="false" ht="14.25" hidden="false" customHeight="false" outlineLevel="0" collapsed="false">
      <c r="A48" s="247"/>
      <c r="B48" s="248"/>
      <c r="C48" s="88"/>
      <c r="D48" s="249"/>
      <c r="E48" s="250"/>
      <c r="F48" s="251"/>
      <c r="G48" s="251"/>
    </row>
    <row r="49" customFormat="false" ht="27.75" hidden="false" customHeight="true" outlineLevel="0" collapsed="false">
      <c r="A49" s="252" t="s">
        <v>254</v>
      </c>
      <c r="B49" s="252"/>
      <c r="C49" s="252"/>
      <c r="D49" s="252"/>
      <c r="E49" s="252"/>
      <c r="F49" s="252"/>
      <c r="G49" s="253"/>
    </row>
    <row r="50" customFormat="false" ht="12.75" hidden="false" customHeight="true" outlineLevel="0" collapsed="false">
      <c r="A50" s="254" t="s">
        <v>255</v>
      </c>
      <c r="B50" s="254"/>
      <c r="C50" s="254"/>
      <c r="D50" s="254"/>
      <c r="E50" s="254"/>
      <c r="F50" s="254"/>
      <c r="G50" s="255"/>
    </row>
    <row r="51" customFormat="false" ht="14.25" hidden="false" customHeight="false" outlineLevel="0" collapsed="false">
      <c r="A51" s="247"/>
      <c r="B51" s="248"/>
      <c r="C51" s="88"/>
      <c r="D51" s="249"/>
      <c r="E51" s="250"/>
      <c r="F51" s="251"/>
      <c r="G51" s="251"/>
    </row>
    <row r="52" customFormat="false" ht="14.25" hidden="false" customHeight="false" outlineLevel="0" collapsed="false">
      <c r="A52" s="247"/>
      <c r="B52" s="248"/>
      <c r="C52" s="88"/>
      <c r="D52" s="249"/>
      <c r="E52" s="250"/>
      <c r="F52" s="251"/>
      <c r="G52" s="251"/>
    </row>
    <row r="55" customFormat="false" ht="33.75" hidden="false" customHeight="true" outlineLevel="0" collapsed="false"/>
    <row r="56" customFormat="false" ht="30" hidden="false" customHeight="true" outlineLevel="0" collapsed="false"/>
    <row r="62" s="256" customFormat="true" ht="15" hidden="false" customHeight="false" outlineLevel="0" collapsed="false">
      <c r="A62" s="88"/>
      <c r="B62" s="1"/>
      <c r="C62" s="1"/>
      <c r="D62" s="214"/>
      <c r="E62" s="1"/>
      <c r="F62" s="1"/>
      <c r="G62" s="1"/>
    </row>
    <row r="63" s="256" customFormat="true" ht="15" hidden="false" customHeight="false" outlineLevel="0" collapsed="false">
      <c r="A63" s="88"/>
      <c r="B63" s="1"/>
      <c r="C63" s="1"/>
      <c r="D63" s="214"/>
      <c r="E63" s="1"/>
      <c r="F63" s="1"/>
      <c r="G63" s="1"/>
    </row>
  </sheetData>
  <mergeCells count="15">
    <mergeCell ref="A2:I2"/>
    <mergeCell ref="A4:I4"/>
    <mergeCell ref="A5:I5"/>
    <mergeCell ref="B8:E8"/>
    <mergeCell ref="G9:G24"/>
    <mergeCell ref="B25:E25"/>
    <mergeCell ref="G26:G34"/>
    <mergeCell ref="B35:E35"/>
    <mergeCell ref="B36:E36"/>
    <mergeCell ref="G37:G44"/>
    <mergeCell ref="A45:E45"/>
    <mergeCell ref="A46:E46"/>
    <mergeCell ref="A47:H47"/>
    <mergeCell ref="A49:F49"/>
    <mergeCell ref="A50:F5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01" activeCellId="0" sqref="C10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88" width="8"/>
    <col collapsed="false" customWidth="true" hidden="false" outlineLevel="0" max="2" min="2" style="1" width="50.33"/>
    <col collapsed="false" customWidth="true" hidden="false" outlineLevel="0" max="3" min="3" style="1" width="10.56"/>
    <col collapsed="false" customWidth="true" hidden="false" outlineLevel="0" max="4" min="4" style="214" width="15.56"/>
    <col collapsed="false" customWidth="true" hidden="false" outlineLevel="0" max="5" min="5" style="214" width="14.11"/>
    <col collapsed="false" customWidth="true" hidden="false" outlineLevel="0" max="6" min="6" style="214" width="15"/>
    <col collapsed="false" customWidth="true" hidden="false" outlineLevel="0" max="7" min="7" style="214" width="13"/>
    <col collapsed="false" customWidth="true" hidden="false" outlineLevel="0" max="8" min="8" style="1" width="13"/>
    <col collapsed="false" customWidth="true" hidden="false" outlineLevel="0" max="9" min="9" style="1" width="15.33"/>
    <col collapsed="false" customWidth="true" hidden="false" outlineLevel="0" max="10" min="10" style="1" width="8.88"/>
    <col collapsed="false" customWidth="true" hidden="true" outlineLevel="0" max="11" min="11" style="1" width="27.56"/>
    <col collapsed="false" customWidth="true" hidden="false" outlineLevel="0" max="13" min="13" style="1" width="8.88"/>
    <col collapsed="false" customWidth="true" hidden="false" outlineLevel="0" max="14" min="14" style="1" width="9.56"/>
    <col collapsed="false" customWidth="true" hidden="false" outlineLevel="0" max="15" min="15" style="1" width="13.44"/>
  </cols>
  <sheetData>
    <row r="2" customFormat="false" ht="21" hidden="false" customHeight="true" outlineLevel="0" collapsed="false">
      <c r="A2" s="66" t="s">
        <v>256</v>
      </c>
      <c r="B2" s="66"/>
      <c r="C2" s="66"/>
      <c r="D2" s="66"/>
      <c r="E2" s="66"/>
      <c r="F2" s="66"/>
      <c r="G2" s="66"/>
      <c r="H2" s="66"/>
      <c r="I2" s="66"/>
    </row>
    <row r="4" customFormat="false" ht="18" hidden="false" customHeight="true" outlineLevel="0" collapsed="false">
      <c r="A4" s="257" t="s">
        <v>257</v>
      </c>
      <c r="B4" s="257"/>
      <c r="C4" s="257"/>
      <c r="D4" s="257"/>
      <c r="E4" s="257"/>
      <c r="F4" s="257"/>
      <c r="G4" s="257"/>
      <c r="H4" s="257"/>
      <c r="I4" s="258" t="n">
        <v>0</v>
      </c>
    </row>
    <row r="6" customFormat="false" ht="14.25" hidden="false" customHeight="false" outlineLevel="0" collapsed="false">
      <c r="A6" s="83" t="s">
        <v>258</v>
      </c>
      <c r="B6" s="83"/>
      <c r="C6" s="83"/>
      <c r="D6" s="83"/>
      <c r="E6" s="83"/>
      <c r="F6" s="83"/>
      <c r="G6" s="83"/>
      <c r="H6" s="83"/>
      <c r="I6" s="83"/>
    </row>
    <row r="7" customFormat="false" ht="14.25" hidden="false" customHeight="false" outlineLevel="0" collapsed="false">
      <c r="A7" s="259"/>
      <c r="B7" s="259"/>
      <c r="C7" s="259"/>
      <c r="D7" s="259"/>
      <c r="E7" s="259"/>
      <c r="F7" s="259"/>
      <c r="G7" s="259"/>
      <c r="H7" s="259"/>
      <c r="I7" s="260"/>
    </row>
    <row r="8" customFormat="false" ht="46.95" hidden="false" customHeight="false" outlineLevel="0" collapsed="false">
      <c r="A8" s="216" t="s">
        <v>178</v>
      </c>
      <c r="B8" s="217" t="s">
        <v>179</v>
      </c>
      <c r="C8" s="217" t="s">
        <v>180</v>
      </c>
      <c r="D8" s="217" t="s">
        <v>181</v>
      </c>
      <c r="E8" s="217" t="s">
        <v>259</v>
      </c>
      <c r="F8" s="217" t="s">
        <v>260</v>
      </c>
      <c r="G8" s="217" t="s">
        <v>261</v>
      </c>
      <c r="H8" s="217" t="s">
        <v>262</v>
      </c>
      <c r="I8" s="261" t="s">
        <v>263</v>
      </c>
    </row>
    <row r="9" customFormat="false" ht="14.25" hidden="false" customHeight="false" outlineLevel="0" collapsed="false">
      <c r="A9" s="99"/>
      <c r="B9" s="99"/>
      <c r="C9" s="99"/>
      <c r="D9" s="99"/>
      <c r="E9" s="99"/>
      <c r="F9" s="99"/>
      <c r="G9" s="99"/>
      <c r="H9" s="99"/>
      <c r="I9" s="99"/>
    </row>
    <row r="10" customFormat="false" ht="15" hidden="false" customHeight="true" outlineLevel="0" collapsed="false">
      <c r="K10" s="262" t="s">
        <v>264</v>
      </c>
    </row>
    <row r="11" s="150" customFormat="true" ht="15" hidden="false" customHeight="true" outlineLevel="0" collapsed="false">
      <c r="A11" s="263" t="n">
        <v>5</v>
      </c>
      <c r="B11" s="220"/>
      <c r="C11" s="220"/>
      <c r="D11" s="220"/>
      <c r="E11" s="220"/>
      <c r="F11" s="220"/>
      <c r="G11" s="220"/>
      <c r="H11" s="220"/>
      <c r="I11" s="264"/>
      <c r="K11" s="262"/>
    </row>
    <row r="12" s="80" customFormat="true" ht="21.75" hidden="false" customHeight="true" outlineLevel="0" collapsed="false">
      <c r="A12" s="265" t="s">
        <v>54</v>
      </c>
      <c r="B12" s="266" t="s">
        <v>265</v>
      </c>
      <c r="C12" s="267" t="s">
        <v>188</v>
      </c>
      <c r="D12" s="268" t="n">
        <v>20</v>
      </c>
      <c r="E12" s="237" t="n">
        <f aca="false">H12/(1+$G$12)</f>
        <v>29.07</v>
      </c>
      <c r="F12" s="269" t="n">
        <f aca="false">D12*E12</f>
        <v>581.4</v>
      </c>
      <c r="G12" s="270" t="n">
        <v>0</v>
      </c>
      <c r="H12" s="271" t="n">
        <f aca="false">K12-(K12*$I$4)</f>
        <v>29.07</v>
      </c>
      <c r="I12" s="272" t="n">
        <f aca="false">D12*H12</f>
        <v>581.4</v>
      </c>
      <c r="K12" s="273" t="n">
        <v>29.07</v>
      </c>
    </row>
    <row r="13" s="80" customFormat="true" ht="30.75" hidden="false" customHeight="true" outlineLevel="0" collapsed="false">
      <c r="A13" s="265" t="s">
        <v>56</v>
      </c>
      <c r="B13" s="266" t="s">
        <v>266</v>
      </c>
      <c r="C13" s="267" t="s">
        <v>188</v>
      </c>
      <c r="D13" s="274" t="n">
        <v>15</v>
      </c>
      <c r="E13" s="237" t="n">
        <f aca="false">H13/(1+$G$12)</f>
        <v>38.52</v>
      </c>
      <c r="F13" s="269" t="n">
        <f aca="false">D13*E13</f>
        <v>577.8</v>
      </c>
      <c r="G13" s="270"/>
      <c r="H13" s="271" t="n">
        <f aca="false">K13-(K13*$I$4)</f>
        <v>38.52</v>
      </c>
      <c r="I13" s="272" t="n">
        <f aca="false">D13*H13</f>
        <v>577.8</v>
      </c>
      <c r="K13" s="273" t="n">
        <v>38.52</v>
      </c>
    </row>
    <row r="14" s="80" customFormat="true" ht="30.75" hidden="false" customHeight="true" outlineLevel="0" collapsed="false">
      <c r="A14" s="265" t="s">
        <v>267</v>
      </c>
      <c r="B14" s="266" t="s">
        <v>268</v>
      </c>
      <c r="C14" s="267" t="s">
        <v>188</v>
      </c>
      <c r="D14" s="274" t="n">
        <v>10</v>
      </c>
      <c r="E14" s="237" t="n">
        <f aca="false">H14/(1+$G$12)</f>
        <v>54.4</v>
      </c>
      <c r="F14" s="269" t="n">
        <f aca="false">D14*E14</f>
        <v>544</v>
      </c>
      <c r="G14" s="270"/>
      <c r="H14" s="271" t="n">
        <f aca="false">K14-(K14*$I$4)</f>
        <v>54.4</v>
      </c>
      <c r="I14" s="272" t="n">
        <f aca="false">D14*H14</f>
        <v>544</v>
      </c>
      <c r="K14" s="273" t="n">
        <v>54.4</v>
      </c>
    </row>
    <row r="15" s="80" customFormat="true" ht="24.05" hidden="false" customHeight="false" outlineLevel="0" collapsed="false">
      <c r="A15" s="265" t="s">
        <v>269</v>
      </c>
      <c r="B15" s="266" t="s">
        <v>270</v>
      </c>
      <c r="C15" s="267" t="s">
        <v>188</v>
      </c>
      <c r="D15" s="274" t="n">
        <v>2</v>
      </c>
      <c r="E15" s="237" t="n">
        <f aca="false">H15/(1+$G$12)</f>
        <v>199.13</v>
      </c>
      <c r="F15" s="269" t="n">
        <f aca="false">D15*E15</f>
        <v>398.26</v>
      </c>
      <c r="G15" s="270"/>
      <c r="H15" s="271" t="n">
        <f aca="false">K15-(K15*$I$4)</f>
        <v>199.13</v>
      </c>
      <c r="I15" s="272" t="n">
        <f aca="false">D15*H15</f>
        <v>398.26</v>
      </c>
      <c r="K15" s="273" t="n">
        <v>199.13</v>
      </c>
    </row>
    <row r="16" s="80" customFormat="true" ht="24.05" hidden="false" customHeight="false" outlineLevel="0" collapsed="false">
      <c r="A16" s="265" t="s">
        <v>271</v>
      </c>
      <c r="B16" s="266" t="s">
        <v>272</v>
      </c>
      <c r="C16" s="267" t="s">
        <v>188</v>
      </c>
      <c r="D16" s="274" t="n">
        <v>2</v>
      </c>
      <c r="E16" s="237" t="n">
        <f aca="false">H16/(1+$G$12)</f>
        <v>308.19</v>
      </c>
      <c r="F16" s="269" t="n">
        <f aca="false">D16*E16</f>
        <v>616.38</v>
      </c>
      <c r="G16" s="270"/>
      <c r="H16" s="271" t="n">
        <f aca="false">K16-(K16*$I$4)</f>
        <v>308.19</v>
      </c>
      <c r="I16" s="272" t="n">
        <f aca="false">D16*H16</f>
        <v>616.38</v>
      </c>
      <c r="K16" s="273" t="n">
        <v>308.19</v>
      </c>
    </row>
    <row r="17" s="80" customFormat="true" ht="24.05" hidden="false" customHeight="false" outlineLevel="0" collapsed="false">
      <c r="A17" s="265" t="s">
        <v>273</v>
      </c>
      <c r="B17" s="275" t="s">
        <v>274</v>
      </c>
      <c r="C17" s="267" t="s">
        <v>188</v>
      </c>
      <c r="D17" s="274" t="n">
        <v>2</v>
      </c>
      <c r="E17" s="237" t="n">
        <f aca="false">H17/(1+$G$12)</f>
        <v>551.21</v>
      </c>
      <c r="F17" s="269" t="n">
        <f aca="false">D17*E17</f>
        <v>1102.42</v>
      </c>
      <c r="G17" s="270"/>
      <c r="H17" s="271" t="n">
        <f aca="false">K17-(K17*$I$4)</f>
        <v>551.21</v>
      </c>
      <c r="I17" s="272" t="n">
        <f aca="false">D17*H17</f>
        <v>1102.42</v>
      </c>
      <c r="K17" s="273" t="n">
        <v>551.21</v>
      </c>
    </row>
    <row r="18" s="80" customFormat="true" ht="24.05" hidden="false" customHeight="false" outlineLevel="0" collapsed="false">
      <c r="A18" s="265" t="s">
        <v>275</v>
      </c>
      <c r="B18" s="275" t="s">
        <v>276</v>
      </c>
      <c r="C18" s="267" t="s">
        <v>188</v>
      </c>
      <c r="D18" s="274" t="n">
        <v>11</v>
      </c>
      <c r="E18" s="237" t="n">
        <f aca="false">H18/(1+$G$12)</f>
        <v>562.72</v>
      </c>
      <c r="F18" s="269" t="n">
        <f aca="false">D18*E18</f>
        <v>6189.92</v>
      </c>
      <c r="G18" s="270"/>
      <c r="H18" s="271" t="n">
        <f aca="false">K18-(K18*$I$4)</f>
        <v>562.72</v>
      </c>
      <c r="I18" s="272" t="n">
        <f aca="false">D18*H18</f>
        <v>6189.92</v>
      </c>
      <c r="K18" s="273" t="n">
        <v>562.72</v>
      </c>
    </row>
    <row r="19" customFormat="false" ht="24.05" hidden="false" customHeight="false" outlineLevel="0" collapsed="false">
      <c r="A19" s="265" t="s">
        <v>277</v>
      </c>
      <c r="B19" s="275" t="s">
        <v>278</v>
      </c>
      <c r="C19" s="267" t="s">
        <v>188</v>
      </c>
      <c r="D19" s="274" t="n">
        <v>11</v>
      </c>
      <c r="E19" s="237" t="n">
        <f aca="false">H19/(1+$G$12)</f>
        <v>120</v>
      </c>
      <c r="F19" s="269" t="n">
        <f aca="false">D19*E19</f>
        <v>1320</v>
      </c>
      <c r="G19" s="270"/>
      <c r="H19" s="271" t="n">
        <f aca="false">K19-(K19*$I$4)</f>
        <v>120</v>
      </c>
      <c r="I19" s="272" t="n">
        <f aca="false">D19*H19</f>
        <v>1320</v>
      </c>
      <c r="K19" s="273" t="n">
        <v>120</v>
      </c>
    </row>
    <row r="20" customFormat="false" ht="14.25" hidden="false" customHeight="false" outlineLevel="0" collapsed="false">
      <c r="A20" s="265" t="s">
        <v>279</v>
      </c>
      <c r="B20" s="275" t="s">
        <v>280</v>
      </c>
      <c r="C20" s="267" t="s">
        <v>188</v>
      </c>
      <c r="D20" s="274" t="n">
        <v>13</v>
      </c>
      <c r="E20" s="237" t="n">
        <f aca="false">H20/(1+$G$12)</f>
        <v>44</v>
      </c>
      <c r="F20" s="269" t="n">
        <f aca="false">D20*E20</f>
        <v>572</v>
      </c>
      <c r="G20" s="270"/>
      <c r="H20" s="271" t="n">
        <f aca="false">K20-(K20*$I$4)</f>
        <v>44</v>
      </c>
      <c r="I20" s="272" t="n">
        <f aca="false">D20*H20</f>
        <v>572</v>
      </c>
      <c r="K20" s="273" t="n">
        <v>44</v>
      </c>
    </row>
    <row r="21" customFormat="false" ht="14.25" hidden="false" customHeight="false" outlineLevel="0" collapsed="false">
      <c r="A21" s="265" t="s">
        <v>281</v>
      </c>
      <c r="B21" s="276" t="s">
        <v>282</v>
      </c>
      <c r="C21" s="267" t="s">
        <v>188</v>
      </c>
      <c r="D21" s="268" t="n">
        <v>2</v>
      </c>
      <c r="E21" s="237" t="n">
        <f aca="false">H21/(1+$G$12)</f>
        <v>678.16</v>
      </c>
      <c r="F21" s="269" t="n">
        <f aca="false">D21*E21</f>
        <v>1356.32</v>
      </c>
      <c r="G21" s="270"/>
      <c r="H21" s="271" t="n">
        <f aca="false">K21-(K21*$I$4)</f>
        <v>678.16</v>
      </c>
      <c r="I21" s="272" t="n">
        <f aca="false">D21*H21</f>
        <v>1356.32</v>
      </c>
      <c r="K21" s="273" t="n">
        <v>678.16</v>
      </c>
    </row>
    <row r="22" customFormat="false" ht="30.75" hidden="false" customHeight="true" outlineLevel="0" collapsed="false">
      <c r="A22" s="265" t="s">
        <v>283</v>
      </c>
      <c r="B22" s="276" t="s">
        <v>284</v>
      </c>
      <c r="C22" s="267" t="s">
        <v>188</v>
      </c>
      <c r="D22" s="268" t="n">
        <v>1</v>
      </c>
      <c r="E22" s="237" t="n">
        <f aca="false">H22/(1+$G$12)</f>
        <v>967.61</v>
      </c>
      <c r="F22" s="269" t="n">
        <f aca="false">D22*E22</f>
        <v>967.61</v>
      </c>
      <c r="G22" s="270"/>
      <c r="H22" s="271" t="n">
        <f aca="false">K22-(K22*$I$4)</f>
        <v>967.61</v>
      </c>
      <c r="I22" s="272" t="n">
        <f aca="false">D22*H22</f>
        <v>967.61</v>
      </c>
      <c r="K22" s="273" t="n">
        <v>967.61</v>
      </c>
    </row>
    <row r="23" customFormat="false" ht="14.25" hidden="false" customHeight="false" outlineLevel="0" collapsed="false">
      <c r="A23" s="265" t="s">
        <v>285</v>
      </c>
      <c r="B23" s="277" t="s">
        <v>286</v>
      </c>
      <c r="C23" s="267" t="s">
        <v>188</v>
      </c>
      <c r="D23" s="268" t="n">
        <v>2</v>
      </c>
      <c r="E23" s="237" t="n">
        <f aca="false">H23/(1+$G$12)</f>
        <v>685.25</v>
      </c>
      <c r="F23" s="269" t="n">
        <f aca="false">D23*E23</f>
        <v>1370.5</v>
      </c>
      <c r="G23" s="270"/>
      <c r="H23" s="271" t="n">
        <f aca="false">K23-(K23*$I$4)</f>
        <v>685.25</v>
      </c>
      <c r="I23" s="272" t="n">
        <f aca="false">D23*H23</f>
        <v>1370.5</v>
      </c>
      <c r="K23" s="273" t="n">
        <v>685.25</v>
      </c>
    </row>
    <row r="24" customFormat="false" ht="14.25" hidden="false" customHeight="false" outlineLevel="0" collapsed="false">
      <c r="A24" s="265" t="s">
        <v>287</v>
      </c>
      <c r="B24" s="276" t="s">
        <v>288</v>
      </c>
      <c r="C24" s="267" t="s">
        <v>188</v>
      </c>
      <c r="D24" s="268" t="n">
        <v>1</v>
      </c>
      <c r="E24" s="237" t="n">
        <f aca="false">H24/(1+$G$12)</f>
        <v>1101.72</v>
      </c>
      <c r="F24" s="269" t="n">
        <f aca="false">D24*E24</f>
        <v>1101.72</v>
      </c>
      <c r="G24" s="270"/>
      <c r="H24" s="271" t="n">
        <f aca="false">K24-(K24*$I$4)</f>
        <v>1101.72</v>
      </c>
      <c r="I24" s="272" t="n">
        <f aca="false">D24*H24</f>
        <v>1101.72</v>
      </c>
      <c r="K24" s="273" t="n">
        <v>1101.72</v>
      </c>
    </row>
    <row r="25" customFormat="false" ht="14.25" hidden="false" customHeight="false" outlineLevel="0" collapsed="false">
      <c r="A25" s="265" t="s">
        <v>289</v>
      </c>
      <c r="B25" s="277" t="s">
        <v>290</v>
      </c>
      <c r="C25" s="267" t="s">
        <v>188</v>
      </c>
      <c r="D25" s="268" t="n">
        <v>2</v>
      </c>
      <c r="E25" s="237" t="n">
        <f aca="false">H25/(1+$G$12)</f>
        <v>945</v>
      </c>
      <c r="F25" s="269" t="n">
        <f aca="false">D25*E25</f>
        <v>1890</v>
      </c>
      <c r="G25" s="270"/>
      <c r="H25" s="271" t="n">
        <f aca="false">K25-(K25*$I$4)</f>
        <v>945</v>
      </c>
      <c r="I25" s="272" t="n">
        <f aca="false">D25*H25</f>
        <v>1890</v>
      </c>
      <c r="K25" s="273" t="n">
        <v>945</v>
      </c>
    </row>
    <row r="26" customFormat="false" ht="14.25" hidden="false" customHeight="false" outlineLevel="0" collapsed="false">
      <c r="A26" s="265" t="s">
        <v>291</v>
      </c>
      <c r="B26" s="276" t="s">
        <v>292</v>
      </c>
      <c r="C26" s="267" t="s">
        <v>188</v>
      </c>
      <c r="D26" s="268" t="n">
        <v>1</v>
      </c>
      <c r="E26" s="237" t="n">
        <f aca="false">H26/(1+$G$12)</f>
        <v>1237</v>
      </c>
      <c r="F26" s="269" t="n">
        <f aca="false">D26*E26</f>
        <v>1237</v>
      </c>
      <c r="G26" s="270"/>
      <c r="H26" s="271" t="n">
        <f aca="false">K26-(K26*$I$4)</f>
        <v>1237</v>
      </c>
      <c r="I26" s="272" t="n">
        <f aca="false">D26*H26</f>
        <v>1237</v>
      </c>
      <c r="K26" s="273" t="n">
        <v>1237</v>
      </c>
    </row>
    <row r="27" customFormat="false" ht="24.05" hidden="false" customHeight="false" outlineLevel="0" collapsed="false">
      <c r="A27" s="265" t="s">
        <v>293</v>
      </c>
      <c r="B27" s="277" t="s">
        <v>294</v>
      </c>
      <c r="C27" s="267" t="s">
        <v>188</v>
      </c>
      <c r="D27" s="268" t="n">
        <v>2</v>
      </c>
      <c r="E27" s="237" t="n">
        <f aca="false">H27/(1+$G$12)</f>
        <v>1344.13</v>
      </c>
      <c r="F27" s="269" t="n">
        <f aca="false">D27*E27</f>
        <v>2688.26</v>
      </c>
      <c r="G27" s="270"/>
      <c r="H27" s="271" t="n">
        <f aca="false">K27-(K27*$I$4)</f>
        <v>1344.13</v>
      </c>
      <c r="I27" s="272" t="n">
        <f aca="false">D27*H27</f>
        <v>2688.26</v>
      </c>
      <c r="K27" s="273" t="n">
        <v>1344.13</v>
      </c>
    </row>
    <row r="28" customFormat="false" ht="14.25" hidden="false" customHeight="false" outlineLevel="0" collapsed="false">
      <c r="A28" s="265" t="s">
        <v>295</v>
      </c>
      <c r="B28" s="276" t="s">
        <v>296</v>
      </c>
      <c r="C28" s="267" t="s">
        <v>188</v>
      </c>
      <c r="D28" s="268" t="n">
        <v>1</v>
      </c>
      <c r="E28" s="237" t="n">
        <f aca="false">H28/(1+$G$12)</f>
        <v>1456.95</v>
      </c>
      <c r="F28" s="269" t="n">
        <f aca="false">D28*E28</f>
        <v>1456.95</v>
      </c>
      <c r="G28" s="270"/>
      <c r="H28" s="271" t="n">
        <f aca="false">K28-(K28*$I$4)</f>
        <v>1456.95</v>
      </c>
      <c r="I28" s="272" t="n">
        <f aca="false">D28*H28</f>
        <v>1456.95</v>
      </c>
      <c r="K28" s="273" t="n">
        <v>1456.95</v>
      </c>
    </row>
    <row r="29" customFormat="false" ht="24.05" hidden="false" customHeight="false" outlineLevel="0" collapsed="false">
      <c r="A29" s="265" t="s">
        <v>297</v>
      </c>
      <c r="B29" s="277" t="s">
        <v>298</v>
      </c>
      <c r="C29" s="267" t="s">
        <v>188</v>
      </c>
      <c r="D29" s="268" t="n">
        <v>1</v>
      </c>
      <c r="E29" s="237" t="n">
        <f aca="false">H29/(1+$G$12)</f>
        <v>1404.88</v>
      </c>
      <c r="F29" s="269" t="n">
        <f aca="false">D29*E29</f>
        <v>1404.88</v>
      </c>
      <c r="G29" s="270"/>
      <c r="H29" s="271" t="n">
        <f aca="false">K29-(K29*$I$4)</f>
        <v>1404.88</v>
      </c>
      <c r="I29" s="272" t="n">
        <f aca="false">D29*H29</f>
        <v>1404.88</v>
      </c>
      <c r="K29" s="273" t="n">
        <v>1404.88</v>
      </c>
    </row>
    <row r="30" customFormat="false" ht="14.25" hidden="false" customHeight="false" outlineLevel="0" collapsed="false">
      <c r="A30" s="265" t="s">
        <v>299</v>
      </c>
      <c r="B30" s="276" t="s">
        <v>300</v>
      </c>
      <c r="C30" s="267" t="s">
        <v>188</v>
      </c>
      <c r="D30" s="268" t="n">
        <v>1</v>
      </c>
      <c r="E30" s="237" t="n">
        <f aca="false">H30/(1+$G$12)</f>
        <v>1909.25</v>
      </c>
      <c r="F30" s="269" t="n">
        <f aca="false">D30*E30</f>
        <v>1909.25</v>
      </c>
      <c r="G30" s="270"/>
      <c r="H30" s="271" t="n">
        <f aca="false">K30-(K30*$I$4)</f>
        <v>1909.25</v>
      </c>
      <c r="I30" s="272" t="n">
        <f aca="false">D30*H30</f>
        <v>1909.25</v>
      </c>
      <c r="K30" s="273" t="n">
        <v>1909.25</v>
      </c>
    </row>
    <row r="31" customFormat="false" ht="24.05" hidden="false" customHeight="false" outlineLevel="0" collapsed="false">
      <c r="A31" s="265" t="s">
        <v>301</v>
      </c>
      <c r="B31" s="277" t="s">
        <v>302</v>
      </c>
      <c r="C31" s="267" t="s">
        <v>188</v>
      </c>
      <c r="D31" s="268" t="n">
        <v>2</v>
      </c>
      <c r="E31" s="237" t="n">
        <f aca="false">H31/(1+$G$12)</f>
        <v>1703.16</v>
      </c>
      <c r="F31" s="269" t="n">
        <f aca="false">D31*E31</f>
        <v>3406.32</v>
      </c>
      <c r="G31" s="270"/>
      <c r="H31" s="271" t="n">
        <f aca="false">K31-(K31*$I$4)</f>
        <v>1703.16</v>
      </c>
      <c r="I31" s="272" t="n">
        <f aca="false">D31*H31</f>
        <v>3406.32</v>
      </c>
      <c r="K31" s="273" t="n">
        <v>1703.16</v>
      </c>
    </row>
    <row r="32" s="80" customFormat="true" ht="14.25" hidden="false" customHeight="false" outlineLevel="0" collapsed="false">
      <c r="A32" s="265" t="s">
        <v>303</v>
      </c>
      <c r="B32" s="276" t="s">
        <v>304</v>
      </c>
      <c r="C32" s="267" t="s">
        <v>188</v>
      </c>
      <c r="D32" s="268" t="n">
        <v>1</v>
      </c>
      <c r="E32" s="237" t="n">
        <f aca="false">H32/(1+$G$12)</f>
        <v>2386.15</v>
      </c>
      <c r="F32" s="269" t="n">
        <f aca="false">D32*E32</f>
        <v>2386.15</v>
      </c>
      <c r="G32" s="270"/>
      <c r="H32" s="271" t="n">
        <f aca="false">K32-(K32*$I$4)</f>
        <v>2386.15</v>
      </c>
      <c r="I32" s="272" t="n">
        <f aca="false">D32*H32</f>
        <v>2386.15</v>
      </c>
      <c r="K32" s="273" t="n">
        <v>2386.15</v>
      </c>
    </row>
    <row r="33" s="80" customFormat="true" ht="14.25" hidden="false" customHeight="false" outlineLevel="0" collapsed="false">
      <c r="A33" s="265" t="s">
        <v>305</v>
      </c>
      <c r="B33" s="277" t="s">
        <v>306</v>
      </c>
      <c r="C33" s="267" t="s">
        <v>188</v>
      </c>
      <c r="D33" s="268" t="n">
        <v>2</v>
      </c>
      <c r="E33" s="237" t="n">
        <f aca="false">H33/(1+$G$12)</f>
        <v>2356.47</v>
      </c>
      <c r="F33" s="269" t="n">
        <f aca="false">D33*E33</f>
        <v>4712.94</v>
      </c>
      <c r="G33" s="270"/>
      <c r="H33" s="271" t="n">
        <f aca="false">K33-(K33*$I$4)</f>
        <v>2356.47</v>
      </c>
      <c r="I33" s="272" t="n">
        <f aca="false">D33*H33</f>
        <v>4712.94</v>
      </c>
      <c r="K33" s="273" t="n">
        <v>2356.47</v>
      </c>
    </row>
    <row r="34" s="80" customFormat="true" ht="14.25" hidden="false" customHeight="false" outlineLevel="0" collapsed="false">
      <c r="A34" s="265" t="s">
        <v>307</v>
      </c>
      <c r="B34" s="276" t="s">
        <v>308</v>
      </c>
      <c r="C34" s="267" t="s">
        <v>188</v>
      </c>
      <c r="D34" s="268" t="n">
        <v>1</v>
      </c>
      <c r="E34" s="237" t="n">
        <f aca="false">H34/(1+$G$12)</f>
        <v>3448.24</v>
      </c>
      <c r="F34" s="269" t="n">
        <f aca="false">D34*E34</f>
        <v>3448.24</v>
      </c>
      <c r="G34" s="270"/>
      <c r="H34" s="271" t="n">
        <f aca="false">K34-(K34*$I$4)</f>
        <v>3448.24</v>
      </c>
      <c r="I34" s="272" t="n">
        <f aca="false">D34*H34</f>
        <v>3448.24</v>
      </c>
      <c r="K34" s="273" t="n">
        <v>3448.24</v>
      </c>
    </row>
    <row r="35" s="80" customFormat="true" ht="14.25" hidden="false" customHeight="false" outlineLevel="0" collapsed="false">
      <c r="A35" s="265" t="s">
        <v>309</v>
      </c>
      <c r="B35" s="278" t="s">
        <v>310</v>
      </c>
      <c r="C35" s="267" t="s">
        <v>188</v>
      </c>
      <c r="D35" s="268" t="n">
        <v>2</v>
      </c>
      <c r="E35" s="237" t="n">
        <f aca="false">H35/(1+$G$12)</f>
        <v>2385</v>
      </c>
      <c r="F35" s="269" t="n">
        <f aca="false">D35*E35</f>
        <v>4770</v>
      </c>
      <c r="G35" s="270"/>
      <c r="H35" s="271" t="n">
        <f aca="false">K35-(K35*$I$4)</f>
        <v>2385</v>
      </c>
      <c r="I35" s="272" t="n">
        <f aca="false">D35*H35</f>
        <v>4770</v>
      </c>
      <c r="K35" s="273" t="n">
        <v>2385</v>
      </c>
    </row>
    <row r="36" s="80" customFormat="true" ht="14.25" hidden="false" customHeight="false" outlineLevel="0" collapsed="false">
      <c r="A36" s="265" t="s">
        <v>311</v>
      </c>
      <c r="B36" s="276" t="s">
        <v>312</v>
      </c>
      <c r="C36" s="267" t="s">
        <v>188</v>
      </c>
      <c r="D36" s="268" t="n">
        <v>1</v>
      </c>
      <c r="E36" s="237" t="n">
        <f aca="false">H36/(1+$G$12)</f>
        <v>3927.61</v>
      </c>
      <c r="F36" s="269" t="n">
        <f aca="false">D36*E36</f>
        <v>3927.61</v>
      </c>
      <c r="G36" s="270"/>
      <c r="H36" s="271" t="n">
        <f aca="false">K36-(K36*$I$4)</f>
        <v>3927.61</v>
      </c>
      <c r="I36" s="272" t="n">
        <f aca="false">D36*H36</f>
        <v>3927.61</v>
      </c>
      <c r="K36" s="273" t="n">
        <v>3927.61</v>
      </c>
    </row>
    <row r="37" s="80" customFormat="true" ht="14.25" hidden="false" customHeight="false" outlineLevel="0" collapsed="false">
      <c r="A37" s="265" t="s">
        <v>313</v>
      </c>
      <c r="B37" s="278" t="s">
        <v>314</v>
      </c>
      <c r="C37" s="267" t="s">
        <v>188</v>
      </c>
      <c r="D37" s="268" t="n">
        <v>1</v>
      </c>
      <c r="E37" s="237" t="n">
        <f aca="false">H37/(1+$G$12)</f>
        <v>404.39</v>
      </c>
      <c r="F37" s="269" t="n">
        <f aca="false">D37*E37</f>
        <v>404.39</v>
      </c>
      <c r="G37" s="270"/>
      <c r="H37" s="271" t="n">
        <f aca="false">K37-(K37*$I$4)</f>
        <v>404.39</v>
      </c>
      <c r="I37" s="272" t="n">
        <f aca="false">D37*H37</f>
        <v>404.39</v>
      </c>
      <c r="K37" s="273" t="n">
        <v>404.39</v>
      </c>
    </row>
    <row r="38" s="80" customFormat="true" ht="14.25" hidden="false" customHeight="false" outlineLevel="0" collapsed="false">
      <c r="A38" s="265" t="s">
        <v>315</v>
      </c>
      <c r="B38" s="278" t="s">
        <v>316</v>
      </c>
      <c r="C38" s="279" t="s">
        <v>188</v>
      </c>
      <c r="D38" s="280" t="n">
        <v>2</v>
      </c>
      <c r="E38" s="237" t="n">
        <f aca="false">H38/(1+$G$12)</f>
        <v>608.67</v>
      </c>
      <c r="F38" s="269" t="n">
        <f aca="false">D38*E38</f>
        <v>1217.34</v>
      </c>
      <c r="G38" s="270"/>
      <c r="H38" s="271" t="n">
        <f aca="false">K38-(K38*$I$4)</f>
        <v>608.67</v>
      </c>
      <c r="I38" s="272" t="n">
        <f aca="false">D38*H38</f>
        <v>1217.34</v>
      </c>
      <c r="K38" s="273" t="n">
        <v>608.67</v>
      </c>
    </row>
    <row r="39" s="80" customFormat="true" ht="24.05" hidden="false" customHeight="false" outlineLevel="0" collapsed="false">
      <c r="A39" s="265" t="s">
        <v>317</v>
      </c>
      <c r="B39" s="277" t="s">
        <v>318</v>
      </c>
      <c r="C39" s="267" t="s">
        <v>188</v>
      </c>
      <c r="D39" s="268" t="n">
        <v>2</v>
      </c>
      <c r="E39" s="237" t="n">
        <f aca="false">H39/(1+$G$12)</f>
        <v>201.54</v>
      </c>
      <c r="F39" s="269" t="n">
        <f aca="false">D39*E39</f>
        <v>403.08</v>
      </c>
      <c r="G39" s="270"/>
      <c r="H39" s="271" t="n">
        <f aca="false">K39-(K39*$I$4)</f>
        <v>201.54</v>
      </c>
      <c r="I39" s="272" t="n">
        <f aca="false">D39*H39</f>
        <v>403.08</v>
      </c>
      <c r="K39" s="273" t="n">
        <v>201.54</v>
      </c>
    </row>
    <row r="40" s="80" customFormat="true" ht="24.05" hidden="false" customHeight="false" outlineLevel="0" collapsed="false">
      <c r="A40" s="265" t="s">
        <v>319</v>
      </c>
      <c r="B40" s="277" t="s">
        <v>320</v>
      </c>
      <c r="C40" s="267" t="s">
        <v>188</v>
      </c>
      <c r="D40" s="268" t="n">
        <v>2</v>
      </c>
      <c r="E40" s="237" t="n">
        <f aca="false">H40/(1+$G$12)</f>
        <v>331.52</v>
      </c>
      <c r="F40" s="269" t="n">
        <f aca="false">D40*E40</f>
        <v>663.04</v>
      </c>
      <c r="G40" s="270"/>
      <c r="H40" s="271" t="n">
        <f aca="false">K40-(K40*$I$4)</f>
        <v>331.52</v>
      </c>
      <c r="I40" s="272" t="n">
        <f aca="false">D40*H40</f>
        <v>663.04</v>
      </c>
      <c r="K40" s="273" t="n">
        <v>331.52</v>
      </c>
    </row>
    <row r="41" s="80" customFormat="true" ht="24.05" hidden="false" customHeight="false" outlineLevel="0" collapsed="false">
      <c r="A41" s="265" t="s">
        <v>321</v>
      </c>
      <c r="B41" s="277" t="s">
        <v>322</v>
      </c>
      <c r="C41" s="267" t="s">
        <v>188</v>
      </c>
      <c r="D41" s="268" t="n">
        <v>2</v>
      </c>
      <c r="E41" s="237" t="n">
        <f aca="false">H41/(1+$G$12)</f>
        <v>225.42</v>
      </c>
      <c r="F41" s="269" t="n">
        <f aca="false">D41*E41</f>
        <v>450.84</v>
      </c>
      <c r="G41" s="270"/>
      <c r="H41" s="271" t="n">
        <f aca="false">K41-(K41*$I$4)</f>
        <v>225.42</v>
      </c>
      <c r="I41" s="272" t="n">
        <f aca="false">D41*H41</f>
        <v>450.84</v>
      </c>
      <c r="K41" s="273" t="n">
        <v>225.42</v>
      </c>
    </row>
    <row r="42" customFormat="false" ht="24.05" hidden="false" customHeight="false" outlineLevel="0" collapsed="false">
      <c r="A42" s="265" t="s">
        <v>323</v>
      </c>
      <c r="B42" s="277" t="s">
        <v>324</v>
      </c>
      <c r="C42" s="267" t="s">
        <v>188</v>
      </c>
      <c r="D42" s="268" t="n">
        <v>2</v>
      </c>
      <c r="E42" s="237" t="n">
        <f aca="false">H42/(1+$G$12)</f>
        <v>246.27</v>
      </c>
      <c r="F42" s="269" t="n">
        <f aca="false">D42*E42</f>
        <v>492.54</v>
      </c>
      <c r="G42" s="270"/>
      <c r="H42" s="271" t="n">
        <f aca="false">K42-(K42*$I$4)</f>
        <v>246.27</v>
      </c>
      <c r="I42" s="272" t="n">
        <f aca="false">D42*H42</f>
        <v>492.54</v>
      </c>
      <c r="K42" s="273" t="n">
        <v>246.27</v>
      </c>
    </row>
    <row r="43" customFormat="false" ht="24.05" hidden="false" customHeight="false" outlineLevel="0" collapsed="false">
      <c r="A43" s="265" t="s">
        <v>325</v>
      </c>
      <c r="B43" s="277" t="s">
        <v>326</v>
      </c>
      <c r="C43" s="267" t="s">
        <v>188</v>
      </c>
      <c r="D43" s="268" t="n">
        <v>1</v>
      </c>
      <c r="E43" s="237" t="n">
        <f aca="false">H43/(1+$G$12)</f>
        <v>415.35</v>
      </c>
      <c r="F43" s="269" t="n">
        <f aca="false">D43*E43</f>
        <v>415.35</v>
      </c>
      <c r="G43" s="270"/>
      <c r="H43" s="271" t="n">
        <f aca="false">K43-(K43*$I$4)</f>
        <v>415.35</v>
      </c>
      <c r="I43" s="272" t="n">
        <f aca="false">D43*H43</f>
        <v>415.35</v>
      </c>
      <c r="K43" s="273" t="n">
        <v>415.35</v>
      </c>
    </row>
    <row r="44" customFormat="false" ht="24.05" hidden="false" customHeight="false" outlineLevel="0" collapsed="false">
      <c r="A44" s="265" t="s">
        <v>327</v>
      </c>
      <c r="B44" s="277" t="s">
        <v>328</v>
      </c>
      <c r="C44" s="267" t="s">
        <v>188</v>
      </c>
      <c r="D44" s="268" t="n">
        <v>3</v>
      </c>
      <c r="E44" s="237" t="n">
        <f aca="false">H44/(1+$G$12)</f>
        <v>171.39</v>
      </c>
      <c r="F44" s="269" t="n">
        <f aca="false">D44*E44</f>
        <v>514.17</v>
      </c>
      <c r="G44" s="270"/>
      <c r="H44" s="271" t="n">
        <f aca="false">K44-(K44*$I$4)</f>
        <v>171.39</v>
      </c>
      <c r="I44" s="272" t="n">
        <f aca="false">D44*H44</f>
        <v>514.17</v>
      </c>
      <c r="K44" s="273" t="n">
        <v>171.39</v>
      </c>
    </row>
    <row r="45" customFormat="false" ht="24.05" hidden="false" customHeight="false" outlineLevel="0" collapsed="false">
      <c r="A45" s="265" t="s">
        <v>329</v>
      </c>
      <c r="B45" s="277" t="s">
        <v>330</v>
      </c>
      <c r="C45" s="267" t="s">
        <v>188</v>
      </c>
      <c r="D45" s="268" t="n">
        <v>3</v>
      </c>
      <c r="E45" s="237" t="n">
        <f aca="false">H45/(1+$G$12)</f>
        <v>196.92</v>
      </c>
      <c r="F45" s="269" t="n">
        <f aca="false">D45*E45</f>
        <v>590.76</v>
      </c>
      <c r="G45" s="270"/>
      <c r="H45" s="271" t="n">
        <f aca="false">K45-(K45*$I$4)</f>
        <v>196.92</v>
      </c>
      <c r="I45" s="272" t="n">
        <f aca="false">D45*H45</f>
        <v>590.76</v>
      </c>
      <c r="K45" s="273" t="n">
        <v>196.92</v>
      </c>
    </row>
    <row r="46" customFormat="false" ht="24.05" hidden="false" customHeight="false" outlineLevel="0" collapsed="false">
      <c r="A46" s="265" t="s">
        <v>331</v>
      </c>
      <c r="B46" s="277" t="s">
        <v>332</v>
      </c>
      <c r="C46" s="267" t="s">
        <v>188</v>
      </c>
      <c r="D46" s="268" t="n">
        <v>3</v>
      </c>
      <c r="E46" s="237" t="n">
        <f aca="false">H46/(1+$G$12)</f>
        <v>240.02</v>
      </c>
      <c r="F46" s="269" t="n">
        <f aca="false">D46*E46</f>
        <v>720.06</v>
      </c>
      <c r="G46" s="270"/>
      <c r="H46" s="271" t="n">
        <f aca="false">K46-(K46*$I$4)</f>
        <v>240.02</v>
      </c>
      <c r="I46" s="272" t="n">
        <f aca="false">D46*H46</f>
        <v>720.06</v>
      </c>
      <c r="K46" s="273" t="n">
        <v>240.02</v>
      </c>
    </row>
    <row r="47" customFormat="false" ht="24.05" hidden="false" customHeight="false" outlineLevel="0" collapsed="false">
      <c r="A47" s="265" t="s">
        <v>333</v>
      </c>
      <c r="B47" s="277" t="s">
        <v>334</v>
      </c>
      <c r="C47" s="267" t="s">
        <v>188</v>
      </c>
      <c r="D47" s="268" t="n">
        <v>3</v>
      </c>
      <c r="E47" s="237" t="n">
        <f aca="false">H47/(1+$G$12)</f>
        <v>323.75</v>
      </c>
      <c r="F47" s="269" t="n">
        <f aca="false">D47*E47</f>
        <v>971.25</v>
      </c>
      <c r="G47" s="270"/>
      <c r="H47" s="271" t="n">
        <f aca="false">K47-(K47*$I$4)</f>
        <v>323.75</v>
      </c>
      <c r="I47" s="272" t="n">
        <f aca="false">D47*H47</f>
        <v>971.25</v>
      </c>
      <c r="K47" s="273" t="n">
        <v>323.75</v>
      </c>
    </row>
    <row r="48" customFormat="false" ht="24.05" hidden="false" customHeight="false" outlineLevel="0" collapsed="false">
      <c r="A48" s="265" t="s">
        <v>335</v>
      </c>
      <c r="B48" s="277" t="s">
        <v>336</v>
      </c>
      <c r="C48" s="267" t="s">
        <v>188</v>
      </c>
      <c r="D48" s="268" t="n">
        <v>3</v>
      </c>
      <c r="E48" s="237" t="n">
        <f aca="false">H48/(1+$G$12)</f>
        <v>466.22</v>
      </c>
      <c r="F48" s="269" t="n">
        <f aca="false">D48*E48</f>
        <v>1398.66</v>
      </c>
      <c r="G48" s="270"/>
      <c r="H48" s="271" t="n">
        <f aca="false">K48-(K48*$I$4)</f>
        <v>466.22</v>
      </c>
      <c r="I48" s="272" t="n">
        <f aca="false">D48*H48</f>
        <v>1398.66</v>
      </c>
      <c r="K48" s="273" t="n">
        <v>466.22</v>
      </c>
    </row>
    <row r="49" customFormat="false" ht="24.05" hidden="false" customHeight="false" outlineLevel="0" collapsed="false">
      <c r="A49" s="265" t="s">
        <v>337</v>
      </c>
      <c r="B49" s="277" t="s">
        <v>338</v>
      </c>
      <c r="C49" s="267" t="s">
        <v>188</v>
      </c>
      <c r="D49" s="268" t="n">
        <v>3</v>
      </c>
      <c r="E49" s="237" t="n">
        <f aca="false">H49/(1+$G$12)</f>
        <v>490.36</v>
      </c>
      <c r="F49" s="269" t="n">
        <f aca="false">D49*E49</f>
        <v>1471.08</v>
      </c>
      <c r="G49" s="270"/>
      <c r="H49" s="271" t="n">
        <f aca="false">K49-(K49*$I$4)</f>
        <v>490.36</v>
      </c>
      <c r="I49" s="272" t="n">
        <f aca="false">D49*H49</f>
        <v>1471.08</v>
      </c>
      <c r="K49" s="273" t="n">
        <v>490.36</v>
      </c>
    </row>
    <row r="50" customFormat="false" ht="24.05" hidden="false" customHeight="false" outlineLevel="0" collapsed="false">
      <c r="A50" s="265" t="s">
        <v>339</v>
      </c>
      <c r="B50" s="277" t="s">
        <v>340</v>
      </c>
      <c r="C50" s="267" t="s">
        <v>188</v>
      </c>
      <c r="D50" s="268" t="n">
        <v>3</v>
      </c>
      <c r="E50" s="237" t="n">
        <f aca="false">H50/(1+$G$12)</f>
        <v>681.87</v>
      </c>
      <c r="F50" s="269" t="n">
        <f aca="false">D50*E50</f>
        <v>2045.61</v>
      </c>
      <c r="G50" s="270"/>
      <c r="H50" s="271" t="n">
        <f aca="false">K50-(K50*$I$4)</f>
        <v>681.87</v>
      </c>
      <c r="I50" s="272" t="n">
        <f aca="false">D50*H50</f>
        <v>2045.61</v>
      </c>
      <c r="K50" s="273" t="n">
        <v>681.87</v>
      </c>
    </row>
    <row r="51" customFormat="false" ht="24.05" hidden="false" customHeight="false" outlineLevel="0" collapsed="false">
      <c r="A51" s="265" t="s">
        <v>341</v>
      </c>
      <c r="B51" s="277" t="s">
        <v>342</v>
      </c>
      <c r="C51" s="267" t="s">
        <v>188</v>
      </c>
      <c r="D51" s="268" t="n">
        <v>3</v>
      </c>
      <c r="E51" s="237" t="n">
        <f aca="false">H51/(1+$G$12)</f>
        <v>280.11</v>
      </c>
      <c r="F51" s="269" t="n">
        <f aca="false">D51*E51</f>
        <v>840.33</v>
      </c>
      <c r="G51" s="270"/>
      <c r="H51" s="271" t="n">
        <f aca="false">K51-(K51*$I$4)</f>
        <v>280.11</v>
      </c>
      <c r="I51" s="272" t="n">
        <f aca="false">D51*H51</f>
        <v>840.33</v>
      </c>
      <c r="K51" s="273" t="n">
        <v>280.11</v>
      </c>
    </row>
    <row r="52" customFormat="false" ht="24.05" hidden="false" customHeight="false" outlineLevel="0" collapsed="false">
      <c r="A52" s="265" t="s">
        <v>343</v>
      </c>
      <c r="B52" s="277" t="s">
        <v>344</v>
      </c>
      <c r="C52" s="267" t="s">
        <v>188</v>
      </c>
      <c r="D52" s="268" t="n">
        <v>3</v>
      </c>
      <c r="E52" s="237" t="n">
        <f aca="false">H52/(1+$G$12)</f>
        <v>348.62</v>
      </c>
      <c r="F52" s="269" t="n">
        <f aca="false">D52*E52</f>
        <v>1045.86</v>
      </c>
      <c r="G52" s="270"/>
      <c r="H52" s="271" t="n">
        <f aca="false">K52-(K52*$I$4)</f>
        <v>348.62</v>
      </c>
      <c r="I52" s="272" t="n">
        <f aca="false">D52*H52</f>
        <v>1045.86</v>
      </c>
      <c r="K52" s="273" t="n">
        <v>348.62</v>
      </c>
    </row>
    <row r="53" customFormat="false" ht="24.05" hidden="false" customHeight="false" outlineLevel="0" collapsed="false">
      <c r="A53" s="265" t="s">
        <v>345</v>
      </c>
      <c r="B53" s="277" t="s">
        <v>346</v>
      </c>
      <c r="C53" s="267" t="s">
        <v>188</v>
      </c>
      <c r="D53" s="268" t="n">
        <v>3</v>
      </c>
      <c r="E53" s="237" t="n">
        <f aca="false">H53/(1+$G$12)</f>
        <v>594.11</v>
      </c>
      <c r="F53" s="269" t="n">
        <f aca="false">D53*E53</f>
        <v>1782.33</v>
      </c>
      <c r="G53" s="270"/>
      <c r="H53" s="271" t="n">
        <f aca="false">K53-(K53*$I$4)</f>
        <v>594.11</v>
      </c>
      <c r="I53" s="272" t="n">
        <f aca="false">D53*H53</f>
        <v>1782.33</v>
      </c>
      <c r="K53" s="273" t="n">
        <v>594.11</v>
      </c>
    </row>
    <row r="54" customFormat="false" ht="24.05" hidden="false" customHeight="false" outlineLevel="0" collapsed="false">
      <c r="A54" s="265" t="s">
        <v>347</v>
      </c>
      <c r="B54" s="277" t="s">
        <v>348</v>
      </c>
      <c r="C54" s="267" t="s">
        <v>188</v>
      </c>
      <c r="D54" s="268" t="n">
        <v>3</v>
      </c>
      <c r="E54" s="237" t="n">
        <f aca="false">H54/(1+$G$12)</f>
        <v>853.16</v>
      </c>
      <c r="F54" s="269" t="n">
        <f aca="false">D54*E54</f>
        <v>2559.48</v>
      </c>
      <c r="G54" s="270"/>
      <c r="H54" s="271" t="n">
        <f aca="false">K54-(K54*$I$4)</f>
        <v>853.16</v>
      </c>
      <c r="I54" s="272" t="n">
        <f aca="false">D54*H54</f>
        <v>2559.48</v>
      </c>
      <c r="K54" s="273" t="n">
        <v>853.16</v>
      </c>
    </row>
    <row r="55" customFormat="false" ht="14.25" hidden="false" customHeight="false" outlineLevel="0" collapsed="false">
      <c r="A55" s="265" t="s">
        <v>349</v>
      </c>
      <c r="B55" s="277" t="s">
        <v>350</v>
      </c>
      <c r="C55" s="267" t="s">
        <v>188</v>
      </c>
      <c r="D55" s="268" t="n">
        <v>2</v>
      </c>
      <c r="E55" s="237" t="n">
        <f aca="false">H55/(1+$G$12)</f>
        <v>383.83</v>
      </c>
      <c r="F55" s="269" t="n">
        <f aca="false">D55*E55</f>
        <v>767.66</v>
      </c>
      <c r="G55" s="270"/>
      <c r="H55" s="271" t="n">
        <f aca="false">K55-(K55*$I$4)</f>
        <v>383.83</v>
      </c>
      <c r="I55" s="272" t="n">
        <f aca="false">D55*H55</f>
        <v>767.66</v>
      </c>
      <c r="K55" s="273" t="n">
        <v>383.83</v>
      </c>
    </row>
    <row r="56" customFormat="false" ht="14.25" hidden="false" customHeight="false" outlineLevel="0" collapsed="false">
      <c r="A56" s="265" t="s">
        <v>351</v>
      </c>
      <c r="B56" s="277" t="s">
        <v>352</v>
      </c>
      <c r="C56" s="267" t="s">
        <v>188</v>
      </c>
      <c r="D56" s="268" t="n">
        <v>1</v>
      </c>
      <c r="E56" s="237" t="n">
        <f aca="false">H56/(1+$G$12)</f>
        <v>802.03</v>
      </c>
      <c r="F56" s="269" t="n">
        <f aca="false">D56*E56</f>
        <v>802.03</v>
      </c>
      <c r="G56" s="270"/>
      <c r="H56" s="271" t="n">
        <f aca="false">K56-(K56*$I$4)</f>
        <v>802.03</v>
      </c>
      <c r="I56" s="272" t="n">
        <f aca="false">D56*H56</f>
        <v>802.03</v>
      </c>
      <c r="K56" s="273" t="n">
        <v>802.03</v>
      </c>
    </row>
    <row r="57" customFormat="false" ht="14.25" hidden="false" customHeight="false" outlineLevel="0" collapsed="false">
      <c r="A57" s="265" t="s">
        <v>353</v>
      </c>
      <c r="B57" s="277" t="s">
        <v>354</v>
      </c>
      <c r="C57" s="267" t="s">
        <v>188</v>
      </c>
      <c r="D57" s="268" t="n">
        <v>1</v>
      </c>
      <c r="E57" s="237" t="n">
        <f aca="false">H57/(1+$G$12)</f>
        <v>1274.26</v>
      </c>
      <c r="F57" s="269" t="n">
        <f aca="false">D57*E57</f>
        <v>1274.26</v>
      </c>
      <c r="G57" s="270"/>
      <c r="H57" s="271" t="n">
        <f aca="false">K57-(K57*$I$4)</f>
        <v>1274.26</v>
      </c>
      <c r="I57" s="272" t="n">
        <f aca="false">D57*H57</f>
        <v>1274.26</v>
      </c>
      <c r="K57" s="273" t="n">
        <v>1274.26</v>
      </c>
    </row>
    <row r="58" customFormat="false" ht="14.25" hidden="false" customHeight="false" outlineLevel="0" collapsed="false">
      <c r="A58" s="265" t="s">
        <v>355</v>
      </c>
      <c r="B58" s="277" t="s">
        <v>356</v>
      </c>
      <c r="C58" s="267" t="s">
        <v>188</v>
      </c>
      <c r="D58" s="268" t="n">
        <v>1</v>
      </c>
      <c r="E58" s="237" t="n">
        <f aca="false">H58/(1+$G$12)</f>
        <v>2381.01</v>
      </c>
      <c r="F58" s="269" t="n">
        <f aca="false">D58*E58</f>
        <v>2381.01</v>
      </c>
      <c r="G58" s="270"/>
      <c r="H58" s="271" t="n">
        <f aca="false">K58-(K58*$I$4)</f>
        <v>2381.01</v>
      </c>
      <c r="I58" s="272" t="n">
        <f aca="false">D58*H58</f>
        <v>2381.01</v>
      </c>
      <c r="K58" s="273" t="n">
        <v>2381.01</v>
      </c>
    </row>
    <row r="59" customFormat="false" ht="14.25" hidden="false" customHeight="false" outlineLevel="0" collapsed="false">
      <c r="A59" s="265" t="s">
        <v>357</v>
      </c>
      <c r="B59" s="278" t="s">
        <v>358</v>
      </c>
      <c r="C59" s="281" t="s">
        <v>188</v>
      </c>
      <c r="D59" s="282" t="n">
        <v>1</v>
      </c>
      <c r="E59" s="237" t="n">
        <f aca="false">H59/(1+$G$12)</f>
        <v>3010.54</v>
      </c>
      <c r="F59" s="269" t="n">
        <f aca="false">D59*E59</f>
        <v>3010.54</v>
      </c>
      <c r="G59" s="270"/>
      <c r="H59" s="271" t="n">
        <f aca="false">K59-(K59*$I$4)</f>
        <v>3010.54</v>
      </c>
      <c r="I59" s="272" t="n">
        <f aca="false">D59*H59</f>
        <v>3010.54</v>
      </c>
      <c r="K59" s="273" t="n">
        <v>3010.54</v>
      </c>
    </row>
    <row r="60" customFormat="false" ht="46.95" hidden="false" customHeight="false" outlineLevel="0" collapsed="false">
      <c r="A60" s="265" t="s">
        <v>359</v>
      </c>
      <c r="B60" s="266" t="s">
        <v>360</v>
      </c>
      <c r="C60" s="267" t="s">
        <v>192</v>
      </c>
      <c r="D60" s="268" t="n">
        <v>64</v>
      </c>
      <c r="E60" s="237" t="n">
        <f aca="false">H60/(1+$G$12)</f>
        <v>6.38</v>
      </c>
      <c r="F60" s="269" t="n">
        <f aca="false">D60*E60</f>
        <v>408.32</v>
      </c>
      <c r="G60" s="270"/>
      <c r="H60" s="271" t="n">
        <f aca="false">K60-(K60*$I$4)</f>
        <v>6.38</v>
      </c>
      <c r="I60" s="272" t="n">
        <f aca="false">D60*H60</f>
        <v>408.32</v>
      </c>
      <c r="K60" s="273" t="n">
        <v>6.38</v>
      </c>
    </row>
    <row r="61" customFormat="false" ht="46.95" hidden="false" customHeight="false" outlineLevel="0" collapsed="false">
      <c r="A61" s="265" t="s">
        <v>361</v>
      </c>
      <c r="B61" s="266" t="s">
        <v>362</v>
      </c>
      <c r="C61" s="267" t="s">
        <v>192</v>
      </c>
      <c r="D61" s="268" t="n">
        <v>64</v>
      </c>
      <c r="E61" s="237" t="n">
        <f aca="false">H61/(1+$G$12)</f>
        <v>9.29</v>
      </c>
      <c r="F61" s="269" t="n">
        <f aca="false">D61*E61</f>
        <v>594.56</v>
      </c>
      <c r="G61" s="270"/>
      <c r="H61" s="271" t="n">
        <f aca="false">K61-(K61*$I$4)</f>
        <v>9.29</v>
      </c>
      <c r="I61" s="272" t="n">
        <f aca="false">D61*H61</f>
        <v>594.56</v>
      </c>
      <c r="K61" s="273" t="n">
        <v>9.29</v>
      </c>
    </row>
    <row r="62" customFormat="false" ht="46.95" hidden="false" customHeight="false" outlineLevel="0" collapsed="false">
      <c r="A62" s="265" t="s">
        <v>363</v>
      </c>
      <c r="B62" s="266" t="s">
        <v>364</v>
      </c>
      <c r="C62" s="267" t="s">
        <v>192</v>
      </c>
      <c r="D62" s="268" t="n">
        <v>86</v>
      </c>
      <c r="E62" s="237" t="n">
        <f aca="false">H62/(1+$G$12)</f>
        <v>4.16</v>
      </c>
      <c r="F62" s="269" t="n">
        <f aca="false">D62*E62</f>
        <v>357.76</v>
      </c>
      <c r="G62" s="270"/>
      <c r="H62" s="271" t="n">
        <f aca="false">K62-(K62*$I$4)</f>
        <v>4.16</v>
      </c>
      <c r="I62" s="272" t="n">
        <f aca="false">D62*H62</f>
        <v>357.76</v>
      </c>
      <c r="K62" s="273" t="n">
        <v>4.16</v>
      </c>
    </row>
    <row r="63" customFormat="false" ht="35.5" hidden="false" customHeight="false" outlineLevel="0" collapsed="false">
      <c r="A63" s="265" t="s">
        <v>365</v>
      </c>
      <c r="B63" s="266" t="s">
        <v>366</v>
      </c>
      <c r="C63" s="267" t="s">
        <v>192</v>
      </c>
      <c r="D63" s="268" t="n">
        <v>86</v>
      </c>
      <c r="E63" s="237" t="n">
        <f aca="false">H63/(1+$G$12)</f>
        <v>8.82</v>
      </c>
      <c r="F63" s="269" t="n">
        <f aca="false">D63*E63</f>
        <v>758.52</v>
      </c>
      <c r="G63" s="270"/>
      <c r="H63" s="271" t="n">
        <f aca="false">K63-(K63*$I$4)</f>
        <v>8.82</v>
      </c>
      <c r="I63" s="272" t="n">
        <f aca="false">D63*H63</f>
        <v>758.52</v>
      </c>
      <c r="K63" s="273" t="n">
        <v>8.82</v>
      </c>
    </row>
    <row r="64" customFormat="false" ht="35.5" hidden="false" customHeight="false" outlineLevel="0" collapsed="false">
      <c r="A64" s="265" t="s">
        <v>367</v>
      </c>
      <c r="B64" s="266" t="s">
        <v>368</v>
      </c>
      <c r="C64" s="267" t="s">
        <v>192</v>
      </c>
      <c r="D64" s="268" t="n">
        <v>86</v>
      </c>
      <c r="E64" s="237" t="n">
        <f aca="false">H64/(1+$G$12)</f>
        <v>13.31</v>
      </c>
      <c r="F64" s="269" t="n">
        <f aca="false">D64*E64</f>
        <v>1144.66</v>
      </c>
      <c r="G64" s="270"/>
      <c r="H64" s="271" t="n">
        <f aca="false">K64-(K64*$I$4)</f>
        <v>13.31</v>
      </c>
      <c r="I64" s="272" t="n">
        <f aca="false">D64*H64</f>
        <v>1144.66</v>
      </c>
      <c r="K64" s="273" t="n">
        <v>13.31</v>
      </c>
    </row>
    <row r="65" customFormat="false" ht="35.5" hidden="false" customHeight="false" outlineLevel="0" collapsed="false">
      <c r="A65" s="265" t="s">
        <v>369</v>
      </c>
      <c r="B65" s="266" t="s">
        <v>370</v>
      </c>
      <c r="C65" s="267" t="s">
        <v>192</v>
      </c>
      <c r="D65" s="268" t="n">
        <v>64</v>
      </c>
      <c r="E65" s="237" t="n">
        <f aca="false">H65/(1+$G$12)</f>
        <v>20.48</v>
      </c>
      <c r="F65" s="269" t="n">
        <f aca="false">D65*E65</f>
        <v>1310.72</v>
      </c>
      <c r="G65" s="270"/>
      <c r="H65" s="271" t="n">
        <f aca="false">K65-(K65*$I$4)</f>
        <v>20.48</v>
      </c>
      <c r="I65" s="272" t="n">
        <f aca="false">D65*H65</f>
        <v>1310.72</v>
      </c>
      <c r="K65" s="273" t="n">
        <v>20.48</v>
      </c>
    </row>
    <row r="66" customFormat="false" ht="35.5" hidden="false" customHeight="false" outlineLevel="0" collapsed="false">
      <c r="A66" s="265" t="s">
        <v>371</v>
      </c>
      <c r="B66" s="266" t="s">
        <v>372</v>
      </c>
      <c r="C66" s="267" t="s">
        <v>192</v>
      </c>
      <c r="D66" s="268" t="n">
        <v>64</v>
      </c>
      <c r="E66" s="237" t="n">
        <f aca="false">H66/(1+$G$12)</f>
        <v>31.37</v>
      </c>
      <c r="F66" s="269" t="n">
        <f aca="false">D66*E66</f>
        <v>2007.68</v>
      </c>
      <c r="G66" s="270"/>
      <c r="H66" s="271" t="n">
        <f aca="false">K66-(K66*$I$4)</f>
        <v>31.37</v>
      </c>
      <c r="I66" s="272" t="n">
        <f aca="false">D66*H66</f>
        <v>2007.68</v>
      </c>
      <c r="K66" s="273" t="n">
        <v>31.37</v>
      </c>
    </row>
    <row r="67" customFormat="false" ht="14.25" hidden="false" customHeight="false" outlineLevel="0" collapsed="false">
      <c r="A67" s="265" t="s">
        <v>373</v>
      </c>
      <c r="B67" s="266" t="s">
        <v>374</v>
      </c>
      <c r="C67" s="267" t="s">
        <v>192</v>
      </c>
      <c r="D67" s="268" t="n">
        <v>64</v>
      </c>
      <c r="E67" s="237" t="n">
        <f aca="false">H67/(1+$G$12)</f>
        <v>14.94</v>
      </c>
      <c r="F67" s="269" t="n">
        <f aca="false">D67*E67</f>
        <v>956.16</v>
      </c>
      <c r="G67" s="270"/>
      <c r="H67" s="271" t="n">
        <f aca="false">K67-(K67*$I$4)</f>
        <v>14.94</v>
      </c>
      <c r="I67" s="272" t="n">
        <f aca="false">D67*H67</f>
        <v>956.16</v>
      </c>
      <c r="K67" s="273" t="n">
        <v>14.94</v>
      </c>
    </row>
    <row r="68" customFormat="false" ht="14.25" hidden="false" customHeight="false" outlineLevel="0" collapsed="false">
      <c r="A68" s="265" t="s">
        <v>375</v>
      </c>
      <c r="B68" s="266" t="s">
        <v>376</v>
      </c>
      <c r="C68" s="267" t="s">
        <v>192</v>
      </c>
      <c r="D68" s="268" t="n">
        <v>64</v>
      </c>
      <c r="E68" s="237" t="n">
        <f aca="false">H68/(1+$G$12)</f>
        <v>23.48</v>
      </c>
      <c r="F68" s="269" t="n">
        <f aca="false">D68*E68</f>
        <v>1502.72</v>
      </c>
      <c r="G68" s="270"/>
      <c r="H68" s="271" t="n">
        <f aca="false">K68-(K68*$I$4)</f>
        <v>23.48</v>
      </c>
      <c r="I68" s="272" t="n">
        <f aca="false">D68*H68</f>
        <v>1502.72</v>
      </c>
      <c r="K68" s="273" t="n">
        <v>23.48</v>
      </c>
    </row>
    <row r="69" customFormat="false" ht="14.25" hidden="false" customHeight="false" outlineLevel="0" collapsed="false">
      <c r="A69" s="265" t="s">
        <v>377</v>
      </c>
      <c r="B69" s="266" t="s">
        <v>378</v>
      </c>
      <c r="C69" s="267" t="s">
        <v>192</v>
      </c>
      <c r="D69" s="268" t="n">
        <v>17</v>
      </c>
      <c r="E69" s="237" t="n">
        <f aca="false">H69/(1+$G$12)</f>
        <v>84.66</v>
      </c>
      <c r="F69" s="269" t="n">
        <f aca="false">D69*E69</f>
        <v>1439.22</v>
      </c>
      <c r="G69" s="270"/>
      <c r="H69" s="271" t="n">
        <f aca="false">K69-(K69*$I$4)</f>
        <v>84.66</v>
      </c>
      <c r="I69" s="272" t="n">
        <f aca="false">D69*H69</f>
        <v>1439.22</v>
      </c>
      <c r="K69" s="273" t="n">
        <v>84.66</v>
      </c>
    </row>
    <row r="70" customFormat="false" ht="35.5" hidden="false" customHeight="false" outlineLevel="0" collapsed="false">
      <c r="A70" s="265" t="s">
        <v>379</v>
      </c>
      <c r="B70" s="266" t="s">
        <v>380</v>
      </c>
      <c r="C70" s="267" t="s">
        <v>192</v>
      </c>
      <c r="D70" s="268" t="n">
        <v>43</v>
      </c>
      <c r="E70" s="237" t="n">
        <f aca="false">H70/(1+$G$12)</f>
        <v>46.38</v>
      </c>
      <c r="F70" s="269" t="n">
        <f aca="false">D70*E70</f>
        <v>1994.34</v>
      </c>
      <c r="G70" s="270"/>
      <c r="H70" s="271" t="n">
        <f aca="false">K70-(K70*$I$4)</f>
        <v>46.38</v>
      </c>
      <c r="I70" s="272" t="n">
        <f aca="false">D70*H70</f>
        <v>1994.34</v>
      </c>
      <c r="K70" s="273" t="n">
        <v>46.38</v>
      </c>
    </row>
    <row r="71" customFormat="false" ht="35.5" hidden="false" customHeight="false" outlineLevel="0" collapsed="false">
      <c r="A71" s="265" t="s">
        <v>381</v>
      </c>
      <c r="B71" s="266" t="s">
        <v>382</v>
      </c>
      <c r="C71" s="267" t="s">
        <v>192</v>
      </c>
      <c r="D71" s="268" t="n">
        <v>27</v>
      </c>
      <c r="E71" s="237" t="n">
        <f aca="false">H71/(1+$G$12)</f>
        <v>53.23</v>
      </c>
      <c r="F71" s="269" t="n">
        <f aca="false">D71*E71</f>
        <v>1437.21</v>
      </c>
      <c r="G71" s="270"/>
      <c r="H71" s="271" t="n">
        <f aca="false">K71-(K71*$I$4)</f>
        <v>53.23</v>
      </c>
      <c r="I71" s="272" t="n">
        <f aca="false">D71*H71</f>
        <v>1437.21</v>
      </c>
      <c r="K71" s="273" t="n">
        <v>53.23</v>
      </c>
    </row>
    <row r="72" customFormat="false" ht="35.5" hidden="false" customHeight="false" outlineLevel="0" collapsed="false">
      <c r="A72" s="265" t="s">
        <v>383</v>
      </c>
      <c r="B72" s="266" t="s">
        <v>384</v>
      </c>
      <c r="C72" s="267" t="s">
        <v>192</v>
      </c>
      <c r="D72" s="268" t="n">
        <v>43</v>
      </c>
      <c r="E72" s="237" t="n">
        <f aca="false">H72/(1+$G$12)</f>
        <v>45.25</v>
      </c>
      <c r="F72" s="269" t="n">
        <f aca="false">D72*E72</f>
        <v>1945.75</v>
      </c>
      <c r="G72" s="270"/>
      <c r="H72" s="271" t="n">
        <f aca="false">K72-(K72*$I$4)</f>
        <v>45.25</v>
      </c>
      <c r="I72" s="272" t="n">
        <f aca="false">D72*H72</f>
        <v>1945.75</v>
      </c>
      <c r="K72" s="273" t="n">
        <v>45.25</v>
      </c>
    </row>
    <row r="73" customFormat="false" ht="35.5" hidden="false" customHeight="false" outlineLevel="0" collapsed="false">
      <c r="A73" s="265" t="s">
        <v>385</v>
      </c>
      <c r="B73" s="266" t="s">
        <v>386</v>
      </c>
      <c r="C73" s="267" t="s">
        <v>192</v>
      </c>
      <c r="D73" s="268" t="n">
        <v>43</v>
      </c>
      <c r="E73" s="237" t="n">
        <f aca="false">H73/(1+$G$12)</f>
        <v>32.95</v>
      </c>
      <c r="F73" s="269" t="n">
        <f aca="false">D73*E73</f>
        <v>1416.85</v>
      </c>
      <c r="G73" s="270"/>
      <c r="H73" s="271" t="n">
        <f aca="false">K73-(K73*$I$4)</f>
        <v>32.95</v>
      </c>
      <c r="I73" s="272" t="n">
        <f aca="false">D73*H73</f>
        <v>1416.85</v>
      </c>
      <c r="K73" s="273" t="n">
        <v>32.95</v>
      </c>
    </row>
    <row r="74" customFormat="false" ht="35.5" hidden="false" customHeight="false" outlineLevel="0" collapsed="false">
      <c r="A74" s="265" t="s">
        <v>387</v>
      </c>
      <c r="B74" s="266" t="s">
        <v>388</v>
      </c>
      <c r="C74" s="267" t="s">
        <v>192</v>
      </c>
      <c r="D74" s="268" t="n">
        <v>43</v>
      </c>
      <c r="E74" s="237" t="n">
        <f aca="false">H74/(1+$G$12)</f>
        <v>18.72</v>
      </c>
      <c r="F74" s="269" t="n">
        <f aca="false">D74*E74</f>
        <v>804.96</v>
      </c>
      <c r="G74" s="270"/>
      <c r="H74" s="271" t="n">
        <f aca="false">K74-(K74*$I$4)</f>
        <v>18.72</v>
      </c>
      <c r="I74" s="272" t="n">
        <f aca="false">D74*H74</f>
        <v>804.96</v>
      </c>
      <c r="K74" s="273" t="n">
        <v>18.72</v>
      </c>
    </row>
    <row r="75" customFormat="false" ht="35.5" hidden="false" customHeight="false" outlineLevel="0" collapsed="false">
      <c r="A75" s="265" t="s">
        <v>389</v>
      </c>
      <c r="B75" s="266" t="s">
        <v>390</v>
      </c>
      <c r="C75" s="267" t="s">
        <v>192</v>
      </c>
      <c r="D75" s="268" t="n">
        <v>20</v>
      </c>
      <c r="E75" s="237" t="n">
        <f aca="false">H75/(1+$G$12)</f>
        <v>7.48</v>
      </c>
      <c r="F75" s="269" t="n">
        <f aca="false">D75*E75</f>
        <v>149.6</v>
      </c>
      <c r="G75" s="270"/>
      <c r="H75" s="271" t="n">
        <f aca="false">K75-(K75*$I$4)</f>
        <v>7.48</v>
      </c>
      <c r="I75" s="272" t="n">
        <f aca="false">D75*H75</f>
        <v>149.6</v>
      </c>
      <c r="K75" s="273" t="n">
        <v>7.48</v>
      </c>
    </row>
    <row r="76" customFormat="false" ht="35.5" hidden="false" customHeight="false" outlineLevel="0" collapsed="false">
      <c r="A76" s="265" t="s">
        <v>391</v>
      </c>
      <c r="B76" s="266" t="s">
        <v>392</v>
      </c>
      <c r="C76" s="267" t="s">
        <v>192</v>
      </c>
      <c r="D76" s="268" t="n">
        <v>20</v>
      </c>
      <c r="E76" s="237" t="n">
        <f aca="false">H76/(1+$G$12)</f>
        <v>7.19</v>
      </c>
      <c r="F76" s="269" t="n">
        <f aca="false">D76*E76</f>
        <v>143.8</v>
      </c>
      <c r="G76" s="270"/>
      <c r="H76" s="271" t="n">
        <f aca="false">K76-(K76*$I$4)</f>
        <v>7.19</v>
      </c>
      <c r="I76" s="272" t="n">
        <f aca="false">D76*H76</f>
        <v>143.8</v>
      </c>
      <c r="K76" s="273" t="n">
        <v>7.19</v>
      </c>
    </row>
    <row r="77" customFormat="false" ht="35.5" hidden="false" customHeight="false" outlineLevel="0" collapsed="false">
      <c r="A77" s="265" t="s">
        <v>393</v>
      </c>
      <c r="B77" s="266" t="s">
        <v>394</v>
      </c>
      <c r="C77" s="267" t="s">
        <v>192</v>
      </c>
      <c r="D77" s="268" t="n">
        <v>20</v>
      </c>
      <c r="E77" s="237" t="n">
        <f aca="false">H77/(1+$G$12)</f>
        <v>6.95</v>
      </c>
      <c r="F77" s="269" t="n">
        <f aca="false">D77*E77</f>
        <v>139</v>
      </c>
      <c r="G77" s="270"/>
      <c r="H77" s="271" t="n">
        <f aca="false">K77-(K77*$I$4)</f>
        <v>6.95</v>
      </c>
      <c r="I77" s="272" t="n">
        <f aca="false">D77*H77</f>
        <v>139</v>
      </c>
      <c r="K77" s="273" t="n">
        <v>6.95</v>
      </c>
    </row>
    <row r="78" customFormat="false" ht="35.5" hidden="false" customHeight="false" outlineLevel="0" collapsed="false">
      <c r="A78" s="265" t="s">
        <v>395</v>
      </c>
      <c r="B78" s="266" t="s">
        <v>396</v>
      </c>
      <c r="C78" s="267" t="s">
        <v>192</v>
      </c>
      <c r="D78" s="268" t="n">
        <v>20</v>
      </c>
      <c r="E78" s="237" t="n">
        <f aca="false">H78/(1+$G$12)</f>
        <v>5.44</v>
      </c>
      <c r="F78" s="269" t="n">
        <f aca="false">D78*E78</f>
        <v>108.8</v>
      </c>
      <c r="G78" s="270"/>
      <c r="H78" s="271" t="n">
        <f aca="false">K78-(K78*$I$4)</f>
        <v>5.44</v>
      </c>
      <c r="I78" s="272" t="n">
        <f aca="false">D78*H78</f>
        <v>108.8</v>
      </c>
      <c r="K78" s="273" t="n">
        <v>5.44</v>
      </c>
    </row>
    <row r="79" customFormat="false" ht="35.5" hidden="false" customHeight="false" outlineLevel="0" collapsed="false">
      <c r="A79" s="265" t="s">
        <v>397</v>
      </c>
      <c r="B79" s="266" t="s">
        <v>398</v>
      </c>
      <c r="C79" s="267" t="s">
        <v>192</v>
      </c>
      <c r="D79" s="268" t="n">
        <v>20</v>
      </c>
      <c r="E79" s="237" t="n">
        <f aca="false">H79/(1+$G$12)</f>
        <v>3.64</v>
      </c>
      <c r="F79" s="269" t="n">
        <f aca="false">D79*E79</f>
        <v>72.8</v>
      </c>
      <c r="G79" s="270"/>
      <c r="H79" s="271" t="n">
        <f aca="false">K79-(K79*$I$4)</f>
        <v>3.64</v>
      </c>
      <c r="I79" s="272" t="n">
        <f aca="false">D79*H79</f>
        <v>72.8</v>
      </c>
      <c r="K79" s="273" t="n">
        <v>3.64</v>
      </c>
    </row>
    <row r="80" customFormat="false" ht="35.5" hidden="false" customHeight="false" outlineLevel="0" collapsed="false">
      <c r="A80" s="265" t="s">
        <v>399</v>
      </c>
      <c r="B80" s="266" t="s">
        <v>400</v>
      </c>
      <c r="C80" s="267" t="s">
        <v>192</v>
      </c>
      <c r="D80" s="268" t="n">
        <v>20</v>
      </c>
      <c r="E80" s="237" t="n">
        <f aca="false">H80/(1+$G$12)</f>
        <v>2.42</v>
      </c>
      <c r="F80" s="269" t="n">
        <f aca="false">D80*E80</f>
        <v>48.4</v>
      </c>
      <c r="G80" s="270"/>
      <c r="H80" s="271" t="n">
        <f aca="false">K80-(K80*$I$4)</f>
        <v>2.42</v>
      </c>
      <c r="I80" s="272" t="n">
        <f aca="false">D80*H80</f>
        <v>48.4</v>
      </c>
      <c r="K80" s="273" t="n">
        <v>2.42</v>
      </c>
    </row>
    <row r="81" customFormat="false" ht="35.5" hidden="false" customHeight="false" outlineLevel="0" collapsed="false">
      <c r="A81" s="265" t="s">
        <v>401</v>
      </c>
      <c r="B81" s="266" t="s">
        <v>402</v>
      </c>
      <c r="C81" s="267" t="s">
        <v>192</v>
      </c>
      <c r="D81" s="268" t="n">
        <v>20</v>
      </c>
      <c r="E81" s="237" t="n">
        <f aca="false">H81/(1+$G$12)</f>
        <v>2.08</v>
      </c>
      <c r="F81" s="269" t="n">
        <f aca="false">D81*E81</f>
        <v>41.6</v>
      </c>
      <c r="G81" s="270"/>
      <c r="H81" s="271" t="n">
        <f aca="false">K81-(K81*$I$4)</f>
        <v>2.08</v>
      </c>
      <c r="I81" s="272" t="n">
        <f aca="false">D81*H81</f>
        <v>41.6</v>
      </c>
      <c r="K81" s="273" t="n">
        <v>2.08</v>
      </c>
    </row>
    <row r="82" customFormat="false" ht="35.5" hidden="false" customHeight="false" outlineLevel="0" collapsed="false">
      <c r="A82" s="265" t="s">
        <v>403</v>
      </c>
      <c r="B82" s="266" t="s">
        <v>404</v>
      </c>
      <c r="C82" s="267" t="s">
        <v>192</v>
      </c>
      <c r="D82" s="268" t="n">
        <v>20</v>
      </c>
      <c r="E82" s="237" t="n">
        <f aca="false">H82/(1+$G$12)</f>
        <v>5.33</v>
      </c>
      <c r="F82" s="269" t="n">
        <f aca="false">D82*E82</f>
        <v>106.6</v>
      </c>
      <c r="G82" s="270"/>
      <c r="H82" s="271" t="n">
        <f aca="false">K82-(K82*$I$4)</f>
        <v>5.33</v>
      </c>
      <c r="I82" s="272" t="n">
        <f aca="false">D82*H82</f>
        <v>106.6</v>
      </c>
      <c r="K82" s="273" t="n">
        <v>5.33</v>
      </c>
    </row>
    <row r="83" customFormat="false" ht="35.5" hidden="false" customHeight="false" outlineLevel="0" collapsed="false">
      <c r="A83" s="265" t="s">
        <v>405</v>
      </c>
      <c r="B83" s="266" t="s">
        <v>406</v>
      </c>
      <c r="C83" s="267" t="s">
        <v>192</v>
      </c>
      <c r="D83" s="268" t="n">
        <v>20</v>
      </c>
      <c r="E83" s="237" t="n">
        <f aca="false">H83/(1+$G$12)</f>
        <v>3.81</v>
      </c>
      <c r="F83" s="269" t="n">
        <f aca="false">D83*E83</f>
        <v>76.2</v>
      </c>
      <c r="G83" s="270"/>
      <c r="H83" s="271" t="n">
        <f aca="false">K83-(K83*$I$4)</f>
        <v>3.81</v>
      </c>
      <c r="I83" s="272" t="n">
        <f aca="false">D83*H83</f>
        <v>76.2</v>
      </c>
      <c r="K83" s="273" t="n">
        <v>3.81</v>
      </c>
    </row>
    <row r="84" customFormat="false" ht="35.5" hidden="false" customHeight="false" outlineLevel="0" collapsed="false">
      <c r="A84" s="265" t="s">
        <v>407</v>
      </c>
      <c r="B84" s="266" t="s">
        <v>408</v>
      </c>
      <c r="C84" s="267" t="s">
        <v>192</v>
      </c>
      <c r="D84" s="268" t="n">
        <v>20</v>
      </c>
      <c r="E84" s="237" t="n">
        <f aca="false">H84/(1+$G$12)</f>
        <v>2.12</v>
      </c>
      <c r="F84" s="269" t="n">
        <f aca="false">D84*E84</f>
        <v>42.4</v>
      </c>
      <c r="G84" s="270"/>
      <c r="H84" s="271" t="n">
        <f aca="false">K84-(K84*$I$4)</f>
        <v>2.12</v>
      </c>
      <c r="I84" s="272" t="n">
        <f aca="false">D84*H84</f>
        <v>42.4</v>
      </c>
      <c r="K84" s="273" t="n">
        <v>2.12</v>
      </c>
    </row>
    <row r="85" customFormat="false" ht="35.5" hidden="false" customHeight="false" outlineLevel="0" collapsed="false">
      <c r="A85" s="265" t="s">
        <v>409</v>
      </c>
      <c r="B85" s="266" t="s">
        <v>410</v>
      </c>
      <c r="C85" s="267" t="s">
        <v>192</v>
      </c>
      <c r="D85" s="268" t="n">
        <v>20</v>
      </c>
      <c r="E85" s="237" t="n">
        <f aca="false">H85/(1+$G$12)</f>
        <v>4.26</v>
      </c>
      <c r="F85" s="269" t="n">
        <f aca="false">D85*E85</f>
        <v>85.2</v>
      </c>
      <c r="G85" s="270"/>
      <c r="H85" s="271" t="n">
        <f aca="false">K85-(K85*$I$4)</f>
        <v>4.26</v>
      </c>
      <c r="I85" s="272" t="n">
        <f aca="false">D85*H85</f>
        <v>85.2</v>
      </c>
      <c r="K85" s="273" t="n">
        <v>4.26</v>
      </c>
    </row>
    <row r="86" customFormat="false" ht="24.05" hidden="false" customHeight="false" outlineLevel="0" collapsed="false">
      <c r="A86" s="265" t="s">
        <v>411</v>
      </c>
      <c r="B86" s="266" t="s">
        <v>412</v>
      </c>
      <c r="C86" s="267" t="s">
        <v>413</v>
      </c>
      <c r="D86" s="268" t="n">
        <v>50</v>
      </c>
      <c r="E86" s="237" t="n">
        <f aca="false">H86/(1+$G$12)</f>
        <v>38.12</v>
      </c>
      <c r="F86" s="269" t="n">
        <f aca="false">D86*E86</f>
        <v>1906</v>
      </c>
      <c r="G86" s="270"/>
      <c r="H86" s="271" t="n">
        <f aca="false">K86-(K86*$I$4)</f>
        <v>38.12</v>
      </c>
      <c r="I86" s="272" t="n">
        <f aca="false">D86*H86</f>
        <v>1906</v>
      </c>
      <c r="K86" s="273" t="n">
        <v>38.12</v>
      </c>
    </row>
    <row r="87" customFormat="false" ht="35.5" hidden="false" customHeight="false" outlineLevel="0" collapsed="false">
      <c r="A87" s="265" t="s">
        <v>414</v>
      </c>
      <c r="B87" s="266" t="s">
        <v>415</v>
      </c>
      <c r="C87" s="267" t="s">
        <v>413</v>
      </c>
      <c r="D87" s="268" t="n">
        <v>20</v>
      </c>
      <c r="E87" s="237" t="n">
        <f aca="false">H87/(1+$G$12)</f>
        <v>150.1</v>
      </c>
      <c r="F87" s="269" t="n">
        <f aca="false">D87*E87</f>
        <v>3002</v>
      </c>
      <c r="G87" s="270"/>
      <c r="H87" s="271" t="n">
        <f aca="false">K87-(K87*$I$4)</f>
        <v>150.1</v>
      </c>
      <c r="I87" s="272" t="n">
        <f aca="false">D87*H87</f>
        <v>3002</v>
      </c>
      <c r="K87" s="273" t="n">
        <v>150.1</v>
      </c>
    </row>
    <row r="88" customFormat="false" ht="14.25" hidden="false" customHeight="false" outlineLevel="0" collapsed="false">
      <c r="A88" s="265" t="s">
        <v>416</v>
      </c>
      <c r="B88" s="266" t="s">
        <v>417</v>
      </c>
      <c r="C88" s="267" t="s">
        <v>418</v>
      </c>
      <c r="D88" s="268" t="n">
        <v>43</v>
      </c>
      <c r="E88" s="237" t="n">
        <f aca="false">H88/(1+$G$12)</f>
        <v>61.77</v>
      </c>
      <c r="F88" s="269" t="n">
        <f aca="false">D88*E88</f>
        <v>2656.11</v>
      </c>
      <c r="G88" s="270"/>
      <c r="H88" s="271" t="n">
        <f aca="false">K88-(K88*$I$4)</f>
        <v>61.77</v>
      </c>
      <c r="I88" s="272" t="n">
        <f aca="false">D88*H88</f>
        <v>2656.11</v>
      </c>
      <c r="K88" s="273" t="n">
        <v>61.77</v>
      </c>
    </row>
    <row r="89" customFormat="false" ht="14.25" hidden="false" customHeight="false" outlineLevel="0" collapsed="false">
      <c r="A89" s="265" t="s">
        <v>419</v>
      </c>
      <c r="B89" s="266" t="s">
        <v>420</v>
      </c>
      <c r="C89" s="267" t="s">
        <v>418</v>
      </c>
      <c r="D89" s="268" t="n">
        <v>48</v>
      </c>
      <c r="E89" s="237" t="n">
        <f aca="false">H89/(1+$G$12)</f>
        <v>83.77</v>
      </c>
      <c r="F89" s="269" t="n">
        <f aca="false">D89*E89</f>
        <v>4020.96</v>
      </c>
      <c r="G89" s="270"/>
      <c r="H89" s="271" t="n">
        <f aca="false">K89-(K89*$I$4)</f>
        <v>83.77</v>
      </c>
      <c r="I89" s="272" t="n">
        <f aca="false">D89*H89</f>
        <v>4020.96</v>
      </c>
      <c r="K89" s="273" t="n">
        <v>83.77</v>
      </c>
    </row>
    <row r="90" customFormat="false" ht="14.25" hidden="false" customHeight="false" outlineLevel="0" collapsed="false">
      <c r="A90" s="265" t="s">
        <v>421</v>
      </c>
      <c r="B90" s="266" t="s">
        <v>422</v>
      </c>
      <c r="C90" s="279" t="s">
        <v>418</v>
      </c>
      <c r="D90" s="280" t="n">
        <v>30</v>
      </c>
      <c r="E90" s="237" t="n">
        <f aca="false">H90/(1+$G$12)</f>
        <v>106.62</v>
      </c>
      <c r="F90" s="269" t="n">
        <f aca="false">D90*E90</f>
        <v>3198.6</v>
      </c>
      <c r="G90" s="270"/>
      <c r="H90" s="271" t="n">
        <f aca="false">K90-(K90*$I$4)</f>
        <v>106.62</v>
      </c>
      <c r="I90" s="272" t="n">
        <f aca="false">D90*H90</f>
        <v>3198.6</v>
      </c>
      <c r="K90" s="273" t="n">
        <v>106.62</v>
      </c>
    </row>
    <row r="91" customFormat="false" ht="15" hidden="false" customHeight="false" outlineLevel="0" collapsed="false">
      <c r="A91" s="283" t="s">
        <v>252</v>
      </c>
      <c r="B91" s="283"/>
      <c r="C91" s="283"/>
      <c r="D91" s="283"/>
      <c r="E91" s="283"/>
      <c r="F91" s="243" t="n">
        <f aca="false">SUM(F12:F90)</f>
        <v>110035.1</v>
      </c>
      <c r="G91" s="284"/>
      <c r="H91" s="285"/>
      <c r="I91" s="243" t="n">
        <f aca="false">SUM(I12:I90)</f>
        <v>110035.1</v>
      </c>
    </row>
    <row r="92" customFormat="false" ht="15" hidden="false" customHeight="false" outlineLevel="0" collapsed="false">
      <c r="A92" s="283" t="s">
        <v>253</v>
      </c>
      <c r="B92" s="283"/>
      <c r="C92" s="283"/>
      <c r="D92" s="283"/>
      <c r="E92" s="283"/>
      <c r="F92" s="243" t="n">
        <f aca="false">F91/12</f>
        <v>9169.59166666667</v>
      </c>
      <c r="G92" s="243"/>
      <c r="H92" s="285"/>
      <c r="I92" s="243" t="n">
        <f aca="false">I91/12</f>
        <v>9169.59166666667</v>
      </c>
    </row>
    <row r="93" customFormat="false" ht="17.35" hidden="false" customHeight="false" outlineLevel="0" collapsed="false">
      <c r="A93" s="246"/>
      <c r="B93" s="246"/>
      <c r="C93" s="246"/>
      <c r="D93" s="246"/>
      <c r="E93" s="246"/>
      <c r="F93" s="246"/>
      <c r="G93" s="246"/>
      <c r="H93" s="246"/>
      <c r="I93" s="84"/>
    </row>
    <row r="94" customFormat="false" ht="17.35" hidden="false" customHeight="false" outlineLevel="0" collapsed="false">
      <c r="A94" s="286"/>
      <c r="B94" s="286"/>
      <c r="C94" s="286"/>
      <c r="D94" s="286"/>
      <c r="E94" s="286"/>
      <c r="F94" s="286"/>
      <c r="G94" s="286"/>
      <c r="H94" s="286"/>
      <c r="I94" s="286"/>
    </row>
    <row r="95" customFormat="false" ht="12.75" hidden="false" customHeight="true" outlineLevel="0" collapsed="false">
      <c r="A95" s="252" t="s">
        <v>423</v>
      </c>
      <c r="B95" s="252"/>
      <c r="C95" s="252"/>
      <c r="D95" s="252"/>
      <c r="E95" s="252"/>
      <c r="F95" s="252"/>
      <c r="G95" s="252"/>
      <c r="H95" s="252"/>
      <c r="I95" s="252"/>
    </row>
    <row r="96" customFormat="false" ht="24.05" hidden="false" customHeight="true" outlineLevel="0" collapsed="false">
      <c r="A96" s="254" t="s">
        <v>255</v>
      </c>
      <c r="B96" s="254"/>
      <c r="C96" s="254"/>
      <c r="D96" s="254"/>
      <c r="E96" s="254"/>
      <c r="F96" s="254"/>
      <c r="G96" s="254"/>
      <c r="H96" s="254"/>
      <c r="I96" s="254"/>
    </row>
    <row r="97" customFormat="false" ht="14.25" hidden="false" customHeight="false" outlineLevel="0" collapsed="false">
      <c r="A97" s="247"/>
      <c r="B97" s="248"/>
      <c r="C97" s="88"/>
      <c r="D97" s="249"/>
      <c r="E97" s="249"/>
      <c r="F97" s="249"/>
      <c r="G97" s="249"/>
      <c r="H97" s="250"/>
      <c r="I97" s="251"/>
    </row>
    <row r="98" customFormat="false" ht="14.25" hidden="false" customHeight="false" outlineLevel="0" collapsed="false">
      <c r="A98" s="247"/>
      <c r="B98" s="248"/>
      <c r="C98" s="88"/>
      <c r="D98" s="249"/>
      <c r="E98" s="249"/>
      <c r="F98" s="249"/>
      <c r="G98" s="249"/>
      <c r="H98" s="250"/>
      <c r="I98" s="251"/>
    </row>
    <row r="101" customFormat="false" ht="33.75" hidden="false" customHeight="true" outlineLevel="0" collapsed="false"/>
    <row r="102" customFormat="false" ht="30" hidden="false" customHeight="true" outlineLevel="0" collapsed="false"/>
    <row r="107" customFormat="false" ht="15" hidden="false" customHeight="false" outlineLevel="0" collapsed="false">
      <c r="K107" s="256"/>
    </row>
    <row r="108" s="256" customFormat="true" ht="15" hidden="false" customHeight="false" outlineLevel="0" collapsed="false"/>
    <row r="109" s="256" customFormat="true" ht="15" hidden="false" customHeight="false" outlineLevel="0" collapsed="false">
      <c r="K109" s="1"/>
    </row>
  </sheetData>
  <mergeCells count="14">
    <mergeCell ref="A2:I2"/>
    <mergeCell ref="A4:H4"/>
    <mergeCell ref="A6:I6"/>
    <mergeCell ref="A7:H7"/>
    <mergeCell ref="A9:I9"/>
    <mergeCell ref="K10:K11"/>
    <mergeCell ref="B11:H11"/>
    <mergeCell ref="G12:G90"/>
    <mergeCell ref="A91:E91"/>
    <mergeCell ref="A92:E92"/>
    <mergeCell ref="A93:H93"/>
    <mergeCell ref="A94:I94"/>
    <mergeCell ref="A95:I95"/>
    <mergeCell ref="A96:I9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96" man="true" max="16383" min="0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T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3" activeCellId="0" sqref="M1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248" width="8.34"/>
    <col collapsed="false" customWidth="true" hidden="false" outlineLevel="0" max="2" min="2" style="96" width="57.56"/>
    <col collapsed="false" customWidth="true" hidden="false" outlineLevel="0" max="3" min="3" style="248" width="8.34"/>
    <col collapsed="false" customWidth="true" hidden="false" outlineLevel="0" max="4" min="4" style="287" width="10.88"/>
    <col collapsed="false" customWidth="true" hidden="false" outlineLevel="0" max="5" min="5" style="248" width="13.66"/>
    <col collapsed="false" customWidth="true" hidden="false" outlineLevel="0" max="6" min="6" style="248" width="14.44"/>
    <col collapsed="false" customWidth="true" hidden="false" outlineLevel="0" max="7" min="7" style="248" width="12.9"/>
    <col collapsed="false" customWidth="true" hidden="false" outlineLevel="0" max="8" min="8" style="248" width="12.79"/>
    <col collapsed="false" customWidth="true" hidden="false" outlineLevel="0" max="9" min="9" style="248" width="17.67"/>
    <col collapsed="false" customWidth="true" hidden="false" outlineLevel="0" max="11" min="11" style="1" width="15"/>
    <col collapsed="false" customWidth="true" hidden="true" outlineLevel="0" max="12" min="12" style="1" width="29.66"/>
    <col collapsed="false" customWidth="true" hidden="false" outlineLevel="0" max="13" min="13" style="1" width="15.56"/>
    <col collapsed="false" customWidth="true" hidden="false" outlineLevel="0" max="14" min="14" style="1" width="16.44"/>
    <col collapsed="false" customWidth="true" hidden="false" outlineLevel="0" max="17" min="15" style="1" width="13.44"/>
  </cols>
  <sheetData>
    <row r="2" customFormat="false" ht="21" hidden="false" customHeight="true" outlineLevel="0" collapsed="false">
      <c r="A2" s="288" t="s">
        <v>424</v>
      </c>
      <c r="B2" s="288"/>
      <c r="C2" s="288"/>
      <c r="D2" s="288"/>
      <c r="E2" s="288"/>
      <c r="F2" s="288"/>
      <c r="G2" s="288"/>
      <c r="H2" s="288"/>
      <c r="I2" s="288"/>
      <c r="J2" s="289"/>
      <c r="K2" s="289"/>
      <c r="L2" s="289"/>
    </row>
    <row r="4" customFormat="false" ht="18" hidden="false" customHeight="true" outlineLevel="0" collapsed="false">
      <c r="A4" s="97" t="s">
        <v>425</v>
      </c>
      <c r="B4" s="97"/>
      <c r="C4" s="97"/>
      <c r="D4" s="97"/>
      <c r="E4" s="97"/>
      <c r="F4" s="97"/>
      <c r="G4" s="97"/>
      <c r="H4" s="97"/>
      <c r="I4" s="258" t="n">
        <v>0</v>
      </c>
    </row>
    <row r="6" customFormat="false" ht="13.5" hidden="false" customHeight="true" outlineLevel="0" collapsed="false">
      <c r="A6" s="290" t="s">
        <v>426</v>
      </c>
      <c r="B6" s="290"/>
      <c r="C6" s="290"/>
      <c r="D6" s="290"/>
      <c r="E6" s="290"/>
      <c r="F6" s="290"/>
      <c r="G6" s="290"/>
      <c r="H6" s="290"/>
      <c r="I6" s="290"/>
    </row>
    <row r="7" customFormat="false" ht="39.75" hidden="false" customHeight="true" outlineLevel="0" collapsed="false">
      <c r="A7" s="291" t="s">
        <v>7</v>
      </c>
      <c r="B7" s="292" t="s">
        <v>8</v>
      </c>
      <c r="C7" s="292" t="s">
        <v>427</v>
      </c>
      <c r="D7" s="94" t="s">
        <v>428</v>
      </c>
      <c r="E7" s="292" t="s">
        <v>429</v>
      </c>
      <c r="F7" s="293" t="s">
        <v>430</v>
      </c>
      <c r="G7" s="293" t="s">
        <v>261</v>
      </c>
      <c r="H7" s="292" t="s">
        <v>431</v>
      </c>
      <c r="I7" s="294" t="s">
        <v>432</v>
      </c>
      <c r="L7" s="262" t="s">
        <v>433</v>
      </c>
    </row>
    <row r="8" customFormat="false" ht="14.25" hidden="false" customHeight="false" outlineLevel="0" collapsed="false">
      <c r="A8" s="295"/>
      <c r="B8" s="295"/>
      <c r="C8" s="295"/>
      <c r="D8" s="295"/>
      <c r="E8" s="295"/>
      <c r="F8" s="295"/>
      <c r="G8" s="295"/>
      <c r="H8" s="295"/>
      <c r="I8" s="295"/>
      <c r="L8" s="262"/>
    </row>
    <row r="9" s="150" customFormat="true" ht="14.25" hidden="false" customHeight="false" outlineLevel="0" collapsed="false">
      <c r="A9" s="296" t="n">
        <v>6</v>
      </c>
      <c r="B9" s="297"/>
      <c r="C9" s="297"/>
      <c r="D9" s="297"/>
      <c r="E9" s="297"/>
      <c r="F9" s="298"/>
      <c r="G9" s="297"/>
      <c r="H9" s="299"/>
      <c r="I9" s="300"/>
      <c r="L9" s="301" t="n">
        <v>195</v>
      </c>
    </row>
    <row r="10" customFormat="false" ht="14.25" hidden="false" customHeight="false" outlineLevel="0" collapsed="false">
      <c r="A10" s="302" t="s">
        <v>59</v>
      </c>
      <c r="B10" s="303" t="s">
        <v>434</v>
      </c>
      <c r="C10" s="106" t="s">
        <v>435</v>
      </c>
      <c r="D10" s="304" t="n">
        <v>164</v>
      </c>
      <c r="E10" s="237" t="n">
        <f aca="false">ROUNDDOWN(H10/(1+$G$10),2)</f>
        <v>195</v>
      </c>
      <c r="F10" s="232" t="n">
        <f aca="false">D10*E10</f>
        <v>31980</v>
      </c>
      <c r="G10" s="305" t="n">
        <v>0</v>
      </c>
      <c r="H10" s="237" t="n">
        <f aca="false">L9-(L9*$I$4)</f>
        <v>195</v>
      </c>
      <c r="I10" s="232" t="n">
        <f aca="false">H10*D10</f>
        <v>31980</v>
      </c>
      <c r="L10" s="301" t="n">
        <v>22.06</v>
      </c>
    </row>
    <row r="11" customFormat="false" ht="14.25" hidden="false" customHeight="false" outlineLevel="0" collapsed="false">
      <c r="A11" s="302" t="s">
        <v>61</v>
      </c>
      <c r="B11" s="303" t="s">
        <v>436</v>
      </c>
      <c r="C11" s="106" t="s">
        <v>437</v>
      </c>
      <c r="D11" s="304" t="n">
        <v>200</v>
      </c>
      <c r="E11" s="237" t="n">
        <f aca="false">ROUNDUP(H11/(1+$G$10),2)</f>
        <v>22.06</v>
      </c>
      <c r="F11" s="232" t="n">
        <f aca="false">D11*E11</f>
        <v>4412</v>
      </c>
      <c r="G11" s="305"/>
      <c r="H11" s="237" t="n">
        <f aca="false">L10-(L10*$I$4)</f>
        <v>22.06</v>
      </c>
      <c r="I11" s="232" t="n">
        <f aca="false">H11*D11</f>
        <v>4412</v>
      </c>
    </row>
    <row r="12" customFormat="false" ht="14.25" hidden="false" customHeight="false" outlineLevel="0" collapsed="false">
      <c r="A12" s="306"/>
      <c r="B12" s="307"/>
      <c r="C12" s="308"/>
      <c r="D12" s="304"/>
      <c r="E12" s="309"/>
      <c r="F12" s="310"/>
      <c r="G12" s="311"/>
      <c r="H12" s="312"/>
      <c r="I12" s="313"/>
    </row>
    <row r="13" customFormat="false" ht="16.5" hidden="false" customHeight="true" outlineLevel="0" collapsed="false">
      <c r="A13" s="314" t="s">
        <v>438</v>
      </c>
      <c r="B13" s="314"/>
      <c r="C13" s="314"/>
      <c r="D13" s="314"/>
      <c r="E13" s="314"/>
      <c r="F13" s="314"/>
      <c r="G13" s="314"/>
      <c r="H13" s="314"/>
      <c r="I13" s="315" t="n">
        <f aca="false">F10+F11</f>
        <v>36392</v>
      </c>
    </row>
    <row r="14" customFormat="false" ht="8.25" hidden="false" customHeight="true" outlineLevel="0" collapsed="false">
      <c r="A14" s="316"/>
      <c r="B14" s="317"/>
      <c r="C14" s="317"/>
      <c r="D14" s="317"/>
      <c r="E14" s="317"/>
      <c r="F14" s="317"/>
      <c r="G14" s="317"/>
      <c r="H14" s="318"/>
      <c r="I14" s="315"/>
    </row>
    <row r="15" customFormat="false" ht="15.75" hidden="false" customHeight="true" outlineLevel="0" collapsed="false">
      <c r="A15" s="314" t="s">
        <v>439</v>
      </c>
      <c r="B15" s="314"/>
      <c r="C15" s="314"/>
      <c r="D15" s="314"/>
      <c r="E15" s="314"/>
      <c r="F15" s="314"/>
      <c r="G15" s="314"/>
      <c r="H15" s="314"/>
      <c r="I15" s="315" t="n">
        <f aca="false">I13/12</f>
        <v>3032.66666666667</v>
      </c>
    </row>
    <row r="16" customFormat="false" ht="8.25" hidden="false" customHeight="true" outlineLevel="0" collapsed="false">
      <c r="A16" s="316"/>
      <c r="B16" s="317"/>
      <c r="C16" s="317"/>
      <c r="D16" s="317"/>
      <c r="E16" s="317"/>
      <c r="F16" s="317"/>
      <c r="G16" s="317"/>
      <c r="H16" s="318"/>
      <c r="I16" s="315"/>
    </row>
    <row r="17" customFormat="false" ht="18" hidden="false" customHeight="true" outlineLevel="0" collapsed="false">
      <c r="A17" s="314" t="s">
        <v>440</v>
      </c>
      <c r="B17" s="314"/>
      <c r="C17" s="314"/>
      <c r="D17" s="314"/>
      <c r="E17" s="314"/>
      <c r="F17" s="314"/>
      <c r="G17" s="314"/>
      <c r="H17" s="314"/>
      <c r="I17" s="315" t="n">
        <f aca="false">I10+I11</f>
        <v>36392</v>
      </c>
      <c r="J17" s="319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customFormat="false" ht="9" hidden="false" customHeight="true" outlineLevel="0" collapsed="false">
      <c r="A18" s="320"/>
      <c r="B18" s="320"/>
      <c r="C18" s="320"/>
      <c r="D18" s="320"/>
      <c r="E18" s="320"/>
      <c r="F18" s="320"/>
      <c r="G18" s="320"/>
      <c r="H18" s="320"/>
      <c r="I18" s="32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</row>
    <row r="19" s="319" customFormat="true" ht="18" hidden="false" customHeight="true" outlineLevel="0" collapsed="false">
      <c r="A19" s="314" t="s">
        <v>441</v>
      </c>
      <c r="B19" s="314"/>
      <c r="C19" s="314"/>
      <c r="D19" s="314"/>
      <c r="E19" s="314"/>
      <c r="F19" s="314"/>
      <c r="G19" s="314"/>
      <c r="H19" s="314"/>
      <c r="I19" s="315" t="n">
        <f aca="false">I17/12</f>
        <v>3032.66666666667</v>
      </c>
      <c r="J19" s="1"/>
      <c r="K19" s="1"/>
      <c r="L19" s="150"/>
      <c r="M19" s="150"/>
      <c r="N19" s="150"/>
      <c r="O19" s="150"/>
      <c r="P19" s="150"/>
      <c r="Q19" s="150"/>
      <c r="R19" s="150"/>
      <c r="S19" s="150"/>
      <c r="T19" s="150"/>
    </row>
    <row r="20" s="150" customFormat="true" ht="9.75" hidden="false" customHeight="true" outlineLevel="0" collapsed="false">
      <c r="A20" s="248"/>
      <c r="B20" s="96"/>
      <c r="C20" s="248"/>
      <c r="D20" s="287"/>
      <c r="E20" s="248"/>
      <c r="F20" s="248"/>
      <c r="G20" s="248"/>
      <c r="H20" s="248"/>
      <c r="I20" s="248"/>
      <c r="J20" s="1"/>
      <c r="K20" s="1"/>
      <c r="M20" s="1"/>
      <c r="N20" s="1"/>
      <c r="O20" s="1"/>
      <c r="P20" s="1"/>
      <c r="Q20" s="1"/>
      <c r="R20" s="1"/>
      <c r="S20" s="1"/>
      <c r="T20" s="1"/>
    </row>
  </sheetData>
  <mergeCells count="12">
    <mergeCell ref="A2:I2"/>
    <mergeCell ref="A4:H4"/>
    <mergeCell ref="A6:I6"/>
    <mergeCell ref="L7:L8"/>
    <mergeCell ref="A8:I8"/>
    <mergeCell ref="B9:E9"/>
    <mergeCell ref="G10:G11"/>
    <mergeCell ref="A13:H13"/>
    <mergeCell ref="A15:H15"/>
    <mergeCell ref="A17:H17"/>
    <mergeCell ref="A18:I18"/>
    <mergeCell ref="A19:H1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8.54296875" defaultRowHeight="12.75" zeroHeight="false" outlineLevelRow="0" outlineLevelCol="0"/>
  <cols>
    <col collapsed="false" customWidth="true" hidden="false" outlineLevel="0" max="3" min="3" style="1" width="48.67"/>
    <col collapsed="false" customWidth="true" hidden="false" outlineLevel="0" max="4" min="4" style="1" width="18"/>
    <col collapsed="false" customWidth="true" hidden="false" outlineLevel="0" max="6" min="6" style="1" width="12.11"/>
    <col collapsed="false" customWidth="true" hidden="false" outlineLevel="0" max="7" min="7" style="1" width="7"/>
    <col collapsed="false" customWidth="true" hidden="false" outlineLevel="0" max="8" min="8" style="1" width="51.67"/>
    <col collapsed="false" customWidth="true" hidden="false" outlineLevel="0" max="9" min="9" style="1" width="17.44"/>
  </cols>
  <sheetData>
    <row r="2" customFormat="false" ht="21" hidden="false" customHeight="true" outlineLevel="0" collapsed="false">
      <c r="A2" s="321" t="s">
        <v>442</v>
      </c>
      <c r="B2" s="321"/>
      <c r="C2" s="321"/>
      <c r="D2" s="321"/>
      <c r="E2" s="321"/>
      <c r="F2" s="321"/>
      <c r="G2" s="321"/>
      <c r="H2" s="321"/>
      <c r="I2" s="321"/>
    </row>
    <row r="4" customFormat="false" ht="12.75" hidden="false" customHeight="false" outlineLevel="0" collapsed="false">
      <c r="A4" s="322" t="s">
        <v>443</v>
      </c>
      <c r="B4" s="322"/>
      <c r="C4" s="322"/>
      <c r="D4" s="323" t="s">
        <v>444</v>
      </c>
      <c r="E4" s="323"/>
      <c r="F4" s="323"/>
      <c r="G4" s="323"/>
      <c r="H4" s="323"/>
      <c r="I4" s="323"/>
    </row>
    <row r="7" customFormat="false" ht="15" hidden="false" customHeight="false" outlineLevel="0" collapsed="false">
      <c r="A7" s="324" t="s">
        <v>445</v>
      </c>
      <c r="B7" s="324"/>
      <c r="C7" s="324"/>
      <c r="D7" s="324"/>
      <c r="F7" s="324" t="s">
        <v>446</v>
      </c>
      <c r="G7" s="324"/>
      <c r="H7" s="324"/>
      <c r="I7" s="324"/>
    </row>
    <row r="8" customFormat="false" ht="22.5" hidden="false" customHeight="true" outlineLevel="0" collapsed="false">
      <c r="A8" s="325" t="s">
        <v>447</v>
      </c>
      <c r="B8" s="325"/>
      <c r="C8" s="325"/>
      <c r="D8" s="325"/>
      <c r="F8" s="325" t="s">
        <v>448</v>
      </c>
      <c r="G8" s="325"/>
      <c r="H8" s="325"/>
      <c r="I8" s="325"/>
    </row>
    <row r="9" customFormat="false" ht="12.75" hidden="false" customHeight="false" outlineLevel="0" collapsed="false">
      <c r="A9" s="326"/>
      <c r="B9" s="326"/>
      <c r="C9" s="326"/>
      <c r="D9" s="326"/>
      <c r="F9" s="326"/>
      <c r="G9" s="326"/>
      <c r="H9" s="326"/>
      <c r="I9" s="326"/>
    </row>
    <row r="10" customFormat="false" ht="13.8" hidden="false" customHeight="false" outlineLevel="0" collapsed="false">
      <c r="A10" s="327" t="s">
        <v>449</v>
      </c>
      <c r="B10" s="327"/>
      <c r="C10" s="327"/>
      <c r="D10" s="328" t="s">
        <v>450</v>
      </c>
      <c r="F10" s="327" t="s">
        <v>449</v>
      </c>
      <c r="G10" s="327"/>
      <c r="H10" s="327"/>
      <c r="I10" s="328" t="s">
        <v>450</v>
      </c>
    </row>
    <row r="11" customFormat="false" ht="16.5" hidden="false" customHeight="true" outlineLevel="0" collapsed="false">
      <c r="A11" s="329" t="s">
        <v>451</v>
      </c>
      <c r="B11" s="329"/>
      <c r="C11" s="330" t="s">
        <v>452</v>
      </c>
      <c r="D11" s="330"/>
      <c r="F11" s="329" t="s">
        <v>451</v>
      </c>
      <c r="G11" s="329"/>
      <c r="H11" s="330" t="s">
        <v>452</v>
      </c>
      <c r="I11" s="330"/>
    </row>
    <row r="12" customFormat="false" ht="13.8" hidden="false" customHeight="false" outlineLevel="0" collapsed="false">
      <c r="A12" s="331"/>
      <c r="B12" s="332" t="n">
        <v>1</v>
      </c>
      <c r="C12" s="333" t="s">
        <v>453</v>
      </c>
      <c r="D12" s="334" t="n">
        <v>0</v>
      </c>
      <c r="F12" s="331"/>
      <c r="G12" s="332" t="n">
        <v>1</v>
      </c>
      <c r="H12" s="333" t="s">
        <v>453</v>
      </c>
      <c r="I12" s="334" t="n">
        <v>0</v>
      </c>
    </row>
    <row r="13" customFormat="false" ht="13.8" hidden="false" customHeight="false" outlineLevel="0" collapsed="false">
      <c r="A13" s="331"/>
      <c r="B13" s="332" t="n">
        <v>2</v>
      </c>
      <c r="C13" s="333" t="s">
        <v>454</v>
      </c>
      <c r="D13" s="334" t="n">
        <v>0</v>
      </c>
      <c r="F13" s="331"/>
      <c r="G13" s="332" t="n">
        <v>2</v>
      </c>
      <c r="H13" s="333" t="s">
        <v>454</v>
      </c>
      <c r="I13" s="334" t="n">
        <v>0</v>
      </c>
    </row>
    <row r="14" customFormat="false" ht="13.8" hidden="false" customHeight="false" outlineLevel="0" collapsed="false">
      <c r="A14" s="331"/>
      <c r="B14" s="332" t="n">
        <v>3</v>
      </c>
      <c r="C14" s="333" t="s">
        <v>455</v>
      </c>
      <c r="D14" s="334" t="n">
        <v>0</v>
      </c>
      <c r="F14" s="331"/>
      <c r="G14" s="332" t="n">
        <v>3</v>
      </c>
      <c r="H14" s="333" t="s">
        <v>455</v>
      </c>
      <c r="I14" s="334" t="n">
        <v>0</v>
      </c>
    </row>
    <row r="15" customFormat="false" ht="13.8" hidden="false" customHeight="false" outlineLevel="0" collapsed="false">
      <c r="A15" s="331"/>
      <c r="B15" s="332" t="n">
        <v>4</v>
      </c>
      <c r="C15" s="333" t="s">
        <v>456</v>
      </c>
      <c r="D15" s="334" t="n">
        <v>0</v>
      </c>
      <c r="F15" s="331"/>
      <c r="G15" s="332" t="n">
        <v>4</v>
      </c>
      <c r="H15" s="333" t="s">
        <v>456</v>
      </c>
      <c r="I15" s="334" t="n">
        <v>0</v>
      </c>
    </row>
    <row r="16" customFormat="false" ht="16.5" hidden="false" customHeight="true" outlineLevel="0" collapsed="false">
      <c r="A16" s="335"/>
      <c r="B16" s="335"/>
      <c r="C16" s="335"/>
      <c r="D16" s="336"/>
      <c r="F16" s="335"/>
      <c r="G16" s="335"/>
      <c r="H16" s="335"/>
      <c r="I16" s="336"/>
    </row>
    <row r="17" customFormat="false" ht="12.75" hidden="false" customHeight="false" outlineLevel="0" collapsed="false">
      <c r="A17" s="337"/>
      <c r="B17" s="337"/>
      <c r="C17" s="337"/>
      <c r="D17" s="337"/>
      <c r="F17" s="337"/>
      <c r="G17" s="337"/>
      <c r="H17" s="337"/>
      <c r="I17" s="337"/>
    </row>
    <row r="18" customFormat="false" ht="13.8" hidden="false" customHeight="false" outlineLevel="0" collapsed="false">
      <c r="A18" s="329" t="s">
        <v>457</v>
      </c>
      <c r="B18" s="329"/>
      <c r="C18" s="330" t="s">
        <v>458</v>
      </c>
      <c r="D18" s="330"/>
      <c r="F18" s="329" t="s">
        <v>457</v>
      </c>
      <c r="G18" s="329"/>
      <c r="H18" s="330" t="s">
        <v>458</v>
      </c>
      <c r="I18" s="330"/>
    </row>
    <row r="19" customFormat="false" ht="13.8" hidden="false" customHeight="false" outlineLevel="0" collapsed="false">
      <c r="A19" s="331"/>
      <c r="B19" s="332" t="n">
        <v>1</v>
      </c>
      <c r="C19" s="333" t="s">
        <v>459</v>
      </c>
      <c r="D19" s="334" t="n">
        <v>0</v>
      </c>
      <c r="F19" s="331"/>
      <c r="G19" s="332" t="n">
        <v>1</v>
      </c>
      <c r="H19" s="333" t="s">
        <v>459</v>
      </c>
      <c r="I19" s="334" t="n">
        <v>0</v>
      </c>
    </row>
    <row r="20" customFormat="false" ht="13.8" hidden="false" customHeight="false" outlineLevel="0" collapsed="false">
      <c r="A20" s="331"/>
      <c r="B20" s="332" t="n">
        <v>2</v>
      </c>
      <c r="C20" s="333" t="s">
        <v>460</v>
      </c>
      <c r="D20" s="334" t="n">
        <v>0</v>
      </c>
      <c r="F20" s="331"/>
      <c r="G20" s="332" t="n">
        <v>2</v>
      </c>
      <c r="H20" s="333" t="s">
        <v>460</v>
      </c>
      <c r="I20" s="334" t="n">
        <v>0</v>
      </c>
    </row>
    <row r="21" customFormat="false" ht="13.8" hidden="false" customHeight="false" outlineLevel="0" collapsed="false">
      <c r="A21" s="331"/>
      <c r="B21" s="332" t="n">
        <v>3</v>
      </c>
      <c r="C21" s="333" t="s">
        <v>461</v>
      </c>
      <c r="D21" s="334" t="n">
        <v>0</v>
      </c>
      <c r="F21" s="331"/>
      <c r="G21" s="332" t="n">
        <v>3</v>
      </c>
      <c r="H21" s="333" t="s">
        <v>461</v>
      </c>
      <c r="I21" s="334" t="n">
        <v>0</v>
      </c>
    </row>
    <row r="22" customFormat="false" ht="13.8" hidden="false" customHeight="false" outlineLevel="0" collapsed="false">
      <c r="A22" s="331"/>
      <c r="B22" s="332" t="n">
        <v>4</v>
      </c>
      <c r="C22" s="333" t="s">
        <v>462</v>
      </c>
      <c r="D22" s="334" t="n">
        <v>0</v>
      </c>
      <c r="F22" s="331"/>
      <c r="G22" s="332" t="n">
        <v>4</v>
      </c>
      <c r="H22" s="333" t="s">
        <v>462</v>
      </c>
      <c r="I22" s="338" t="n">
        <v>0</v>
      </c>
    </row>
    <row r="23" customFormat="false" ht="16.5" hidden="false" customHeight="true" outlineLevel="0" collapsed="false">
      <c r="A23" s="335"/>
      <c r="B23" s="335"/>
      <c r="C23" s="335"/>
      <c r="D23" s="336"/>
      <c r="F23" s="335"/>
      <c r="G23" s="335"/>
      <c r="H23" s="335"/>
      <c r="I23" s="336"/>
    </row>
    <row r="24" customFormat="false" ht="12.75" hidden="false" customHeight="false" outlineLevel="0" collapsed="false">
      <c r="A24" s="337"/>
      <c r="B24" s="337"/>
      <c r="C24" s="337"/>
      <c r="D24" s="337"/>
      <c r="F24" s="337"/>
      <c r="G24" s="337"/>
      <c r="H24" s="337"/>
      <c r="I24" s="337"/>
    </row>
    <row r="25" customFormat="false" ht="13.8" hidden="false" customHeight="false" outlineLevel="0" collapsed="false">
      <c r="A25" s="329" t="s">
        <v>463</v>
      </c>
      <c r="B25" s="329"/>
      <c r="C25" s="330" t="s">
        <v>464</v>
      </c>
      <c r="D25" s="330"/>
      <c r="F25" s="329" t="s">
        <v>463</v>
      </c>
      <c r="G25" s="329"/>
      <c r="H25" s="330" t="s">
        <v>464</v>
      </c>
      <c r="I25" s="330"/>
    </row>
    <row r="26" customFormat="false" ht="13.8" hidden="false" customHeight="false" outlineLevel="0" collapsed="false">
      <c r="A26" s="331"/>
      <c r="B26" s="332" t="n">
        <v>1</v>
      </c>
      <c r="C26" s="333" t="s">
        <v>465</v>
      </c>
      <c r="D26" s="334" t="n">
        <v>0</v>
      </c>
      <c r="F26" s="331"/>
      <c r="G26" s="332" t="n">
        <v>1</v>
      </c>
      <c r="H26" s="333" t="s">
        <v>465</v>
      </c>
      <c r="I26" s="334" t="n">
        <v>0</v>
      </c>
    </row>
    <row r="27" customFormat="false" ht="13.8" hidden="false" customHeight="false" outlineLevel="0" collapsed="false">
      <c r="A27" s="331"/>
      <c r="B27" s="332" t="n">
        <v>2</v>
      </c>
      <c r="C27" s="333"/>
      <c r="D27" s="339"/>
      <c r="F27" s="331"/>
      <c r="G27" s="332" t="n">
        <v>2</v>
      </c>
      <c r="H27" s="333"/>
      <c r="I27" s="339"/>
    </row>
    <row r="28" customFormat="false" ht="13.8" hidden="false" customHeight="false" outlineLevel="0" collapsed="false">
      <c r="A28" s="331"/>
      <c r="B28" s="332" t="n">
        <v>3</v>
      </c>
      <c r="C28" s="333"/>
      <c r="D28" s="339"/>
      <c r="F28" s="331"/>
      <c r="G28" s="332" t="n">
        <v>3</v>
      </c>
      <c r="H28" s="333"/>
      <c r="I28" s="339"/>
    </row>
    <row r="29" customFormat="false" ht="13.8" hidden="false" customHeight="false" outlineLevel="0" collapsed="false">
      <c r="A29" s="331"/>
      <c r="B29" s="332" t="n">
        <v>4</v>
      </c>
      <c r="C29" s="333"/>
      <c r="D29" s="339"/>
      <c r="F29" s="331"/>
      <c r="G29" s="332" t="n">
        <v>4</v>
      </c>
      <c r="H29" s="333"/>
      <c r="I29" s="339"/>
    </row>
    <row r="30" customFormat="false" ht="16.5" hidden="false" customHeight="true" outlineLevel="0" collapsed="false">
      <c r="A30" s="335"/>
      <c r="B30" s="335"/>
      <c r="C30" s="335"/>
      <c r="D30" s="336"/>
      <c r="F30" s="335"/>
      <c r="G30" s="335"/>
      <c r="H30" s="335"/>
      <c r="I30" s="336"/>
    </row>
    <row r="31" customFormat="false" ht="12.75" hidden="false" customHeight="false" outlineLevel="0" collapsed="false">
      <c r="A31" s="337"/>
      <c r="B31" s="337"/>
      <c r="C31" s="337"/>
      <c r="D31" s="337"/>
      <c r="F31" s="337"/>
      <c r="G31" s="337"/>
      <c r="H31" s="337"/>
      <c r="I31" s="337"/>
    </row>
    <row r="32" customFormat="false" ht="13.8" hidden="false" customHeight="false" outlineLevel="0" collapsed="false">
      <c r="A32" s="340" t="s">
        <v>13</v>
      </c>
      <c r="B32" s="340"/>
      <c r="C32" s="340"/>
      <c r="D32" s="341" t="n">
        <f aca="false">(((1+(D12+D13+D14))*(1+D15)*(1+D26))/(1-(D19+D20+D21+D22))-1)</f>
        <v>0</v>
      </c>
      <c r="F32" s="340" t="s">
        <v>16</v>
      </c>
      <c r="G32" s="340"/>
      <c r="H32" s="340"/>
      <c r="I32" s="341" t="n">
        <f aca="false">(((1+(I12+I13+I14))*(1+I15)*(1+I26))/(1-(I19+I20+I21+I22))-1)</f>
        <v>0</v>
      </c>
    </row>
    <row r="33" customFormat="false" ht="12.75" hidden="false" customHeight="false" outlineLevel="0" collapsed="false">
      <c r="A33" s="342"/>
      <c r="B33" s="343"/>
      <c r="C33" s="343"/>
      <c r="D33" s="344"/>
      <c r="F33" s="342"/>
      <c r="G33" s="343"/>
      <c r="H33" s="343"/>
      <c r="I33" s="344"/>
    </row>
    <row r="34" customFormat="false" ht="13.8" hidden="false" customHeight="false" outlineLevel="0" collapsed="false">
      <c r="A34" s="345"/>
      <c r="B34" s="346"/>
      <c r="C34" s="346"/>
      <c r="D34" s="347"/>
    </row>
    <row r="35" customFormat="false" ht="20.25" hidden="false" customHeight="true" outlineLevel="0" collapsed="false">
      <c r="A35" s="348" t="s">
        <v>466</v>
      </c>
      <c r="B35" s="348"/>
      <c r="C35" s="348"/>
      <c r="D35" s="348"/>
    </row>
    <row r="36" customFormat="false" ht="32.25" hidden="false" customHeight="true" outlineLevel="0" collapsed="false">
      <c r="A36" s="349" t="s">
        <v>467</v>
      </c>
      <c r="B36" s="349"/>
      <c r="C36" s="349"/>
      <c r="D36" s="349"/>
      <c r="E36" s="349"/>
      <c r="F36" s="349"/>
      <c r="G36" s="349"/>
      <c r="H36" s="349"/>
      <c r="I36" s="349"/>
    </row>
    <row r="37" customFormat="false" ht="32.25" hidden="false" customHeight="true" outlineLevel="0" collapsed="false">
      <c r="A37" s="349" t="s">
        <v>169</v>
      </c>
      <c r="B37" s="349"/>
      <c r="C37" s="349"/>
      <c r="D37" s="349"/>
      <c r="E37" s="349"/>
      <c r="F37" s="349"/>
      <c r="G37" s="349"/>
      <c r="H37" s="349"/>
      <c r="I37" s="349"/>
    </row>
    <row r="38" customFormat="false" ht="13.8" hidden="false" customHeight="false" outlineLevel="0" collapsed="false">
      <c r="A38" s="345"/>
      <c r="B38" s="346"/>
      <c r="C38" s="346"/>
      <c r="D38" s="347"/>
    </row>
    <row r="39" customFormat="false" ht="13.8" hidden="false" customHeight="false" outlineLevel="0" collapsed="false">
      <c r="A39" s="350" t="s">
        <v>468</v>
      </c>
      <c r="B39" s="350"/>
      <c r="C39" s="350"/>
      <c r="D39" s="350"/>
    </row>
    <row r="40" customFormat="false" ht="60.75" hidden="false" customHeight="true" outlineLevel="0" collapsed="false">
      <c r="A40" s="351"/>
      <c r="B40" s="351"/>
      <c r="C40" s="351"/>
      <c r="D40" s="351"/>
    </row>
    <row r="41" customFormat="false" ht="28.5" hidden="false" customHeight="true" outlineLevel="0" collapsed="false">
      <c r="A41" s="352" t="s">
        <v>469</v>
      </c>
      <c r="B41" s="353" t="s">
        <v>470</v>
      </c>
      <c r="C41" s="353"/>
      <c r="D41" s="354"/>
    </row>
    <row r="42" customFormat="false" ht="16.5" hidden="false" customHeight="true" outlineLevel="0" collapsed="false">
      <c r="A42" s="352" t="s">
        <v>471</v>
      </c>
      <c r="B42" s="353" t="s">
        <v>472</v>
      </c>
      <c r="C42" s="353"/>
      <c r="D42" s="354"/>
    </row>
    <row r="43" customFormat="false" ht="16.5" hidden="false" customHeight="true" outlineLevel="0" collapsed="false">
      <c r="A43" s="352" t="s">
        <v>473</v>
      </c>
      <c r="B43" s="353" t="s">
        <v>474</v>
      </c>
      <c r="C43" s="353"/>
      <c r="D43" s="354"/>
    </row>
    <row r="44" customFormat="false" ht="16.5" hidden="false" customHeight="true" outlineLevel="0" collapsed="false">
      <c r="A44" s="352" t="s">
        <v>475</v>
      </c>
      <c r="B44" s="353" t="s">
        <v>476</v>
      </c>
      <c r="C44" s="353"/>
      <c r="D44" s="354"/>
    </row>
    <row r="45" customFormat="false" ht="16.5" hidden="false" customHeight="true" outlineLevel="0" collapsed="false">
      <c r="A45" s="352" t="s">
        <v>477</v>
      </c>
      <c r="B45" s="353" t="s">
        <v>478</v>
      </c>
      <c r="C45" s="353"/>
      <c r="D45" s="354"/>
    </row>
    <row r="46" customFormat="false" ht="16.5" hidden="false" customHeight="true" outlineLevel="0" collapsed="false">
      <c r="A46" s="352" t="s">
        <v>231</v>
      </c>
      <c r="B46" s="353" t="s">
        <v>479</v>
      </c>
      <c r="C46" s="353"/>
      <c r="D46" s="354"/>
    </row>
    <row r="47" customFormat="false" ht="16.5" hidden="false" customHeight="true" outlineLevel="0" collapsed="false">
      <c r="A47" s="352" t="s">
        <v>480</v>
      </c>
      <c r="B47" s="353" t="s">
        <v>481</v>
      </c>
      <c r="C47" s="353"/>
      <c r="D47" s="354"/>
    </row>
    <row r="48" customFormat="false" ht="42" hidden="false" customHeight="true" outlineLevel="0" collapsed="false">
      <c r="A48" s="352"/>
      <c r="B48" s="353" t="s">
        <v>482</v>
      </c>
      <c r="C48" s="353"/>
      <c r="D48" s="354"/>
    </row>
    <row r="49" customFormat="false" ht="12.75" hidden="false" customHeight="false" outlineLevel="0" collapsed="false">
      <c r="A49" s="351"/>
      <c r="B49" s="351"/>
      <c r="C49" s="351"/>
      <c r="D49" s="351"/>
    </row>
  </sheetData>
  <mergeCells count="51">
    <mergeCell ref="A2:I2"/>
    <mergeCell ref="A4:C4"/>
    <mergeCell ref="D4:I4"/>
    <mergeCell ref="A7:D7"/>
    <mergeCell ref="F7:I7"/>
    <mergeCell ref="A8:D8"/>
    <mergeCell ref="F8:I8"/>
    <mergeCell ref="A9:D9"/>
    <mergeCell ref="F9:I9"/>
    <mergeCell ref="A10:C10"/>
    <mergeCell ref="F10:H10"/>
    <mergeCell ref="A11:B11"/>
    <mergeCell ref="C11:D11"/>
    <mergeCell ref="F11:G11"/>
    <mergeCell ref="H11:I11"/>
    <mergeCell ref="A16:C16"/>
    <mergeCell ref="F16:H16"/>
    <mergeCell ref="A17:D17"/>
    <mergeCell ref="F17:I17"/>
    <mergeCell ref="A18:B18"/>
    <mergeCell ref="C18:D18"/>
    <mergeCell ref="F18:G18"/>
    <mergeCell ref="H18:I18"/>
    <mergeCell ref="A23:C23"/>
    <mergeCell ref="F23:H23"/>
    <mergeCell ref="A24:D24"/>
    <mergeCell ref="F24:I24"/>
    <mergeCell ref="A25:B25"/>
    <mergeCell ref="C25:D25"/>
    <mergeCell ref="F25:G25"/>
    <mergeCell ref="H25:I25"/>
    <mergeCell ref="A30:C30"/>
    <mergeCell ref="F30:H30"/>
    <mergeCell ref="A31:D31"/>
    <mergeCell ref="F31:I31"/>
    <mergeCell ref="A32:C32"/>
    <mergeCell ref="F32:H32"/>
    <mergeCell ref="A35:D35"/>
    <mergeCell ref="A36:I36"/>
    <mergeCell ref="A37:I37"/>
    <mergeCell ref="A39:D39"/>
    <mergeCell ref="A40:D40"/>
    <mergeCell ref="B41:C41"/>
    <mergeCell ref="B42:C42"/>
    <mergeCell ref="B43:C43"/>
    <mergeCell ref="B44:C44"/>
    <mergeCell ref="B45:C45"/>
    <mergeCell ref="B46:C46"/>
    <mergeCell ref="B47:C47"/>
    <mergeCell ref="B48:C48"/>
    <mergeCell ref="A49:D49"/>
  </mergeCells>
  <printOptions headings="false" gridLines="false" gridLinesSet="true" horizontalCentered="false" verticalCentered="false"/>
  <pageMargins left="0" right="0" top="0.39375" bottom="0.39375" header="0" footer="0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T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38" activeCellId="0" sqref="L38"/>
    </sheetView>
  </sheetViews>
  <sheetFormatPr defaultColWidth="11.5625" defaultRowHeight="12.75" zeroHeight="false" outlineLevelRow="0" outlineLevelCol="0"/>
  <cols>
    <col collapsed="false" customWidth="true" hidden="false" outlineLevel="0" max="1" min="1" style="1" width="11.44"/>
    <col collapsed="false" customWidth="true" hidden="false" outlineLevel="0" max="4" min="2" style="1" width="8.88"/>
    <col collapsed="false" customWidth="true" hidden="false" outlineLevel="0" max="5" min="5" style="1" width="13.67"/>
    <col collapsed="false" customWidth="true" hidden="false" outlineLevel="0" max="6" min="6" style="1" width="21.22"/>
    <col collapsed="false" customWidth="true" hidden="false" outlineLevel="0" max="7" min="7" style="1" width="16"/>
    <col collapsed="false" customWidth="true" hidden="false" outlineLevel="0" max="9" min="8" style="1" width="13.67"/>
    <col collapsed="false" customWidth="true" hidden="false" outlineLevel="0" max="10" min="10" style="1" width="15.66"/>
    <col collapsed="false" customWidth="true" hidden="false" outlineLevel="0" max="12" min="11" style="1" width="8.88"/>
    <col collapsed="false" customWidth="true" hidden="false" outlineLevel="0" max="13" min="13" style="1" width="17.22"/>
    <col collapsed="false" customWidth="true" hidden="false" outlineLevel="0" max="14" min="14" style="1" width="12.22"/>
    <col collapsed="false" customWidth="true" hidden="false" outlineLevel="0" max="20" min="15" style="1" width="8.88"/>
  </cols>
  <sheetData>
    <row r="2" customFormat="false" ht="18" hidden="false" customHeight="true" outlineLevel="0" collapsed="false">
      <c r="A2" s="355" t="s">
        <v>483</v>
      </c>
      <c r="B2" s="355"/>
      <c r="C2" s="355"/>
      <c r="D2" s="355"/>
      <c r="E2" s="355"/>
      <c r="F2" s="355"/>
      <c r="G2" s="355"/>
      <c r="H2" s="355"/>
      <c r="I2" s="355"/>
      <c r="J2" s="355"/>
      <c r="M2" s="356"/>
    </row>
    <row r="3" customFormat="false" ht="15" hidden="false" customHeight="true" outlineLevel="0" collapsed="false">
      <c r="A3" s="357" t="s">
        <v>484</v>
      </c>
      <c r="B3" s="357"/>
      <c r="C3" s="357"/>
      <c r="D3" s="357"/>
      <c r="E3" s="357"/>
      <c r="F3" s="357"/>
      <c r="G3" s="357"/>
      <c r="H3" s="357"/>
      <c r="I3" s="357"/>
      <c r="J3" s="357"/>
      <c r="M3" s="356"/>
    </row>
    <row r="4" customFormat="false" ht="28.5" hidden="false" customHeight="true" outlineLevel="0" collapsed="false">
      <c r="A4" s="358" t="s">
        <v>485</v>
      </c>
      <c r="B4" s="359" t="s">
        <v>486</v>
      </c>
      <c r="C4" s="360" t="s">
        <v>179</v>
      </c>
      <c r="D4" s="360"/>
      <c r="E4" s="360"/>
      <c r="F4" s="360"/>
      <c r="G4" s="360" t="s">
        <v>487</v>
      </c>
      <c r="H4" s="360" t="s">
        <v>488</v>
      </c>
      <c r="I4" s="360" t="s">
        <v>489</v>
      </c>
      <c r="J4" s="361" t="s">
        <v>185</v>
      </c>
      <c r="L4" s="362" t="s">
        <v>490</v>
      </c>
      <c r="M4" s="362"/>
      <c r="N4" s="362"/>
      <c r="O4" s="362"/>
      <c r="P4" s="362"/>
      <c r="Q4" s="362"/>
      <c r="R4" s="362"/>
      <c r="S4" s="362" t="s">
        <v>491</v>
      </c>
      <c r="T4" s="362"/>
    </row>
    <row r="5" customFormat="false" ht="26.25" hidden="false" customHeight="true" outlineLevel="0" collapsed="false">
      <c r="A5" s="363" t="s">
        <v>153</v>
      </c>
      <c r="B5" s="364" t="s">
        <v>153</v>
      </c>
      <c r="C5" s="365" t="s">
        <v>492</v>
      </c>
      <c r="D5" s="365"/>
      <c r="E5" s="365"/>
      <c r="F5" s="365"/>
      <c r="G5" s="364" t="s">
        <v>493</v>
      </c>
      <c r="H5" s="366" t="n">
        <f aca="false">J26</f>
        <v>0</v>
      </c>
      <c r="I5" s="367" t="n">
        <v>1</v>
      </c>
      <c r="J5" s="368" t="n">
        <f aca="false">I5*H5</f>
        <v>0</v>
      </c>
      <c r="L5" s="369" t="s">
        <v>494</v>
      </c>
      <c r="M5" s="369"/>
      <c r="N5" s="369"/>
      <c r="O5" s="369"/>
      <c r="P5" s="369"/>
      <c r="Q5" s="369"/>
      <c r="R5" s="369"/>
      <c r="S5" s="370" t="n">
        <v>0</v>
      </c>
      <c r="T5" s="370"/>
    </row>
    <row r="6" customFormat="false" ht="33" hidden="false" customHeight="true" outlineLevel="0" collapsed="false">
      <c r="A6" s="363" t="s">
        <v>153</v>
      </c>
      <c r="B6" s="364" t="s">
        <v>153</v>
      </c>
      <c r="C6" s="365" t="s">
        <v>495</v>
      </c>
      <c r="D6" s="365"/>
      <c r="E6" s="365"/>
      <c r="F6" s="365"/>
      <c r="G6" s="364" t="s">
        <v>493</v>
      </c>
      <c r="H6" s="366" t="n">
        <f aca="false">J30</f>
        <v>0</v>
      </c>
      <c r="I6" s="367" t="n">
        <v>1</v>
      </c>
      <c r="J6" s="368" t="n">
        <f aca="false">I6*H6</f>
        <v>0</v>
      </c>
      <c r="L6" s="371"/>
      <c r="M6" s="371"/>
      <c r="N6" s="371"/>
      <c r="O6" s="371"/>
      <c r="P6" s="371"/>
      <c r="Q6" s="371"/>
      <c r="R6" s="371"/>
      <c r="S6" s="371"/>
      <c r="T6" s="371"/>
    </row>
    <row r="7" customFormat="false" ht="25.5" hidden="false" customHeight="true" outlineLevel="0" collapsed="false">
      <c r="A7" s="363" t="s">
        <v>153</v>
      </c>
      <c r="B7" s="364" t="s">
        <v>153</v>
      </c>
      <c r="C7" s="365" t="s">
        <v>496</v>
      </c>
      <c r="D7" s="365"/>
      <c r="E7" s="365"/>
      <c r="F7" s="365"/>
      <c r="G7" s="364" t="s">
        <v>493</v>
      </c>
      <c r="H7" s="366" t="n">
        <f aca="false">J34</f>
        <v>0</v>
      </c>
      <c r="I7" s="367" t="n">
        <v>1</v>
      </c>
      <c r="J7" s="368" t="n">
        <f aca="false">I7*H7</f>
        <v>0</v>
      </c>
      <c r="L7" s="371"/>
      <c r="M7" s="371"/>
      <c r="N7" s="371"/>
      <c r="O7" s="371"/>
      <c r="P7" s="371"/>
      <c r="Q7" s="371"/>
      <c r="R7" s="371"/>
      <c r="S7" s="371"/>
      <c r="T7" s="371"/>
    </row>
    <row r="8" customFormat="false" ht="27" hidden="false" customHeight="true" outlineLevel="0" collapsed="false">
      <c r="A8" s="363" t="s">
        <v>153</v>
      </c>
      <c r="B8" s="364" t="s">
        <v>153</v>
      </c>
      <c r="C8" s="365" t="s">
        <v>497</v>
      </c>
      <c r="D8" s="365"/>
      <c r="E8" s="365"/>
      <c r="F8" s="365"/>
      <c r="G8" s="364" t="s">
        <v>493</v>
      </c>
      <c r="H8" s="366" t="n">
        <f aca="false">J38</f>
        <v>0</v>
      </c>
      <c r="I8" s="367" t="n">
        <v>1</v>
      </c>
      <c r="J8" s="368" t="n">
        <f aca="false">I8*H8</f>
        <v>0</v>
      </c>
      <c r="M8" s="356"/>
    </row>
    <row r="9" customFormat="false" ht="28.5" hidden="false" customHeight="true" outlineLevel="0" collapsed="false">
      <c r="A9" s="363" t="s">
        <v>153</v>
      </c>
      <c r="B9" s="364" t="s">
        <v>153</v>
      </c>
      <c r="C9" s="365" t="s">
        <v>498</v>
      </c>
      <c r="D9" s="365"/>
      <c r="E9" s="365"/>
      <c r="F9" s="365"/>
      <c r="G9" s="364" t="s">
        <v>493</v>
      </c>
      <c r="H9" s="366" t="n">
        <f aca="false">J42</f>
        <v>0</v>
      </c>
      <c r="I9" s="367" t="n">
        <v>1</v>
      </c>
      <c r="J9" s="368" t="n">
        <f aca="false">I9*H9</f>
        <v>0</v>
      </c>
      <c r="M9" s="356"/>
    </row>
    <row r="10" customFormat="false" ht="13.8" hidden="false" customHeight="false" outlineLevel="0" collapsed="false">
      <c r="A10" s="372" t="s">
        <v>499</v>
      </c>
      <c r="B10" s="372"/>
      <c r="C10" s="372"/>
      <c r="D10" s="372"/>
      <c r="E10" s="372"/>
      <c r="F10" s="372"/>
      <c r="G10" s="372"/>
      <c r="H10" s="372"/>
      <c r="I10" s="372"/>
      <c r="J10" s="373" t="n">
        <f aca="false">SUM(J5:J9)</f>
        <v>0</v>
      </c>
      <c r="M10" s="356"/>
    </row>
    <row r="11" customFormat="false" ht="13.8" hidden="false" customHeight="false" outlineLevel="0" collapsed="false">
      <c r="A11" s="372" t="s">
        <v>500</v>
      </c>
      <c r="B11" s="372"/>
      <c r="C11" s="372"/>
      <c r="D11" s="372"/>
      <c r="E11" s="372"/>
      <c r="F11" s="372"/>
      <c r="G11" s="372"/>
      <c r="H11" s="372"/>
      <c r="I11" s="372"/>
      <c r="J11" s="374" t="n">
        <v>0</v>
      </c>
      <c r="M11" s="356"/>
    </row>
    <row r="12" customFormat="false" ht="13.8" hidden="false" customHeight="false" outlineLevel="0" collapsed="false">
      <c r="A12" s="375" t="s">
        <v>501</v>
      </c>
      <c r="B12" s="375"/>
      <c r="C12" s="375"/>
      <c r="D12" s="375"/>
      <c r="E12" s="375"/>
      <c r="F12" s="375"/>
      <c r="G12" s="375"/>
      <c r="H12" s="375"/>
      <c r="I12" s="375"/>
      <c r="J12" s="376" t="n">
        <f aca="false">J11*J10</f>
        <v>0</v>
      </c>
      <c r="M12" s="356"/>
    </row>
    <row r="13" customFormat="false" ht="13.8" hidden="false" customHeight="false" outlineLevel="0" collapsed="false">
      <c r="A13" s="377"/>
      <c r="B13" s="377"/>
      <c r="C13" s="377"/>
      <c r="D13" s="377"/>
      <c r="E13" s="377"/>
      <c r="F13" s="377"/>
      <c r="G13" s="377"/>
      <c r="H13" s="377"/>
      <c r="I13" s="377"/>
      <c r="J13" s="377"/>
      <c r="M13" s="356"/>
      <c r="O13" s="378"/>
    </row>
    <row r="14" customFormat="false" ht="13.8" hidden="false" customHeight="false" outlineLevel="0" collapsed="false">
      <c r="A14" s="357" t="s">
        <v>502</v>
      </c>
      <c r="B14" s="357"/>
      <c r="C14" s="357"/>
      <c r="D14" s="357"/>
      <c r="E14" s="357"/>
      <c r="F14" s="357"/>
      <c r="G14" s="357"/>
      <c r="H14" s="357"/>
      <c r="I14" s="357"/>
      <c r="J14" s="357"/>
      <c r="M14" s="356"/>
      <c r="P14" s="379"/>
      <c r="Q14" s="379"/>
      <c r="R14" s="379"/>
      <c r="S14" s="379"/>
      <c r="T14" s="379"/>
    </row>
    <row r="15" customFormat="false" ht="28.5" hidden="false" customHeight="true" outlineLevel="0" collapsed="false">
      <c r="A15" s="358" t="s">
        <v>485</v>
      </c>
      <c r="B15" s="359" t="s">
        <v>486</v>
      </c>
      <c r="C15" s="360" t="s">
        <v>179</v>
      </c>
      <c r="D15" s="360"/>
      <c r="E15" s="360"/>
      <c r="F15" s="360"/>
      <c r="G15" s="360" t="s">
        <v>487</v>
      </c>
      <c r="H15" s="360" t="s">
        <v>488</v>
      </c>
      <c r="I15" s="360" t="s">
        <v>489</v>
      </c>
      <c r="J15" s="361" t="s">
        <v>185</v>
      </c>
      <c r="M15" s="356"/>
      <c r="O15" s="378"/>
    </row>
    <row r="16" customFormat="false" ht="27" hidden="false" customHeight="true" outlineLevel="0" collapsed="false">
      <c r="A16" s="363" t="s">
        <v>153</v>
      </c>
      <c r="B16" s="364" t="s">
        <v>153</v>
      </c>
      <c r="C16" s="365" t="s">
        <v>503</v>
      </c>
      <c r="D16" s="365"/>
      <c r="E16" s="365"/>
      <c r="F16" s="365"/>
      <c r="G16" s="364" t="s">
        <v>493</v>
      </c>
      <c r="H16" s="366" t="n">
        <f aca="false">J26</f>
        <v>0</v>
      </c>
      <c r="I16" s="367" t="n">
        <v>1</v>
      </c>
      <c r="J16" s="368" t="n">
        <f aca="false">I16*H16</f>
        <v>0</v>
      </c>
      <c r="M16" s="356"/>
    </row>
    <row r="17" customFormat="false" ht="30.75" hidden="false" customHeight="true" outlineLevel="0" collapsed="false">
      <c r="A17" s="363" t="s">
        <v>153</v>
      </c>
      <c r="B17" s="364" t="s">
        <v>153</v>
      </c>
      <c r="C17" s="365" t="s">
        <v>504</v>
      </c>
      <c r="D17" s="365"/>
      <c r="E17" s="365"/>
      <c r="F17" s="365"/>
      <c r="G17" s="364" t="s">
        <v>493</v>
      </c>
      <c r="H17" s="366" t="n">
        <f aca="false">J30</f>
        <v>0</v>
      </c>
      <c r="I17" s="367" t="n">
        <v>1</v>
      </c>
      <c r="J17" s="368" t="n">
        <f aca="false">I17*H17</f>
        <v>0</v>
      </c>
      <c r="M17" s="356"/>
    </row>
    <row r="18" customFormat="false" ht="27.75" hidden="false" customHeight="true" outlineLevel="0" collapsed="false">
      <c r="A18" s="363" t="s">
        <v>153</v>
      </c>
      <c r="B18" s="364" t="s">
        <v>153</v>
      </c>
      <c r="C18" s="365" t="s">
        <v>496</v>
      </c>
      <c r="D18" s="365"/>
      <c r="E18" s="365"/>
      <c r="F18" s="365"/>
      <c r="G18" s="364" t="s">
        <v>493</v>
      </c>
      <c r="H18" s="366" t="n">
        <f aca="false">J34</f>
        <v>0</v>
      </c>
      <c r="I18" s="367" t="n">
        <v>1</v>
      </c>
      <c r="J18" s="368" t="n">
        <f aca="false">I18*H18</f>
        <v>0</v>
      </c>
      <c r="M18" s="356"/>
    </row>
    <row r="19" customFormat="false" ht="13.8" hidden="false" customHeight="false" outlineLevel="0" collapsed="false">
      <c r="A19" s="372" t="s">
        <v>505</v>
      </c>
      <c r="B19" s="372"/>
      <c r="C19" s="372"/>
      <c r="D19" s="372"/>
      <c r="E19" s="372"/>
      <c r="F19" s="372"/>
      <c r="G19" s="372"/>
      <c r="H19" s="372"/>
      <c r="I19" s="372"/>
      <c r="J19" s="373" t="n">
        <f aca="false">SUM(J16:J18)</f>
        <v>0</v>
      </c>
      <c r="M19" s="356"/>
    </row>
    <row r="20" customFormat="false" ht="13.8" hidden="false" customHeight="false" outlineLevel="0" collapsed="false">
      <c r="A20" s="372" t="s">
        <v>506</v>
      </c>
      <c r="B20" s="372"/>
      <c r="C20" s="372"/>
      <c r="D20" s="372"/>
      <c r="E20" s="372"/>
      <c r="F20" s="372"/>
      <c r="G20" s="372"/>
      <c r="H20" s="372"/>
      <c r="I20" s="372"/>
      <c r="J20" s="374" t="n">
        <v>0</v>
      </c>
      <c r="M20" s="356"/>
    </row>
    <row r="21" customFormat="false" ht="13.8" hidden="false" customHeight="false" outlineLevel="0" collapsed="false">
      <c r="A21" s="380" t="s">
        <v>507</v>
      </c>
      <c r="B21" s="380"/>
      <c r="C21" s="380"/>
      <c r="D21" s="380"/>
      <c r="E21" s="380"/>
      <c r="F21" s="380"/>
      <c r="G21" s="380"/>
      <c r="H21" s="380"/>
      <c r="I21" s="380"/>
      <c r="J21" s="376" t="n">
        <f aca="false">J20*J19</f>
        <v>0</v>
      </c>
      <c r="M21" s="356"/>
    </row>
    <row r="22" customFormat="false" ht="13.8" hidden="false" customHeight="false" outlineLevel="0" collapsed="false">
      <c r="A22" s="381"/>
      <c r="B22" s="381"/>
      <c r="C22" s="381"/>
      <c r="D22" s="381"/>
      <c r="E22" s="381"/>
      <c r="F22" s="381"/>
      <c r="G22" s="381"/>
      <c r="H22" s="381"/>
      <c r="I22" s="381"/>
      <c r="J22" s="382"/>
      <c r="M22" s="356"/>
    </row>
    <row r="23" customFormat="false" ht="13.8" hidden="false" customHeight="false" outlineLevel="0" collapsed="false">
      <c r="A23" s="381"/>
      <c r="B23" s="381"/>
      <c r="C23" s="381"/>
      <c r="D23" s="381"/>
      <c r="E23" s="381"/>
      <c r="F23" s="381"/>
      <c r="G23" s="381"/>
      <c r="H23" s="381"/>
      <c r="I23" s="381"/>
      <c r="J23" s="382"/>
      <c r="M23" s="356"/>
    </row>
    <row r="24" customFormat="false" ht="30.75" hidden="false" customHeight="true" outlineLevel="0" collapsed="false">
      <c r="A24" s="383" t="s">
        <v>508</v>
      </c>
      <c r="B24" s="383"/>
      <c r="C24" s="383"/>
      <c r="D24" s="383"/>
      <c r="E24" s="383"/>
      <c r="F24" s="383"/>
      <c r="G24" s="383"/>
      <c r="H24" s="383"/>
      <c r="I24" s="383"/>
      <c r="J24" s="383"/>
      <c r="M24" s="356"/>
    </row>
    <row r="25" customFormat="false" ht="39" hidden="false" customHeight="true" outlineLevel="0" collapsed="false">
      <c r="A25" s="384" t="s">
        <v>179</v>
      </c>
      <c r="B25" s="384"/>
      <c r="C25" s="384"/>
      <c r="D25" s="384"/>
      <c r="E25" s="384"/>
      <c r="F25" s="384"/>
      <c r="G25" s="385" t="s">
        <v>487</v>
      </c>
      <c r="H25" s="385" t="s">
        <v>509</v>
      </c>
      <c r="I25" s="385" t="s">
        <v>510</v>
      </c>
      <c r="J25" s="386" t="s">
        <v>511</v>
      </c>
      <c r="M25" s="356"/>
    </row>
    <row r="26" customFormat="false" ht="24" hidden="false" customHeight="true" outlineLevel="0" collapsed="false">
      <c r="A26" s="387" t="s">
        <v>512</v>
      </c>
      <c r="B26" s="387"/>
      <c r="C26" s="387"/>
      <c r="D26" s="387"/>
      <c r="E26" s="387"/>
      <c r="F26" s="387"/>
      <c r="G26" s="388" t="s">
        <v>188</v>
      </c>
      <c r="H26" s="389" t="n">
        <v>4.8E-005</v>
      </c>
      <c r="I26" s="390" t="n">
        <v>0</v>
      </c>
      <c r="J26" s="391" t="n">
        <f aca="false">TRUNC((I26*H26),2)</f>
        <v>0</v>
      </c>
      <c r="M26" s="356"/>
    </row>
    <row r="27" customFormat="false" ht="13.8" hidden="false" customHeight="false" outlineLevel="0" collapsed="false">
      <c r="A27" s="392"/>
      <c r="B27" s="393"/>
      <c r="C27" s="393"/>
      <c r="D27" s="393"/>
      <c r="E27" s="393"/>
      <c r="F27" s="393"/>
      <c r="G27" s="393"/>
      <c r="H27" s="393"/>
      <c r="I27" s="393"/>
      <c r="J27" s="394"/>
      <c r="M27" s="356"/>
    </row>
    <row r="28" customFormat="false" ht="33" hidden="false" customHeight="true" outlineLevel="0" collapsed="false">
      <c r="A28" s="383" t="s">
        <v>513</v>
      </c>
      <c r="B28" s="383"/>
      <c r="C28" s="383"/>
      <c r="D28" s="383"/>
      <c r="E28" s="383"/>
      <c r="F28" s="383"/>
      <c r="G28" s="383"/>
      <c r="H28" s="383"/>
      <c r="I28" s="383"/>
      <c r="J28" s="383"/>
      <c r="M28" s="356"/>
    </row>
    <row r="29" customFormat="false" ht="39" hidden="false" customHeight="true" outlineLevel="0" collapsed="false">
      <c r="A29" s="384" t="s">
        <v>179</v>
      </c>
      <c r="B29" s="384"/>
      <c r="C29" s="384"/>
      <c r="D29" s="384"/>
      <c r="E29" s="384"/>
      <c r="F29" s="384"/>
      <c r="G29" s="385" t="s">
        <v>487</v>
      </c>
      <c r="H29" s="385" t="s">
        <v>509</v>
      </c>
      <c r="I29" s="385" t="s">
        <v>510</v>
      </c>
      <c r="J29" s="386" t="s">
        <v>511</v>
      </c>
      <c r="M29" s="356"/>
    </row>
    <row r="30" customFormat="false" ht="24" hidden="false" customHeight="true" outlineLevel="0" collapsed="false">
      <c r="A30" s="387" t="s">
        <v>512</v>
      </c>
      <c r="B30" s="387"/>
      <c r="C30" s="387"/>
      <c r="D30" s="387"/>
      <c r="E30" s="387"/>
      <c r="F30" s="387"/>
      <c r="G30" s="388" t="s">
        <v>188</v>
      </c>
      <c r="H30" s="395" t="n">
        <v>1.48E-005</v>
      </c>
      <c r="I30" s="390" t="n">
        <v>0</v>
      </c>
      <c r="J30" s="391" t="n">
        <f aca="false">TRUNC((I30*H30),2)</f>
        <v>0</v>
      </c>
      <c r="M30" s="356"/>
    </row>
    <row r="31" customFormat="false" ht="13.8" hidden="false" customHeight="false" outlineLevel="0" collapsed="false">
      <c r="A31" s="392"/>
      <c r="B31" s="393"/>
      <c r="C31" s="393"/>
      <c r="D31" s="393"/>
      <c r="E31" s="393"/>
      <c r="F31" s="393"/>
      <c r="G31" s="393"/>
      <c r="H31" s="393"/>
      <c r="I31" s="393"/>
      <c r="J31" s="394"/>
      <c r="M31" s="356"/>
    </row>
    <row r="32" customFormat="false" ht="38.25" hidden="false" customHeight="true" outlineLevel="0" collapsed="false">
      <c r="A32" s="383" t="s">
        <v>514</v>
      </c>
      <c r="B32" s="383"/>
      <c r="C32" s="383"/>
      <c r="D32" s="383"/>
      <c r="E32" s="383"/>
      <c r="F32" s="383"/>
      <c r="G32" s="383"/>
      <c r="H32" s="383"/>
      <c r="I32" s="383"/>
      <c r="J32" s="383"/>
      <c r="M32" s="356"/>
    </row>
    <row r="33" customFormat="false" ht="39" hidden="false" customHeight="true" outlineLevel="0" collapsed="false">
      <c r="A33" s="384" t="s">
        <v>179</v>
      </c>
      <c r="B33" s="384"/>
      <c r="C33" s="384"/>
      <c r="D33" s="384"/>
      <c r="E33" s="384"/>
      <c r="F33" s="384"/>
      <c r="G33" s="385" t="s">
        <v>487</v>
      </c>
      <c r="H33" s="385" t="s">
        <v>509</v>
      </c>
      <c r="I33" s="385" t="s">
        <v>510</v>
      </c>
      <c r="J33" s="386" t="s">
        <v>511</v>
      </c>
      <c r="M33" s="356"/>
    </row>
    <row r="34" customFormat="false" ht="36" hidden="false" customHeight="true" outlineLevel="0" collapsed="false">
      <c r="A34" s="387" t="s">
        <v>512</v>
      </c>
      <c r="B34" s="387"/>
      <c r="C34" s="387"/>
      <c r="D34" s="387"/>
      <c r="E34" s="387"/>
      <c r="F34" s="387"/>
      <c r="G34" s="388" t="s">
        <v>188</v>
      </c>
      <c r="H34" s="396" t="n">
        <v>6E-006</v>
      </c>
      <c r="I34" s="390" t="n">
        <v>0</v>
      </c>
      <c r="J34" s="391" t="n">
        <f aca="false">TRUNC((I34*H34),2)</f>
        <v>0</v>
      </c>
      <c r="M34" s="356"/>
    </row>
    <row r="35" customFormat="false" ht="13.8" hidden="false" customHeight="false" outlineLevel="0" collapsed="false">
      <c r="A35" s="392"/>
      <c r="B35" s="393"/>
      <c r="C35" s="393"/>
      <c r="D35" s="393"/>
      <c r="E35" s="393"/>
      <c r="F35" s="393"/>
      <c r="G35" s="393"/>
      <c r="H35" s="393"/>
      <c r="I35" s="393"/>
      <c r="J35" s="394"/>
      <c r="M35" s="356"/>
    </row>
    <row r="36" customFormat="false" ht="27" hidden="false" customHeight="true" outlineLevel="0" collapsed="false">
      <c r="A36" s="383" t="s">
        <v>515</v>
      </c>
      <c r="B36" s="383"/>
      <c r="C36" s="383"/>
      <c r="D36" s="383"/>
      <c r="E36" s="383"/>
      <c r="F36" s="383"/>
      <c r="G36" s="383"/>
      <c r="H36" s="383"/>
      <c r="I36" s="383"/>
      <c r="J36" s="383"/>
      <c r="M36" s="356"/>
    </row>
    <row r="37" customFormat="false" ht="36" hidden="false" customHeight="true" outlineLevel="0" collapsed="false">
      <c r="A37" s="384" t="s">
        <v>179</v>
      </c>
      <c r="B37" s="384"/>
      <c r="C37" s="384"/>
      <c r="D37" s="384"/>
      <c r="E37" s="384"/>
      <c r="F37" s="384"/>
      <c r="G37" s="385" t="s">
        <v>487</v>
      </c>
      <c r="H37" s="385" t="s">
        <v>509</v>
      </c>
      <c r="I37" s="385" t="s">
        <v>510</v>
      </c>
      <c r="J37" s="386" t="s">
        <v>511</v>
      </c>
      <c r="M37" s="356"/>
    </row>
    <row r="38" customFormat="false" ht="24" hidden="false" customHeight="true" outlineLevel="0" collapsed="false">
      <c r="A38" s="387" t="s">
        <v>512</v>
      </c>
      <c r="B38" s="387"/>
      <c r="C38" s="387"/>
      <c r="D38" s="387"/>
      <c r="E38" s="387"/>
      <c r="F38" s="387"/>
      <c r="G38" s="388" t="s">
        <v>188</v>
      </c>
      <c r="H38" s="389" t="n">
        <v>6E-005</v>
      </c>
      <c r="I38" s="390" t="n">
        <v>0</v>
      </c>
      <c r="J38" s="391" t="n">
        <f aca="false">TRUNC((I38*H38),2)</f>
        <v>0</v>
      </c>
      <c r="M38" s="356"/>
    </row>
    <row r="39" customFormat="false" ht="13.8" hidden="false" customHeight="false" outlineLevel="0" collapsed="false">
      <c r="A39" s="392"/>
      <c r="B39" s="393"/>
      <c r="C39" s="393"/>
      <c r="D39" s="393"/>
      <c r="E39" s="393"/>
      <c r="F39" s="393"/>
      <c r="G39" s="393"/>
      <c r="H39" s="393"/>
      <c r="I39" s="393"/>
      <c r="J39" s="394"/>
      <c r="M39" s="356"/>
    </row>
    <row r="40" customFormat="false" ht="27" hidden="false" customHeight="true" outlineLevel="0" collapsed="false">
      <c r="A40" s="397" t="s">
        <v>516</v>
      </c>
      <c r="B40" s="397"/>
      <c r="C40" s="397"/>
      <c r="D40" s="397"/>
      <c r="E40" s="397"/>
      <c r="F40" s="397"/>
      <c r="G40" s="397"/>
      <c r="H40" s="397"/>
      <c r="I40" s="397"/>
      <c r="J40" s="397"/>
      <c r="M40" s="356"/>
    </row>
    <row r="41" customFormat="false" ht="26.25" hidden="false" customHeight="true" outlineLevel="0" collapsed="false">
      <c r="A41" s="398" t="s">
        <v>179</v>
      </c>
      <c r="B41" s="398"/>
      <c r="C41" s="398"/>
      <c r="D41" s="398"/>
      <c r="E41" s="398"/>
      <c r="F41" s="398"/>
      <c r="G41" s="399" t="s">
        <v>487</v>
      </c>
      <c r="H41" s="399" t="s">
        <v>509</v>
      </c>
      <c r="I41" s="385" t="s">
        <v>517</v>
      </c>
      <c r="J41" s="400" t="s">
        <v>511</v>
      </c>
      <c r="M41" s="356"/>
    </row>
    <row r="42" customFormat="false" ht="15" hidden="false" customHeight="true" outlineLevel="0" collapsed="false">
      <c r="A42" s="387" t="s">
        <v>518</v>
      </c>
      <c r="B42" s="387"/>
      <c r="C42" s="387"/>
      <c r="D42" s="387"/>
      <c r="E42" s="387"/>
      <c r="F42" s="387"/>
      <c r="G42" s="388" t="s">
        <v>231</v>
      </c>
      <c r="H42" s="401" t="n">
        <v>6.69</v>
      </c>
      <c r="I42" s="402" t="n">
        <v>0</v>
      </c>
      <c r="J42" s="391" t="n">
        <f aca="false">TRUNC((I42*H42),2)</f>
        <v>0</v>
      </c>
      <c r="K42" s="214"/>
      <c r="L42" s="214"/>
      <c r="M42" s="214"/>
      <c r="N42" s="214"/>
      <c r="O42" s="214"/>
      <c r="P42" s="214"/>
      <c r="Q42" s="214"/>
      <c r="R42" s="214"/>
      <c r="S42" s="214"/>
      <c r="T42" s="214"/>
    </row>
    <row r="43" customFormat="false" ht="15" hidden="false" customHeight="false" outlineLevel="0" collapsed="false">
      <c r="A43" s="403"/>
      <c r="B43" s="403"/>
      <c r="C43" s="403"/>
      <c r="D43" s="403"/>
      <c r="E43" s="403"/>
      <c r="F43" s="403"/>
      <c r="G43" s="403"/>
      <c r="H43" s="403"/>
      <c r="I43" s="403"/>
      <c r="J43" s="404"/>
    </row>
    <row r="45" customFormat="false" ht="15" hidden="false" customHeight="true" outlineLevel="0" collapsed="false">
      <c r="A45" s="405" t="s">
        <v>519</v>
      </c>
      <c r="B45" s="405"/>
      <c r="C45" s="405"/>
      <c r="D45" s="405"/>
      <c r="E45" s="405"/>
      <c r="F45" s="405"/>
      <c r="G45" s="405"/>
      <c r="H45" s="405"/>
      <c r="I45" s="405"/>
      <c r="J45" s="405"/>
    </row>
    <row r="46" customFormat="false" ht="42.75" hidden="false" customHeight="true" outlineLevel="0" collapsed="false">
      <c r="A46" s="406" t="s">
        <v>178</v>
      </c>
      <c r="B46" s="407" t="s">
        <v>179</v>
      </c>
      <c r="C46" s="407"/>
      <c r="D46" s="407"/>
      <c r="E46" s="407" t="s">
        <v>520</v>
      </c>
      <c r="F46" s="407" t="s">
        <v>488</v>
      </c>
      <c r="G46" s="407" t="s">
        <v>521</v>
      </c>
      <c r="H46" s="407" t="s">
        <v>522</v>
      </c>
      <c r="I46" s="407" t="s">
        <v>523</v>
      </c>
      <c r="J46" s="407" t="s">
        <v>524</v>
      </c>
    </row>
    <row r="47" customFormat="false" ht="42.75" hidden="false" customHeight="true" outlineLevel="0" collapsed="false">
      <c r="A47" s="406" t="n">
        <v>1</v>
      </c>
      <c r="B47" s="407" t="s">
        <v>525</v>
      </c>
      <c r="C47" s="407"/>
      <c r="D47" s="407"/>
      <c r="E47" s="408" t="n">
        <v>0</v>
      </c>
      <c r="F47" s="409" t="n">
        <v>0</v>
      </c>
      <c r="G47" s="410" t="n">
        <f aca="false">E47*F47</f>
        <v>0</v>
      </c>
      <c r="H47" s="411" t="n">
        <f aca="false">E47*12</f>
        <v>0</v>
      </c>
      <c r="I47" s="410" t="n">
        <f aca="false">H47*F47</f>
        <v>0</v>
      </c>
      <c r="J47" s="412" t="e">
        <f aca="false">I47/G53</f>
        <v>#DIV/0!</v>
      </c>
    </row>
    <row r="48" customFormat="false" ht="33.75" hidden="false" customHeight="true" outlineLevel="0" collapsed="false">
      <c r="A48" s="406" t="n">
        <v>2</v>
      </c>
      <c r="B48" s="407" t="s">
        <v>526</v>
      </c>
      <c r="C48" s="407"/>
      <c r="D48" s="407"/>
      <c r="E48" s="408" t="n">
        <v>0</v>
      </c>
      <c r="F48" s="409" t="n">
        <v>0</v>
      </c>
      <c r="G48" s="413" t="n">
        <v>0</v>
      </c>
      <c r="H48" s="411" t="n">
        <f aca="false">E48*12</f>
        <v>0</v>
      </c>
      <c r="I48" s="410" t="n">
        <v>0</v>
      </c>
      <c r="J48" s="412" t="n">
        <v>0</v>
      </c>
      <c r="M48" s="414"/>
      <c r="N48" s="415"/>
    </row>
    <row r="49" customFormat="false" ht="50.25" hidden="false" customHeight="true" outlineLevel="0" collapsed="false">
      <c r="A49" s="406" t="n">
        <v>3</v>
      </c>
      <c r="B49" s="407" t="s">
        <v>527</v>
      </c>
      <c r="C49" s="407"/>
      <c r="D49" s="407"/>
      <c r="E49" s="408" t="n">
        <v>0</v>
      </c>
      <c r="F49" s="409" t="n">
        <v>0</v>
      </c>
      <c r="G49" s="413" t="n">
        <v>0</v>
      </c>
      <c r="H49" s="411" t="n">
        <f aca="false">E49*12</f>
        <v>0</v>
      </c>
      <c r="I49" s="410" t="n">
        <v>0</v>
      </c>
      <c r="J49" s="412" t="n">
        <v>0</v>
      </c>
      <c r="M49" s="414"/>
    </row>
    <row r="50" customFormat="false" ht="57" hidden="false" customHeight="true" outlineLevel="0" collapsed="false">
      <c r="A50" s="406" t="n">
        <v>4</v>
      </c>
      <c r="B50" s="407" t="s">
        <v>528</v>
      </c>
      <c r="C50" s="407"/>
      <c r="D50" s="407"/>
      <c r="E50" s="408" t="n">
        <v>0</v>
      </c>
      <c r="F50" s="409" t="n">
        <v>0</v>
      </c>
      <c r="G50" s="410" t="n">
        <f aca="false">E50*F50</f>
        <v>0</v>
      </c>
      <c r="H50" s="411" t="n">
        <f aca="false">E50*12</f>
        <v>0</v>
      </c>
      <c r="I50" s="410" t="n">
        <f aca="false">H50*F50</f>
        <v>0</v>
      </c>
      <c r="J50" s="412" t="e">
        <f aca="false">I50/G53</f>
        <v>#DIV/0!</v>
      </c>
    </row>
    <row r="51" customFormat="false" ht="73.5" hidden="false" customHeight="true" outlineLevel="0" collapsed="false">
      <c r="A51" s="406" t="n">
        <v>5</v>
      </c>
      <c r="B51" s="407" t="s">
        <v>529</v>
      </c>
      <c r="C51" s="407"/>
      <c r="D51" s="407"/>
      <c r="E51" s="408" t="n">
        <v>0</v>
      </c>
      <c r="F51" s="409" t="n">
        <v>0</v>
      </c>
      <c r="G51" s="410" t="n">
        <f aca="false">E51*F51</f>
        <v>0</v>
      </c>
      <c r="H51" s="411" t="n">
        <f aca="false">E51*12</f>
        <v>0</v>
      </c>
      <c r="I51" s="410" t="n">
        <f aca="false">H51*F51</f>
        <v>0</v>
      </c>
      <c r="J51" s="412" t="e">
        <f aca="false">I51/G53</f>
        <v>#DIV/0!</v>
      </c>
    </row>
    <row r="53" customFormat="false" ht="19.7" hidden="false" customHeight="false" outlineLevel="0" collapsed="false">
      <c r="A53" s="416" t="s">
        <v>530</v>
      </c>
      <c r="B53" s="416"/>
      <c r="C53" s="416"/>
      <c r="D53" s="416"/>
      <c r="E53" s="416"/>
      <c r="F53" s="416"/>
      <c r="G53" s="417" t="n">
        <f aca="false">I47+I48+I49+I50+I51</f>
        <v>0</v>
      </c>
      <c r="H53" s="417"/>
      <c r="J53" s="414"/>
    </row>
    <row r="54" customFormat="false" ht="19.7" hidden="false" customHeight="false" outlineLevel="0" collapsed="false">
      <c r="A54" s="416" t="s">
        <v>531</v>
      </c>
      <c r="B54" s="416"/>
      <c r="C54" s="416"/>
      <c r="D54" s="416"/>
      <c r="E54" s="416"/>
      <c r="F54" s="416"/>
      <c r="G54" s="417" t="n">
        <f aca="false">G53/12</f>
        <v>0</v>
      </c>
      <c r="H54" s="417"/>
      <c r="J54" s="414"/>
    </row>
    <row r="57" customFormat="false" ht="12.75" hidden="false" customHeight="true" outlineLevel="0" collapsed="false">
      <c r="A57" s="418" t="s">
        <v>532</v>
      </c>
      <c r="B57" s="418"/>
      <c r="C57" s="418"/>
      <c r="D57" s="418"/>
      <c r="E57" s="418"/>
      <c r="F57" s="418"/>
      <c r="G57" s="418"/>
      <c r="H57" s="418"/>
      <c r="I57" s="418"/>
      <c r="J57" s="418"/>
      <c r="K57" s="418"/>
      <c r="L57" s="418"/>
      <c r="M57" s="418"/>
    </row>
    <row r="58" customFormat="false" ht="115.65" hidden="false" customHeight="true" outlineLevel="0" collapsed="false">
      <c r="A58" s="419" t="s">
        <v>533</v>
      </c>
      <c r="B58" s="419"/>
      <c r="C58" s="419"/>
      <c r="D58" s="419"/>
      <c r="E58" s="419"/>
      <c r="F58" s="419"/>
      <c r="G58" s="419"/>
      <c r="H58" s="419"/>
      <c r="I58" s="419"/>
      <c r="J58" s="419"/>
      <c r="K58" s="419"/>
      <c r="L58" s="419"/>
      <c r="M58" s="419"/>
    </row>
  </sheetData>
  <mergeCells count="53">
    <mergeCell ref="A2:J2"/>
    <mergeCell ref="A3:J3"/>
    <mergeCell ref="C4:F4"/>
    <mergeCell ref="L4:R4"/>
    <mergeCell ref="S4:T4"/>
    <mergeCell ref="C5:F5"/>
    <mergeCell ref="L5:R5"/>
    <mergeCell ref="S5:T5"/>
    <mergeCell ref="C6:F6"/>
    <mergeCell ref="C7:F7"/>
    <mergeCell ref="C8:F8"/>
    <mergeCell ref="C9:F9"/>
    <mergeCell ref="A10:I10"/>
    <mergeCell ref="A11:I11"/>
    <mergeCell ref="A12:I12"/>
    <mergeCell ref="A13:J13"/>
    <mergeCell ref="A14:J14"/>
    <mergeCell ref="P14:T14"/>
    <mergeCell ref="C15:F15"/>
    <mergeCell ref="C16:F16"/>
    <mergeCell ref="C17:F17"/>
    <mergeCell ref="C18:F18"/>
    <mergeCell ref="A19:I19"/>
    <mergeCell ref="A20:I20"/>
    <mergeCell ref="A21:I21"/>
    <mergeCell ref="A24:J24"/>
    <mergeCell ref="A25:F25"/>
    <mergeCell ref="A26:F26"/>
    <mergeCell ref="A28:J28"/>
    <mergeCell ref="A29:F29"/>
    <mergeCell ref="A30:F30"/>
    <mergeCell ref="A32:J32"/>
    <mergeCell ref="A33:F33"/>
    <mergeCell ref="A34:F34"/>
    <mergeCell ref="A36:J36"/>
    <mergeCell ref="A37:F37"/>
    <mergeCell ref="A38:F38"/>
    <mergeCell ref="A40:J40"/>
    <mergeCell ref="A41:F41"/>
    <mergeCell ref="A42:F42"/>
    <mergeCell ref="A45:J45"/>
    <mergeCell ref="B46:D46"/>
    <mergeCell ref="B47:D47"/>
    <mergeCell ref="B48:D48"/>
    <mergeCell ref="B49:D49"/>
    <mergeCell ref="B50:D50"/>
    <mergeCell ref="B51:D51"/>
    <mergeCell ref="A53:F53"/>
    <mergeCell ref="G53:H53"/>
    <mergeCell ref="A54:F54"/>
    <mergeCell ref="G54:H54"/>
    <mergeCell ref="A57:M57"/>
    <mergeCell ref="A58:M5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8" activeCellId="0" sqref="C28"/>
    </sheetView>
  </sheetViews>
  <sheetFormatPr defaultColWidth="8.66796875" defaultRowHeight="12.75" zeroHeight="false" outlineLevelRow="0" outlineLevelCol="0"/>
  <cols>
    <col collapsed="false" customWidth="true" hidden="false" outlineLevel="0" max="1" min="1" style="1" width="73"/>
    <col collapsed="false" customWidth="true" hidden="false" outlineLevel="0" max="2" min="2" style="1" width="20.44"/>
    <col collapsed="false" customWidth="true" hidden="false" outlineLevel="0" max="3" min="3" style="1" width="38.88"/>
    <col collapsed="false" customWidth="true" hidden="false" outlineLevel="0" max="5" min="5" style="1" width="9.56"/>
    <col collapsed="false" customWidth="true" hidden="false" outlineLevel="0" max="7" min="7" style="1" width="11.56"/>
  </cols>
  <sheetData>
    <row r="1" customFormat="false" ht="19.7" hidden="false" customHeight="false" outlineLevel="0" collapsed="false">
      <c r="A1" s="420" t="s">
        <v>534</v>
      </c>
      <c r="B1" s="420"/>
      <c r="C1" s="420"/>
    </row>
    <row r="2" customFormat="false" ht="12.75" hidden="false" customHeight="false" outlineLevel="0" collapsed="false">
      <c r="A2" s="68"/>
      <c r="C2" s="260"/>
    </row>
    <row r="3" s="88" customFormat="true" ht="30" hidden="false" customHeight="true" outlineLevel="0" collapsed="false">
      <c r="A3" s="84" t="s">
        <v>78</v>
      </c>
      <c r="B3" s="421" t="s">
        <v>79</v>
      </c>
      <c r="C3" s="422" t="s">
        <v>535</v>
      </c>
      <c r="D3" s="248"/>
      <c r="E3" s="248"/>
      <c r="F3" s="248"/>
      <c r="G3" s="248"/>
      <c r="H3" s="248"/>
      <c r="I3" s="248"/>
      <c r="J3" s="248"/>
      <c r="K3" s="248"/>
      <c r="L3" s="248"/>
    </row>
    <row r="4" customFormat="false" ht="30" hidden="false" customHeight="true" outlineLevel="0" collapsed="false">
      <c r="A4" s="84"/>
      <c r="B4" s="423" t="s">
        <v>84</v>
      </c>
      <c r="C4" s="424" t="s">
        <v>536</v>
      </c>
      <c r="D4" s="96"/>
      <c r="E4" s="96"/>
      <c r="F4" s="96"/>
      <c r="G4" s="96"/>
      <c r="H4" s="96"/>
      <c r="I4" s="96"/>
      <c r="J4" s="96"/>
      <c r="K4" s="96"/>
      <c r="L4" s="96"/>
    </row>
    <row r="5" customFormat="false" ht="12.75" hidden="false" customHeight="false" outlineLevel="0" collapsed="false">
      <c r="A5" s="84"/>
      <c r="B5" s="423"/>
      <c r="C5" s="425" t="s">
        <v>537</v>
      </c>
      <c r="D5" s="96"/>
      <c r="E5" s="96"/>
      <c r="F5" s="96"/>
      <c r="G5" s="96"/>
      <c r="H5" s="96"/>
      <c r="I5" s="96"/>
      <c r="J5" s="96"/>
      <c r="K5" s="96"/>
      <c r="L5" s="96"/>
    </row>
    <row r="6" customFormat="false" ht="12.75" hidden="false" customHeight="false" outlineLevel="0" collapsed="false">
      <c r="A6" s="95"/>
      <c r="B6" s="96"/>
      <c r="C6" s="426"/>
      <c r="D6" s="96"/>
      <c r="E6" s="96"/>
      <c r="F6" s="96"/>
      <c r="G6" s="96"/>
      <c r="H6" s="96"/>
      <c r="I6" s="96"/>
      <c r="J6" s="96"/>
      <c r="K6" s="96"/>
      <c r="L6" s="96"/>
    </row>
    <row r="7" customFormat="false" ht="35.5" hidden="false" customHeight="false" outlineLevel="0" collapsed="false">
      <c r="A7" s="216" t="s">
        <v>85</v>
      </c>
      <c r="B7" s="217" t="s">
        <v>86</v>
      </c>
      <c r="C7" s="427"/>
      <c r="D7" s="96"/>
      <c r="E7" s="96"/>
      <c r="F7" s="96"/>
      <c r="G7" s="96"/>
      <c r="H7" s="96"/>
      <c r="I7" s="96"/>
      <c r="J7" s="96"/>
      <c r="K7" s="96"/>
      <c r="L7" s="96"/>
    </row>
    <row r="8" customFormat="false" ht="15.75" hidden="false" customHeight="true" outlineLevel="0" collapsed="false">
      <c r="A8" s="100" t="s">
        <v>87</v>
      </c>
      <c r="B8" s="100"/>
      <c r="C8" s="100"/>
      <c r="D8" s="96"/>
      <c r="E8" s="96"/>
      <c r="F8" s="96"/>
      <c r="G8" s="96"/>
      <c r="H8" s="96"/>
      <c r="I8" s="96"/>
      <c r="J8" s="96"/>
      <c r="K8" s="96"/>
      <c r="L8" s="96"/>
    </row>
    <row r="9" customFormat="false" ht="12.75" hidden="false" customHeight="false" outlineLevel="0" collapsed="false">
      <c r="A9" s="101" t="s">
        <v>88</v>
      </c>
      <c r="B9" s="154"/>
      <c r="C9" s="170" t="s">
        <v>89</v>
      </c>
      <c r="D9" s="96"/>
      <c r="E9" s="96"/>
      <c r="F9" s="96"/>
      <c r="G9" s="96"/>
      <c r="H9" s="96"/>
      <c r="I9" s="96"/>
      <c r="J9" s="96"/>
      <c r="K9" s="96"/>
      <c r="L9" s="96"/>
    </row>
    <row r="10" customFormat="false" ht="12.75" hidden="false" customHeight="false" outlineLevel="0" collapsed="false">
      <c r="A10" s="107" t="s">
        <v>90</v>
      </c>
      <c r="B10" s="428"/>
      <c r="C10" s="429" t="s">
        <v>536</v>
      </c>
      <c r="D10" s="96"/>
      <c r="E10" s="96"/>
      <c r="F10" s="96"/>
      <c r="G10" s="96"/>
      <c r="H10" s="96"/>
      <c r="I10" s="96"/>
      <c r="J10" s="96"/>
      <c r="K10" s="96"/>
      <c r="L10" s="96"/>
    </row>
    <row r="11" customFormat="false" ht="12.75" hidden="false" customHeight="false" outlineLevel="0" collapsed="false">
      <c r="A11" s="107" t="s">
        <v>538</v>
      </c>
      <c r="B11" s="430"/>
      <c r="C11" s="429"/>
      <c r="D11" s="96"/>
      <c r="E11" s="96"/>
      <c r="F11" s="96"/>
      <c r="G11" s="96"/>
      <c r="H11" s="96"/>
      <c r="I11" s="96"/>
      <c r="J11" s="96"/>
      <c r="K11" s="96"/>
      <c r="L11" s="96"/>
    </row>
    <row r="12" customFormat="false" ht="12.75" hidden="false" customHeight="false" outlineLevel="0" collapsed="false">
      <c r="A12" s="107" t="s">
        <v>539</v>
      </c>
      <c r="B12" s="431"/>
      <c r="C12" s="429"/>
      <c r="D12" s="96"/>
      <c r="E12" s="96"/>
      <c r="F12" s="96"/>
      <c r="G12" s="96"/>
      <c r="H12" s="96"/>
      <c r="I12" s="96"/>
      <c r="J12" s="96"/>
      <c r="K12" s="96"/>
      <c r="L12" s="96"/>
    </row>
    <row r="13" customFormat="false" ht="12.75" hidden="false" customHeight="false" outlineLevel="0" collapsed="false">
      <c r="A13" s="107" t="s">
        <v>93</v>
      </c>
      <c r="B13" s="428"/>
      <c r="C13" s="429"/>
      <c r="D13" s="96"/>
      <c r="E13" s="96"/>
      <c r="F13" s="96"/>
      <c r="G13" s="96"/>
      <c r="H13" s="96"/>
      <c r="I13" s="96"/>
      <c r="J13" s="96"/>
      <c r="K13" s="96"/>
      <c r="L13" s="96"/>
    </row>
    <row r="14" customFormat="false" ht="12.75" hidden="false" customHeight="false" outlineLevel="0" collapsed="false">
      <c r="A14" s="107" t="s">
        <v>94</v>
      </c>
      <c r="B14" s="428"/>
      <c r="C14" s="429"/>
      <c r="D14" s="96"/>
      <c r="E14" s="96"/>
      <c r="F14" s="96"/>
      <c r="G14" s="96"/>
      <c r="H14" s="96"/>
      <c r="I14" s="96"/>
      <c r="J14" s="96"/>
      <c r="K14" s="96"/>
      <c r="L14" s="96"/>
    </row>
    <row r="15" customFormat="false" ht="12.75" hidden="false" customHeight="false" outlineLevel="0" collapsed="false">
      <c r="A15" s="107" t="s">
        <v>95</v>
      </c>
      <c r="B15" s="428"/>
      <c r="C15" s="429"/>
      <c r="D15" s="96"/>
      <c r="E15" s="96"/>
      <c r="F15" s="96"/>
      <c r="G15" s="96"/>
      <c r="H15" s="96"/>
      <c r="I15" s="96"/>
      <c r="J15" s="96"/>
      <c r="K15" s="96"/>
      <c r="L15" s="96"/>
    </row>
    <row r="16" customFormat="false" ht="12.75" hidden="false" customHeight="false" outlineLevel="0" collapsed="false">
      <c r="A16" s="119" t="s">
        <v>540</v>
      </c>
      <c r="B16" s="432"/>
      <c r="C16" s="433"/>
      <c r="D16" s="96"/>
      <c r="E16" s="96"/>
      <c r="F16" s="96"/>
      <c r="G16" s="96"/>
      <c r="H16" s="96"/>
      <c r="I16" s="96"/>
      <c r="J16" s="96"/>
      <c r="K16" s="96"/>
      <c r="L16" s="96"/>
    </row>
    <row r="17" customFormat="false" ht="40.5" hidden="false" customHeight="true" outlineLevel="0" collapsed="false">
      <c r="A17" s="125" t="s">
        <v>97</v>
      </c>
      <c r="B17" s="434"/>
      <c r="C17" s="435" t="s">
        <v>541</v>
      </c>
      <c r="D17" s="96"/>
      <c r="E17" s="96"/>
      <c r="F17" s="96"/>
      <c r="G17" s="96"/>
      <c r="H17" s="96"/>
      <c r="I17" s="96"/>
      <c r="J17" s="96"/>
      <c r="K17" s="96"/>
      <c r="L17" s="96"/>
    </row>
    <row r="18" customFormat="false" ht="12.75" hidden="false" customHeight="false" outlineLevel="0" collapsed="false">
      <c r="A18" s="99"/>
      <c r="B18" s="99"/>
      <c r="C18" s="99"/>
      <c r="D18" s="96"/>
      <c r="E18" s="96"/>
      <c r="F18" s="96"/>
      <c r="G18" s="96"/>
      <c r="H18" s="96"/>
      <c r="I18" s="96"/>
      <c r="J18" s="96"/>
      <c r="K18" s="96"/>
      <c r="L18" s="96"/>
    </row>
    <row r="19" s="80" customFormat="true" ht="15.75" hidden="false" customHeight="true" outlineLevel="0" collapsed="false">
      <c r="A19" s="100" t="s">
        <v>98</v>
      </c>
      <c r="B19" s="100"/>
      <c r="C19" s="100"/>
      <c r="D19" s="436"/>
      <c r="E19" s="436"/>
      <c r="F19" s="436"/>
      <c r="G19" s="436"/>
      <c r="H19" s="436"/>
      <c r="I19" s="436"/>
      <c r="J19" s="436"/>
      <c r="K19" s="436"/>
      <c r="L19" s="436"/>
    </row>
    <row r="20" customFormat="false" ht="15" hidden="false" customHeight="true" outlineLevel="0" collapsed="false">
      <c r="A20" s="437" t="s">
        <v>99</v>
      </c>
      <c r="B20" s="437"/>
      <c r="C20" s="437"/>
      <c r="D20" s="436"/>
      <c r="E20" s="436"/>
      <c r="F20" s="436"/>
      <c r="G20" s="436"/>
      <c r="H20" s="436"/>
      <c r="I20" s="436"/>
      <c r="J20" s="436"/>
      <c r="K20" s="436"/>
      <c r="L20" s="436"/>
    </row>
    <row r="21" customFormat="false" ht="13.8" hidden="false" customHeight="false" outlineLevel="0" collapsed="false">
      <c r="A21" s="134" t="s">
        <v>100</v>
      </c>
      <c r="B21" s="438"/>
      <c r="C21" s="439" t="s">
        <v>89</v>
      </c>
      <c r="D21" s="436"/>
      <c r="E21" s="436"/>
      <c r="F21" s="436"/>
      <c r="G21" s="436"/>
      <c r="H21" s="436"/>
      <c r="I21" s="436"/>
      <c r="J21" s="436"/>
      <c r="K21" s="436"/>
      <c r="L21" s="436"/>
    </row>
    <row r="22" customFormat="false" ht="13.8" hidden="false" customHeight="false" outlineLevel="0" collapsed="false">
      <c r="A22" s="134" t="s">
        <v>101</v>
      </c>
      <c r="B22" s="440" t="n">
        <v>0.0833</v>
      </c>
      <c r="C22" s="441" t="s">
        <v>542</v>
      </c>
      <c r="D22" s="436"/>
      <c r="E22" s="436"/>
      <c r="F22" s="436"/>
      <c r="G22" s="436"/>
      <c r="H22" s="436"/>
      <c r="I22" s="436"/>
      <c r="J22" s="436"/>
      <c r="K22" s="436"/>
      <c r="L22" s="436"/>
    </row>
    <row r="23" customFormat="false" ht="13.8" hidden="false" customHeight="false" outlineLevel="0" collapsed="false">
      <c r="A23" s="134" t="s">
        <v>102</v>
      </c>
      <c r="B23" s="440" t="n">
        <v>0.0277666666666667</v>
      </c>
      <c r="C23" s="441" t="s">
        <v>543</v>
      </c>
      <c r="D23" s="436"/>
      <c r="F23" s="436"/>
      <c r="G23" s="436"/>
      <c r="H23" s="436"/>
      <c r="I23" s="436"/>
      <c r="J23" s="436"/>
      <c r="K23" s="436"/>
      <c r="L23" s="436"/>
    </row>
    <row r="24" customFormat="false" ht="13.8" hidden="false" customHeight="false" outlineLevel="0" collapsed="false">
      <c r="A24" s="442" t="s">
        <v>103</v>
      </c>
      <c r="B24" s="443" t="n">
        <v>0.111066666666667</v>
      </c>
      <c r="C24" s="444" t="s">
        <v>544</v>
      </c>
      <c r="D24" s="436"/>
      <c r="E24" s="436"/>
      <c r="F24" s="436"/>
      <c r="G24" s="436"/>
      <c r="H24" s="436"/>
      <c r="I24" s="436"/>
      <c r="J24" s="436"/>
      <c r="K24" s="436"/>
      <c r="L24" s="436"/>
    </row>
    <row r="25" customFormat="false" ht="15" hidden="false" customHeight="true" outlineLevel="0" collapsed="false">
      <c r="A25" s="445" t="s">
        <v>104</v>
      </c>
      <c r="B25" s="445"/>
      <c r="C25" s="445"/>
      <c r="D25" s="96"/>
      <c r="E25" s="96"/>
      <c r="F25" s="96"/>
      <c r="G25" s="96"/>
      <c r="H25" s="96"/>
      <c r="I25" s="96"/>
      <c r="J25" s="96"/>
      <c r="K25" s="96"/>
      <c r="L25" s="96"/>
    </row>
    <row r="26" customFormat="false" ht="12.75" hidden="false" customHeight="false" outlineLevel="0" collapsed="false">
      <c r="A26" s="107" t="s">
        <v>545</v>
      </c>
      <c r="B26" s="446"/>
      <c r="C26" s="156" t="s">
        <v>89</v>
      </c>
      <c r="D26" s="96"/>
      <c r="E26" s="96"/>
      <c r="F26" s="96"/>
      <c r="G26" s="96"/>
      <c r="H26" s="96"/>
      <c r="I26" s="96"/>
      <c r="J26" s="96"/>
      <c r="K26" s="96"/>
      <c r="L26" s="96"/>
    </row>
    <row r="27" customFormat="false" ht="12.75" hidden="false" customHeight="false" outlineLevel="0" collapsed="false">
      <c r="A27" s="107" t="s">
        <v>106</v>
      </c>
      <c r="B27" s="447" t="n">
        <v>0</v>
      </c>
      <c r="C27" s="448" t="s">
        <v>546</v>
      </c>
      <c r="D27" s="96"/>
      <c r="E27" s="96"/>
      <c r="F27" s="96"/>
      <c r="G27" s="96"/>
      <c r="H27" s="96"/>
      <c r="I27" s="96"/>
      <c r="J27" s="96"/>
      <c r="K27" s="96"/>
      <c r="L27" s="96"/>
    </row>
    <row r="28" customFormat="false" ht="24.05" hidden="false" customHeight="false" outlineLevel="0" collapsed="false">
      <c r="A28" s="107" t="s">
        <v>107</v>
      </c>
      <c r="B28" s="446" t="n">
        <v>0.025</v>
      </c>
      <c r="C28" s="429" t="s">
        <v>547</v>
      </c>
      <c r="D28" s="96"/>
      <c r="E28" s="96"/>
      <c r="F28" s="96"/>
      <c r="G28" s="96"/>
      <c r="H28" s="96"/>
      <c r="I28" s="96"/>
      <c r="J28" s="96"/>
      <c r="K28" s="96"/>
      <c r="L28" s="96"/>
    </row>
    <row r="29" customFormat="false" ht="24.05" hidden="false" customHeight="false" outlineLevel="0" collapsed="false">
      <c r="A29" s="107" t="s">
        <v>108</v>
      </c>
      <c r="B29" s="446" t="n">
        <v>0.03</v>
      </c>
      <c r="C29" s="429" t="s">
        <v>548</v>
      </c>
      <c r="D29" s="96"/>
      <c r="E29" s="96"/>
      <c r="F29" s="96"/>
      <c r="G29" s="96"/>
      <c r="H29" s="96"/>
      <c r="I29" s="96"/>
      <c r="J29" s="96"/>
      <c r="K29" s="96"/>
      <c r="L29" s="96"/>
    </row>
    <row r="30" customFormat="false" ht="24.05" hidden="false" customHeight="false" outlineLevel="0" collapsed="false">
      <c r="A30" s="107" t="s">
        <v>109</v>
      </c>
      <c r="B30" s="446" t="n">
        <v>0.015</v>
      </c>
      <c r="C30" s="429" t="s">
        <v>549</v>
      </c>
      <c r="D30" s="96"/>
      <c r="E30" s="96"/>
      <c r="F30" s="96"/>
      <c r="G30" s="96"/>
      <c r="H30" s="96"/>
      <c r="I30" s="96"/>
      <c r="J30" s="96"/>
      <c r="K30" s="96"/>
      <c r="L30" s="96"/>
    </row>
    <row r="31" customFormat="false" ht="12.75" hidden="false" customHeight="false" outlineLevel="0" collapsed="false">
      <c r="A31" s="107" t="s">
        <v>110</v>
      </c>
      <c r="B31" s="446" t="n">
        <v>0.01</v>
      </c>
      <c r="C31" s="429" t="s">
        <v>550</v>
      </c>
      <c r="D31" s="96"/>
      <c r="E31" s="96"/>
      <c r="F31" s="96"/>
      <c r="G31" s="96"/>
      <c r="H31" s="96"/>
      <c r="I31" s="96"/>
      <c r="J31" s="96"/>
      <c r="K31" s="96"/>
      <c r="L31" s="96"/>
    </row>
    <row r="32" customFormat="false" ht="12.75" hidden="false" customHeight="false" outlineLevel="0" collapsed="false">
      <c r="A32" s="107" t="s">
        <v>111</v>
      </c>
      <c r="B32" s="446" t="n">
        <v>0.006</v>
      </c>
      <c r="C32" s="429" t="s">
        <v>551</v>
      </c>
      <c r="D32" s="96"/>
      <c r="E32" s="96"/>
      <c r="F32" s="96"/>
      <c r="G32" s="96"/>
      <c r="H32" s="96"/>
      <c r="I32" s="96"/>
      <c r="J32" s="96"/>
      <c r="K32" s="96"/>
      <c r="L32" s="96"/>
    </row>
    <row r="33" customFormat="false" ht="12.75" hidden="false" customHeight="false" outlineLevel="0" collapsed="false">
      <c r="A33" s="107" t="s">
        <v>112</v>
      </c>
      <c r="B33" s="446" t="n">
        <v>0.002</v>
      </c>
      <c r="C33" s="429" t="s">
        <v>552</v>
      </c>
      <c r="D33" s="96"/>
      <c r="E33" s="96"/>
      <c r="F33" s="96"/>
      <c r="G33" s="96"/>
      <c r="H33" s="96"/>
      <c r="I33" s="96"/>
      <c r="J33" s="96"/>
      <c r="K33" s="96"/>
      <c r="L33" s="96"/>
    </row>
    <row r="34" customFormat="false" ht="24.05" hidden="false" customHeight="false" outlineLevel="0" collapsed="false">
      <c r="A34" s="107" t="s">
        <v>113</v>
      </c>
      <c r="B34" s="446" t="n">
        <v>0.08</v>
      </c>
      <c r="C34" s="429" t="s">
        <v>553</v>
      </c>
      <c r="D34" s="96"/>
      <c r="E34" s="96"/>
      <c r="F34" s="96"/>
      <c r="G34" s="96"/>
      <c r="H34" s="96"/>
      <c r="I34" s="96"/>
      <c r="J34" s="96"/>
      <c r="K34" s="96"/>
      <c r="L34" s="96"/>
    </row>
    <row r="35" s="150" customFormat="true" ht="13.8" hidden="false" customHeight="false" outlineLevel="0" collapsed="false">
      <c r="A35" s="442" t="s">
        <v>114</v>
      </c>
      <c r="B35" s="443" t="n">
        <f aca="false">SUM(B27:B34)</f>
        <v>0.168</v>
      </c>
      <c r="C35" s="449" t="s">
        <v>554</v>
      </c>
      <c r="D35" s="450"/>
      <c r="E35" s="450"/>
      <c r="F35" s="450"/>
      <c r="G35" s="450"/>
      <c r="H35" s="450"/>
      <c r="I35" s="450"/>
      <c r="J35" s="450"/>
      <c r="K35" s="450"/>
      <c r="L35" s="450"/>
    </row>
    <row r="36" customFormat="false" ht="12.75" hidden="false" customHeight="false" outlineLevel="0" collapsed="false">
      <c r="A36" s="107" t="s">
        <v>115</v>
      </c>
      <c r="B36" s="430"/>
      <c r="C36" s="156"/>
      <c r="D36" s="96"/>
      <c r="E36" s="96"/>
      <c r="F36" s="96"/>
      <c r="G36" s="96"/>
      <c r="H36" s="96"/>
      <c r="I36" s="96"/>
      <c r="J36" s="96"/>
      <c r="K36" s="96"/>
      <c r="L36" s="96"/>
    </row>
    <row r="37" customFormat="false" ht="12.75" hidden="false" customHeight="false" outlineLevel="0" collapsed="false">
      <c r="A37" s="107" t="s">
        <v>116</v>
      </c>
      <c r="B37" s="430"/>
      <c r="C37" s="156" t="s">
        <v>117</v>
      </c>
      <c r="D37" s="96"/>
      <c r="E37" s="96"/>
      <c r="F37" s="96"/>
      <c r="G37" s="96"/>
      <c r="H37" s="96"/>
      <c r="I37" s="96"/>
      <c r="J37" s="96"/>
      <c r="K37" s="96"/>
      <c r="L37" s="96"/>
    </row>
    <row r="38" customFormat="false" ht="12.75" hidden="false" customHeight="false" outlineLevel="0" collapsed="false">
      <c r="A38" s="107" t="s">
        <v>118</v>
      </c>
      <c r="B38" s="451"/>
      <c r="C38" s="429" t="s">
        <v>555</v>
      </c>
      <c r="D38" s="96"/>
      <c r="E38" s="96"/>
      <c r="F38" s="96"/>
      <c r="G38" s="96"/>
      <c r="H38" s="96"/>
      <c r="I38" s="96"/>
      <c r="J38" s="96"/>
      <c r="K38" s="96"/>
      <c r="L38" s="96"/>
    </row>
    <row r="39" customFormat="false" ht="12.75" hidden="false" customHeight="false" outlineLevel="0" collapsed="false">
      <c r="A39" s="107" t="s">
        <v>556</v>
      </c>
      <c r="B39" s="451"/>
      <c r="C39" s="429" t="s">
        <v>557</v>
      </c>
      <c r="D39" s="96"/>
      <c r="E39" s="96"/>
      <c r="F39" s="96"/>
      <c r="G39" s="96"/>
      <c r="H39" s="96"/>
      <c r="I39" s="96"/>
      <c r="J39" s="96"/>
      <c r="K39" s="96"/>
      <c r="L39" s="96"/>
    </row>
    <row r="40" customFormat="false" ht="12.75" hidden="false" customHeight="false" outlineLevel="0" collapsed="false">
      <c r="A40" s="107" t="s">
        <v>120</v>
      </c>
      <c r="B40" s="451"/>
      <c r="C40" s="429" t="n">
        <v>0</v>
      </c>
      <c r="D40" s="96"/>
      <c r="E40" s="96"/>
      <c r="F40" s="96"/>
      <c r="G40" s="96"/>
      <c r="H40" s="96"/>
      <c r="I40" s="96"/>
      <c r="J40" s="96"/>
      <c r="K40" s="96"/>
      <c r="L40" s="96"/>
    </row>
    <row r="41" customFormat="false" ht="12.75" hidden="false" customHeight="false" outlineLevel="0" collapsed="false">
      <c r="A41" s="107" t="s">
        <v>558</v>
      </c>
      <c r="B41" s="451"/>
      <c r="C41" s="429" t="n">
        <v>0</v>
      </c>
      <c r="D41" s="96"/>
      <c r="E41" s="96"/>
      <c r="F41" s="96"/>
      <c r="G41" s="96"/>
      <c r="H41" s="96"/>
      <c r="I41" s="96"/>
      <c r="J41" s="96"/>
      <c r="K41" s="96"/>
      <c r="L41" s="96"/>
    </row>
    <row r="42" customFormat="false" ht="12.75" hidden="false" customHeight="false" outlineLevel="0" collapsed="false">
      <c r="A42" s="107" t="s">
        <v>122</v>
      </c>
      <c r="B42" s="451"/>
      <c r="C42" s="429" t="n">
        <v>0</v>
      </c>
      <c r="D42" s="96"/>
      <c r="E42" s="96"/>
      <c r="F42" s="96"/>
      <c r="G42" s="96"/>
      <c r="H42" s="96"/>
      <c r="I42" s="96"/>
      <c r="J42" s="96"/>
      <c r="K42" s="96"/>
      <c r="L42" s="96"/>
    </row>
    <row r="43" customFormat="false" ht="12.75" hidden="false" customHeight="false" outlineLevel="0" collapsed="false">
      <c r="A43" s="107" t="s">
        <v>123</v>
      </c>
      <c r="B43" s="451"/>
      <c r="C43" s="429" t="n">
        <v>0</v>
      </c>
      <c r="D43" s="96"/>
      <c r="E43" s="96"/>
      <c r="F43" s="96"/>
      <c r="G43" s="96"/>
      <c r="H43" s="96"/>
      <c r="I43" s="96"/>
      <c r="J43" s="96"/>
      <c r="K43" s="96"/>
      <c r="L43" s="96"/>
    </row>
    <row r="44" s="150" customFormat="true" ht="13.8" hidden="false" customHeight="false" outlineLevel="0" collapsed="false">
      <c r="A44" s="442" t="s">
        <v>124</v>
      </c>
      <c r="B44" s="452"/>
      <c r="C44" s="449" t="s">
        <v>559</v>
      </c>
      <c r="D44" s="450"/>
      <c r="E44" s="450"/>
      <c r="F44" s="450"/>
      <c r="G44" s="450"/>
      <c r="H44" s="450"/>
      <c r="I44" s="450"/>
      <c r="J44" s="450"/>
      <c r="K44" s="450"/>
      <c r="L44" s="450"/>
    </row>
    <row r="45" customFormat="false" ht="24.05" hidden="false" customHeight="false" outlineLevel="0" collapsed="false">
      <c r="A45" s="107" t="s">
        <v>125</v>
      </c>
      <c r="B45" s="430"/>
      <c r="C45" s="156" t="s">
        <v>117</v>
      </c>
      <c r="D45" s="96"/>
      <c r="E45" s="96"/>
      <c r="F45" s="96"/>
      <c r="G45" s="96"/>
      <c r="H45" s="96"/>
      <c r="I45" s="96"/>
      <c r="J45" s="96"/>
      <c r="K45" s="96"/>
      <c r="L45" s="96"/>
    </row>
    <row r="46" customFormat="false" ht="12.75" hidden="false" customHeight="false" outlineLevel="0" collapsed="false">
      <c r="A46" s="107" t="s">
        <v>126</v>
      </c>
      <c r="B46" s="446" t="n">
        <v>0.111066666666667</v>
      </c>
      <c r="C46" s="429" t="s">
        <v>544</v>
      </c>
      <c r="D46" s="96"/>
      <c r="E46" s="96"/>
      <c r="F46" s="96"/>
      <c r="G46" s="96"/>
      <c r="H46" s="96"/>
      <c r="I46" s="96"/>
      <c r="J46" s="96"/>
      <c r="K46" s="96"/>
      <c r="L46" s="96"/>
    </row>
    <row r="47" customFormat="false" ht="12.75" hidden="false" customHeight="false" outlineLevel="0" collapsed="false">
      <c r="A47" s="107" t="s">
        <v>105</v>
      </c>
      <c r="B47" s="446" t="n">
        <f aca="false">B35</f>
        <v>0.168</v>
      </c>
      <c r="C47" s="429" t="s">
        <v>554</v>
      </c>
      <c r="D47" s="96"/>
      <c r="E47" s="96"/>
      <c r="F47" s="96"/>
      <c r="G47" s="96"/>
      <c r="H47" s="96"/>
      <c r="I47" s="96"/>
      <c r="J47" s="96"/>
      <c r="K47" s="96"/>
      <c r="L47" s="96"/>
    </row>
    <row r="48" customFormat="false" ht="12.75" hidden="false" customHeight="false" outlineLevel="0" collapsed="false">
      <c r="A48" s="171" t="s">
        <v>116</v>
      </c>
      <c r="B48" s="453"/>
      <c r="C48" s="454" t="s">
        <v>559</v>
      </c>
      <c r="D48" s="96"/>
      <c r="E48" s="96"/>
      <c r="F48" s="96"/>
      <c r="G48" s="96"/>
      <c r="H48" s="96"/>
      <c r="I48" s="96"/>
      <c r="J48" s="96"/>
      <c r="K48" s="96"/>
      <c r="L48" s="96"/>
    </row>
    <row r="49" customFormat="false" ht="34.5" hidden="false" customHeight="true" outlineLevel="0" collapsed="false">
      <c r="A49" s="125" t="s">
        <v>127</v>
      </c>
      <c r="B49" s="434"/>
      <c r="C49" s="435" t="s">
        <v>541</v>
      </c>
      <c r="D49" s="96"/>
      <c r="E49" s="96"/>
      <c r="F49" s="96"/>
      <c r="G49" s="96"/>
      <c r="H49" s="96"/>
      <c r="I49" s="96"/>
      <c r="J49" s="96"/>
      <c r="K49" s="96"/>
      <c r="L49" s="96"/>
    </row>
    <row r="50" customFormat="false" ht="12.75" hidden="false" customHeight="false" outlineLevel="0" collapsed="false">
      <c r="A50" s="99"/>
      <c r="B50" s="99"/>
      <c r="C50" s="99"/>
      <c r="D50" s="96"/>
      <c r="E50" s="96"/>
      <c r="F50" s="96"/>
      <c r="G50" s="96"/>
      <c r="H50" s="96"/>
      <c r="I50" s="96"/>
      <c r="J50" s="96"/>
      <c r="K50" s="96"/>
      <c r="L50" s="96"/>
    </row>
    <row r="51" customFormat="false" ht="15.75" hidden="false" customHeight="true" outlineLevel="0" collapsed="false">
      <c r="A51" s="100" t="s">
        <v>128</v>
      </c>
      <c r="B51" s="100"/>
      <c r="C51" s="100"/>
      <c r="D51" s="96"/>
      <c r="E51" s="96"/>
      <c r="F51" s="96"/>
      <c r="G51" s="96"/>
      <c r="H51" s="96"/>
      <c r="I51" s="96"/>
      <c r="J51" s="96"/>
      <c r="K51" s="96"/>
      <c r="L51" s="96"/>
    </row>
    <row r="52" customFormat="false" ht="12.75" hidden="false" customHeight="false" outlineLevel="0" collapsed="false">
      <c r="A52" s="101" t="s">
        <v>129</v>
      </c>
      <c r="B52" s="154"/>
      <c r="C52" s="455" t="s">
        <v>117</v>
      </c>
      <c r="D52" s="96"/>
      <c r="E52" s="96"/>
      <c r="F52" s="96"/>
      <c r="G52" s="96"/>
      <c r="H52" s="96"/>
      <c r="I52" s="96"/>
      <c r="J52" s="96"/>
      <c r="K52" s="96"/>
      <c r="L52" s="96"/>
    </row>
    <row r="53" customFormat="false" ht="24.05" hidden="false" customHeight="false" outlineLevel="0" collapsed="false">
      <c r="A53" s="107" t="s">
        <v>130</v>
      </c>
      <c r="B53" s="446" t="n">
        <v>0.0042</v>
      </c>
      <c r="C53" s="429" t="s">
        <v>560</v>
      </c>
      <c r="D53" s="96"/>
      <c r="E53" s="96"/>
      <c r="F53" s="96"/>
      <c r="G53" s="96"/>
      <c r="H53" s="96"/>
      <c r="I53" s="96"/>
      <c r="J53" s="96"/>
      <c r="K53" s="96"/>
      <c r="L53" s="96"/>
    </row>
    <row r="54" customFormat="false" ht="12.75" hidden="false" customHeight="false" outlineLevel="0" collapsed="false">
      <c r="A54" s="107" t="s">
        <v>131</v>
      </c>
      <c r="B54" s="446" t="n">
        <v>0.000336</v>
      </c>
      <c r="C54" s="429" t="s">
        <v>561</v>
      </c>
      <c r="D54" s="96"/>
      <c r="E54" s="96"/>
      <c r="F54" s="96"/>
      <c r="G54" s="96"/>
      <c r="H54" s="96"/>
      <c r="I54" s="96"/>
      <c r="J54" s="96"/>
      <c r="K54" s="96"/>
      <c r="L54" s="96"/>
    </row>
    <row r="55" customFormat="false" ht="12.75" hidden="false" customHeight="false" outlineLevel="0" collapsed="false">
      <c r="A55" s="107" t="s">
        <v>132</v>
      </c>
      <c r="B55" s="446" t="n">
        <v>0.0001344</v>
      </c>
      <c r="C55" s="429" t="s">
        <v>562</v>
      </c>
      <c r="D55" s="96"/>
      <c r="E55" s="96"/>
      <c r="F55" s="96"/>
      <c r="G55" s="96"/>
      <c r="H55" s="96"/>
      <c r="I55" s="96"/>
      <c r="J55" s="96"/>
      <c r="K55" s="96"/>
      <c r="L55" s="96"/>
    </row>
    <row r="56" customFormat="false" ht="24.05" hidden="false" customHeight="false" outlineLevel="0" collapsed="false">
      <c r="A56" s="107" t="s">
        <v>133</v>
      </c>
      <c r="B56" s="446" t="n">
        <v>0.0194</v>
      </c>
      <c r="C56" s="429" t="s">
        <v>563</v>
      </c>
      <c r="D56" s="96"/>
      <c r="E56" s="96"/>
      <c r="F56" s="96"/>
      <c r="G56" s="96"/>
      <c r="H56" s="96"/>
      <c r="I56" s="96"/>
      <c r="J56" s="96"/>
      <c r="K56" s="96"/>
      <c r="L56" s="96"/>
    </row>
    <row r="57" s="80" customFormat="true" ht="24.05" hidden="false" customHeight="false" outlineLevel="0" collapsed="false">
      <c r="A57" s="134" t="s">
        <v>134</v>
      </c>
      <c r="B57" s="440" t="n">
        <v>0.0071392</v>
      </c>
      <c r="C57" s="441" t="s">
        <v>564</v>
      </c>
      <c r="D57" s="436"/>
      <c r="E57" s="436"/>
      <c r="F57" s="436"/>
      <c r="G57" s="436"/>
      <c r="H57" s="436"/>
      <c r="I57" s="436"/>
      <c r="J57" s="436"/>
      <c r="K57" s="436"/>
      <c r="L57" s="436"/>
    </row>
    <row r="58" customFormat="false" ht="35.5" hidden="false" customHeight="false" outlineLevel="0" collapsed="false">
      <c r="A58" s="176" t="s">
        <v>135</v>
      </c>
      <c r="B58" s="456" t="n">
        <v>0.0344</v>
      </c>
      <c r="C58" s="441" t="s">
        <v>565</v>
      </c>
      <c r="D58" s="436"/>
      <c r="E58" s="436"/>
      <c r="F58" s="436"/>
      <c r="G58" s="436"/>
      <c r="H58" s="436"/>
      <c r="I58" s="436"/>
      <c r="J58" s="436"/>
      <c r="K58" s="436"/>
      <c r="L58" s="436"/>
    </row>
    <row r="59" s="150" customFormat="true" ht="38.25" hidden="false" customHeight="true" outlineLevel="0" collapsed="false">
      <c r="A59" s="125" t="s">
        <v>136</v>
      </c>
      <c r="B59" s="457" t="n">
        <v>0.0656096</v>
      </c>
      <c r="C59" s="435" t="s">
        <v>541</v>
      </c>
      <c r="D59" s="450"/>
      <c r="E59" s="450"/>
      <c r="F59" s="450"/>
      <c r="G59" s="450"/>
      <c r="H59" s="450"/>
      <c r="I59" s="450"/>
      <c r="J59" s="450"/>
      <c r="K59" s="450"/>
      <c r="L59" s="450"/>
    </row>
    <row r="60" s="80" customFormat="true" ht="13.8" hidden="false" customHeight="false" outlineLevel="0" collapsed="false">
      <c r="A60" s="458"/>
      <c r="B60" s="459"/>
      <c r="C60" s="460"/>
      <c r="D60" s="436"/>
      <c r="E60" s="436"/>
      <c r="F60" s="436"/>
      <c r="G60" s="436"/>
      <c r="H60" s="436"/>
      <c r="I60" s="436"/>
      <c r="J60" s="436"/>
      <c r="K60" s="436"/>
      <c r="L60" s="436"/>
    </row>
    <row r="61" customFormat="false" ht="15.75" hidden="false" customHeight="true" outlineLevel="0" collapsed="false">
      <c r="A61" s="100" t="s">
        <v>137</v>
      </c>
      <c r="B61" s="100"/>
      <c r="C61" s="100"/>
      <c r="D61" s="436"/>
      <c r="E61" s="436"/>
      <c r="F61" s="436"/>
      <c r="G61" s="436"/>
      <c r="H61" s="436"/>
      <c r="I61" s="436"/>
      <c r="J61" s="436"/>
      <c r="K61" s="436"/>
      <c r="L61" s="436"/>
    </row>
    <row r="62" customFormat="false" ht="15" hidden="false" customHeight="true" outlineLevel="0" collapsed="false">
      <c r="A62" s="461" t="s">
        <v>138</v>
      </c>
      <c r="B62" s="461"/>
      <c r="C62" s="461"/>
      <c r="D62" s="436"/>
      <c r="E62" s="436"/>
      <c r="F62" s="436"/>
      <c r="G62" s="436"/>
      <c r="H62" s="436"/>
      <c r="I62" s="436"/>
      <c r="J62" s="436"/>
      <c r="K62" s="436"/>
      <c r="L62" s="436"/>
    </row>
    <row r="63" customFormat="false" ht="13.8" hidden="false" customHeight="false" outlineLevel="0" collapsed="false">
      <c r="A63" s="134" t="s">
        <v>566</v>
      </c>
      <c r="B63" s="438"/>
      <c r="C63" s="462" t="s">
        <v>117</v>
      </c>
      <c r="D63" s="436"/>
      <c r="E63" s="436"/>
      <c r="F63" s="436"/>
      <c r="G63" s="436"/>
      <c r="H63" s="436"/>
      <c r="I63" s="436"/>
      <c r="J63" s="436"/>
      <c r="K63" s="436"/>
      <c r="L63" s="436"/>
    </row>
    <row r="64" customFormat="false" ht="13.8" hidden="false" customHeight="false" outlineLevel="0" collapsed="false">
      <c r="A64" s="134" t="s">
        <v>567</v>
      </c>
      <c r="B64" s="463" t="n">
        <v>0.0833</v>
      </c>
      <c r="C64" s="441" t="s">
        <v>542</v>
      </c>
      <c r="D64" s="436"/>
      <c r="E64" s="464"/>
      <c r="F64" s="436"/>
      <c r="G64" s="436"/>
      <c r="H64" s="436"/>
      <c r="I64" s="436"/>
      <c r="J64" s="436"/>
      <c r="K64" s="436"/>
      <c r="L64" s="436"/>
    </row>
    <row r="65" customFormat="false" ht="13.8" hidden="false" customHeight="false" outlineLevel="0" collapsed="false">
      <c r="A65" s="107" t="s">
        <v>141</v>
      </c>
      <c r="B65" s="463" t="n">
        <v>0.0056</v>
      </c>
      <c r="C65" s="465" t="s">
        <v>568</v>
      </c>
      <c r="D65" s="96"/>
      <c r="E65" s="96"/>
      <c r="F65" s="96"/>
      <c r="G65" s="96"/>
      <c r="H65" s="96"/>
      <c r="I65" s="96"/>
      <c r="J65" s="96"/>
      <c r="K65" s="96"/>
      <c r="L65" s="96"/>
    </row>
    <row r="66" customFormat="false" ht="13.8" hidden="false" customHeight="false" outlineLevel="0" collapsed="false">
      <c r="A66" s="107" t="s">
        <v>142</v>
      </c>
      <c r="B66" s="463" t="n">
        <v>0.0005</v>
      </c>
      <c r="C66" s="465" t="s">
        <v>568</v>
      </c>
      <c r="D66" s="96"/>
      <c r="E66" s="96"/>
      <c r="F66" s="96"/>
      <c r="G66" s="96"/>
      <c r="H66" s="96"/>
      <c r="I66" s="96"/>
      <c r="J66" s="96"/>
      <c r="K66" s="96"/>
      <c r="L66" s="96"/>
    </row>
    <row r="67" customFormat="false" ht="13.8" hidden="false" customHeight="false" outlineLevel="0" collapsed="false">
      <c r="A67" s="107" t="s">
        <v>143</v>
      </c>
      <c r="B67" s="463" t="n">
        <v>0.0002</v>
      </c>
      <c r="C67" s="465" t="s">
        <v>568</v>
      </c>
      <c r="D67" s="96"/>
      <c r="E67" s="96"/>
      <c r="F67" s="96"/>
      <c r="G67" s="96"/>
      <c r="H67" s="96"/>
      <c r="I67" s="96"/>
      <c r="J67" s="96"/>
      <c r="K67" s="96"/>
      <c r="L67" s="96"/>
    </row>
    <row r="68" customFormat="false" ht="13.8" hidden="false" customHeight="false" outlineLevel="0" collapsed="false">
      <c r="A68" s="107" t="s">
        <v>569</v>
      </c>
      <c r="B68" s="463" t="n">
        <v>0.0003</v>
      </c>
      <c r="C68" s="465" t="s">
        <v>568</v>
      </c>
      <c r="D68" s="96"/>
      <c r="E68" s="96"/>
      <c r="F68" s="96"/>
      <c r="G68" s="96"/>
      <c r="H68" s="96"/>
      <c r="I68" s="96"/>
      <c r="J68" s="96"/>
      <c r="K68" s="96"/>
      <c r="L68" s="96"/>
    </row>
    <row r="69" customFormat="false" ht="13.8" hidden="false" customHeight="false" outlineLevel="0" collapsed="false">
      <c r="A69" s="107" t="s">
        <v>570</v>
      </c>
      <c r="B69" s="463" t="n">
        <v>0.0067</v>
      </c>
      <c r="C69" s="465" t="s">
        <v>568</v>
      </c>
      <c r="D69" s="96"/>
      <c r="E69" s="96"/>
      <c r="F69" s="96"/>
      <c r="G69" s="96"/>
      <c r="H69" s="96"/>
      <c r="I69" s="96"/>
      <c r="J69" s="96"/>
      <c r="K69" s="96"/>
      <c r="L69" s="96"/>
    </row>
    <row r="70" customFormat="false" ht="24.05" hidden="false" customHeight="false" outlineLevel="0" collapsed="false">
      <c r="A70" s="107" t="s">
        <v>146</v>
      </c>
      <c r="B70" s="466" t="n">
        <v>0</v>
      </c>
      <c r="C70" s="465" t="s">
        <v>568</v>
      </c>
      <c r="D70" s="96"/>
      <c r="E70" s="96"/>
      <c r="F70" s="96"/>
      <c r="G70" s="96"/>
      <c r="H70" s="96"/>
      <c r="I70" s="96"/>
      <c r="J70" s="96"/>
      <c r="K70" s="96"/>
      <c r="L70" s="96"/>
    </row>
    <row r="71" s="150" customFormat="true" ht="13.8" hidden="false" customHeight="false" outlineLevel="0" collapsed="false">
      <c r="A71" s="442" t="s">
        <v>147</v>
      </c>
      <c r="B71" s="467" t="n">
        <f aca="false">SUM(B64:B70)</f>
        <v>0.0966</v>
      </c>
      <c r="C71" s="449" t="s">
        <v>571</v>
      </c>
      <c r="D71" s="450"/>
      <c r="E71" s="450"/>
      <c r="F71" s="450"/>
      <c r="G71" s="450"/>
      <c r="H71" s="450"/>
      <c r="I71" s="450"/>
      <c r="J71" s="450"/>
      <c r="K71" s="450"/>
      <c r="L71" s="450"/>
    </row>
    <row r="72" customFormat="false" ht="12.75" hidden="false" customHeight="false" outlineLevel="0" collapsed="false">
      <c r="A72" s="119" t="s">
        <v>148</v>
      </c>
      <c r="B72" s="468" t="n">
        <f aca="false">B35*B71</f>
        <v>0.0162288</v>
      </c>
      <c r="C72" s="433" t="s">
        <v>572</v>
      </c>
      <c r="D72" s="96"/>
      <c r="E72" s="96"/>
      <c r="F72" s="96"/>
      <c r="G72" s="96"/>
      <c r="H72" s="96"/>
      <c r="I72" s="96"/>
      <c r="J72" s="96"/>
      <c r="K72" s="96"/>
      <c r="L72" s="96"/>
    </row>
    <row r="73" customFormat="false" ht="37.5" hidden="false" customHeight="true" outlineLevel="0" collapsed="false">
      <c r="A73" s="125" t="s">
        <v>149</v>
      </c>
      <c r="B73" s="469" t="n">
        <f aca="false">SUM(B71:B72)</f>
        <v>0.1128288</v>
      </c>
      <c r="C73" s="435" t="s">
        <v>541</v>
      </c>
      <c r="D73" s="96"/>
      <c r="E73" s="96"/>
      <c r="F73" s="96"/>
      <c r="G73" s="96"/>
      <c r="H73" s="96"/>
      <c r="I73" s="96"/>
      <c r="J73" s="96"/>
      <c r="K73" s="96"/>
      <c r="L73" s="96"/>
    </row>
    <row r="74" customFormat="false" ht="12.75" hidden="false" customHeight="false" outlineLevel="0" collapsed="false">
      <c r="A74" s="99"/>
      <c r="B74" s="99"/>
      <c r="C74" s="99"/>
      <c r="D74" s="96"/>
      <c r="E74" s="96"/>
      <c r="F74" s="96"/>
      <c r="G74" s="96"/>
      <c r="H74" s="96"/>
      <c r="I74" s="96"/>
      <c r="J74" s="96"/>
      <c r="K74" s="96"/>
      <c r="L74" s="96"/>
    </row>
    <row r="75" customFormat="false" ht="15.75" hidden="false" customHeight="true" outlineLevel="0" collapsed="false">
      <c r="A75" s="100" t="s">
        <v>150</v>
      </c>
      <c r="B75" s="100"/>
      <c r="C75" s="100"/>
      <c r="D75" s="96"/>
      <c r="E75" s="96"/>
      <c r="F75" s="96"/>
      <c r="G75" s="96"/>
      <c r="H75" s="96"/>
      <c r="I75" s="96"/>
      <c r="J75" s="96"/>
      <c r="K75" s="96"/>
      <c r="L75" s="96"/>
    </row>
    <row r="76" customFormat="false" ht="12.75" hidden="false" customHeight="false" outlineLevel="0" collapsed="false">
      <c r="A76" s="101" t="s">
        <v>151</v>
      </c>
      <c r="B76" s="154"/>
      <c r="C76" s="170" t="s">
        <v>117</v>
      </c>
      <c r="D76" s="96"/>
      <c r="E76" s="96"/>
      <c r="F76" s="96"/>
      <c r="G76" s="96"/>
      <c r="H76" s="96"/>
      <c r="I76" s="96"/>
      <c r="J76" s="96"/>
      <c r="K76" s="96"/>
      <c r="L76" s="96"/>
    </row>
    <row r="77" customFormat="false" ht="12.75" hidden="false" customHeight="false" outlineLevel="0" collapsed="false">
      <c r="A77" s="107" t="s">
        <v>573</v>
      </c>
      <c r="B77" s="428"/>
      <c r="C77" s="470" t="n">
        <v>0</v>
      </c>
      <c r="D77" s="96"/>
      <c r="E77" s="96"/>
      <c r="F77" s="96"/>
      <c r="G77" s="96"/>
      <c r="H77" s="96"/>
      <c r="I77" s="96"/>
      <c r="J77" s="96"/>
      <c r="K77" s="96"/>
      <c r="L77" s="96"/>
    </row>
    <row r="78" customFormat="false" ht="12.75" hidden="false" customHeight="false" outlineLevel="0" collapsed="false">
      <c r="A78" s="107" t="s">
        <v>154</v>
      </c>
      <c r="B78" s="428"/>
      <c r="C78" s="470" t="n">
        <v>0</v>
      </c>
      <c r="D78" s="96"/>
      <c r="E78" s="96"/>
      <c r="F78" s="96"/>
      <c r="G78" s="96"/>
      <c r="H78" s="96"/>
      <c r="I78" s="96"/>
      <c r="J78" s="96"/>
      <c r="K78" s="96"/>
      <c r="L78" s="96"/>
    </row>
    <row r="79" customFormat="false" ht="12.75" hidden="false" customHeight="false" outlineLevel="0" collapsed="false">
      <c r="A79" s="107" t="s">
        <v>574</v>
      </c>
      <c r="B79" s="428"/>
      <c r="C79" s="470" t="n">
        <v>0</v>
      </c>
      <c r="D79" s="96"/>
      <c r="E79" s="96"/>
      <c r="F79" s="96"/>
      <c r="G79" s="96"/>
      <c r="H79" s="96"/>
      <c r="I79" s="96"/>
      <c r="J79" s="96"/>
      <c r="K79" s="96"/>
      <c r="L79" s="96"/>
    </row>
    <row r="80" customFormat="false" ht="12.75" hidden="false" customHeight="false" outlineLevel="0" collapsed="false">
      <c r="A80" s="119" t="s">
        <v>156</v>
      </c>
      <c r="B80" s="432"/>
      <c r="C80" s="471" t="n">
        <v>0</v>
      </c>
      <c r="D80" s="96"/>
      <c r="E80" s="96"/>
      <c r="F80" s="96"/>
      <c r="G80" s="96"/>
      <c r="H80" s="96"/>
      <c r="I80" s="96"/>
      <c r="J80" s="96"/>
      <c r="K80" s="96"/>
      <c r="L80" s="96"/>
    </row>
    <row r="81" customFormat="false" ht="13.8" hidden="false" customHeight="false" outlineLevel="0" collapsed="false">
      <c r="A81" s="125" t="s">
        <v>157</v>
      </c>
      <c r="B81" s="472"/>
      <c r="C81" s="473" t="n">
        <v>0</v>
      </c>
      <c r="D81" s="96"/>
      <c r="E81" s="96"/>
      <c r="F81" s="96"/>
      <c r="G81" s="96"/>
      <c r="H81" s="96"/>
      <c r="I81" s="96"/>
      <c r="J81" s="96"/>
      <c r="K81" s="96"/>
      <c r="L81" s="96"/>
    </row>
    <row r="82" customFormat="false" ht="12.75" hidden="false" customHeight="false" outlineLevel="0" collapsed="false">
      <c r="A82" s="474"/>
      <c r="B82" s="475"/>
      <c r="C82" s="476"/>
      <c r="D82" s="96"/>
      <c r="E82" s="96"/>
      <c r="F82" s="96"/>
      <c r="G82" s="96"/>
      <c r="H82" s="96"/>
      <c r="I82" s="96"/>
      <c r="J82" s="96"/>
      <c r="K82" s="96"/>
      <c r="L82" s="96"/>
    </row>
    <row r="83" customFormat="false" ht="15.75" hidden="false" customHeight="true" outlineLevel="0" collapsed="false">
      <c r="A83" s="100" t="s">
        <v>158</v>
      </c>
      <c r="B83" s="100"/>
      <c r="C83" s="100"/>
      <c r="D83" s="96"/>
      <c r="E83" s="96"/>
      <c r="F83" s="96"/>
      <c r="G83" s="96"/>
      <c r="H83" s="96"/>
      <c r="I83" s="96"/>
      <c r="J83" s="96"/>
      <c r="K83" s="96"/>
      <c r="L83" s="96"/>
    </row>
    <row r="84" customFormat="false" ht="12.75" hidden="false" customHeight="false" outlineLevel="0" collapsed="false">
      <c r="A84" s="101" t="s">
        <v>159</v>
      </c>
      <c r="B84" s="154"/>
      <c r="C84" s="477" t="s">
        <v>117</v>
      </c>
      <c r="D84" s="96"/>
      <c r="E84" s="96"/>
      <c r="F84" s="96"/>
      <c r="G84" s="96"/>
      <c r="H84" s="96"/>
      <c r="I84" s="96"/>
      <c r="J84" s="96"/>
      <c r="K84" s="96"/>
      <c r="L84" s="96"/>
    </row>
    <row r="85" customFormat="false" ht="12.75" hidden="false" customHeight="false" outlineLevel="0" collapsed="false">
      <c r="A85" s="107" t="s">
        <v>160</v>
      </c>
      <c r="B85" s="428"/>
      <c r="C85" s="478" t="s">
        <v>541</v>
      </c>
      <c r="D85" s="96"/>
      <c r="E85" s="96"/>
      <c r="F85" s="96"/>
      <c r="G85" s="96"/>
      <c r="H85" s="96"/>
      <c r="I85" s="96"/>
      <c r="J85" s="96"/>
      <c r="K85" s="96"/>
      <c r="L85" s="96"/>
    </row>
    <row r="86" customFormat="false" ht="12.75" hidden="false" customHeight="false" outlineLevel="0" collapsed="false">
      <c r="A86" s="107" t="s">
        <v>161</v>
      </c>
      <c r="B86" s="428"/>
      <c r="C86" s="478" t="s">
        <v>541</v>
      </c>
      <c r="D86" s="96"/>
      <c r="E86" s="96"/>
      <c r="F86" s="96"/>
      <c r="G86" s="96"/>
      <c r="H86" s="96"/>
      <c r="I86" s="96"/>
      <c r="J86" s="96"/>
      <c r="K86" s="96"/>
      <c r="L86" s="96"/>
    </row>
    <row r="87" customFormat="false" ht="12.75" hidden="false" customHeight="false" outlineLevel="0" collapsed="false">
      <c r="A87" s="107" t="s">
        <v>162</v>
      </c>
      <c r="B87" s="428"/>
      <c r="C87" s="478" t="s">
        <v>541</v>
      </c>
      <c r="D87" s="96"/>
      <c r="E87" s="96"/>
      <c r="F87" s="96"/>
      <c r="G87" s="96"/>
      <c r="H87" s="96"/>
      <c r="I87" s="96"/>
      <c r="J87" s="96"/>
      <c r="K87" s="96"/>
      <c r="L87" s="96"/>
    </row>
    <row r="88" customFormat="false" ht="12.75" hidden="false" customHeight="false" outlineLevel="0" collapsed="false">
      <c r="A88" s="107" t="s">
        <v>163</v>
      </c>
      <c r="B88" s="428"/>
      <c r="C88" s="478" t="s">
        <v>541</v>
      </c>
      <c r="D88" s="96"/>
      <c r="E88" s="96"/>
      <c r="F88" s="96"/>
      <c r="G88" s="96"/>
      <c r="H88" s="96"/>
      <c r="I88" s="96"/>
      <c r="J88" s="96"/>
      <c r="K88" s="96"/>
      <c r="L88" s="96"/>
    </row>
    <row r="89" customFormat="false" ht="12.75" hidden="false" customHeight="false" outlineLevel="0" collapsed="false">
      <c r="A89" s="107" t="s">
        <v>164</v>
      </c>
      <c r="B89" s="428"/>
      <c r="C89" s="470" t="n">
        <v>0</v>
      </c>
      <c r="D89" s="96"/>
      <c r="E89" s="96"/>
      <c r="F89" s="96"/>
      <c r="G89" s="96"/>
      <c r="H89" s="96"/>
      <c r="I89" s="96"/>
      <c r="J89" s="96"/>
      <c r="K89" s="96"/>
      <c r="L89" s="96"/>
    </row>
    <row r="90" customFormat="false" ht="13.8" hidden="false" customHeight="false" outlineLevel="0" collapsed="false">
      <c r="A90" s="125" t="s">
        <v>165</v>
      </c>
      <c r="B90" s="434"/>
      <c r="C90" s="479" t="n">
        <v>0</v>
      </c>
      <c r="D90" s="96"/>
      <c r="E90" s="96"/>
      <c r="F90" s="96"/>
      <c r="G90" s="96"/>
      <c r="H90" s="96"/>
      <c r="I90" s="96"/>
      <c r="J90" s="96"/>
      <c r="K90" s="96"/>
      <c r="L90" s="96"/>
    </row>
    <row r="91" customFormat="false" ht="13.8" hidden="false" customHeight="false" outlineLevel="0" collapsed="false">
      <c r="A91" s="480"/>
      <c r="B91" s="481"/>
      <c r="C91" s="482"/>
      <c r="D91" s="96"/>
      <c r="E91" s="96"/>
      <c r="F91" s="96"/>
      <c r="G91" s="96"/>
      <c r="H91" s="96"/>
      <c r="I91" s="96"/>
      <c r="J91" s="96"/>
      <c r="K91" s="96"/>
      <c r="L91" s="96"/>
    </row>
    <row r="92" customFormat="false" ht="13.8" hidden="false" customHeight="false" outlineLevel="0" collapsed="false">
      <c r="A92" s="202" t="s">
        <v>166</v>
      </c>
      <c r="B92" s="483"/>
      <c r="C92" s="484" t="n">
        <v>1</v>
      </c>
      <c r="D92" s="96"/>
      <c r="E92" s="96"/>
      <c r="F92" s="96"/>
      <c r="G92" s="96"/>
      <c r="H92" s="96"/>
      <c r="I92" s="96"/>
      <c r="J92" s="96"/>
      <c r="K92" s="96"/>
      <c r="L92" s="96"/>
    </row>
    <row r="93" customFormat="false" ht="13.8" hidden="false" customHeight="false" outlineLevel="0" collapsed="false">
      <c r="A93" s="209" t="s">
        <v>167</v>
      </c>
      <c r="B93" s="485"/>
      <c r="C93" s="486" t="n">
        <v>0</v>
      </c>
      <c r="D93" s="96"/>
      <c r="E93" s="96"/>
      <c r="F93" s="96"/>
      <c r="G93" s="96"/>
      <c r="H93" s="96"/>
      <c r="I93" s="96"/>
      <c r="J93" s="96"/>
      <c r="K93" s="96"/>
      <c r="L93" s="96"/>
    </row>
    <row r="94" customFormat="false" ht="12.75" hidden="false" customHeight="false" outlineLevel="0" collapsed="false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</row>
    <row r="95" customFormat="false" ht="15" hidden="false" customHeight="true" outlineLevel="0" collapsed="false">
      <c r="A95" s="211" t="s">
        <v>168</v>
      </c>
      <c r="B95" s="211"/>
      <c r="C95" s="211"/>
      <c r="D95" s="96"/>
      <c r="E95" s="96"/>
      <c r="F95" s="96"/>
      <c r="G95" s="96"/>
      <c r="H95" s="96"/>
      <c r="I95" s="96"/>
      <c r="J95" s="96"/>
      <c r="K95" s="96"/>
      <c r="L95" s="96"/>
    </row>
    <row r="96" customFormat="false" ht="30" hidden="false" customHeight="true" outlineLevel="0" collapsed="false">
      <c r="A96" s="211" t="s">
        <v>169</v>
      </c>
      <c r="B96" s="211"/>
      <c r="C96" s="211"/>
      <c r="D96" s="96"/>
      <c r="E96" s="96"/>
      <c r="F96" s="96"/>
      <c r="G96" s="96"/>
      <c r="H96" s="96"/>
      <c r="I96" s="96"/>
      <c r="J96" s="96"/>
      <c r="K96" s="96"/>
      <c r="L96" s="96"/>
    </row>
    <row r="97" customFormat="false" ht="56.25" hidden="false" customHeight="true" outlineLevel="0" collapsed="false">
      <c r="A97" s="211" t="s">
        <v>170</v>
      </c>
      <c r="B97" s="211"/>
      <c r="C97" s="211"/>
      <c r="D97" s="96"/>
      <c r="E97" s="96"/>
      <c r="F97" s="96"/>
      <c r="G97" s="96"/>
      <c r="H97" s="96"/>
      <c r="I97" s="96"/>
      <c r="J97" s="96"/>
      <c r="K97" s="96"/>
      <c r="L97" s="96"/>
    </row>
  </sheetData>
  <mergeCells count="18">
    <mergeCell ref="A1:C1"/>
    <mergeCell ref="A3:A5"/>
    <mergeCell ref="B4:B5"/>
    <mergeCell ref="A8:C8"/>
    <mergeCell ref="A18:C18"/>
    <mergeCell ref="A19:C19"/>
    <mergeCell ref="A20:C20"/>
    <mergeCell ref="A25:C25"/>
    <mergeCell ref="A50:C50"/>
    <mergeCell ref="A51:C51"/>
    <mergeCell ref="A61:C61"/>
    <mergeCell ref="A62:C62"/>
    <mergeCell ref="A74:C74"/>
    <mergeCell ref="A75:C75"/>
    <mergeCell ref="A83:C83"/>
    <mergeCell ref="A95:C95"/>
    <mergeCell ref="A96:C96"/>
    <mergeCell ref="A97:C9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2026-06-19T16:02:55Z</dcterms:created>
  <dc:creator>LUIZ RICARDO DE ARRUDA</dc:creator>
  <dc:description/>
  <dc:language>pt-BR</dc:language>
  <cp:lastModifiedBy/>
  <dcterms:modified xsi:type="dcterms:W3CDTF">2026-09-14T10:59:44Z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