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1'!$A$1:$G$55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</comment>
  </commentList>
</comments>
</file>

<file path=xl/sharedStrings.xml><?xml version="1.0" encoding="utf-8"?>
<sst xmlns="http://schemas.openxmlformats.org/spreadsheetml/2006/main" count="401" uniqueCount="261">
  <si>
    <t xml:space="preserve">GRUPO 03 / POLO III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</si>
  <si>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</si>
  <si>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</si>
  <si>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</si>
  <si>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</si>
  <si>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</si>
  <si>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ABCD e Santos, e unidades subordinadas</t>
  </si>
  <si>
    <t xml:space="preserve">Posto de vigilância diurno, escala 12x36 horas de segunda-feira a domingo envolvendo 2 vigilantes, para Gerências Executivas ABCD e Santos, e unidades subordinadas</t>
  </si>
  <si>
    <t xml:space="preserve">Posto de vigilância noturno, escala 12x36 horas de segunda-feira a domingo envolvendo 2 vigilantes, para Gerências Executivas ABCD e Santos, e unidades subordinadas</t>
  </si>
  <si>
    <t xml:space="preserve">Hora eventual diurna, para Gerências Executivas ABCD e Santos, e unidades subordinadas</t>
  </si>
  <si>
    <t xml:space="preserve">Hora eventual noturna, para Gerências Executivas ABCD e Santos, e unidades subordinadas</t>
  </si>
  <si>
    <t xml:space="preserve">VALOR TOTAL MENSAL</t>
  </si>
  <si>
    <t xml:space="preserve">VALOR TOTAL GLOBAL 36 MESES</t>
  </si>
  <si>
    <t xml:space="preserve">DIVISÃO POR GERÊNCIAS POLO III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</si>
  <si>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</si>
  <si>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</si>
  <si>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</si>
  <si>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</si>
  <si>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</si>
  <si>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</si>
  <si>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</si>
  <si>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</si>
  <si>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</si>
  <si>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</si>
  <si>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</si>
  <si>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</si>
  <si>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ABCD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</si>
  <si>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</si>
  <si>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</si>
  <si>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</si>
  <si>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</si>
  <si>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</si>
  <si>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</si>
  <si>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</si>
  <si>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</si>
  <si>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</si>
  <si>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</si>
  <si>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</si>
  <si>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DIADEMA</t>
  </si>
  <si>
    <t xml:space="preserve">AGÊNCIA DA PREVIDÊNCIA SOCIAL MAUÁ</t>
  </si>
  <si>
    <t xml:space="preserve">AGÊNCIA DA PREVIDÊNCIA SOCIAL RIBEIRÃO PIRES</t>
  </si>
  <si>
    <t xml:space="preserve">AGÊNCIA DA PREVIDÊNCIA SOCIAL SANTO ANDRÉ</t>
  </si>
  <si>
    <t xml:space="preserve">AGÊNCIA DA PREVIDÊNCIA SOCIAL SÃO BERNARDO DO CAMPO</t>
  </si>
  <si>
    <t xml:space="preserve">AGÊNCIA DA PREVIDÊNCIA SOCIAL SÃO CAETANO DO SUL</t>
  </si>
  <si>
    <t xml:space="preserve">GERÊNCIA DA PREVIDÊNCIA SOCIAL ABCD</t>
  </si>
  <si>
    <t xml:space="preserve">VALOR GLOBAL</t>
  </si>
  <si>
    <t xml:space="preserve">GERÊNCIA EXECUTIVA SANTOS</t>
  </si>
  <si>
    <t xml:space="preserve">Hora Extra no Sábado (44 horas semanais) </t>
  </si>
  <si>
    <t xml:space="preserve">Hora Extra no Domingo e Feriado (44 horas semanais) </t>
  </si>
  <si>
    <t xml:space="preserve">AGÊNCIA DA PREVIDÊNCIA SOCIAL BERTIOGA</t>
  </si>
  <si>
    <t xml:space="preserve">AGÊNCIA DA PREVIDÊNCIA SOCIAL CAJATI</t>
  </si>
  <si>
    <t xml:space="preserve">AGÊNCIA DA PREVIDÊNCIA SOCIAL CUBATÃO</t>
  </si>
  <si>
    <t xml:space="preserve">AGÊNCIA DA PREVIDÊNCIA SOCIAL GUARUJÁ</t>
  </si>
  <si>
    <t xml:space="preserve">AGÊNCIA DA PREVIDÊNCIA SOCIAL IGUAPE</t>
  </si>
  <si>
    <t xml:space="preserve">AGÊNCIA DA PREVIDÊNCIA SOCIAL ITANHAÉM</t>
  </si>
  <si>
    <t xml:space="preserve">AGÊNCIA DA PREVIDÊNCIA SOCIAL MIRACATU</t>
  </si>
  <si>
    <t xml:space="preserve">AGÊNCIA DA PREVIDÊNCIA SOCIAL MONGAGUÁ</t>
  </si>
  <si>
    <t xml:space="preserve">AGÊNCIA DA PREVIDÊNCIA SOCIAL PERUÍBE</t>
  </si>
  <si>
    <t xml:space="preserve">AGÊNCIA DA PREVIDÊNCIA SOCIAL PRAIA GRANDE/SP</t>
  </si>
  <si>
    <t xml:space="preserve">AGÊNCIA DA PREVIDÊNCIA SOCIAL REGISTRO</t>
  </si>
  <si>
    <t xml:space="preserve">AGÊNCIA DA PREVIDÊNCIA SOCIAL SANTOS</t>
  </si>
  <si>
    <t xml:space="preserve">AGÊNCIA DA PREVIDÊNCIA SOCIAL SÃO VICENTE/SP</t>
  </si>
  <si>
    <t xml:space="preserve">ARQUIVO SANTOS EPITÁCIO PESSOA, 441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</si>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</sst>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83EBD1"/>
        <bgColor rgb="FF99CCFF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00FFFF"/>
      </patternFill>
    </fill>
    <fill>
      <patternFill patternType="solid">
        <fgColor rgb="FF00FF00"/>
        <bgColor rgb="FF00FFFF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CCFF"/>
      <rgbColor rgb="FFD9D9D9"/>
      <rgbColor rgb="FFFFFF99"/>
      <rgbColor rgb="FF99CCFF"/>
      <rgbColor rgb="FFFF99CC"/>
      <rgbColor rgb="FFCC99FF"/>
      <rgbColor rgb="FFD3D3D3"/>
      <rgbColor rgb="FF3366FF"/>
      <rgbColor rgb="FF83EBD1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E6" activeCellId="0" sqref="E6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03 / POLO III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F33+F54</f>
        <v>547112.753751866</v>
      </c>
      <c r="O5" s="10"/>
      <c r="P5" s="11" t="n">
        <f aca="false">N5*36</f>
        <v>19696059.1350672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12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I33+I54</f>
        <v>208809.981704286</v>
      </c>
      <c r="O6" s="10"/>
      <c r="P6" s="11" t="n">
        <f aca="false">N6*36</f>
        <v>7517159.34135429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13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L33+L54</f>
        <v>188147.976493892</v>
      </c>
      <c r="O7" s="10"/>
      <c r="P7" s="11" t="n">
        <f aca="false">N7*36</f>
        <v>6773327.15378011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14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O33+O54</f>
        <v>3258.44036689263</v>
      </c>
      <c r="O8" s="10"/>
      <c r="P8" s="11" t="n">
        <f aca="false">N8*36</f>
        <v>117303.853208135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15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R33+R54</f>
        <v>593.455450939768</v>
      </c>
      <c r="O9" s="10"/>
      <c r="P9" s="11" t="n">
        <f aca="false">N9*36</f>
        <v>21364.3962338317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947922.607767876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34125213.8796435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ABCD</v>
      </c>
      <c r="H16" s="19"/>
      <c r="I16" s="19"/>
      <c r="J16" s="20" t="n">
        <f aca="false">S33</f>
        <v>448816.77771244</v>
      </c>
      <c r="K16" s="20"/>
      <c r="N16" s="21" t="s">
        <v>17</v>
      </c>
      <c r="O16" s="21"/>
      <c r="P16" s="21"/>
      <c r="Q16" s="21"/>
      <c r="R16" s="22" t="n">
        <f aca="false">D33+D54</f>
        <v>68</v>
      </c>
      <c r="V16" s="2"/>
    </row>
    <row r="17" s="1" customFormat="true" ht="13.8" hidden="false" customHeight="false" outlineLevel="0" collapsed="false">
      <c r="G17" s="19" t="str">
        <f aca="false">B36</f>
        <v>GERÊNCIA EXECUTIVA SANTOS</v>
      </c>
      <c r="H17" s="19"/>
      <c r="I17" s="19"/>
      <c r="J17" s="20" t="n">
        <f aca="false">S54</f>
        <v>499105.830055436</v>
      </c>
      <c r="K17" s="20"/>
      <c r="N17" s="21" t="s">
        <v>18</v>
      </c>
      <c r="O17" s="21"/>
      <c r="P17" s="21"/>
      <c r="Q17" s="21"/>
      <c r="R17" s="22" t="n">
        <f aca="false">G33+G54</f>
        <v>13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947922.607767876</v>
      </c>
      <c r="K18" s="23"/>
      <c r="N18" s="21" t="s">
        <v>20</v>
      </c>
      <c r="O18" s="21"/>
      <c r="P18" s="21"/>
      <c r="Q18" s="21"/>
      <c r="R18" s="22" t="n">
        <f aca="false">J33+J54</f>
        <v>10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34125213.8796435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M33+M54</f>
        <v>89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P33+P54</f>
        <v>14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2.8" hidden="false" customHeight="false" outlineLevel="0" collapsed="false">
      <c r="B26" s="26" t="s">
        <v>38</v>
      </c>
      <c r="C26" s="27" t="n">
        <v>0.03</v>
      </c>
      <c r="D26" s="28" t="n">
        <v>4</v>
      </c>
      <c r="E26" s="29" t="n">
        <f aca="false">VLOOKUP($C26,'Memória de Cálculo 3'!$B$2:$E$10,2, )</f>
        <v>7999.38983825013</v>
      </c>
      <c r="F26" s="30" t="n">
        <f aca="false">D26*E26</f>
        <v>31997.5593530005</v>
      </c>
      <c r="G26" s="28" t="n">
        <v>0</v>
      </c>
      <c r="H26" s="29" t="n">
        <f aca="false">VLOOKUP($C26,'Memória de Cálculo 3'!$B$2:$E$10,3, )</f>
        <v>15954.825669095</v>
      </c>
      <c r="I26" s="30" t="n">
        <f aca="false">G26*H26</f>
        <v>0</v>
      </c>
      <c r="J26" s="28" t="n">
        <v>0</v>
      </c>
      <c r="K26" s="29" t="n">
        <f aca="false">VLOOKUP($C26,'Memória de Cálculo 3'!$B$2:$E$10,4, )</f>
        <v>18651.4570295356</v>
      </c>
      <c r="L26" s="30" t="n">
        <f aca="false">J26*K26</f>
        <v>0</v>
      </c>
      <c r="M26" s="30" t="n">
        <v>4</v>
      </c>
      <c r="N26" s="30" t="n">
        <f aca="false">VLOOKUP($C26,'Memória de Cálculo 3'!$B$2:$G$10,5, )</f>
        <v>36.3608629011369</v>
      </c>
      <c r="O26" s="30" t="n">
        <f aca="false">M26*N26</f>
        <v>145.443451604548</v>
      </c>
      <c r="P26" s="30"/>
      <c r="Q26" s="30" t="n">
        <f aca="false">VLOOKUP($C26,'Memória de Cálculo 3'!$B$2:$G$10,6, )</f>
        <v>42.3896750671263</v>
      </c>
      <c r="R26" s="30" t="n">
        <f aca="false">P26*Q26</f>
        <v>0</v>
      </c>
      <c r="S26" s="31" t="n">
        <f aca="false">F26+I26+L26+O26+R26</f>
        <v>32143.0028046051</v>
      </c>
      <c r="T26" s="2"/>
    </row>
    <row r="27" s="1" customFormat="true" ht="12.8" hidden="false" customHeight="false" outlineLevel="0" collapsed="false">
      <c r="B27" s="26" t="s">
        <v>39</v>
      </c>
      <c r="C27" s="27" t="n">
        <v>0.03</v>
      </c>
      <c r="D27" s="28" t="n">
        <v>3</v>
      </c>
      <c r="E27" s="29" t="n">
        <f aca="false">VLOOKUP($C27,'Memória de Cálculo 3'!$B$2:$E$10,2, )</f>
        <v>7999.38983825013</v>
      </c>
      <c r="F27" s="30" t="n">
        <f aca="false">D27*E27</f>
        <v>23998.1695147504</v>
      </c>
      <c r="G27" s="28" t="n">
        <v>1</v>
      </c>
      <c r="H27" s="29" t="n">
        <f aca="false">VLOOKUP($C27,'Memória de Cálculo 3'!$B$2:$E$10,3, )</f>
        <v>15954.825669095</v>
      </c>
      <c r="I27" s="30" t="n">
        <f aca="false">G27*H27</f>
        <v>15954.825669095</v>
      </c>
      <c r="J27" s="28" t="n">
        <v>1</v>
      </c>
      <c r="K27" s="29" t="n">
        <f aca="false">VLOOKUP($C27,'Memória de Cálculo 3'!$B$2:$E$10,4, )</f>
        <v>18651.4570295356</v>
      </c>
      <c r="L27" s="30" t="n">
        <f aca="false">J27*K27</f>
        <v>18651.4570295356</v>
      </c>
      <c r="M27" s="30" t="n">
        <v>4</v>
      </c>
      <c r="N27" s="30" t="n">
        <f aca="false">VLOOKUP($C27,'Memória de Cálculo 3'!$B$2:$G$10,5, )</f>
        <v>36.3608629011369</v>
      </c>
      <c r="O27" s="30" t="n">
        <f aca="false">M27*N27</f>
        <v>145.443451604548</v>
      </c>
      <c r="P27" s="30"/>
      <c r="Q27" s="30" t="n">
        <f aca="false">VLOOKUP($C27,'Memória de Cálculo 3'!$B$2:$G$10,6, )</f>
        <v>42.3896750671263</v>
      </c>
      <c r="R27" s="30" t="n">
        <f aca="false">P27*Q27</f>
        <v>0</v>
      </c>
      <c r="S27" s="31" t="n">
        <f aca="false">F27+I27+L27+O27+R27</f>
        <v>58749.8956649855</v>
      </c>
      <c r="T27" s="2"/>
    </row>
    <row r="28" s="1" customFormat="true" ht="23.85" hidden="false" customHeight="false" outlineLevel="0" collapsed="false">
      <c r="B28" s="26" t="s">
        <v>40</v>
      </c>
      <c r="C28" s="27" t="n">
        <v>0.05</v>
      </c>
      <c r="D28" s="28" t="n">
        <v>2</v>
      </c>
      <c r="E28" s="29" t="n">
        <f aca="false">VLOOKUP($C28,'Memória de Cálculo 3'!$B$2:$E$10,2, )</f>
        <v>8174.52699945976</v>
      </c>
      <c r="F28" s="30" t="n">
        <f aca="false">D28*E28</f>
        <v>16349.0539989195</v>
      </c>
      <c r="G28" s="28" t="n">
        <v>1</v>
      </c>
      <c r="H28" s="29" t="n">
        <f aca="false">VLOOKUP($C28,'Memória de Cálculo 3'!$B$2:$E$10,3, )</f>
        <v>16304.1376706077</v>
      </c>
      <c r="I28" s="30" t="n">
        <f aca="false">G28*H28</f>
        <v>16304.1376706077</v>
      </c>
      <c r="J28" s="28" t="n">
        <v>1</v>
      </c>
      <c r="K28" s="29" t="n">
        <f aca="false">VLOOKUP($C28,'Memória de Cálculo 3'!$B$2:$E$10,4, )</f>
        <v>19059.8085791696</v>
      </c>
      <c r="L28" s="30" t="n">
        <f aca="false">J28*K28</f>
        <v>19059.8085791696</v>
      </c>
      <c r="M28" s="30" t="n">
        <v>4</v>
      </c>
      <c r="N28" s="30" t="n">
        <f aca="false">VLOOKUP($C28,'Memória de Cálculo 3'!$B$2:$G$10,5, )</f>
        <v>37.1569409066353</v>
      </c>
      <c r="O28" s="30" t="n">
        <f aca="false">M28*N28</f>
        <v>148.627763626541</v>
      </c>
      <c r="P28" s="30"/>
      <c r="Q28" s="30" t="n">
        <f aca="false">VLOOKUP($C28,'Memória de Cálculo 3'!$B$2:$G$10,6, )</f>
        <v>43.3177467708401</v>
      </c>
      <c r="R28" s="30" t="n">
        <f aca="false">P28*Q28</f>
        <v>0</v>
      </c>
      <c r="S28" s="31" t="n">
        <f aca="false">F28+I28+L28+O28+R28</f>
        <v>51861.6280123234</v>
      </c>
      <c r="T28" s="2"/>
    </row>
    <row r="29" s="1" customFormat="true" ht="23.85" hidden="false" customHeight="false" outlineLevel="0" collapsed="false">
      <c r="B29" s="26" t="s">
        <v>41</v>
      </c>
      <c r="C29" s="27" t="n">
        <v>0.03</v>
      </c>
      <c r="D29" s="28" t="n">
        <v>7</v>
      </c>
      <c r="E29" s="29" t="n">
        <f aca="false">VLOOKUP($C29,'Memória de Cálculo 3'!$B$2:$E$10,2, )</f>
        <v>7999.38983825013</v>
      </c>
      <c r="F29" s="30" t="n">
        <f aca="false">D29*E29</f>
        <v>55995.7288677509</v>
      </c>
      <c r="G29" s="28" t="n">
        <v>1</v>
      </c>
      <c r="H29" s="29" t="n">
        <f aca="false">VLOOKUP($C29,'Memória de Cálculo 3'!$B$2:$E$10,3, )</f>
        <v>15954.825669095</v>
      </c>
      <c r="I29" s="30" t="n">
        <f aca="false">G29*H29</f>
        <v>15954.825669095</v>
      </c>
      <c r="J29" s="28" t="n">
        <v>0</v>
      </c>
      <c r="K29" s="29" t="n">
        <f aca="false">VLOOKUP($C29,'Memória de Cálculo 3'!$B$2:$E$10,4, )</f>
        <v>18651.4570295356</v>
      </c>
      <c r="L29" s="30" t="n">
        <f aca="false">J29*K29</f>
        <v>0</v>
      </c>
      <c r="M29" s="30" t="n">
        <v>4</v>
      </c>
      <c r="N29" s="30" t="n">
        <f aca="false">VLOOKUP($C29,'Memória de Cálculo 3'!$B$2:$G$10,5, )</f>
        <v>36.3608629011369</v>
      </c>
      <c r="O29" s="30" t="n">
        <f aca="false">M29*N29</f>
        <v>145.443451604548</v>
      </c>
      <c r="P29" s="30"/>
      <c r="Q29" s="30" t="n">
        <f aca="false">VLOOKUP($C29,'Memória de Cálculo 3'!$B$2:$G$10,6, )</f>
        <v>42.3896750671263</v>
      </c>
      <c r="R29" s="30" t="n">
        <f aca="false">P29*Q29</f>
        <v>0</v>
      </c>
      <c r="S29" s="31" t="n">
        <f aca="false">F29+I29+L29+O29+R29</f>
        <v>72095.9979884505</v>
      </c>
      <c r="T29" s="2"/>
    </row>
    <row r="30" s="1" customFormat="true" ht="23.85" hidden="false" customHeight="false" outlineLevel="0" collapsed="false">
      <c r="B30" s="26" t="s">
        <v>42</v>
      </c>
      <c r="C30" s="27" t="n">
        <v>0.03</v>
      </c>
      <c r="D30" s="28" t="n">
        <v>11</v>
      </c>
      <c r="E30" s="29" t="n">
        <f aca="false">VLOOKUP($C30,'Memória de Cálculo 3'!$B$2:$E$10,2, )</f>
        <v>7999.38983825013</v>
      </c>
      <c r="F30" s="30" t="n">
        <f aca="false">D30*E30</f>
        <v>87993.2882207514</v>
      </c>
      <c r="G30" s="28" t="n">
        <v>2</v>
      </c>
      <c r="H30" s="29" t="n">
        <f aca="false">VLOOKUP($C30,'Memória de Cálculo 3'!$B$2:$E$10,3, )</f>
        <v>15954.825669095</v>
      </c>
      <c r="I30" s="30" t="n">
        <f aca="false">G30*H30</f>
        <v>31909.65133819</v>
      </c>
      <c r="J30" s="28" t="n">
        <v>1</v>
      </c>
      <c r="K30" s="29" t="n">
        <f aca="false">VLOOKUP($C30,'Memória de Cálculo 3'!$B$2:$E$10,4, )</f>
        <v>18651.4570295356</v>
      </c>
      <c r="L30" s="30" t="n">
        <f aca="false">J30*K30</f>
        <v>18651.4570295356</v>
      </c>
      <c r="M30" s="30" t="n">
        <v>4</v>
      </c>
      <c r="N30" s="30" t="n">
        <f aca="false">VLOOKUP($C30,'Memória de Cálculo 3'!$B$2:$G$10,5, )</f>
        <v>36.3608629011369</v>
      </c>
      <c r="O30" s="30" t="n">
        <f aca="false">M30*N30</f>
        <v>145.443451604548</v>
      </c>
      <c r="P30" s="30"/>
      <c r="Q30" s="30" t="n">
        <f aca="false">VLOOKUP($C30,'Memória de Cálculo 3'!$B$2:$G$10,6, )</f>
        <v>42.3896750671263</v>
      </c>
      <c r="R30" s="30" t="n">
        <f aca="false">P30*Q30</f>
        <v>0</v>
      </c>
      <c r="S30" s="31" t="n">
        <f aca="false">F30+I30+L30+O30+R30</f>
        <v>138699.840040082</v>
      </c>
      <c r="T30" s="2"/>
    </row>
    <row r="31" s="1" customFormat="true" ht="23.85" hidden="false" customHeight="false" outlineLevel="0" collapsed="false">
      <c r="B31" s="26" t="s">
        <v>43</v>
      </c>
      <c r="C31" s="27" t="n">
        <v>0.05</v>
      </c>
      <c r="D31" s="28" t="n">
        <v>3</v>
      </c>
      <c r="E31" s="29" t="n">
        <f aca="false">VLOOKUP($C31,'Memória de Cálculo 3'!$B$2:$E$10,2, )</f>
        <v>8174.52699945976</v>
      </c>
      <c r="F31" s="30" t="n">
        <f aca="false">D31*E31</f>
        <v>24523.5809983793</v>
      </c>
      <c r="G31" s="28" t="n">
        <v>1</v>
      </c>
      <c r="H31" s="29" t="n">
        <f aca="false">VLOOKUP($C31,'Memória de Cálculo 3'!$B$2:$E$10,3, )</f>
        <v>16304.1376706077</v>
      </c>
      <c r="I31" s="30" t="n">
        <f aca="false">G31*H31</f>
        <v>16304.1376706077</v>
      </c>
      <c r="J31" s="28" t="n">
        <v>1</v>
      </c>
      <c r="K31" s="29" t="n">
        <f aca="false">VLOOKUP($C31,'Memória de Cálculo 3'!$B$2:$E$10,4, )</f>
        <v>19059.8085791696</v>
      </c>
      <c r="L31" s="30" t="n">
        <f aca="false">J31*K31</f>
        <v>19059.8085791696</v>
      </c>
      <c r="M31" s="30" t="n">
        <v>4</v>
      </c>
      <c r="N31" s="30" t="n">
        <f aca="false">VLOOKUP($C31,'Memória de Cálculo 3'!$B$2:$G$10,5, )</f>
        <v>37.1569409066353</v>
      </c>
      <c r="O31" s="30" t="n">
        <f aca="false">M31*N31</f>
        <v>148.627763626541</v>
      </c>
      <c r="P31" s="30"/>
      <c r="Q31" s="30" t="n">
        <f aca="false">VLOOKUP($C31,'Memória de Cálculo 3'!$B$2:$G$10,6, )</f>
        <v>43.3177467708401</v>
      </c>
      <c r="R31" s="30" t="n">
        <f aca="false">P31*Q31</f>
        <v>0</v>
      </c>
      <c r="S31" s="31" t="n">
        <f aca="false">F31+I31+L31+O31+R31</f>
        <v>60036.1550117831</v>
      </c>
      <c r="T31" s="2"/>
    </row>
    <row r="32" s="1" customFormat="true" ht="12.8" hidden="false" customHeight="false" outlineLevel="0" collapsed="false">
      <c r="B32" s="26" t="s">
        <v>44</v>
      </c>
      <c r="C32" s="27" t="n">
        <v>0.03</v>
      </c>
      <c r="D32" s="28" t="n">
        <v>0</v>
      </c>
      <c r="E32" s="29" t="n">
        <f aca="false">VLOOKUP($C32,'Memória de Cálculo 3'!$B$2:$E$10,2, )</f>
        <v>7999.38983825013</v>
      </c>
      <c r="F32" s="30" t="n">
        <f aca="false">D32*E32</f>
        <v>0</v>
      </c>
      <c r="G32" s="28" t="n">
        <v>1</v>
      </c>
      <c r="H32" s="29" t="n">
        <f aca="false">VLOOKUP($C32,'Memória de Cálculo 3'!$B$2:$E$10,3, )</f>
        <v>15954.825669095</v>
      </c>
      <c r="I32" s="30" t="n">
        <f aca="false">G32*H32</f>
        <v>15954.825669095</v>
      </c>
      <c r="J32" s="28" t="n">
        <v>1</v>
      </c>
      <c r="K32" s="29" t="n">
        <f aca="false">VLOOKUP($C32,'Memória de Cálculo 3'!$B$2:$E$10,4, )</f>
        <v>18651.4570295356</v>
      </c>
      <c r="L32" s="30" t="n">
        <f aca="false">J32*K32</f>
        <v>18651.4570295356</v>
      </c>
      <c r="M32" s="30" t="n">
        <v>9</v>
      </c>
      <c r="N32" s="30" t="n">
        <f aca="false">VLOOKUP($C32,'Memória de Cálculo 3'!$B$2:$G$10,5, )</f>
        <v>36.3608629011369</v>
      </c>
      <c r="O32" s="30" t="n">
        <f aca="false">M32*N32</f>
        <v>327.247766110232</v>
      </c>
      <c r="P32" s="30" t="n">
        <v>7</v>
      </c>
      <c r="Q32" s="30" t="n">
        <f aca="false">VLOOKUP($C32,'Memória de Cálculo 3'!$B$2:$G$10,6, )</f>
        <v>42.3896750671263</v>
      </c>
      <c r="R32" s="30" t="n">
        <f aca="false">P32*Q32</f>
        <v>296.727725469884</v>
      </c>
      <c r="S32" s="31" t="n">
        <f aca="false">F32+I32+L32+O32+R32</f>
        <v>35230.2581902107</v>
      </c>
      <c r="T32" s="2"/>
    </row>
    <row r="33" s="1" customFormat="true" ht="12.8" hidden="false" customHeight="false" outlineLevel="0" collapsed="false">
      <c r="B33" s="32" t="s">
        <v>19</v>
      </c>
      <c r="C33" s="32"/>
      <c r="D33" s="32" t="n">
        <f aca="false">SUM(D26:D32)</f>
        <v>30</v>
      </c>
      <c r="E33" s="32"/>
      <c r="F33" s="33" t="n">
        <f aca="false">SUM(F26:F32)</f>
        <v>240857.380953552</v>
      </c>
      <c r="G33" s="32" t="n">
        <f aca="false">SUM(G26:G32)</f>
        <v>7</v>
      </c>
      <c r="H33" s="32"/>
      <c r="I33" s="32" t="n">
        <f aca="false">SUM(I26:I32)</f>
        <v>112382.40368669</v>
      </c>
      <c r="J33" s="32" t="n">
        <f aca="false">SUM(J26:J32)</f>
        <v>5</v>
      </c>
      <c r="K33" s="32"/>
      <c r="L33" s="33" t="n">
        <f aca="false">SUM(L26:L32)</f>
        <v>94073.988246946</v>
      </c>
      <c r="M33" s="32" t="n">
        <f aca="false">SUM(M26:M32)</f>
        <v>33</v>
      </c>
      <c r="N33" s="32"/>
      <c r="O33" s="33" t="n">
        <f aca="false">SUM(O26:O32)</f>
        <v>1206.2770997815</v>
      </c>
      <c r="P33" s="32" t="n">
        <f aca="false">SUM(P26:P32)</f>
        <v>7</v>
      </c>
      <c r="Q33" s="32"/>
      <c r="R33" s="33" t="n">
        <f aca="false">SUM(R26:R32)</f>
        <v>296.727725469884</v>
      </c>
      <c r="S33" s="34" t="n">
        <f aca="false">SUM(S26:S32)</f>
        <v>448816.77771244</v>
      </c>
      <c r="T33" s="2"/>
    </row>
    <row r="34" s="1" customFormat="true" ht="12.8" hidden="false" customHeight="false" outlineLevel="0" collapsed="false">
      <c r="B34" s="32" t="s">
        <v>45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5" t="n">
        <f aca="false">S33*36</f>
        <v>16157403.9976478</v>
      </c>
      <c r="T34" s="2"/>
    </row>
    <row r="35" s="1" customFormat="true" ht="12.8" hidden="false" customHeight="false" outlineLevel="0" collapsed="false">
      <c r="T35" s="2"/>
    </row>
    <row r="36" s="1" customFormat="true" ht="12.8" hidden="false" customHeight="false" outlineLevel="0" collapsed="false">
      <c r="B36" s="24" t="s">
        <v>46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"/>
    </row>
    <row r="37" s="1" customFormat="true" ht="23.85" hidden="false" customHeight="true" outlineLevel="0" collapsed="false">
      <c r="B37" s="6" t="s">
        <v>27</v>
      </c>
      <c r="C37" s="6" t="s">
        <v>28</v>
      </c>
      <c r="D37" s="6" t="s">
        <v>29</v>
      </c>
      <c r="E37" s="6"/>
      <c r="F37" s="6"/>
      <c r="G37" s="6" t="s">
        <v>30</v>
      </c>
      <c r="H37" s="6"/>
      <c r="I37" s="6"/>
      <c r="J37" s="6" t="s">
        <v>31</v>
      </c>
      <c r="K37" s="6"/>
      <c r="L37" s="6"/>
      <c r="M37" s="7" t="s">
        <v>47</v>
      </c>
      <c r="N37" s="7"/>
      <c r="O37" s="7"/>
      <c r="P37" s="7" t="s">
        <v>48</v>
      </c>
      <c r="Q37" s="7"/>
      <c r="R37" s="7"/>
      <c r="S37" s="7" t="s">
        <v>4</v>
      </c>
      <c r="T37" s="2"/>
    </row>
    <row r="38" s="1" customFormat="true" ht="35.05" hidden="false" customHeight="false" outlineLevel="0" collapsed="false">
      <c r="B38" s="6"/>
      <c r="C38" s="6"/>
      <c r="D38" s="7" t="s">
        <v>34</v>
      </c>
      <c r="E38" s="7" t="s">
        <v>35</v>
      </c>
      <c r="F38" s="7" t="s">
        <v>36</v>
      </c>
      <c r="G38" s="7" t="s">
        <v>34</v>
      </c>
      <c r="H38" s="7" t="s">
        <v>35</v>
      </c>
      <c r="I38" s="7" t="s">
        <v>36</v>
      </c>
      <c r="J38" s="7" t="s">
        <v>34</v>
      </c>
      <c r="K38" s="7" t="s">
        <v>35</v>
      </c>
      <c r="L38" s="7" t="s">
        <v>36</v>
      </c>
      <c r="M38" s="25" t="s">
        <v>34</v>
      </c>
      <c r="N38" s="25" t="s">
        <v>37</v>
      </c>
      <c r="O38" s="25" t="s">
        <v>36</v>
      </c>
      <c r="P38" s="25" t="s">
        <v>34</v>
      </c>
      <c r="Q38" s="25" t="s">
        <v>37</v>
      </c>
      <c r="R38" s="25" t="s">
        <v>36</v>
      </c>
      <c r="S38" s="7"/>
      <c r="T38" s="2"/>
    </row>
    <row r="39" s="1" customFormat="true" ht="12.8" hidden="false" customHeight="false" outlineLevel="0" collapsed="false">
      <c r="B39" s="26" t="s">
        <v>49</v>
      </c>
      <c r="C39" s="27" t="n">
        <v>0.03</v>
      </c>
      <c r="D39" s="28" t="n">
        <v>2</v>
      </c>
      <c r="E39" s="29" t="n">
        <f aca="false">VLOOKUP($C39,'Memória de Cálculo 3'!$B$2:$E$10,2, )</f>
        <v>7999.38983825013</v>
      </c>
      <c r="F39" s="30" t="n">
        <f aca="false">D39*E39</f>
        <v>15998.7796765003</v>
      </c>
      <c r="G39" s="28" t="n">
        <v>0</v>
      </c>
      <c r="H39" s="29" t="n">
        <f aca="false">VLOOKUP($C39,'Memória de Cálculo 3'!$B$2:$E$10,3, )</f>
        <v>15954.825669095</v>
      </c>
      <c r="I39" s="30" t="n">
        <f aca="false">G39*H39</f>
        <v>0</v>
      </c>
      <c r="J39" s="28" t="n">
        <v>0</v>
      </c>
      <c r="K39" s="29" t="n">
        <f aca="false">VLOOKUP($C39,'Memória de Cálculo 3'!$B$2:$E$10,4, )</f>
        <v>18651.4570295356</v>
      </c>
      <c r="L39" s="30" t="n">
        <f aca="false">J39*K39</f>
        <v>0</v>
      </c>
      <c r="M39" s="30" t="n">
        <v>4</v>
      </c>
      <c r="N39" s="30" t="n">
        <f aca="false">VLOOKUP($C39,'Memória de Cálculo 3'!$B$2:$G$10,5, )</f>
        <v>36.3608629011369</v>
      </c>
      <c r="O39" s="30" t="n">
        <f aca="false">M39*N39</f>
        <v>145.443451604548</v>
      </c>
      <c r="P39" s="30"/>
      <c r="Q39" s="30" t="n">
        <f aca="false">VLOOKUP($C39,'Memória de Cálculo 3'!$B$2:$G$10,6, )</f>
        <v>42.3896750671263</v>
      </c>
      <c r="R39" s="30" t="n">
        <f aca="false">P39*Q39</f>
        <v>0</v>
      </c>
      <c r="S39" s="31" t="n">
        <f aca="false">F39+I39+L39+O39+R39</f>
        <v>16144.2231281048</v>
      </c>
      <c r="T39" s="2"/>
    </row>
    <row r="40" s="1" customFormat="true" ht="12.8" hidden="false" customHeight="false" outlineLevel="0" collapsed="false">
      <c r="B40" s="26" t="s">
        <v>50</v>
      </c>
      <c r="C40" s="27" t="n">
        <v>0.05</v>
      </c>
      <c r="D40" s="28" t="n">
        <v>2</v>
      </c>
      <c r="E40" s="29" t="n">
        <f aca="false">VLOOKUP($C40,'Memória de Cálculo 3'!$B$2:$E$10,2, )</f>
        <v>8174.52699945976</v>
      </c>
      <c r="F40" s="30" t="n">
        <f aca="false">D40*E40</f>
        <v>16349.0539989195</v>
      </c>
      <c r="G40" s="28" t="n">
        <v>0</v>
      </c>
      <c r="H40" s="29" t="n">
        <f aca="false">VLOOKUP($C40,'Memória de Cálculo 3'!$B$2:$E$10,3, )</f>
        <v>16304.1376706077</v>
      </c>
      <c r="I40" s="30" t="n">
        <f aca="false">G40*H40</f>
        <v>0</v>
      </c>
      <c r="J40" s="28" t="n">
        <v>0</v>
      </c>
      <c r="K40" s="29" t="n">
        <f aca="false">VLOOKUP($C40,'Memória de Cálculo 3'!$B$2:$E$10,4, )</f>
        <v>19059.8085791696</v>
      </c>
      <c r="L40" s="30" t="n">
        <f aca="false">J40*K40</f>
        <v>0</v>
      </c>
      <c r="M40" s="30" t="n">
        <v>4</v>
      </c>
      <c r="N40" s="30" t="n">
        <f aca="false">VLOOKUP($C40,'Memória de Cálculo 3'!$B$2:$G$10,5, )</f>
        <v>37.1569409066353</v>
      </c>
      <c r="O40" s="30" t="n">
        <f aca="false">M40*N40</f>
        <v>148.627763626541</v>
      </c>
      <c r="P40" s="30"/>
      <c r="Q40" s="30" t="n">
        <f aca="false">VLOOKUP($C40,'Memória de Cálculo 3'!$B$2:$G$10,6, )</f>
        <v>43.3177467708401</v>
      </c>
      <c r="R40" s="30" t="n">
        <f aca="false">P40*Q40</f>
        <v>0</v>
      </c>
      <c r="S40" s="31" t="n">
        <f aca="false">F40+I40+L40+O40+R40</f>
        <v>16497.6817625461</v>
      </c>
      <c r="T40" s="2"/>
    </row>
    <row r="41" s="1" customFormat="true" ht="12.8" hidden="false" customHeight="false" outlineLevel="0" collapsed="false">
      <c r="B41" s="26" t="s">
        <v>51</v>
      </c>
      <c r="C41" s="27" t="n">
        <v>0.05</v>
      </c>
      <c r="D41" s="28" t="n">
        <v>3</v>
      </c>
      <c r="E41" s="29" t="n">
        <f aca="false">VLOOKUP($C41,'Memória de Cálculo 3'!$B$2:$E$10,2, )</f>
        <v>8174.52699945976</v>
      </c>
      <c r="F41" s="30" t="n">
        <f aca="false">D41*E41</f>
        <v>24523.5809983793</v>
      </c>
      <c r="G41" s="28" t="n">
        <v>1</v>
      </c>
      <c r="H41" s="29" t="n">
        <f aca="false">VLOOKUP($C41,'Memória de Cálculo 3'!$B$2:$E$10,3, )</f>
        <v>16304.1376706077</v>
      </c>
      <c r="I41" s="30" t="n">
        <f aca="false">G41*H41</f>
        <v>16304.1376706077</v>
      </c>
      <c r="J41" s="28" t="n">
        <v>1</v>
      </c>
      <c r="K41" s="29" t="n">
        <f aca="false">VLOOKUP($C41,'Memória de Cálculo 3'!$B$2:$E$10,4, )</f>
        <v>19059.8085791696</v>
      </c>
      <c r="L41" s="30" t="n">
        <f aca="false">J41*K41</f>
        <v>19059.8085791696</v>
      </c>
      <c r="M41" s="30" t="n">
        <v>4</v>
      </c>
      <c r="N41" s="30" t="n">
        <f aca="false">VLOOKUP($C41,'Memória de Cálculo 3'!$B$2:$G$10,5, )</f>
        <v>37.1569409066353</v>
      </c>
      <c r="O41" s="30" t="n">
        <f aca="false">M41*N41</f>
        <v>148.627763626541</v>
      </c>
      <c r="P41" s="30"/>
      <c r="Q41" s="30" t="n">
        <f aca="false">VLOOKUP($C41,'Memória de Cálculo 3'!$B$2:$G$10,6, )</f>
        <v>43.3177467708401</v>
      </c>
      <c r="R41" s="30" t="n">
        <f aca="false">P41*Q41</f>
        <v>0</v>
      </c>
      <c r="S41" s="31" t="n">
        <f aca="false">F41+I41+L41+O41+R41</f>
        <v>60036.1550117831</v>
      </c>
      <c r="T41" s="2"/>
    </row>
    <row r="42" s="1" customFormat="true" ht="12.8" hidden="false" customHeight="false" outlineLevel="0" collapsed="false">
      <c r="B42" s="26" t="s">
        <v>52</v>
      </c>
      <c r="C42" s="27" t="n">
        <v>0.05</v>
      </c>
      <c r="D42" s="28" t="n">
        <v>3</v>
      </c>
      <c r="E42" s="29" t="n">
        <f aca="false">VLOOKUP($C42,'Memória de Cálculo 3'!$B$2:$E$10,2, )</f>
        <v>8174.52699945976</v>
      </c>
      <c r="F42" s="30" t="n">
        <f aca="false">D42*E42</f>
        <v>24523.5809983793</v>
      </c>
      <c r="G42" s="28" t="n">
        <v>1</v>
      </c>
      <c r="H42" s="29" t="n">
        <f aca="false">VLOOKUP($C42,'Memória de Cálculo 3'!$B$2:$E$10,3, )</f>
        <v>16304.1376706077</v>
      </c>
      <c r="I42" s="30" t="n">
        <f aca="false">G42*H42</f>
        <v>16304.1376706077</v>
      </c>
      <c r="J42" s="28" t="n">
        <v>1</v>
      </c>
      <c r="K42" s="29" t="n">
        <f aca="false">VLOOKUP($C42,'Memória de Cálculo 3'!$B$2:$E$10,4, )</f>
        <v>19059.8085791696</v>
      </c>
      <c r="L42" s="30" t="n">
        <f aca="false">J42*K42</f>
        <v>19059.8085791696</v>
      </c>
      <c r="M42" s="30" t="n">
        <v>4</v>
      </c>
      <c r="N42" s="30" t="n">
        <f aca="false">VLOOKUP($C42,'Memória de Cálculo 3'!$B$2:$G$10,5, )</f>
        <v>37.1569409066353</v>
      </c>
      <c r="O42" s="30" t="n">
        <f aca="false">M42*N42</f>
        <v>148.627763626541</v>
      </c>
      <c r="P42" s="30"/>
      <c r="Q42" s="30" t="n">
        <f aca="false">VLOOKUP($C42,'Memória de Cálculo 3'!$B$2:$G$10,6, )</f>
        <v>43.3177467708401</v>
      </c>
      <c r="R42" s="30" t="n">
        <f aca="false">P42*Q42</f>
        <v>0</v>
      </c>
      <c r="S42" s="31" t="n">
        <f aca="false">F42+I42+L42+O42+R42</f>
        <v>60036.1550117831</v>
      </c>
      <c r="T42" s="2"/>
    </row>
    <row r="43" s="1" customFormat="true" ht="12.8" hidden="false" customHeight="false" outlineLevel="0" collapsed="false">
      <c r="B43" s="26" t="s">
        <v>53</v>
      </c>
      <c r="C43" s="27" t="n">
        <v>0.03</v>
      </c>
      <c r="D43" s="28" t="n">
        <v>2</v>
      </c>
      <c r="E43" s="29" t="n">
        <f aca="false">VLOOKUP($C43,'Memória de Cálculo 3'!$B$2:$E$10,2, )</f>
        <v>7999.38983825013</v>
      </c>
      <c r="F43" s="30" t="n">
        <f aca="false">D43*E43</f>
        <v>15998.7796765003</v>
      </c>
      <c r="G43" s="28" t="n">
        <v>0</v>
      </c>
      <c r="H43" s="29" t="n">
        <f aca="false">VLOOKUP($C43,'Memória de Cálculo 3'!$B$2:$E$10,3, )</f>
        <v>15954.825669095</v>
      </c>
      <c r="I43" s="30" t="n">
        <f aca="false">G43*H43</f>
        <v>0</v>
      </c>
      <c r="J43" s="28" t="n">
        <v>0</v>
      </c>
      <c r="K43" s="29" t="n">
        <f aca="false">VLOOKUP($C43,'Memória de Cálculo 3'!$B$2:$E$10,4, )</f>
        <v>18651.4570295356</v>
      </c>
      <c r="L43" s="30" t="n">
        <f aca="false">J43*K43</f>
        <v>0</v>
      </c>
      <c r="M43" s="30" t="n">
        <v>4</v>
      </c>
      <c r="N43" s="30" t="n">
        <f aca="false">VLOOKUP($C43,'Memória de Cálculo 3'!$B$2:$G$10,5, )</f>
        <v>36.3608629011369</v>
      </c>
      <c r="O43" s="30" t="n">
        <f aca="false">M43*N43</f>
        <v>145.443451604548</v>
      </c>
      <c r="P43" s="30"/>
      <c r="Q43" s="30" t="n">
        <f aca="false">VLOOKUP($C43,'Memória de Cálculo 3'!$B$2:$G$10,6, )</f>
        <v>42.3896750671263</v>
      </c>
      <c r="R43" s="30" t="n">
        <f aca="false">P43*Q43</f>
        <v>0</v>
      </c>
      <c r="S43" s="31" t="n">
        <f aca="false">F43+I43+L43+O43+R43</f>
        <v>16144.2231281048</v>
      </c>
      <c r="T43" s="2"/>
    </row>
    <row r="44" s="1" customFormat="true" ht="12.8" hidden="false" customHeight="false" outlineLevel="0" collapsed="false">
      <c r="B44" s="26" t="s">
        <v>54</v>
      </c>
      <c r="C44" s="27" t="n">
        <v>0.05</v>
      </c>
      <c r="D44" s="28" t="n">
        <v>2</v>
      </c>
      <c r="E44" s="29" t="n">
        <f aca="false">VLOOKUP($C44,'Memória de Cálculo 3'!$B$2:$E$10,2, )</f>
        <v>8174.52699945976</v>
      </c>
      <c r="F44" s="30" t="n">
        <f aca="false">D44*E44</f>
        <v>16349.0539989195</v>
      </c>
      <c r="G44" s="28" t="n">
        <v>0</v>
      </c>
      <c r="H44" s="29" t="n">
        <f aca="false">VLOOKUP($C44,'Memória de Cálculo 3'!$B$2:$E$10,3, )</f>
        <v>16304.1376706077</v>
      </c>
      <c r="I44" s="30" t="n">
        <f aca="false">G44*H44</f>
        <v>0</v>
      </c>
      <c r="J44" s="28" t="n">
        <v>0</v>
      </c>
      <c r="K44" s="29" t="n">
        <f aca="false">VLOOKUP($C44,'Memória de Cálculo 3'!$B$2:$E$10,4, )</f>
        <v>19059.8085791696</v>
      </c>
      <c r="L44" s="30" t="n">
        <f aca="false">J44*K44</f>
        <v>0</v>
      </c>
      <c r="M44" s="30" t="n">
        <v>4</v>
      </c>
      <c r="N44" s="30" t="n">
        <f aca="false">VLOOKUP($C44,'Memória de Cálculo 3'!$B$2:$G$10,5, )</f>
        <v>37.1569409066353</v>
      </c>
      <c r="O44" s="30" t="n">
        <f aca="false">M44*N44</f>
        <v>148.627763626541</v>
      </c>
      <c r="P44" s="30"/>
      <c r="Q44" s="30" t="n">
        <f aca="false">VLOOKUP($C44,'Memória de Cálculo 3'!$B$2:$G$10,6, )</f>
        <v>43.3177467708401</v>
      </c>
      <c r="R44" s="30" t="n">
        <f aca="false">P44*Q44</f>
        <v>0</v>
      </c>
      <c r="S44" s="31" t="n">
        <f aca="false">F44+I44+L44+O44+R44</f>
        <v>16497.6817625461</v>
      </c>
      <c r="T44" s="2"/>
    </row>
    <row r="45" s="1" customFormat="true" ht="12.8" hidden="false" customHeight="false" outlineLevel="0" collapsed="false">
      <c r="B45" s="26" t="s">
        <v>55</v>
      </c>
      <c r="C45" s="27" t="n">
        <v>0.03</v>
      </c>
      <c r="D45" s="28" t="n">
        <v>2</v>
      </c>
      <c r="E45" s="29" t="n">
        <f aca="false">VLOOKUP($C45,'Memória de Cálculo 3'!$B$2:$E$10,2, )</f>
        <v>7999.38983825013</v>
      </c>
      <c r="F45" s="30" t="n">
        <f aca="false">D45*E45</f>
        <v>15998.7796765003</v>
      </c>
      <c r="G45" s="28" t="n">
        <v>0</v>
      </c>
      <c r="H45" s="29" t="n">
        <f aca="false">VLOOKUP($C45,'Memória de Cálculo 3'!$B$2:$E$10,3, )</f>
        <v>15954.825669095</v>
      </c>
      <c r="I45" s="30" t="n">
        <f aca="false">G45*H45</f>
        <v>0</v>
      </c>
      <c r="J45" s="28" t="n">
        <v>0</v>
      </c>
      <c r="K45" s="29" t="n">
        <f aca="false">VLOOKUP($C45,'Memória de Cálculo 3'!$B$2:$E$10,4, )</f>
        <v>18651.4570295356</v>
      </c>
      <c r="L45" s="30" t="n">
        <f aca="false">J45*K45</f>
        <v>0</v>
      </c>
      <c r="M45" s="30" t="n">
        <v>4</v>
      </c>
      <c r="N45" s="30" t="n">
        <f aca="false">VLOOKUP($C45,'Memória de Cálculo 3'!$B$2:$G$10,5, )</f>
        <v>36.3608629011369</v>
      </c>
      <c r="O45" s="30" t="n">
        <f aca="false">M45*N45</f>
        <v>145.443451604548</v>
      </c>
      <c r="P45" s="30"/>
      <c r="Q45" s="30" t="n">
        <f aca="false">VLOOKUP($C45,'Memória de Cálculo 3'!$B$2:$G$10,6, )</f>
        <v>42.3896750671263</v>
      </c>
      <c r="R45" s="30" t="n">
        <f aca="false">P45*Q45</f>
        <v>0</v>
      </c>
      <c r="S45" s="31" t="n">
        <f aca="false">F45+I45+L45+O45+R45</f>
        <v>16144.2231281048</v>
      </c>
      <c r="T45" s="2"/>
    </row>
    <row r="46" s="1" customFormat="true" ht="12.8" hidden="false" customHeight="false" outlineLevel="0" collapsed="false">
      <c r="B46" s="26" t="s">
        <v>56</v>
      </c>
      <c r="C46" s="27" t="n">
        <v>0.05</v>
      </c>
      <c r="D46" s="28" t="n">
        <v>2</v>
      </c>
      <c r="E46" s="29" t="n">
        <f aca="false">VLOOKUP($C46,'Memória de Cálculo 3'!$B$2:$E$10,2, )</f>
        <v>8174.52699945976</v>
      </c>
      <c r="F46" s="30" t="n">
        <f aca="false">D46*E46</f>
        <v>16349.0539989195</v>
      </c>
      <c r="G46" s="28" t="n">
        <v>0</v>
      </c>
      <c r="H46" s="29" t="n">
        <f aca="false">VLOOKUP($C46,'Memória de Cálculo 3'!$B$2:$E$10,3, )</f>
        <v>16304.1376706077</v>
      </c>
      <c r="I46" s="30" t="n">
        <f aca="false">G46*H46</f>
        <v>0</v>
      </c>
      <c r="J46" s="28" t="n">
        <v>0</v>
      </c>
      <c r="K46" s="29" t="n">
        <f aca="false">VLOOKUP($C46,'Memória de Cálculo 3'!$B$2:$E$10,4, )</f>
        <v>19059.8085791696</v>
      </c>
      <c r="L46" s="30" t="n">
        <f aca="false">J46*K46</f>
        <v>0</v>
      </c>
      <c r="M46" s="30" t="n">
        <v>4</v>
      </c>
      <c r="N46" s="30" t="n">
        <f aca="false">VLOOKUP($C46,'Memória de Cálculo 3'!$B$2:$G$10,5, )</f>
        <v>37.1569409066353</v>
      </c>
      <c r="O46" s="30" t="n">
        <f aca="false">M46*N46</f>
        <v>148.627763626541</v>
      </c>
      <c r="P46" s="30"/>
      <c r="Q46" s="30" t="n">
        <f aca="false">VLOOKUP($C46,'Memória de Cálculo 3'!$B$2:$G$10,6, )</f>
        <v>43.3177467708401</v>
      </c>
      <c r="R46" s="30" t="n">
        <f aca="false">P46*Q46</f>
        <v>0</v>
      </c>
      <c r="S46" s="31" t="n">
        <f aca="false">F46+I46+L46+O46+R46</f>
        <v>16497.6817625461</v>
      </c>
      <c r="T46" s="2"/>
    </row>
    <row r="47" s="1" customFormat="true" ht="12.8" hidden="false" customHeight="false" outlineLevel="0" collapsed="false">
      <c r="B47" s="26" t="s">
        <v>57</v>
      </c>
      <c r="C47" s="27" t="n">
        <v>0.02</v>
      </c>
      <c r="D47" s="28" t="n">
        <v>2</v>
      </c>
      <c r="E47" s="29" t="n">
        <f aca="false">VLOOKUP($C47,'Memória de Cálculo 3'!$B$2:$E$10,2, )</f>
        <v>7914.60563222734</v>
      </c>
      <c r="F47" s="30" t="n">
        <f aca="false">D47*E47</f>
        <v>15829.2112644547</v>
      </c>
      <c r="G47" s="28" t="n">
        <v>0</v>
      </c>
      <c r="H47" s="29" t="n">
        <f aca="false">VLOOKUP($C47,'Memória de Cálculo 3'!$B$2:$E$10,3, )</f>
        <v>15785.7231182832</v>
      </c>
      <c r="I47" s="30" t="n">
        <f aca="false">G47*H47</f>
        <v>0</v>
      </c>
      <c r="J47" s="28" t="n">
        <v>0</v>
      </c>
      <c r="K47" s="29" t="n">
        <f aca="false">VLOOKUP($C47,'Memória de Cálculo 3'!$B$2:$E$10,4, )</f>
        <v>18453.7733302294</v>
      </c>
      <c r="L47" s="30" t="n">
        <f aca="false">J47*K47</f>
        <v>0</v>
      </c>
      <c r="M47" s="30" t="n">
        <v>4</v>
      </c>
      <c r="N47" s="30" t="n">
        <f aca="false">VLOOKUP($C47,'Memória de Cálculo 3'!$B$2:$G$10,5, )</f>
        <v>35.9754801464879</v>
      </c>
      <c r="O47" s="30" t="n">
        <f aca="false">M47*N47</f>
        <v>143.901920585952</v>
      </c>
      <c r="P47" s="30"/>
      <c r="Q47" s="30" t="n">
        <f aca="false">VLOOKUP($C47,'Memória de Cálculo 3'!$B$2:$G$10,6, )</f>
        <v>41.9403939323396</v>
      </c>
      <c r="R47" s="30" t="n">
        <f aca="false">P47*Q47</f>
        <v>0</v>
      </c>
      <c r="S47" s="31" t="n">
        <f aca="false">F47+I47+L47+O47+R47</f>
        <v>15973.1131850406</v>
      </c>
      <c r="T47" s="2"/>
    </row>
    <row r="48" s="1" customFormat="true" ht="23.85" hidden="false" customHeight="false" outlineLevel="0" collapsed="false">
      <c r="B48" s="26" t="s">
        <v>58</v>
      </c>
      <c r="C48" s="27" t="n">
        <v>0.03</v>
      </c>
      <c r="D48" s="28" t="n">
        <v>3</v>
      </c>
      <c r="E48" s="29" t="n">
        <f aca="false">VLOOKUP($C48,'Memória de Cálculo 3'!$B$2:$E$10,2, )</f>
        <v>7999.38983825013</v>
      </c>
      <c r="F48" s="30" t="n">
        <f aca="false">D48*E48</f>
        <v>23998.1695147504</v>
      </c>
      <c r="G48" s="28" t="n">
        <v>0</v>
      </c>
      <c r="H48" s="29" t="n">
        <f aca="false">VLOOKUP($C48,'Memória de Cálculo 3'!$B$2:$E$10,3, )</f>
        <v>15954.825669095</v>
      </c>
      <c r="I48" s="30" t="n">
        <f aca="false">G48*H48</f>
        <v>0</v>
      </c>
      <c r="J48" s="28" t="n">
        <v>0</v>
      </c>
      <c r="K48" s="29" t="n">
        <f aca="false">VLOOKUP($C48,'Memória de Cálculo 3'!$B$2:$E$10,4, )</f>
        <v>18651.4570295356</v>
      </c>
      <c r="L48" s="30" t="n">
        <f aca="false">J48*K48</f>
        <v>0</v>
      </c>
      <c r="M48" s="30" t="n">
        <v>4</v>
      </c>
      <c r="N48" s="30" t="n">
        <f aca="false">VLOOKUP($C48,'Memória de Cálculo 3'!$B$2:$G$10,5, )</f>
        <v>36.3608629011369</v>
      </c>
      <c r="O48" s="30" t="n">
        <f aca="false">M48*N48</f>
        <v>145.443451604548</v>
      </c>
      <c r="P48" s="30"/>
      <c r="Q48" s="30" t="n">
        <f aca="false">VLOOKUP($C48,'Memória de Cálculo 3'!$B$2:$G$10,6, )</f>
        <v>42.3896750671263</v>
      </c>
      <c r="R48" s="30" t="n">
        <f aca="false">P48*Q48</f>
        <v>0</v>
      </c>
      <c r="S48" s="31" t="n">
        <f aca="false">F48+I48+L48+O48+R48</f>
        <v>24143.6129663549</v>
      </c>
      <c r="T48" s="2"/>
    </row>
    <row r="49" s="1" customFormat="true" ht="12.8" hidden="false" customHeight="false" outlineLevel="0" collapsed="false">
      <c r="B49" s="26" t="s">
        <v>59</v>
      </c>
      <c r="C49" s="27" t="n">
        <v>0.04</v>
      </c>
      <c r="D49" s="28" t="n">
        <v>4</v>
      </c>
      <c r="E49" s="29" t="n">
        <f aca="false">VLOOKUP($C49,'Memória de Cálculo 3'!$B$2:$E$10,2, )</f>
        <v>8086.01019383486</v>
      </c>
      <c r="F49" s="30" t="n">
        <f aca="false">D49*E49</f>
        <v>32344.0407753394</v>
      </c>
      <c r="G49" s="28" t="n">
        <v>0</v>
      </c>
      <c r="H49" s="29" t="n">
        <f aca="false">VLOOKUP($C49,'Memória de Cálculo 3'!$B$2:$E$10,3, )</f>
        <v>16127.5904299948</v>
      </c>
      <c r="I49" s="30" t="n">
        <f aca="false">G49*H49</f>
        <v>0</v>
      </c>
      <c r="J49" s="28" t="n">
        <v>0</v>
      </c>
      <c r="K49" s="29" t="n">
        <f aca="false">VLOOKUP($C49,'Memória de Cálculo 3'!$B$2:$E$10,4, )</f>
        <v>18853.4219134504</v>
      </c>
      <c r="L49" s="30" t="n">
        <f aca="false">J49*K49</f>
        <v>0</v>
      </c>
      <c r="M49" s="30" t="n">
        <v>4</v>
      </c>
      <c r="N49" s="30" t="n">
        <f aca="false">VLOOKUP($C49,'Memória de Cálculo 3'!$B$2:$G$10,5, )</f>
        <v>36.7545917901585</v>
      </c>
      <c r="O49" s="30" t="n">
        <f aca="false">M49*N49</f>
        <v>147.018367160634</v>
      </c>
      <c r="P49" s="30"/>
      <c r="Q49" s="30" t="n">
        <f aca="false">VLOOKUP($C49,'Memória de Cálculo 3'!$B$2:$G$10,6, )</f>
        <v>42.8486861669328</v>
      </c>
      <c r="R49" s="30" t="n">
        <f aca="false">P49*Q49</f>
        <v>0</v>
      </c>
      <c r="S49" s="31" t="n">
        <f aca="false">F49+I49+L49+O49+R49</f>
        <v>32491.0591425001</v>
      </c>
      <c r="T49" s="2"/>
    </row>
    <row r="50" s="1" customFormat="true" ht="12.8" hidden="false" customHeight="false" outlineLevel="0" collapsed="false">
      <c r="B50" s="26" t="s">
        <v>60</v>
      </c>
      <c r="C50" s="27" t="n">
        <v>0.03</v>
      </c>
      <c r="D50" s="28" t="n">
        <v>6</v>
      </c>
      <c r="E50" s="29" t="n">
        <f aca="false">VLOOKUP($C50,'Memória de Cálculo 3'!$B$2:$E$10,2, )</f>
        <v>7999.38983825013</v>
      </c>
      <c r="F50" s="30" t="n">
        <f aca="false">D50*E50</f>
        <v>47996.3390295008</v>
      </c>
      <c r="G50" s="28" t="n">
        <v>1</v>
      </c>
      <c r="H50" s="29" t="n">
        <f aca="false">VLOOKUP($C50,'Memória de Cálculo 3'!$B$2:$E$10,3, )</f>
        <v>15954.825669095</v>
      </c>
      <c r="I50" s="30" t="n">
        <f aca="false">G50*H50</f>
        <v>15954.825669095</v>
      </c>
      <c r="J50" s="28" t="n">
        <v>0</v>
      </c>
      <c r="K50" s="29" t="n">
        <f aca="false">VLOOKUP($C50,'Memória de Cálculo 3'!$B$2:$E$10,4, )</f>
        <v>18651.4570295356</v>
      </c>
      <c r="L50" s="30" t="n">
        <f aca="false">J50*K50</f>
        <v>0</v>
      </c>
      <c r="M50" s="30" t="n">
        <v>4</v>
      </c>
      <c r="N50" s="30" t="n">
        <f aca="false">VLOOKUP($C50,'Memória de Cálculo 3'!$B$2:$G$10,5, )</f>
        <v>36.3608629011369</v>
      </c>
      <c r="O50" s="30" t="n">
        <f aca="false">M50*N50</f>
        <v>145.443451604548</v>
      </c>
      <c r="P50" s="30"/>
      <c r="Q50" s="30" t="n">
        <f aca="false">VLOOKUP($C50,'Memória de Cálculo 3'!$B$2:$G$10,6, )</f>
        <v>42.3896750671263</v>
      </c>
      <c r="R50" s="30" t="n">
        <f aca="false">P50*Q50</f>
        <v>0</v>
      </c>
      <c r="S50" s="31" t="n">
        <f aca="false">F50+I50+L50+O50+R50</f>
        <v>64096.6081502003</v>
      </c>
      <c r="T50" s="2"/>
    </row>
    <row r="51" s="1" customFormat="true" ht="23.85" hidden="false" customHeight="false" outlineLevel="0" collapsed="false">
      <c r="B51" s="26" t="s">
        <v>61</v>
      </c>
      <c r="C51" s="27" t="n">
        <v>0.03</v>
      </c>
      <c r="D51" s="28" t="n">
        <v>5</v>
      </c>
      <c r="E51" s="29" t="n">
        <f aca="false">VLOOKUP($C51,'Memória de Cálculo 3'!$B$2:$E$10,2, )</f>
        <v>7999.38983825013</v>
      </c>
      <c r="F51" s="30" t="n">
        <f aca="false">D51*E51</f>
        <v>39996.9491912507</v>
      </c>
      <c r="G51" s="28" t="n">
        <v>1</v>
      </c>
      <c r="H51" s="29" t="n">
        <f aca="false">VLOOKUP($C51,'Memória de Cálculo 3'!$B$2:$E$10,3, )</f>
        <v>15954.825669095</v>
      </c>
      <c r="I51" s="30" t="n">
        <f aca="false">G51*H51</f>
        <v>15954.825669095</v>
      </c>
      <c r="J51" s="28" t="n">
        <v>1</v>
      </c>
      <c r="K51" s="29" t="n">
        <f aca="false">VLOOKUP($C51,'Memória de Cálculo 3'!$B$2:$E$10,4, )</f>
        <v>18651.4570295356</v>
      </c>
      <c r="L51" s="30" t="n">
        <f aca="false">J51*K51</f>
        <v>18651.4570295356</v>
      </c>
      <c r="M51" s="30" t="n">
        <v>4</v>
      </c>
      <c r="N51" s="30" t="n">
        <f aca="false">VLOOKUP($C51,'Memória de Cálculo 3'!$B$2:$G$10,5, )</f>
        <v>36.3608629011369</v>
      </c>
      <c r="O51" s="30" t="n">
        <f aca="false">M51*N51</f>
        <v>145.443451604548</v>
      </c>
      <c r="P51" s="30"/>
      <c r="Q51" s="30" t="n">
        <f aca="false">VLOOKUP($C51,'Memória de Cálculo 3'!$B$2:$G$10,6, )</f>
        <v>42.3896750671263</v>
      </c>
      <c r="R51" s="30" t="n">
        <f aca="false">P51*Q51</f>
        <v>0</v>
      </c>
      <c r="S51" s="31" t="n">
        <f aca="false">F51+I51+L51+O51+R51</f>
        <v>74748.6753414858</v>
      </c>
      <c r="T51" s="2"/>
    </row>
    <row r="52" s="1" customFormat="true" ht="12.8" hidden="false" customHeight="false" outlineLevel="0" collapsed="false">
      <c r="B52" s="26" t="s">
        <v>62</v>
      </c>
      <c r="C52" s="27" t="n">
        <v>0.03</v>
      </c>
      <c r="D52" s="28" t="n">
        <v>0</v>
      </c>
      <c r="E52" s="29" t="n">
        <f aca="false">VLOOKUP($C52,'Memória de Cálculo 3'!$B$2:$E$10,2, )</f>
        <v>7999.38983825013</v>
      </c>
      <c r="F52" s="30" t="n">
        <f aca="false">D52*E52</f>
        <v>0</v>
      </c>
      <c r="G52" s="28" t="n">
        <v>1</v>
      </c>
      <c r="H52" s="29" t="n">
        <f aca="false">VLOOKUP($C52,'Memória de Cálculo 3'!$B$2:$E$10,3, )</f>
        <v>15954.825669095</v>
      </c>
      <c r="I52" s="30" t="n">
        <f aca="false">G52*H52</f>
        <v>15954.825669095</v>
      </c>
      <c r="J52" s="28" t="n">
        <v>1</v>
      </c>
      <c r="K52" s="29" t="n">
        <f aca="false">VLOOKUP($C52,'Memória de Cálculo 3'!$B$2:$E$10,4, )</f>
        <v>18651.4570295356</v>
      </c>
      <c r="L52" s="30" t="n">
        <f aca="false">J52*K52</f>
        <v>18651.4570295356</v>
      </c>
      <c r="M52" s="30"/>
      <c r="N52" s="30" t="n">
        <f aca="false">VLOOKUP($C52,'Memória de Cálculo 3'!$B$2:$G$10,5, )</f>
        <v>36.3608629011369</v>
      </c>
      <c r="O52" s="30" t="n">
        <f aca="false">M52*N52</f>
        <v>0</v>
      </c>
      <c r="P52" s="30"/>
      <c r="Q52" s="30" t="n">
        <f aca="false">VLOOKUP($C52,'Memória de Cálculo 3'!$B$2:$G$10,6, )</f>
        <v>42.3896750671263</v>
      </c>
      <c r="R52" s="30" t="n">
        <f aca="false">P52*Q52</f>
        <v>0</v>
      </c>
      <c r="S52" s="31" t="n">
        <f aca="false">F52+I52+L52+O52+R52</f>
        <v>34606.2826986306</v>
      </c>
      <c r="T52" s="2"/>
    </row>
    <row r="53" s="1" customFormat="true" ht="12.8" hidden="false" customHeight="false" outlineLevel="0" collapsed="false">
      <c r="B53" s="26" t="s">
        <v>46</v>
      </c>
      <c r="C53" s="27" t="n">
        <v>0.03</v>
      </c>
      <c r="D53" s="28" t="n">
        <v>0</v>
      </c>
      <c r="E53" s="29" t="n">
        <f aca="false">VLOOKUP($C53,'Memória de Cálculo 3'!$B$2:$E$10,2, )</f>
        <v>7999.38983825013</v>
      </c>
      <c r="F53" s="30" t="n">
        <f aca="false">D53*E53</f>
        <v>0</v>
      </c>
      <c r="G53" s="28" t="n">
        <v>1</v>
      </c>
      <c r="H53" s="29" t="n">
        <f aca="false">VLOOKUP($C53,'Memória de Cálculo 3'!$B$2:$E$10,3, )</f>
        <v>15954.825669095</v>
      </c>
      <c r="I53" s="30" t="n">
        <f aca="false">G53*H53</f>
        <v>15954.825669095</v>
      </c>
      <c r="J53" s="28" t="n">
        <v>1</v>
      </c>
      <c r="K53" s="29" t="n">
        <f aca="false">VLOOKUP($C53,'Memória de Cálculo 3'!$B$2:$E$10,4, )</f>
        <v>18651.4570295356</v>
      </c>
      <c r="L53" s="30" t="n">
        <f aca="false">J53*K53</f>
        <v>18651.4570295356</v>
      </c>
      <c r="M53" s="30" t="n">
        <v>4</v>
      </c>
      <c r="N53" s="30" t="n">
        <f aca="false">VLOOKUP($C53,'Memória de Cálculo 3'!$B$2:$G$10,5, )</f>
        <v>36.3608629011369</v>
      </c>
      <c r="O53" s="30" t="n">
        <f aca="false">M53*N53</f>
        <v>145.443451604548</v>
      </c>
      <c r="P53" s="30" t="n">
        <v>7</v>
      </c>
      <c r="Q53" s="30" t="n">
        <f aca="false">VLOOKUP($C53,'Memória de Cálculo 3'!$B$2:$G$10,6, )</f>
        <v>42.3896750671263</v>
      </c>
      <c r="R53" s="30" t="n">
        <f aca="false">P53*Q53</f>
        <v>296.727725469884</v>
      </c>
      <c r="S53" s="31" t="n">
        <f aca="false">F53+I53+L53+O53+R53</f>
        <v>35048.453875705</v>
      </c>
      <c r="T53" s="2"/>
    </row>
    <row r="54" s="1" customFormat="true" ht="12.8" hidden="false" customHeight="false" outlineLevel="0" collapsed="false">
      <c r="B54" s="32" t="s">
        <v>19</v>
      </c>
      <c r="C54" s="32"/>
      <c r="D54" s="32" t="n">
        <f aca="false">SUM(D39:D53)</f>
        <v>38</v>
      </c>
      <c r="E54" s="32"/>
      <c r="F54" s="33" t="n">
        <f aca="false">SUM(F39:F53)</f>
        <v>306255.372798314</v>
      </c>
      <c r="G54" s="32" t="n">
        <f aca="false">SUM(G39:G53)</f>
        <v>6</v>
      </c>
      <c r="H54" s="32"/>
      <c r="I54" s="32" t="n">
        <f aca="false">SUM(I39:I53)</f>
        <v>96427.5780175954</v>
      </c>
      <c r="J54" s="32" t="n">
        <f aca="false">SUM(J39:J53)</f>
        <v>5</v>
      </c>
      <c r="K54" s="32"/>
      <c r="L54" s="33" t="n">
        <f aca="false">SUM(L39:L53)</f>
        <v>94073.988246946</v>
      </c>
      <c r="M54" s="32" t="n">
        <f aca="false">SUM(M39:M53)</f>
        <v>56</v>
      </c>
      <c r="N54" s="32"/>
      <c r="O54" s="33" t="n">
        <f aca="false">SUM(O39:O53)</f>
        <v>2052.16326711112</v>
      </c>
      <c r="P54" s="32" t="n">
        <f aca="false">SUM(P39:P53)</f>
        <v>7</v>
      </c>
      <c r="Q54" s="32"/>
      <c r="R54" s="33" t="n">
        <f aca="false">SUM(R39:R53)</f>
        <v>296.727725469884</v>
      </c>
      <c r="S54" s="34" t="n">
        <f aca="false">SUM(S39:S53)</f>
        <v>499105.830055436</v>
      </c>
      <c r="T54" s="2"/>
    </row>
    <row r="55" s="1" customFormat="true" ht="12.8" hidden="false" customHeight="false" outlineLevel="0" collapsed="false">
      <c r="B55" s="32" t="s">
        <v>45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5" t="n">
        <f aca="false">S54*36</f>
        <v>17967809.8819957</v>
      </c>
      <c r="T55" s="2"/>
    </row>
    <row r="56" s="1" customFormat="true" ht="12.8" hidden="false" customHeight="false" outlineLevel="0" collapsed="false">
      <c r="N56" s="2"/>
    </row>
    <row r="57" s="1" customFormat="true" ht="12.8" hidden="false" customHeight="false" outlineLevel="0" collapsed="false">
      <c r="N57" s="2"/>
    </row>
    <row r="58" s="1" customFormat="true" ht="12.8" hidden="false" customHeight="false" outlineLevel="0" collapsed="false">
      <c r="T58" s="2"/>
    </row>
    <row r="59" s="1" customFormat="true" ht="12.8" hidden="false" customHeight="false" outlineLevel="0" collapsed="false">
      <c r="T59" s="2"/>
    </row>
    <row r="61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3:C33"/>
    <mergeCell ref="B34:L34"/>
    <mergeCell ref="B37:B38"/>
    <mergeCell ref="C37:C38"/>
    <mergeCell ref="D37:F37"/>
    <mergeCell ref="G37:I37"/>
    <mergeCell ref="J37:L37"/>
    <mergeCell ref="M37:O37"/>
    <mergeCell ref="P37:R37"/>
    <mergeCell ref="S37:S38"/>
    <mergeCell ref="B54:C54"/>
    <mergeCell ref="B55:L5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62" activeCellId="0" sqref="H162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9" width="11.53"/>
  </cols>
  <sheetData>
    <row r="1" customFormat="false" ht="22.05" hidden="false" customHeight="false" outlineLevel="0" collapsed="false">
      <c r="A1" s="40" t="s">
        <v>63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64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65</v>
      </c>
      <c r="C4" s="46" t="n">
        <v>2271.74</v>
      </c>
      <c r="D4" s="46"/>
      <c r="E4" s="46"/>
    </row>
    <row r="5" customFormat="false" ht="12.75" hidden="false" customHeight="true" outlineLevel="0" collapsed="false">
      <c r="A5" s="44"/>
      <c r="B5" s="45" t="s">
        <v>66</v>
      </c>
      <c r="C5" s="47" t="n">
        <v>46023</v>
      </c>
      <c r="D5" s="47"/>
      <c r="E5" s="47"/>
    </row>
    <row r="6" customFormat="false" ht="12.75" hidden="false" customHeight="true" outlineLevel="0" collapsed="false">
      <c r="A6" s="44"/>
      <c r="B6" s="45" t="s">
        <v>67</v>
      </c>
      <c r="C6" s="48" t="s">
        <v>68</v>
      </c>
      <c r="D6" s="48"/>
      <c r="E6" s="48"/>
    </row>
    <row r="7" customFormat="false" ht="12.75" hidden="false" customHeight="true" outlineLevel="0" collapsed="false">
      <c r="A7" s="44"/>
      <c r="B7" s="45" t="s">
        <v>69</v>
      </c>
      <c r="C7" s="48" t="s">
        <v>70</v>
      </c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71</v>
      </c>
      <c r="B9" s="51" t="s">
        <v>72</v>
      </c>
      <c r="C9" s="51" t="s">
        <v>73</v>
      </c>
      <c r="D9" s="51" t="s">
        <v>74</v>
      </c>
      <c r="E9" s="51" t="s">
        <v>75</v>
      </c>
      <c r="AT9" s="36"/>
      <c r="AMH9" s="39"/>
    </row>
    <row r="10" customFormat="false" ht="16.15" hidden="false" customHeight="true" outlineLevel="0" collapsed="false">
      <c r="A10" s="52" t="s">
        <v>76</v>
      </c>
      <c r="B10" s="52"/>
      <c r="C10" s="52"/>
      <c r="D10" s="52"/>
      <c r="E10" s="52"/>
      <c r="AT10" s="36"/>
      <c r="AMH10" s="39"/>
    </row>
    <row r="11" customFormat="false" ht="13.8" hidden="false" customHeight="false" outlineLevel="0" collapsed="false">
      <c r="A11" s="53" t="s">
        <v>77</v>
      </c>
      <c r="B11" s="54" t="s">
        <v>78</v>
      </c>
      <c r="C11" s="54" t="s">
        <v>79</v>
      </c>
      <c r="D11" s="54" t="s">
        <v>79</v>
      </c>
      <c r="E11" s="54" t="s">
        <v>79</v>
      </c>
      <c r="AT11" s="36"/>
      <c r="AMH11" s="39"/>
    </row>
    <row r="12" customFormat="false" ht="13.8" hidden="false" customHeight="false" outlineLevel="0" collapsed="false">
      <c r="A12" s="55" t="s">
        <v>80</v>
      </c>
      <c r="B12" s="56" t="n">
        <f aca="false">C4</f>
        <v>2271.74</v>
      </c>
      <c r="C12" s="57" t="n">
        <f aca="false">$B12</f>
        <v>2271.74</v>
      </c>
      <c r="D12" s="57" t="n">
        <f aca="false">$B12*2</f>
        <v>4543.48</v>
      </c>
      <c r="E12" s="57" t="n">
        <f aca="false">$B12*2</f>
        <v>4543.48</v>
      </c>
      <c r="AT12" s="36"/>
      <c r="AMH12" s="39"/>
    </row>
    <row r="13" customFormat="false" ht="13.8" hidden="false" customHeight="false" outlineLevel="0" collapsed="false">
      <c r="A13" s="55" t="s">
        <v>81</v>
      </c>
      <c r="B13" s="58" t="n">
        <v>0.3</v>
      </c>
      <c r="C13" s="59" t="n">
        <f aca="false">C12*$B13</f>
        <v>681.522</v>
      </c>
      <c r="D13" s="59" t="n">
        <f aca="false">D12*$B13</f>
        <v>1363.044</v>
      </c>
      <c r="E13" s="59" t="n">
        <f aca="false">E12*$B13</f>
        <v>1363.044</v>
      </c>
      <c r="AT13" s="36"/>
      <c r="AMH13" s="39"/>
    </row>
    <row r="14" customFormat="false" ht="13.8" hidden="false" customHeight="false" outlineLevel="0" collapsed="false">
      <c r="A14" s="55" t="s">
        <v>82</v>
      </c>
      <c r="B14" s="60"/>
      <c r="C14" s="61"/>
      <c r="D14" s="61"/>
      <c r="E14" s="61"/>
      <c r="AT14" s="36"/>
      <c r="AMH14" s="39"/>
    </row>
    <row r="15" customFormat="false" ht="13.8" hidden="false" customHeight="false" outlineLevel="0" collapsed="false">
      <c r="A15" s="62" t="s">
        <v>83</v>
      </c>
      <c r="B15" s="58" t="n">
        <v>0.2</v>
      </c>
      <c r="C15" s="61"/>
      <c r="D15" s="61"/>
      <c r="E15" s="59" t="n">
        <f aca="false">(((E12+E13)/12)*7)*B15</f>
        <v>689.094466666667</v>
      </c>
      <c r="AT15" s="36"/>
      <c r="AMH15" s="39"/>
    </row>
    <row r="16" customFormat="false" ht="13.8" hidden="false" customHeight="false" outlineLevel="0" collapsed="false">
      <c r="A16" s="62" t="s">
        <v>84</v>
      </c>
      <c r="B16" s="58"/>
      <c r="C16" s="61"/>
      <c r="D16" s="61"/>
      <c r="E16" s="61" t="n">
        <f aca="false">((E12+E13)/12)+(((E12+E13)/12)*20%)</f>
        <v>590.6524</v>
      </c>
      <c r="AT16" s="36"/>
      <c r="AMH16" s="39"/>
    </row>
    <row r="17" customFormat="false" ht="13.8" hidden="false" customHeight="false" outlineLevel="0" collapsed="false">
      <c r="A17" s="62" t="s">
        <v>85</v>
      </c>
      <c r="B17" s="58"/>
      <c r="C17" s="61"/>
      <c r="D17" s="61"/>
      <c r="E17" s="61"/>
      <c r="AT17" s="36"/>
      <c r="AMH17" s="39"/>
    </row>
    <row r="18" customFormat="false" ht="13.8" hidden="false" customHeight="false" outlineLevel="0" collapsed="false">
      <c r="A18" s="55" t="s">
        <v>86</v>
      </c>
      <c r="B18" s="63"/>
      <c r="C18" s="61"/>
      <c r="D18" s="61"/>
      <c r="E18" s="61"/>
      <c r="AT18" s="36"/>
      <c r="AMH18" s="39"/>
    </row>
    <row r="19" customFormat="false" ht="13.8" hidden="false" customHeight="false" outlineLevel="0" collapsed="false">
      <c r="A19" s="64" t="s">
        <v>87</v>
      </c>
      <c r="B19" s="65"/>
      <c r="C19" s="66" t="n">
        <f aca="false">SUM(C12:C18)</f>
        <v>2953.262</v>
      </c>
      <c r="D19" s="66" t="n">
        <f aca="false">SUM(D12:D18)</f>
        <v>5906.524</v>
      </c>
      <c r="E19" s="66" t="n">
        <f aca="false">SUM(E12:E18)</f>
        <v>7186.27086666667</v>
      </c>
      <c r="AT19" s="36"/>
      <c r="AMH19" s="39"/>
      <c r="XFC19" s="67"/>
      <c r="XFD19" s="67"/>
    </row>
    <row r="20" s="67" customFormat="true" ht="13.8" hidden="false" customHeight="false" outlineLevel="0" collapsed="false">
      <c r="A20" s="68"/>
      <c r="B20" s="69"/>
      <c r="C20" s="70"/>
      <c r="D20" s="70"/>
      <c r="E20" s="70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9"/>
      <c r="AMI20" s="39"/>
      <c r="AMJ20" s="39"/>
      <c r="AMK20" s="39"/>
      <c r="AML20" s="39"/>
      <c r="AMM20" s="39"/>
    </row>
    <row r="21" s="67" customFormat="true" ht="16.5" hidden="false" customHeight="true" outlineLevel="0" collapsed="false">
      <c r="A21" s="71" t="s">
        <v>88</v>
      </c>
      <c r="B21" s="71"/>
      <c r="C21" s="71"/>
      <c r="D21" s="71"/>
      <c r="E21" s="7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9"/>
      <c r="AMI21" s="39"/>
      <c r="AMJ21" s="39"/>
      <c r="AMK21" s="39"/>
      <c r="AML21" s="39"/>
      <c r="AMM21" s="39"/>
    </row>
    <row r="22" s="67" customFormat="true" ht="13.8" hidden="false" customHeight="false" outlineLevel="0" collapsed="false">
      <c r="A22" s="72" t="s">
        <v>89</v>
      </c>
      <c r="B22" s="73" t="s">
        <v>90</v>
      </c>
      <c r="C22" s="73" t="s">
        <v>79</v>
      </c>
      <c r="D22" s="73" t="s">
        <v>79</v>
      </c>
      <c r="E22" s="74" t="s">
        <v>79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9"/>
      <c r="AMI22" s="39"/>
      <c r="AMJ22" s="39"/>
      <c r="AMK22" s="39"/>
      <c r="AML22" s="39"/>
      <c r="AMM22" s="39"/>
      <c r="XFC22" s="39"/>
      <c r="XFD22" s="39"/>
    </row>
    <row r="23" s="67" customFormat="true" ht="13.8" hidden="false" customHeight="false" outlineLevel="0" collapsed="false">
      <c r="A23" s="55" t="s">
        <v>91</v>
      </c>
      <c r="B23" s="76" t="n">
        <f aca="false">1/12</f>
        <v>0.0833333333333333</v>
      </c>
      <c r="C23" s="77" t="n">
        <f aca="false">C19*$B23</f>
        <v>246.105166666667</v>
      </c>
      <c r="D23" s="77" t="n">
        <f aca="false">D19*$B23</f>
        <v>492.210333333333</v>
      </c>
      <c r="E23" s="77" t="n">
        <f aca="false">E19*$B23</f>
        <v>598.855905555555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9"/>
      <c r="AMI23" s="39"/>
      <c r="AMJ23" s="39"/>
      <c r="AMK23" s="39"/>
      <c r="AML23" s="39"/>
      <c r="AMM23" s="39"/>
      <c r="XFC23" s="78"/>
      <c r="XFD23" s="78"/>
    </row>
    <row r="24" customFormat="false" ht="13.8" hidden="false" customHeight="false" outlineLevel="0" collapsed="false">
      <c r="A24" s="55" t="s">
        <v>92</v>
      </c>
      <c r="B24" s="79" t="n">
        <f aca="false">(1/3)*(1/12)</f>
        <v>0.0277777777777778</v>
      </c>
      <c r="C24" s="77" t="n">
        <f aca="false">C19*$B24</f>
        <v>82.0350555555555</v>
      </c>
      <c r="D24" s="77" t="n">
        <f aca="false">D19*$B24</f>
        <v>164.070111111111</v>
      </c>
      <c r="E24" s="77" t="n">
        <f aca="false">E19*$B24</f>
        <v>199.618635185185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N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  <c r="KH24" s="67"/>
      <c r="KI24" s="67"/>
      <c r="KJ24" s="67"/>
      <c r="KK24" s="67"/>
      <c r="KL24" s="67"/>
      <c r="KM24" s="67"/>
      <c r="KN24" s="67"/>
      <c r="KO24" s="67"/>
      <c r="KP24" s="67"/>
      <c r="KQ24" s="67"/>
      <c r="KR24" s="67"/>
      <c r="KS24" s="67"/>
      <c r="KT24" s="67"/>
      <c r="KU24" s="67"/>
      <c r="KV24" s="67"/>
      <c r="KW24" s="67"/>
      <c r="KX24" s="67"/>
      <c r="KY24" s="67"/>
      <c r="KZ24" s="67"/>
      <c r="LA24" s="67"/>
      <c r="LB24" s="67"/>
      <c r="LC24" s="67"/>
      <c r="LD24" s="67"/>
      <c r="LE24" s="67"/>
      <c r="LF24" s="67"/>
      <c r="LG24" s="67"/>
      <c r="LH24" s="67"/>
      <c r="LI24" s="67"/>
      <c r="LJ24" s="67"/>
      <c r="LK24" s="67"/>
      <c r="LL24" s="67"/>
      <c r="LM24" s="67"/>
      <c r="LN24" s="67"/>
      <c r="LO24" s="67"/>
      <c r="LP24" s="67"/>
      <c r="LQ24" s="67"/>
      <c r="LR24" s="67"/>
      <c r="LS24" s="67"/>
      <c r="LT24" s="67"/>
      <c r="LU24" s="67"/>
      <c r="LV24" s="67"/>
      <c r="LW24" s="67"/>
      <c r="LX24" s="67"/>
      <c r="LY24" s="67"/>
      <c r="LZ24" s="67"/>
      <c r="MA24" s="67"/>
      <c r="MB24" s="67"/>
      <c r="MC24" s="67"/>
      <c r="MD24" s="67"/>
      <c r="ME24" s="67"/>
      <c r="MF24" s="67"/>
      <c r="MG24" s="67"/>
      <c r="MH24" s="67"/>
      <c r="MI24" s="67"/>
      <c r="MJ24" s="67"/>
      <c r="MK24" s="67"/>
      <c r="ML24" s="67"/>
      <c r="MM24" s="67"/>
      <c r="MN24" s="67"/>
      <c r="MO24" s="67"/>
      <c r="MP24" s="67"/>
      <c r="MQ24" s="67"/>
      <c r="MR24" s="67"/>
      <c r="MS24" s="67"/>
      <c r="MT24" s="67"/>
      <c r="MU24" s="67"/>
      <c r="MV24" s="67"/>
      <c r="MW24" s="67"/>
      <c r="MX24" s="67"/>
      <c r="MY24" s="67"/>
      <c r="MZ24" s="67"/>
      <c r="NA24" s="67"/>
      <c r="NB24" s="67"/>
      <c r="NC24" s="67"/>
      <c r="ND24" s="67"/>
      <c r="NE24" s="67"/>
      <c r="NF24" s="67"/>
      <c r="NG24" s="67"/>
      <c r="NH24" s="67"/>
      <c r="NI24" s="67"/>
      <c r="NJ24" s="67"/>
      <c r="NK24" s="67"/>
      <c r="NL24" s="67"/>
      <c r="NM24" s="67"/>
      <c r="NN24" s="67"/>
      <c r="NO24" s="67"/>
      <c r="NP24" s="67"/>
      <c r="NQ24" s="67"/>
      <c r="NR24" s="67"/>
      <c r="NS24" s="67"/>
      <c r="NT24" s="67"/>
      <c r="NU24" s="67"/>
      <c r="NV24" s="67"/>
      <c r="NW24" s="67"/>
      <c r="NX24" s="67"/>
      <c r="NY24" s="67"/>
      <c r="NZ24" s="67"/>
      <c r="OA24" s="67"/>
      <c r="OB24" s="67"/>
      <c r="OC24" s="67"/>
      <c r="OD24" s="67"/>
      <c r="OE24" s="67"/>
      <c r="OF24" s="67"/>
      <c r="OG24" s="67"/>
      <c r="OH24" s="67"/>
      <c r="OI24" s="67"/>
      <c r="OJ24" s="67"/>
      <c r="OK24" s="67"/>
      <c r="OL24" s="67"/>
      <c r="OM24" s="67"/>
      <c r="ON24" s="67"/>
      <c r="OO24" s="67"/>
      <c r="OP24" s="67"/>
      <c r="OQ24" s="67"/>
      <c r="OR24" s="67"/>
      <c r="OS24" s="67"/>
      <c r="OT24" s="67"/>
      <c r="OU24" s="67"/>
      <c r="OV24" s="67"/>
      <c r="OW24" s="67"/>
      <c r="OX24" s="67"/>
      <c r="OY24" s="67"/>
      <c r="OZ24" s="67"/>
      <c r="PA24" s="67"/>
      <c r="PB24" s="67"/>
      <c r="PC24" s="67"/>
      <c r="PD24" s="67"/>
      <c r="PE24" s="67"/>
      <c r="PF24" s="67"/>
      <c r="PG24" s="67"/>
      <c r="PH24" s="67"/>
      <c r="PI24" s="67"/>
      <c r="PJ24" s="67"/>
      <c r="PK24" s="67"/>
      <c r="PL24" s="67"/>
      <c r="PM24" s="67"/>
      <c r="PN24" s="67"/>
      <c r="PO24" s="67"/>
      <c r="PP24" s="67"/>
      <c r="PQ24" s="67"/>
      <c r="PR24" s="67"/>
      <c r="PS24" s="67"/>
      <c r="PT24" s="67"/>
      <c r="PU24" s="67"/>
      <c r="PV24" s="67"/>
      <c r="PW24" s="67"/>
      <c r="PX24" s="67"/>
      <c r="PY24" s="67"/>
      <c r="PZ24" s="67"/>
      <c r="QA24" s="67"/>
      <c r="QB24" s="67"/>
      <c r="QC24" s="67"/>
      <c r="QD24" s="67"/>
      <c r="QE24" s="67"/>
      <c r="QF24" s="67"/>
      <c r="QG24" s="67"/>
      <c r="QH24" s="67"/>
      <c r="QI24" s="67"/>
      <c r="QJ24" s="67"/>
      <c r="QK24" s="67"/>
      <c r="QL24" s="67"/>
      <c r="QM24" s="67"/>
      <c r="QN24" s="67"/>
      <c r="QO24" s="67"/>
      <c r="QP24" s="67"/>
      <c r="QQ24" s="67"/>
      <c r="QR24" s="67"/>
      <c r="QS24" s="67"/>
      <c r="QT24" s="67"/>
      <c r="QU24" s="67"/>
      <c r="QV24" s="67"/>
      <c r="QW24" s="67"/>
      <c r="QX24" s="67"/>
      <c r="QY24" s="67"/>
      <c r="QZ24" s="67"/>
      <c r="RA24" s="67"/>
      <c r="RB24" s="67"/>
      <c r="RC24" s="67"/>
      <c r="RD24" s="67"/>
      <c r="RE24" s="67"/>
      <c r="RF24" s="67"/>
      <c r="RG24" s="67"/>
      <c r="RH24" s="67"/>
      <c r="RI24" s="67"/>
      <c r="RJ24" s="67"/>
      <c r="RK24" s="67"/>
      <c r="RL24" s="67"/>
      <c r="RM24" s="67"/>
      <c r="RN24" s="67"/>
      <c r="RO24" s="67"/>
      <c r="RP24" s="67"/>
      <c r="RQ24" s="67"/>
      <c r="RR24" s="67"/>
      <c r="RS24" s="67"/>
      <c r="RT24" s="67"/>
      <c r="RU24" s="67"/>
      <c r="RV24" s="67"/>
      <c r="RW24" s="67"/>
      <c r="RX24" s="67"/>
      <c r="RY24" s="67"/>
      <c r="RZ24" s="67"/>
      <c r="SA24" s="67"/>
      <c r="SB24" s="67"/>
      <c r="SC24" s="67"/>
      <c r="SD24" s="67"/>
      <c r="SE24" s="67"/>
      <c r="SF24" s="67"/>
      <c r="SG24" s="67"/>
      <c r="SH24" s="67"/>
      <c r="SI24" s="67"/>
      <c r="SJ24" s="67"/>
      <c r="SK24" s="67"/>
      <c r="SL24" s="67"/>
      <c r="SM24" s="67"/>
      <c r="SN24" s="67"/>
      <c r="SO24" s="67"/>
      <c r="SP24" s="67"/>
      <c r="SQ24" s="67"/>
      <c r="SR24" s="67"/>
      <c r="SS24" s="67"/>
      <c r="ST24" s="67"/>
      <c r="SU24" s="67"/>
      <c r="SV24" s="67"/>
      <c r="SW24" s="67"/>
      <c r="SX24" s="67"/>
      <c r="SY24" s="67"/>
      <c r="SZ24" s="67"/>
      <c r="TA24" s="67"/>
      <c r="TB24" s="67"/>
      <c r="TC24" s="67"/>
      <c r="TD24" s="67"/>
      <c r="TE24" s="67"/>
      <c r="TF24" s="67"/>
      <c r="TG24" s="67"/>
      <c r="TH24" s="67"/>
      <c r="TI24" s="67"/>
      <c r="TJ24" s="67"/>
      <c r="TK24" s="67"/>
      <c r="TL24" s="67"/>
      <c r="TM24" s="67"/>
      <c r="TN24" s="67"/>
      <c r="TO24" s="67"/>
      <c r="TP24" s="67"/>
      <c r="TQ24" s="67"/>
      <c r="TR24" s="67"/>
      <c r="TS24" s="67"/>
      <c r="TT24" s="67"/>
      <c r="TU24" s="67"/>
      <c r="TV24" s="67"/>
      <c r="TW24" s="67"/>
      <c r="TX24" s="67"/>
      <c r="TY24" s="67"/>
      <c r="TZ24" s="67"/>
      <c r="UA24" s="67"/>
      <c r="UB24" s="67"/>
      <c r="UC24" s="67"/>
      <c r="UD24" s="67"/>
      <c r="UE24" s="67"/>
      <c r="UF24" s="67"/>
      <c r="UG24" s="67"/>
      <c r="UH24" s="67"/>
      <c r="UI24" s="67"/>
      <c r="UJ24" s="67"/>
      <c r="UK24" s="67"/>
      <c r="UL24" s="67"/>
      <c r="UM24" s="67"/>
      <c r="UN24" s="67"/>
      <c r="UO24" s="67"/>
      <c r="UP24" s="67"/>
      <c r="UQ24" s="67"/>
      <c r="UR24" s="67"/>
      <c r="US24" s="67"/>
      <c r="UT24" s="67"/>
      <c r="UU24" s="67"/>
      <c r="UV24" s="67"/>
      <c r="UW24" s="67"/>
      <c r="UX24" s="67"/>
      <c r="UY24" s="67"/>
      <c r="UZ24" s="67"/>
      <c r="VA24" s="67"/>
      <c r="VB24" s="67"/>
      <c r="VC24" s="67"/>
      <c r="VD24" s="67"/>
      <c r="VE24" s="67"/>
      <c r="VF24" s="67"/>
      <c r="VG24" s="67"/>
      <c r="VH24" s="67"/>
      <c r="VI24" s="67"/>
      <c r="VJ24" s="67"/>
      <c r="VK24" s="67"/>
      <c r="VL24" s="67"/>
      <c r="VM24" s="67"/>
      <c r="VN24" s="67"/>
      <c r="VO24" s="67"/>
      <c r="VP24" s="67"/>
      <c r="VQ24" s="67"/>
      <c r="VR24" s="67"/>
      <c r="VS24" s="67"/>
      <c r="VT24" s="67"/>
      <c r="VU24" s="67"/>
      <c r="VV24" s="67"/>
      <c r="VW24" s="67"/>
      <c r="VX24" s="67"/>
      <c r="VY24" s="67"/>
      <c r="VZ24" s="67"/>
      <c r="WA24" s="67"/>
      <c r="WB24" s="67"/>
      <c r="WC24" s="67"/>
      <c r="WD24" s="67"/>
      <c r="WE24" s="67"/>
      <c r="WF24" s="67"/>
      <c r="WG24" s="67"/>
      <c r="WH24" s="67"/>
      <c r="WI24" s="67"/>
      <c r="WJ24" s="67"/>
      <c r="WK24" s="67"/>
      <c r="WL24" s="67"/>
      <c r="WM24" s="67"/>
      <c r="WN24" s="67"/>
      <c r="WO24" s="67"/>
      <c r="WP24" s="67"/>
      <c r="WQ24" s="67"/>
      <c r="WR24" s="67"/>
      <c r="WS24" s="67"/>
      <c r="WT24" s="67"/>
      <c r="WU24" s="67"/>
      <c r="WV24" s="67"/>
      <c r="WW24" s="67"/>
      <c r="WX24" s="67"/>
      <c r="WY24" s="67"/>
      <c r="WZ24" s="67"/>
      <c r="XA24" s="67"/>
      <c r="XB24" s="67"/>
      <c r="XC24" s="67"/>
      <c r="XD24" s="67"/>
      <c r="XE24" s="67"/>
      <c r="XF24" s="67"/>
      <c r="XG24" s="67"/>
      <c r="XH24" s="67"/>
      <c r="XI24" s="67"/>
      <c r="XJ24" s="67"/>
      <c r="XK24" s="67"/>
      <c r="XL24" s="67"/>
      <c r="XM24" s="67"/>
      <c r="XN24" s="67"/>
      <c r="XO24" s="67"/>
      <c r="XP24" s="67"/>
      <c r="XQ24" s="67"/>
      <c r="XR24" s="67"/>
      <c r="XS24" s="67"/>
      <c r="XT24" s="67"/>
      <c r="XU24" s="67"/>
      <c r="XV24" s="67"/>
      <c r="XW24" s="67"/>
      <c r="XX24" s="67"/>
      <c r="XY24" s="67"/>
      <c r="XZ24" s="67"/>
      <c r="YA24" s="67"/>
      <c r="YB24" s="67"/>
      <c r="YC24" s="67"/>
      <c r="YD24" s="67"/>
      <c r="YE24" s="67"/>
      <c r="YF24" s="67"/>
      <c r="YG24" s="67"/>
      <c r="YH24" s="67"/>
      <c r="YI24" s="67"/>
      <c r="YJ24" s="67"/>
      <c r="YK24" s="67"/>
      <c r="YL24" s="67"/>
      <c r="YM24" s="67"/>
      <c r="YN24" s="67"/>
      <c r="YO24" s="67"/>
      <c r="YP24" s="67"/>
      <c r="YQ24" s="67"/>
      <c r="YR24" s="67"/>
      <c r="YS24" s="67"/>
      <c r="YT24" s="67"/>
      <c r="YU24" s="67"/>
      <c r="YV24" s="67"/>
      <c r="YW24" s="67"/>
      <c r="YX24" s="67"/>
      <c r="YY24" s="67"/>
      <c r="YZ24" s="67"/>
      <c r="ZA24" s="67"/>
      <c r="ZB24" s="67"/>
      <c r="ZC24" s="67"/>
      <c r="ZD24" s="67"/>
      <c r="ZE24" s="67"/>
      <c r="ZF24" s="67"/>
      <c r="ZG24" s="67"/>
      <c r="ZH24" s="67"/>
      <c r="ZI24" s="67"/>
      <c r="ZJ24" s="67"/>
      <c r="ZK24" s="67"/>
      <c r="ZL24" s="67"/>
      <c r="ZM24" s="67"/>
      <c r="ZN24" s="67"/>
      <c r="ZO24" s="67"/>
      <c r="ZP24" s="67"/>
      <c r="ZQ24" s="67"/>
      <c r="ZR24" s="67"/>
      <c r="ZS24" s="67"/>
      <c r="ZT24" s="67"/>
      <c r="ZU24" s="67"/>
      <c r="ZV24" s="67"/>
      <c r="ZW24" s="67"/>
      <c r="ZX24" s="67"/>
      <c r="ZY24" s="67"/>
      <c r="ZZ24" s="67"/>
      <c r="AAA24" s="67"/>
      <c r="AAB24" s="67"/>
      <c r="AAC24" s="67"/>
      <c r="AAD24" s="67"/>
      <c r="AAE24" s="67"/>
      <c r="AAF24" s="67"/>
      <c r="AAG24" s="67"/>
      <c r="AAH24" s="67"/>
      <c r="AAI24" s="67"/>
      <c r="AAJ24" s="67"/>
      <c r="AAK24" s="67"/>
      <c r="AAL24" s="67"/>
      <c r="AAM24" s="67"/>
      <c r="AAN24" s="67"/>
      <c r="AAO24" s="67"/>
      <c r="AAP24" s="67"/>
      <c r="AAQ24" s="67"/>
      <c r="AAR24" s="67"/>
      <c r="AAS24" s="67"/>
      <c r="AAT24" s="67"/>
      <c r="AAU24" s="67"/>
      <c r="AAV24" s="67"/>
      <c r="AAW24" s="67"/>
      <c r="AAX24" s="67"/>
      <c r="AAY24" s="67"/>
      <c r="AAZ24" s="67"/>
      <c r="ABA24" s="67"/>
      <c r="ABB24" s="67"/>
      <c r="ABC24" s="67"/>
      <c r="ABD24" s="67"/>
      <c r="ABE24" s="67"/>
      <c r="ABF24" s="67"/>
      <c r="ABG24" s="67"/>
      <c r="ABH24" s="67"/>
      <c r="ABI24" s="67"/>
      <c r="ABJ24" s="67"/>
      <c r="ABK24" s="67"/>
      <c r="ABL24" s="67"/>
      <c r="ABM24" s="67"/>
      <c r="ABN24" s="67"/>
      <c r="ABO24" s="67"/>
      <c r="ABP24" s="67"/>
      <c r="ABQ24" s="67"/>
      <c r="ABR24" s="67"/>
      <c r="ABS24" s="67"/>
      <c r="ABT24" s="67"/>
      <c r="ABU24" s="67"/>
      <c r="ABV24" s="67"/>
      <c r="ABW24" s="67"/>
      <c r="ABX24" s="67"/>
      <c r="ABY24" s="67"/>
      <c r="ABZ24" s="67"/>
      <c r="ACA24" s="67"/>
      <c r="ACB24" s="67"/>
      <c r="ACC24" s="67"/>
      <c r="ACD24" s="67"/>
      <c r="ACE24" s="67"/>
      <c r="ACF24" s="67"/>
      <c r="ACG24" s="67"/>
      <c r="ACH24" s="67"/>
      <c r="ACI24" s="67"/>
      <c r="ACJ24" s="67"/>
      <c r="ACK24" s="67"/>
      <c r="ACL24" s="67"/>
      <c r="ACM24" s="67"/>
      <c r="ACN24" s="67"/>
      <c r="ACO24" s="67"/>
      <c r="ACP24" s="67"/>
      <c r="ACQ24" s="67"/>
      <c r="ACR24" s="67"/>
      <c r="ACS24" s="67"/>
      <c r="ACT24" s="67"/>
      <c r="ACU24" s="67"/>
      <c r="ACV24" s="67"/>
      <c r="ACW24" s="67"/>
      <c r="ACX24" s="67"/>
      <c r="ACY24" s="67"/>
      <c r="ACZ24" s="67"/>
      <c r="ADA24" s="67"/>
      <c r="ADB24" s="67"/>
      <c r="ADC24" s="67"/>
      <c r="ADD24" s="67"/>
      <c r="ADE24" s="67"/>
      <c r="ADF24" s="67"/>
      <c r="ADG24" s="67"/>
      <c r="ADH24" s="67"/>
      <c r="ADI24" s="67"/>
      <c r="ADJ24" s="67"/>
      <c r="ADK24" s="67"/>
      <c r="ADL24" s="67"/>
      <c r="ADM24" s="67"/>
      <c r="ADN24" s="67"/>
      <c r="ADO24" s="67"/>
      <c r="ADP24" s="67"/>
      <c r="ADQ24" s="67"/>
      <c r="ADR24" s="67"/>
      <c r="ADS24" s="67"/>
      <c r="ADT24" s="67"/>
      <c r="ADU24" s="67"/>
      <c r="ADV24" s="67"/>
      <c r="ADW24" s="67"/>
      <c r="ADX24" s="67"/>
      <c r="ADY24" s="67"/>
      <c r="ADZ24" s="67"/>
      <c r="AEA24" s="67"/>
      <c r="AEB24" s="67"/>
      <c r="AEC24" s="67"/>
      <c r="AED24" s="67"/>
      <c r="AEE24" s="67"/>
      <c r="AEF24" s="67"/>
      <c r="AEG24" s="67"/>
      <c r="AEH24" s="67"/>
      <c r="AEI24" s="67"/>
      <c r="AEJ24" s="67"/>
      <c r="AEK24" s="67"/>
      <c r="AEL24" s="67"/>
      <c r="AEM24" s="67"/>
      <c r="AEN24" s="67"/>
      <c r="AEO24" s="67"/>
      <c r="AEP24" s="67"/>
      <c r="AEQ24" s="67"/>
      <c r="AER24" s="67"/>
      <c r="AES24" s="67"/>
      <c r="AET24" s="67"/>
      <c r="AEU24" s="67"/>
      <c r="AEV24" s="67"/>
      <c r="AEW24" s="67"/>
      <c r="AEX24" s="67"/>
      <c r="AEY24" s="67"/>
      <c r="AEZ24" s="67"/>
      <c r="AFA24" s="67"/>
      <c r="AFB24" s="67"/>
      <c r="AFC24" s="67"/>
      <c r="AFD24" s="67"/>
      <c r="AFE24" s="67"/>
      <c r="AFF24" s="67"/>
      <c r="AFG24" s="67"/>
      <c r="AFH24" s="67"/>
      <c r="AFI24" s="67"/>
      <c r="AFJ24" s="67"/>
      <c r="AFK24" s="67"/>
      <c r="AFL24" s="67"/>
      <c r="AFM24" s="67"/>
      <c r="AFN24" s="67"/>
      <c r="AFO24" s="67"/>
      <c r="AFP24" s="67"/>
      <c r="AFQ24" s="67"/>
      <c r="AFR24" s="67"/>
      <c r="AFS24" s="67"/>
      <c r="AFT24" s="67"/>
      <c r="AFU24" s="67"/>
      <c r="AFV24" s="67"/>
      <c r="AFW24" s="67"/>
      <c r="AFX24" s="67"/>
      <c r="AFY24" s="67"/>
      <c r="AFZ24" s="67"/>
      <c r="AGA24" s="67"/>
      <c r="AGB24" s="67"/>
      <c r="AGC24" s="67"/>
      <c r="AGD24" s="67"/>
      <c r="AGE24" s="67"/>
      <c r="AGF24" s="67"/>
      <c r="AGG24" s="67"/>
      <c r="AGH24" s="67"/>
      <c r="AGI24" s="67"/>
      <c r="AGJ24" s="67"/>
      <c r="AGK24" s="67"/>
      <c r="AGL24" s="67"/>
      <c r="AGM24" s="67"/>
      <c r="AGN24" s="67"/>
      <c r="AGO24" s="67"/>
      <c r="AGP24" s="67"/>
      <c r="AGQ24" s="67"/>
      <c r="AGR24" s="67"/>
      <c r="AGS24" s="67"/>
      <c r="AGT24" s="67"/>
      <c r="AGU24" s="67"/>
      <c r="AGV24" s="67"/>
      <c r="AGW24" s="67"/>
      <c r="AGX24" s="67"/>
      <c r="AGY24" s="67"/>
      <c r="AGZ24" s="67"/>
      <c r="AHA24" s="67"/>
      <c r="AHB24" s="67"/>
      <c r="AHC24" s="67"/>
      <c r="AHD24" s="67"/>
      <c r="AHE24" s="67"/>
      <c r="AHF24" s="67"/>
      <c r="AHG24" s="67"/>
      <c r="AHH24" s="67"/>
      <c r="AHI24" s="67"/>
      <c r="AHJ24" s="67"/>
      <c r="AHK24" s="67"/>
      <c r="AHL24" s="67"/>
      <c r="AHM24" s="67"/>
      <c r="AHN24" s="67"/>
      <c r="AHO24" s="67"/>
      <c r="AHP24" s="67"/>
      <c r="AHQ24" s="67"/>
      <c r="AHR24" s="67"/>
      <c r="AHS24" s="67"/>
      <c r="AHT24" s="67"/>
      <c r="AHU24" s="67"/>
      <c r="AHV24" s="67"/>
      <c r="AHW24" s="67"/>
      <c r="AHX24" s="67"/>
      <c r="AHY24" s="67"/>
      <c r="AHZ24" s="67"/>
      <c r="AIA24" s="67"/>
      <c r="AIB24" s="67"/>
      <c r="AIC24" s="67"/>
      <c r="AID24" s="67"/>
      <c r="AIE24" s="67"/>
      <c r="AIF24" s="67"/>
      <c r="AIG24" s="67"/>
      <c r="AIH24" s="67"/>
      <c r="AII24" s="67"/>
      <c r="AIJ24" s="67"/>
      <c r="AIK24" s="67"/>
      <c r="AIL24" s="67"/>
      <c r="AIM24" s="67"/>
      <c r="AIN24" s="67"/>
      <c r="AIO24" s="67"/>
      <c r="AIP24" s="67"/>
      <c r="AIQ24" s="67"/>
      <c r="AIR24" s="67"/>
      <c r="AIS24" s="67"/>
      <c r="AIT24" s="67"/>
      <c r="AIU24" s="67"/>
      <c r="AIV24" s="67"/>
      <c r="AIW24" s="67"/>
      <c r="AIX24" s="67"/>
      <c r="AIY24" s="67"/>
      <c r="AIZ24" s="67"/>
      <c r="AJA24" s="67"/>
      <c r="AJB24" s="67"/>
      <c r="AJC24" s="67"/>
      <c r="AJD24" s="67"/>
      <c r="AJE24" s="67"/>
      <c r="AJF24" s="67"/>
      <c r="AJG24" s="67"/>
      <c r="AJH24" s="67"/>
      <c r="AJI24" s="67"/>
      <c r="AJJ24" s="67"/>
      <c r="AJK24" s="67"/>
      <c r="AJL24" s="67"/>
      <c r="AJM24" s="67"/>
      <c r="AJN24" s="67"/>
      <c r="AJO24" s="67"/>
      <c r="AJP24" s="67"/>
      <c r="AJQ24" s="67"/>
      <c r="AJR24" s="67"/>
      <c r="AJS24" s="67"/>
      <c r="AJT24" s="67"/>
      <c r="AJU24" s="67"/>
      <c r="AJV24" s="67"/>
      <c r="AJW24" s="67"/>
      <c r="AJX24" s="67"/>
      <c r="AJY24" s="67"/>
      <c r="AJZ24" s="67"/>
      <c r="AKA24" s="67"/>
      <c r="AKB24" s="67"/>
      <c r="AKC24" s="67"/>
      <c r="AKD24" s="67"/>
      <c r="AKE24" s="67"/>
      <c r="AKF24" s="67"/>
      <c r="AKG24" s="67"/>
      <c r="AKH24" s="67"/>
      <c r="AKI24" s="67"/>
      <c r="AKJ24" s="67"/>
      <c r="AKK24" s="67"/>
      <c r="AKL24" s="67"/>
      <c r="AKM24" s="67"/>
      <c r="AKN24" s="67"/>
      <c r="AKO24" s="67"/>
      <c r="AKP24" s="67"/>
      <c r="AKQ24" s="67"/>
      <c r="AKR24" s="67"/>
      <c r="AKS24" s="67"/>
      <c r="AKT24" s="67"/>
      <c r="AKU24" s="67"/>
      <c r="AKV24" s="67"/>
      <c r="AKW24" s="67"/>
      <c r="AKX24" s="67"/>
      <c r="AKY24" s="67"/>
      <c r="AKZ24" s="67"/>
      <c r="ALA24" s="67"/>
      <c r="ALB24" s="67"/>
      <c r="ALC24" s="67"/>
      <c r="ALD24" s="67"/>
      <c r="ALE24" s="67"/>
      <c r="ALF24" s="67"/>
      <c r="ALG24" s="67"/>
      <c r="ALH24" s="67"/>
      <c r="ALI24" s="67"/>
      <c r="ALJ24" s="67"/>
      <c r="ALK24" s="67"/>
      <c r="ALL24" s="67"/>
      <c r="ALM24" s="67"/>
      <c r="ALN24" s="67"/>
      <c r="ALO24" s="67"/>
      <c r="ALP24" s="67"/>
      <c r="ALQ24" s="67"/>
      <c r="ALR24" s="67"/>
      <c r="ALS24" s="67"/>
      <c r="ALT24" s="67"/>
      <c r="ALU24" s="67"/>
      <c r="ALV24" s="67"/>
      <c r="ALW24" s="67"/>
      <c r="ALX24" s="67"/>
      <c r="ALY24" s="67"/>
      <c r="ALZ24" s="67"/>
      <c r="AMA24" s="67"/>
      <c r="AMB24" s="67"/>
      <c r="AMC24" s="67"/>
      <c r="AMD24" s="67"/>
      <c r="AME24" s="67"/>
      <c r="AMF24" s="67"/>
      <c r="AMG24" s="67"/>
      <c r="AMH24" s="39"/>
      <c r="AMI24" s="39"/>
      <c r="AMJ24" s="39"/>
      <c r="AMK24" s="39"/>
      <c r="XFC24" s="78"/>
      <c r="XFD24" s="78"/>
    </row>
    <row r="25" s="78" customFormat="true" ht="13.8" hidden="false" customHeight="false" outlineLevel="0" collapsed="false">
      <c r="A25" s="80" t="s">
        <v>87</v>
      </c>
      <c r="B25" s="81" t="n">
        <f aca="false">SUM(B23:B24)</f>
        <v>0.111111111111111</v>
      </c>
      <c r="C25" s="82" t="n">
        <f aca="false">SUM(C23:C24)</f>
        <v>328.140222222222</v>
      </c>
      <c r="D25" s="82" t="n">
        <f aca="false">SUM(D23:D24)</f>
        <v>656.280444444444</v>
      </c>
      <c r="E25" s="82" t="n">
        <f aca="false">SUM(E23:E24)</f>
        <v>798.474540740741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M25" s="67"/>
      <c r="MN25" s="67"/>
      <c r="MO25" s="67"/>
      <c r="MP25" s="67"/>
      <c r="MQ25" s="67"/>
      <c r="MR25" s="67"/>
      <c r="MS25" s="67"/>
      <c r="MT25" s="67"/>
      <c r="MU25" s="67"/>
      <c r="MV25" s="67"/>
      <c r="MW25" s="67"/>
      <c r="MX25" s="67"/>
      <c r="MY25" s="67"/>
      <c r="MZ25" s="67"/>
      <c r="NA25" s="67"/>
      <c r="NB25" s="67"/>
      <c r="NC25" s="67"/>
      <c r="ND25" s="67"/>
      <c r="NE25" s="67"/>
      <c r="NF25" s="67"/>
      <c r="NG25" s="67"/>
      <c r="NH25" s="67"/>
      <c r="NI25" s="67"/>
      <c r="NJ25" s="67"/>
      <c r="NK25" s="67"/>
      <c r="NL25" s="67"/>
      <c r="NM25" s="67"/>
      <c r="NN25" s="67"/>
      <c r="NO25" s="67"/>
      <c r="NP25" s="67"/>
      <c r="NQ25" s="67"/>
      <c r="NR25" s="67"/>
      <c r="NS25" s="67"/>
      <c r="NT25" s="67"/>
      <c r="NU25" s="67"/>
      <c r="NV25" s="67"/>
      <c r="NW25" s="67"/>
      <c r="NX25" s="67"/>
      <c r="NY25" s="67"/>
      <c r="NZ25" s="67"/>
      <c r="OA25" s="67"/>
      <c r="OB25" s="67"/>
      <c r="OC25" s="67"/>
      <c r="OD25" s="67"/>
      <c r="OE25" s="67"/>
      <c r="OF25" s="67"/>
      <c r="OG25" s="67"/>
      <c r="OH25" s="67"/>
      <c r="OI25" s="67"/>
      <c r="OJ25" s="67"/>
      <c r="OK25" s="67"/>
      <c r="OL25" s="67"/>
      <c r="OM25" s="67"/>
      <c r="ON25" s="67"/>
      <c r="OO25" s="67"/>
      <c r="OP25" s="67"/>
      <c r="OQ25" s="67"/>
      <c r="OR25" s="67"/>
      <c r="OS25" s="67"/>
      <c r="OT25" s="67"/>
      <c r="OU25" s="67"/>
      <c r="OV25" s="67"/>
      <c r="OW25" s="67"/>
      <c r="OX25" s="67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  <c r="QL25" s="67"/>
      <c r="QM25" s="67"/>
      <c r="QN25" s="67"/>
      <c r="QO25" s="67"/>
      <c r="QP25" s="67"/>
      <c r="QQ25" s="67"/>
      <c r="QR25" s="67"/>
      <c r="QS25" s="67"/>
      <c r="QT25" s="67"/>
      <c r="QU25" s="67"/>
      <c r="QV25" s="67"/>
      <c r="QW25" s="67"/>
      <c r="QX25" s="67"/>
      <c r="QY25" s="67"/>
      <c r="QZ25" s="67"/>
      <c r="RA25" s="67"/>
      <c r="RB25" s="67"/>
      <c r="RC25" s="67"/>
      <c r="RD25" s="67"/>
      <c r="RE25" s="67"/>
      <c r="RF25" s="67"/>
      <c r="RG25" s="67"/>
      <c r="RH25" s="67"/>
      <c r="RI25" s="67"/>
      <c r="RJ25" s="67"/>
      <c r="RK25" s="67"/>
      <c r="RL25" s="67"/>
      <c r="RM25" s="67"/>
      <c r="RN25" s="67"/>
      <c r="RO25" s="67"/>
      <c r="RP25" s="67"/>
      <c r="RQ25" s="67"/>
      <c r="RR25" s="67"/>
      <c r="RS25" s="67"/>
      <c r="RT25" s="67"/>
      <c r="RU25" s="67"/>
      <c r="RV25" s="67"/>
      <c r="RW25" s="67"/>
      <c r="RX25" s="67"/>
      <c r="RY25" s="67"/>
      <c r="RZ25" s="67"/>
      <c r="SA25" s="67"/>
      <c r="SB25" s="67"/>
      <c r="SC25" s="67"/>
      <c r="SD25" s="67"/>
      <c r="SE25" s="67"/>
      <c r="SF25" s="67"/>
      <c r="SG25" s="67"/>
      <c r="SH25" s="67"/>
      <c r="SI25" s="67"/>
      <c r="SJ25" s="67"/>
      <c r="SK25" s="67"/>
      <c r="SL25" s="67"/>
      <c r="SM25" s="67"/>
      <c r="SN25" s="67"/>
      <c r="SO25" s="67"/>
      <c r="SP25" s="67"/>
      <c r="SQ25" s="67"/>
      <c r="SR25" s="67"/>
      <c r="SS25" s="67"/>
      <c r="ST25" s="67"/>
      <c r="SU25" s="67"/>
      <c r="SV25" s="67"/>
      <c r="SW25" s="67"/>
      <c r="SX25" s="67"/>
      <c r="SY25" s="67"/>
      <c r="SZ25" s="67"/>
      <c r="TA25" s="67"/>
      <c r="TB25" s="67"/>
      <c r="TC25" s="67"/>
      <c r="TD25" s="67"/>
      <c r="TE25" s="67"/>
      <c r="TF25" s="67"/>
      <c r="TG25" s="67"/>
      <c r="TH25" s="67"/>
      <c r="TI25" s="67"/>
      <c r="TJ25" s="67"/>
      <c r="TK25" s="67"/>
      <c r="TL25" s="67"/>
      <c r="TM25" s="67"/>
      <c r="TN25" s="67"/>
      <c r="TO25" s="67"/>
      <c r="TP25" s="67"/>
      <c r="TQ25" s="67"/>
      <c r="TR25" s="67"/>
      <c r="TS25" s="67"/>
      <c r="TT25" s="67"/>
      <c r="TU25" s="67"/>
      <c r="TV25" s="67"/>
      <c r="TW25" s="67"/>
      <c r="TX25" s="67"/>
      <c r="TY25" s="67"/>
      <c r="TZ25" s="67"/>
      <c r="UA25" s="67"/>
      <c r="UB25" s="67"/>
      <c r="UC25" s="67"/>
      <c r="UD25" s="67"/>
      <c r="UE25" s="67"/>
      <c r="UF25" s="67"/>
      <c r="UG25" s="67"/>
      <c r="UH25" s="67"/>
      <c r="UI25" s="67"/>
      <c r="UJ25" s="67"/>
      <c r="UK25" s="67"/>
      <c r="UL25" s="67"/>
      <c r="UM25" s="67"/>
      <c r="UN25" s="67"/>
      <c r="UO25" s="67"/>
      <c r="UP25" s="67"/>
      <c r="UQ25" s="67"/>
      <c r="UR25" s="67"/>
      <c r="US25" s="67"/>
      <c r="UT25" s="67"/>
      <c r="UU25" s="67"/>
      <c r="UV25" s="67"/>
      <c r="UW25" s="67"/>
      <c r="UX25" s="67"/>
      <c r="UY25" s="67"/>
      <c r="UZ25" s="67"/>
      <c r="VA25" s="67"/>
      <c r="VB25" s="67"/>
      <c r="VC25" s="67"/>
      <c r="VD25" s="67"/>
      <c r="VE25" s="67"/>
      <c r="VF25" s="67"/>
      <c r="VG25" s="67"/>
      <c r="VH25" s="67"/>
      <c r="VI25" s="67"/>
      <c r="VJ25" s="67"/>
      <c r="VK25" s="67"/>
      <c r="VL25" s="67"/>
      <c r="VM25" s="67"/>
      <c r="VN25" s="67"/>
      <c r="VO25" s="67"/>
      <c r="VP25" s="67"/>
      <c r="VQ25" s="67"/>
      <c r="VR25" s="67"/>
      <c r="VS25" s="67"/>
      <c r="VT25" s="67"/>
      <c r="VU25" s="67"/>
      <c r="VV25" s="67"/>
      <c r="VW25" s="67"/>
      <c r="VX25" s="67"/>
      <c r="VY25" s="67"/>
      <c r="VZ25" s="67"/>
      <c r="WA25" s="67"/>
      <c r="WB25" s="67"/>
      <c r="WC25" s="67"/>
      <c r="WD25" s="67"/>
      <c r="WE25" s="67"/>
      <c r="WF25" s="67"/>
      <c r="WG25" s="67"/>
      <c r="WH25" s="67"/>
      <c r="WI25" s="67"/>
      <c r="WJ25" s="67"/>
      <c r="WK25" s="67"/>
      <c r="WL25" s="67"/>
      <c r="WM25" s="67"/>
      <c r="WN25" s="67"/>
      <c r="WO25" s="67"/>
      <c r="WP25" s="67"/>
      <c r="WQ25" s="67"/>
      <c r="WR25" s="67"/>
      <c r="WS25" s="67"/>
      <c r="WT25" s="67"/>
      <c r="WU25" s="67"/>
      <c r="WV25" s="67"/>
      <c r="WW25" s="67"/>
      <c r="WX25" s="67"/>
      <c r="WY25" s="67"/>
      <c r="WZ25" s="67"/>
      <c r="XA25" s="67"/>
      <c r="XB25" s="67"/>
      <c r="XC25" s="67"/>
      <c r="XD25" s="67"/>
      <c r="XE25" s="67"/>
      <c r="XF25" s="67"/>
      <c r="XG25" s="67"/>
      <c r="XH25" s="67"/>
      <c r="XI25" s="67"/>
      <c r="XJ25" s="67"/>
      <c r="XK25" s="67"/>
      <c r="XL25" s="67"/>
      <c r="XM25" s="67"/>
      <c r="XN25" s="67"/>
      <c r="XO25" s="67"/>
      <c r="XP25" s="67"/>
      <c r="XQ25" s="67"/>
      <c r="XR25" s="67"/>
      <c r="XS25" s="67"/>
      <c r="XT25" s="67"/>
      <c r="XU25" s="67"/>
      <c r="XV25" s="67"/>
      <c r="XW25" s="67"/>
      <c r="XX25" s="67"/>
      <c r="XY25" s="67"/>
      <c r="XZ25" s="67"/>
      <c r="YA25" s="67"/>
      <c r="YB25" s="67"/>
      <c r="YC25" s="67"/>
      <c r="YD25" s="67"/>
      <c r="YE25" s="67"/>
      <c r="YF25" s="67"/>
      <c r="YG25" s="67"/>
      <c r="YH25" s="67"/>
      <c r="YI25" s="67"/>
      <c r="YJ25" s="67"/>
      <c r="YK25" s="67"/>
      <c r="YL25" s="67"/>
      <c r="YM25" s="67"/>
      <c r="YN25" s="67"/>
      <c r="YO25" s="67"/>
      <c r="YP25" s="67"/>
      <c r="YQ25" s="67"/>
      <c r="YR25" s="67"/>
      <c r="YS25" s="67"/>
      <c r="YT25" s="67"/>
      <c r="YU25" s="67"/>
      <c r="YV25" s="67"/>
      <c r="YW25" s="67"/>
      <c r="YX25" s="67"/>
      <c r="YY25" s="67"/>
      <c r="YZ25" s="67"/>
      <c r="ZA25" s="67"/>
      <c r="ZB25" s="67"/>
      <c r="ZC25" s="67"/>
      <c r="ZD25" s="67"/>
      <c r="ZE25" s="67"/>
      <c r="ZF25" s="67"/>
      <c r="ZG25" s="67"/>
      <c r="ZH25" s="67"/>
      <c r="ZI25" s="67"/>
      <c r="ZJ25" s="67"/>
      <c r="ZK25" s="67"/>
      <c r="ZL25" s="67"/>
      <c r="ZM25" s="67"/>
      <c r="ZN25" s="67"/>
      <c r="ZO25" s="67"/>
      <c r="ZP25" s="67"/>
      <c r="ZQ25" s="67"/>
      <c r="ZR25" s="67"/>
      <c r="ZS25" s="67"/>
      <c r="ZT25" s="67"/>
      <c r="ZU25" s="67"/>
      <c r="ZV25" s="67"/>
      <c r="ZW25" s="67"/>
      <c r="ZX25" s="67"/>
      <c r="ZY25" s="67"/>
      <c r="ZZ25" s="67"/>
      <c r="AAA25" s="67"/>
      <c r="AAB25" s="67"/>
      <c r="AAC25" s="67"/>
      <c r="AAD25" s="67"/>
      <c r="AAE25" s="67"/>
      <c r="AAF25" s="67"/>
      <c r="AAG25" s="67"/>
      <c r="AAH25" s="67"/>
      <c r="AAI25" s="67"/>
      <c r="AAJ25" s="67"/>
      <c r="AAK25" s="67"/>
      <c r="AAL25" s="67"/>
      <c r="AAM25" s="67"/>
      <c r="AAN25" s="67"/>
      <c r="AAO25" s="67"/>
      <c r="AAP25" s="67"/>
      <c r="AAQ25" s="67"/>
      <c r="AAR25" s="67"/>
      <c r="AAS25" s="67"/>
      <c r="AAT25" s="67"/>
      <c r="AAU25" s="67"/>
      <c r="AAV25" s="67"/>
      <c r="AAW25" s="67"/>
      <c r="AAX25" s="67"/>
      <c r="AAY25" s="67"/>
      <c r="AAZ25" s="67"/>
      <c r="ABA25" s="67"/>
      <c r="ABB25" s="67"/>
      <c r="ABC25" s="67"/>
      <c r="ABD25" s="67"/>
      <c r="ABE25" s="67"/>
      <c r="ABF25" s="67"/>
      <c r="ABG25" s="67"/>
      <c r="ABH25" s="67"/>
      <c r="ABI25" s="67"/>
      <c r="ABJ25" s="67"/>
      <c r="ABK25" s="67"/>
      <c r="ABL25" s="67"/>
      <c r="ABM25" s="67"/>
      <c r="ABN25" s="67"/>
      <c r="ABO25" s="67"/>
      <c r="ABP25" s="67"/>
      <c r="ABQ25" s="67"/>
      <c r="ABR25" s="67"/>
      <c r="ABS25" s="67"/>
      <c r="ABT25" s="67"/>
      <c r="ABU25" s="67"/>
      <c r="ABV25" s="67"/>
      <c r="ABW25" s="67"/>
      <c r="ABX25" s="67"/>
      <c r="ABY25" s="67"/>
      <c r="ABZ25" s="67"/>
      <c r="ACA25" s="67"/>
      <c r="ACB25" s="67"/>
      <c r="ACC25" s="67"/>
      <c r="ACD25" s="67"/>
      <c r="ACE25" s="67"/>
      <c r="ACF25" s="67"/>
      <c r="ACG25" s="67"/>
      <c r="ACH25" s="67"/>
      <c r="ACI25" s="67"/>
      <c r="ACJ25" s="67"/>
      <c r="ACK25" s="67"/>
      <c r="ACL25" s="67"/>
      <c r="ACM25" s="67"/>
      <c r="ACN25" s="67"/>
      <c r="ACO25" s="67"/>
      <c r="ACP25" s="67"/>
      <c r="ACQ25" s="67"/>
      <c r="ACR25" s="67"/>
      <c r="ACS25" s="67"/>
      <c r="ACT25" s="67"/>
      <c r="ACU25" s="67"/>
      <c r="ACV25" s="67"/>
      <c r="ACW25" s="67"/>
      <c r="ACX25" s="67"/>
      <c r="ACY25" s="67"/>
      <c r="ACZ25" s="67"/>
      <c r="ADA25" s="67"/>
      <c r="ADB25" s="67"/>
      <c r="ADC25" s="67"/>
      <c r="ADD25" s="67"/>
      <c r="ADE25" s="67"/>
      <c r="ADF25" s="67"/>
      <c r="ADG25" s="67"/>
      <c r="ADH25" s="67"/>
      <c r="ADI25" s="67"/>
      <c r="ADJ25" s="67"/>
      <c r="ADK25" s="67"/>
      <c r="ADL25" s="67"/>
      <c r="ADM25" s="67"/>
      <c r="ADN25" s="67"/>
      <c r="ADO25" s="67"/>
      <c r="ADP25" s="67"/>
      <c r="ADQ25" s="67"/>
      <c r="ADR25" s="67"/>
      <c r="ADS25" s="67"/>
      <c r="ADT25" s="67"/>
      <c r="ADU25" s="67"/>
      <c r="ADV25" s="67"/>
      <c r="ADW25" s="67"/>
      <c r="ADX25" s="67"/>
      <c r="ADY25" s="67"/>
      <c r="ADZ25" s="67"/>
      <c r="AEA25" s="67"/>
      <c r="AEB25" s="67"/>
      <c r="AEC25" s="67"/>
      <c r="AED25" s="67"/>
      <c r="AEE25" s="67"/>
      <c r="AEF25" s="67"/>
      <c r="AEG25" s="67"/>
      <c r="AEH25" s="67"/>
      <c r="AEI25" s="67"/>
      <c r="AEJ25" s="67"/>
      <c r="AEK25" s="67"/>
      <c r="AEL25" s="67"/>
      <c r="AEM25" s="67"/>
      <c r="AEN25" s="67"/>
      <c r="AEO25" s="67"/>
      <c r="AEP25" s="67"/>
      <c r="AEQ25" s="67"/>
      <c r="AER25" s="67"/>
      <c r="AES25" s="67"/>
      <c r="AET25" s="67"/>
      <c r="AEU25" s="67"/>
      <c r="AEV25" s="67"/>
      <c r="AEW25" s="67"/>
      <c r="AEX25" s="67"/>
      <c r="AEY25" s="67"/>
      <c r="AEZ25" s="67"/>
      <c r="AFA25" s="67"/>
      <c r="AFB25" s="67"/>
      <c r="AFC25" s="67"/>
      <c r="AFD25" s="67"/>
      <c r="AFE25" s="67"/>
      <c r="AFF25" s="67"/>
      <c r="AFG25" s="67"/>
      <c r="AFH25" s="67"/>
      <c r="AFI25" s="67"/>
      <c r="AFJ25" s="67"/>
      <c r="AFK25" s="67"/>
      <c r="AFL25" s="67"/>
      <c r="AFM25" s="67"/>
      <c r="AFN25" s="67"/>
      <c r="AFO25" s="67"/>
      <c r="AFP25" s="67"/>
      <c r="AFQ25" s="67"/>
      <c r="AFR25" s="67"/>
      <c r="AFS25" s="67"/>
      <c r="AFT25" s="67"/>
      <c r="AFU25" s="67"/>
      <c r="AFV25" s="67"/>
      <c r="AFW25" s="67"/>
      <c r="AFX25" s="67"/>
      <c r="AFY25" s="67"/>
      <c r="AFZ25" s="67"/>
      <c r="AGA25" s="67"/>
      <c r="AGB25" s="67"/>
      <c r="AGC25" s="67"/>
      <c r="AGD25" s="67"/>
      <c r="AGE25" s="67"/>
      <c r="AGF25" s="67"/>
      <c r="AGG25" s="67"/>
      <c r="AGH25" s="67"/>
      <c r="AGI25" s="67"/>
      <c r="AGJ25" s="67"/>
      <c r="AGK25" s="67"/>
      <c r="AGL25" s="67"/>
      <c r="AGM25" s="67"/>
      <c r="AGN25" s="67"/>
      <c r="AGO25" s="67"/>
      <c r="AGP25" s="67"/>
      <c r="AGQ25" s="67"/>
      <c r="AGR25" s="67"/>
      <c r="AGS25" s="67"/>
      <c r="AGT25" s="67"/>
      <c r="AGU25" s="67"/>
      <c r="AGV25" s="67"/>
      <c r="AGW25" s="67"/>
      <c r="AGX25" s="67"/>
      <c r="AGY25" s="67"/>
      <c r="AGZ25" s="67"/>
      <c r="AHA25" s="67"/>
      <c r="AHB25" s="67"/>
      <c r="AHC25" s="67"/>
      <c r="AHD25" s="67"/>
      <c r="AHE25" s="67"/>
      <c r="AHF25" s="67"/>
      <c r="AHG25" s="67"/>
      <c r="AHH25" s="67"/>
      <c r="AHI25" s="67"/>
      <c r="AHJ25" s="67"/>
      <c r="AHK25" s="67"/>
      <c r="AHL25" s="67"/>
      <c r="AHM25" s="67"/>
      <c r="AHN25" s="67"/>
      <c r="AHO25" s="67"/>
      <c r="AHP25" s="67"/>
      <c r="AHQ25" s="67"/>
      <c r="AHR25" s="67"/>
      <c r="AHS25" s="67"/>
      <c r="AHT25" s="67"/>
      <c r="AHU25" s="67"/>
      <c r="AHV25" s="67"/>
      <c r="AHW25" s="67"/>
      <c r="AHX25" s="67"/>
      <c r="AHY25" s="67"/>
      <c r="AHZ25" s="67"/>
      <c r="AIA25" s="67"/>
      <c r="AIB25" s="67"/>
      <c r="AIC25" s="67"/>
      <c r="AID25" s="67"/>
      <c r="AIE25" s="67"/>
      <c r="AIF25" s="67"/>
      <c r="AIG25" s="67"/>
      <c r="AIH25" s="67"/>
      <c r="AII25" s="67"/>
      <c r="AIJ25" s="67"/>
      <c r="AIK25" s="67"/>
      <c r="AIL25" s="67"/>
      <c r="AIM25" s="67"/>
      <c r="AIN25" s="67"/>
      <c r="AIO25" s="67"/>
      <c r="AIP25" s="67"/>
      <c r="AIQ25" s="67"/>
      <c r="AIR25" s="67"/>
      <c r="AIS25" s="67"/>
      <c r="AIT25" s="67"/>
      <c r="AIU25" s="67"/>
      <c r="AIV25" s="67"/>
      <c r="AIW25" s="67"/>
      <c r="AIX25" s="67"/>
      <c r="AIY25" s="67"/>
      <c r="AIZ25" s="67"/>
      <c r="AJA25" s="67"/>
      <c r="AJB25" s="67"/>
      <c r="AJC25" s="67"/>
      <c r="AJD25" s="67"/>
      <c r="AJE25" s="67"/>
      <c r="AJF25" s="67"/>
      <c r="AJG25" s="67"/>
      <c r="AJH25" s="67"/>
      <c r="AJI25" s="67"/>
      <c r="AJJ25" s="67"/>
      <c r="AJK25" s="67"/>
      <c r="AJL25" s="67"/>
      <c r="AJM25" s="67"/>
      <c r="AJN25" s="67"/>
      <c r="AJO25" s="67"/>
      <c r="AJP25" s="67"/>
      <c r="AJQ25" s="67"/>
      <c r="AJR25" s="67"/>
      <c r="AJS25" s="67"/>
      <c r="AJT25" s="67"/>
      <c r="AJU25" s="67"/>
      <c r="AJV25" s="67"/>
      <c r="AJW25" s="67"/>
      <c r="AJX25" s="67"/>
      <c r="AJY25" s="67"/>
      <c r="AJZ25" s="67"/>
      <c r="AKA25" s="67"/>
      <c r="AKB25" s="67"/>
      <c r="AKC25" s="67"/>
      <c r="AKD25" s="67"/>
      <c r="AKE25" s="67"/>
      <c r="AKF25" s="67"/>
      <c r="AKG25" s="67"/>
      <c r="AKH25" s="67"/>
      <c r="AKI25" s="67"/>
      <c r="AKJ25" s="67"/>
      <c r="AKK25" s="67"/>
      <c r="AKL25" s="67"/>
      <c r="AKM25" s="67"/>
      <c r="AKN25" s="67"/>
      <c r="AKO25" s="67"/>
      <c r="AKP25" s="67"/>
      <c r="AKQ25" s="67"/>
      <c r="AKR25" s="67"/>
      <c r="AKS25" s="67"/>
      <c r="AKT25" s="67"/>
      <c r="AKU25" s="67"/>
      <c r="AKV25" s="67"/>
      <c r="AKW25" s="67"/>
      <c r="AKX25" s="67"/>
      <c r="AKY25" s="67"/>
      <c r="AKZ25" s="67"/>
      <c r="ALA25" s="67"/>
      <c r="ALB25" s="67"/>
      <c r="ALC25" s="67"/>
      <c r="ALD25" s="67"/>
      <c r="ALE25" s="67"/>
      <c r="ALF25" s="67"/>
      <c r="ALG25" s="67"/>
      <c r="ALH25" s="67"/>
      <c r="ALI25" s="67"/>
      <c r="ALJ25" s="67"/>
      <c r="ALK25" s="67"/>
      <c r="ALL25" s="67"/>
      <c r="ALM25" s="67"/>
      <c r="ALN25" s="67"/>
      <c r="ALO25" s="67"/>
      <c r="ALP25" s="67"/>
      <c r="ALQ25" s="67"/>
      <c r="ALR25" s="67"/>
      <c r="ALS25" s="67"/>
      <c r="ALT25" s="67"/>
      <c r="ALU25" s="67"/>
      <c r="ALV25" s="67"/>
      <c r="ALW25" s="67"/>
      <c r="ALX25" s="67"/>
      <c r="ALY25" s="67"/>
      <c r="ALZ25" s="67"/>
      <c r="AMA25" s="67"/>
      <c r="AMB25" s="67"/>
      <c r="AMC25" s="67"/>
      <c r="AMD25" s="67"/>
      <c r="AME25" s="67"/>
      <c r="AMF25" s="67"/>
      <c r="AMG25" s="67"/>
      <c r="AMH25" s="39"/>
      <c r="AMI25" s="39"/>
      <c r="AMJ25" s="39"/>
      <c r="AMK25" s="39"/>
      <c r="AML25" s="39"/>
      <c r="AMM25" s="39"/>
    </row>
    <row r="26" s="78" customFormat="true" ht="13.8" hidden="false" customHeight="false" outlineLevel="0" collapsed="false">
      <c r="A26" s="83" t="s">
        <v>93</v>
      </c>
      <c r="B26" s="73" t="s">
        <v>90</v>
      </c>
      <c r="C26" s="73" t="s">
        <v>79</v>
      </c>
      <c r="D26" s="73" t="s">
        <v>79</v>
      </c>
      <c r="E26" s="73" t="s">
        <v>79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9"/>
      <c r="AMI26" s="39"/>
      <c r="AMJ26" s="39"/>
      <c r="AMK26" s="39"/>
      <c r="AML26" s="39"/>
      <c r="AMM26" s="39"/>
    </row>
    <row r="27" s="78" customFormat="true" ht="13.8" hidden="false" customHeight="false" outlineLevel="0" collapsed="false">
      <c r="A27" s="55" t="s">
        <v>94</v>
      </c>
      <c r="B27" s="84" t="n">
        <v>0.2</v>
      </c>
      <c r="C27" s="85" t="n">
        <f aca="false">(C$19+C$25)*$B27</f>
        <v>656.280444444445</v>
      </c>
      <c r="D27" s="85" t="n">
        <f aca="false">(D$19+D$25)*$B27</f>
        <v>1312.56088888889</v>
      </c>
      <c r="E27" s="85" t="n">
        <f aca="false">(E$19+E$25)*$B27</f>
        <v>1596.94908148148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9"/>
      <c r="AMI27" s="39"/>
      <c r="AMJ27" s="39"/>
      <c r="AMK27" s="39"/>
      <c r="AML27" s="39"/>
      <c r="AMM27" s="39"/>
    </row>
    <row r="28" s="78" customFormat="true" ht="13.8" hidden="false" customHeight="false" outlineLevel="0" collapsed="false">
      <c r="A28" s="55" t="s">
        <v>95</v>
      </c>
      <c r="B28" s="87" t="n">
        <v>0.025</v>
      </c>
      <c r="C28" s="85" t="n">
        <f aca="false">(C$19+C$25)*$B28</f>
        <v>82.0350555555556</v>
      </c>
      <c r="D28" s="85" t="n">
        <f aca="false">(D$19+D$25)*$B28</f>
        <v>164.070111111111</v>
      </c>
      <c r="E28" s="85" t="n">
        <f aca="false">(E$19+E$25)*$B28</f>
        <v>199.618635185185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9"/>
      <c r="AMI28" s="39"/>
      <c r="AMJ28" s="39"/>
      <c r="AMK28" s="39"/>
      <c r="AML28" s="39"/>
      <c r="AMM28" s="39"/>
    </row>
    <row r="29" s="78" customFormat="true" ht="13.8" hidden="false" customHeight="false" outlineLevel="0" collapsed="false">
      <c r="A29" s="55" t="s">
        <v>96</v>
      </c>
      <c r="B29" s="87" t="n">
        <v>0.03</v>
      </c>
      <c r="C29" s="85" t="n">
        <f aca="false">(C$19+C$25)*$B29</f>
        <v>98.4420666666667</v>
      </c>
      <c r="D29" s="85" t="n">
        <f aca="false">(D$19+D$25)*$B29</f>
        <v>196.884133333333</v>
      </c>
      <c r="E29" s="85" t="n">
        <f aca="false">(E$19+E$25)*$B29</f>
        <v>239.542362222222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9"/>
      <c r="AMI29" s="39"/>
      <c r="AMJ29" s="39"/>
      <c r="AMK29" s="39"/>
      <c r="AML29" s="39"/>
      <c r="AMM29" s="39"/>
      <c r="XFC29" s="39"/>
      <c r="XFD29" s="39"/>
    </row>
    <row r="30" s="78" customFormat="true" ht="13.8" hidden="false" customHeight="false" outlineLevel="0" collapsed="false">
      <c r="A30" s="55" t="s">
        <v>97</v>
      </c>
      <c r="B30" s="87" t="n">
        <v>0.015</v>
      </c>
      <c r="C30" s="85" t="n">
        <f aca="false">(C$19+C$25)*$B30</f>
        <v>49.2210333333333</v>
      </c>
      <c r="D30" s="85" t="n">
        <f aca="false">(D$19+D$25)*$B30</f>
        <v>98.4420666666667</v>
      </c>
      <c r="E30" s="85" t="n">
        <f aca="false">(E$19+E$25)*$B30</f>
        <v>119.771181111111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9"/>
      <c r="AMI30" s="39"/>
      <c r="AMJ30" s="39"/>
      <c r="AMK30" s="39"/>
      <c r="AML30" s="39"/>
      <c r="AMM30" s="39"/>
      <c r="XFC30" s="39"/>
      <c r="XFD30" s="39"/>
    </row>
    <row r="31" s="78" customFormat="true" ht="13.8" hidden="false" customHeight="false" outlineLevel="0" collapsed="false">
      <c r="A31" s="55" t="s">
        <v>98</v>
      </c>
      <c r="B31" s="87" t="n">
        <v>0.01</v>
      </c>
      <c r="C31" s="85" t="n">
        <f aca="false">(C$19+C$25)*$B31</f>
        <v>32.8140222222222</v>
      </c>
      <c r="D31" s="85" t="n">
        <f aca="false">(D$19+D$25)*$B31</f>
        <v>65.6280444444444</v>
      </c>
      <c r="E31" s="85" t="n">
        <f aca="false">(E$19+E$25)*$B31</f>
        <v>79.8474540740741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9"/>
      <c r="AMI31" s="39"/>
      <c r="AMJ31" s="39"/>
      <c r="AMK31" s="39"/>
      <c r="AML31" s="39"/>
      <c r="AMM31" s="39"/>
      <c r="XFC31" s="39"/>
      <c r="XFD31" s="39"/>
    </row>
    <row r="32" s="78" customFormat="true" ht="13.8" hidden="false" customHeight="false" outlineLevel="0" collapsed="false">
      <c r="A32" s="55" t="s">
        <v>99</v>
      </c>
      <c r="B32" s="87" t="n">
        <v>0.006</v>
      </c>
      <c r="C32" s="85" t="n">
        <f aca="false">(C$19+C$25)*$B32</f>
        <v>19.6884133333333</v>
      </c>
      <c r="D32" s="85" t="n">
        <f aca="false">(D$19+D$25)*$B32</f>
        <v>39.3768266666667</v>
      </c>
      <c r="E32" s="85" t="n">
        <f aca="false">(E$19+E$25)*$B32</f>
        <v>47.9084724444444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9"/>
      <c r="AMI32" s="39"/>
      <c r="AMJ32" s="39"/>
      <c r="AMK32" s="39"/>
      <c r="AML32" s="39"/>
      <c r="AMM32" s="39"/>
      <c r="XFC32" s="39"/>
      <c r="XFD32" s="39"/>
    </row>
    <row r="33" customFormat="false" ht="13.8" hidden="false" customHeight="false" outlineLevel="0" collapsed="false">
      <c r="A33" s="55" t="s">
        <v>100</v>
      </c>
      <c r="B33" s="87" t="n">
        <v>0.002</v>
      </c>
      <c r="C33" s="85" t="n">
        <f aca="false">(C$19+C$25)*$B33</f>
        <v>6.56280444444444</v>
      </c>
      <c r="D33" s="85" t="n">
        <f aca="false">(D$19+D$25)*$B33</f>
        <v>13.1256088888889</v>
      </c>
      <c r="E33" s="85" t="n">
        <f aca="false">(E$19+E$25)*$B33</f>
        <v>15.9694908148148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  <c r="JV33" s="78"/>
      <c r="JW33" s="78"/>
      <c r="JX33" s="78"/>
      <c r="JY33" s="78"/>
      <c r="JZ33" s="78"/>
      <c r="KA33" s="78"/>
      <c r="KB33" s="78"/>
      <c r="KC33" s="78"/>
      <c r="KD33" s="78"/>
      <c r="KE33" s="78"/>
      <c r="KF33" s="78"/>
      <c r="KG33" s="78"/>
      <c r="KH33" s="78"/>
      <c r="KI33" s="78"/>
      <c r="KJ33" s="78"/>
      <c r="KK33" s="78"/>
      <c r="KL33" s="78"/>
      <c r="KM33" s="78"/>
      <c r="KN33" s="78"/>
      <c r="KO33" s="78"/>
      <c r="KP33" s="78"/>
      <c r="KQ33" s="78"/>
      <c r="KR33" s="78"/>
      <c r="KS33" s="78"/>
      <c r="KT33" s="78"/>
      <c r="KU33" s="78"/>
      <c r="KV33" s="78"/>
      <c r="KW33" s="78"/>
      <c r="KX33" s="78"/>
      <c r="KY33" s="78"/>
      <c r="KZ33" s="78"/>
      <c r="LA33" s="78"/>
      <c r="LB33" s="78"/>
      <c r="LC33" s="78"/>
      <c r="LD33" s="78"/>
      <c r="LE33" s="78"/>
      <c r="LF33" s="78"/>
      <c r="LG33" s="78"/>
      <c r="LH33" s="78"/>
      <c r="LI33" s="78"/>
      <c r="LJ33" s="78"/>
      <c r="LK33" s="78"/>
      <c r="LL33" s="78"/>
      <c r="LM33" s="78"/>
      <c r="LN33" s="78"/>
      <c r="LO33" s="78"/>
      <c r="LP33" s="78"/>
      <c r="LQ33" s="78"/>
      <c r="LR33" s="78"/>
      <c r="LS33" s="78"/>
      <c r="LT33" s="78"/>
      <c r="LU33" s="78"/>
      <c r="LV33" s="78"/>
      <c r="LW33" s="78"/>
      <c r="LX33" s="78"/>
      <c r="LY33" s="78"/>
      <c r="LZ33" s="78"/>
      <c r="MA33" s="78"/>
      <c r="MB33" s="78"/>
      <c r="MC33" s="78"/>
      <c r="MD33" s="78"/>
      <c r="ME33" s="78"/>
      <c r="MF33" s="78"/>
      <c r="MG33" s="78"/>
      <c r="MH33" s="78"/>
      <c r="MI33" s="78"/>
      <c r="MJ33" s="78"/>
      <c r="MK33" s="78"/>
      <c r="ML33" s="78"/>
      <c r="MM33" s="78"/>
      <c r="MN33" s="78"/>
      <c r="MO33" s="78"/>
      <c r="MP33" s="78"/>
      <c r="MQ33" s="78"/>
      <c r="MR33" s="78"/>
      <c r="MS33" s="78"/>
      <c r="MT33" s="78"/>
      <c r="MU33" s="78"/>
      <c r="MV33" s="78"/>
      <c r="MW33" s="78"/>
      <c r="MX33" s="78"/>
      <c r="MY33" s="78"/>
      <c r="MZ33" s="78"/>
      <c r="NA33" s="78"/>
      <c r="NB33" s="78"/>
      <c r="NC33" s="78"/>
      <c r="ND33" s="78"/>
      <c r="NE33" s="78"/>
      <c r="NF33" s="78"/>
      <c r="NG33" s="78"/>
      <c r="NH33" s="78"/>
      <c r="NI33" s="78"/>
      <c r="NJ33" s="78"/>
      <c r="NK33" s="78"/>
      <c r="NL33" s="78"/>
      <c r="NM33" s="78"/>
      <c r="NN33" s="78"/>
      <c r="NO33" s="78"/>
      <c r="NP33" s="78"/>
      <c r="NQ33" s="78"/>
      <c r="NR33" s="78"/>
      <c r="NS33" s="78"/>
      <c r="NT33" s="78"/>
      <c r="NU33" s="78"/>
      <c r="NV33" s="78"/>
      <c r="NW33" s="78"/>
      <c r="NX33" s="78"/>
      <c r="NY33" s="78"/>
      <c r="NZ33" s="78"/>
      <c r="OA33" s="78"/>
      <c r="OB33" s="78"/>
      <c r="OC33" s="78"/>
      <c r="OD33" s="78"/>
      <c r="OE33" s="78"/>
      <c r="OF33" s="78"/>
      <c r="OG33" s="78"/>
      <c r="OH33" s="78"/>
      <c r="OI33" s="78"/>
      <c r="OJ33" s="78"/>
      <c r="OK33" s="78"/>
      <c r="OL33" s="78"/>
      <c r="OM33" s="78"/>
      <c r="ON33" s="78"/>
      <c r="OO33" s="78"/>
      <c r="OP33" s="78"/>
      <c r="OQ33" s="78"/>
      <c r="OR33" s="78"/>
      <c r="OS33" s="78"/>
      <c r="OT33" s="78"/>
      <c r="OU33" s="78"/>
      <c r="OV33" s="78"/>
      <c r="OW33" s="78"/>
      <c r="OX33" s="78"/>
      <c r="OY33" s="78"/>
      <c r="OZ33" s="78"/>
      <c r="PA33" s="78"/>
      <c r="PB33" s="78"/>
      <c r="PC33" s="78"/>
      <c r="PD33" s="78"/>
      <c r="PE33" s="78"/>
      <c r="PF33" s="78"/>
      <c r="PG33" s="78"/>
      <c r="PH33" s="78"/>
      <c r="PI33" s="78"/>
      <c r="PJ33" s="78"/>
      <c r="PK33" s="78"/>
      <c r="PL33" s="78"/>
      <c r="PM33" s="78"/>
      <c r="PN33" s="78"/>
      <c r="PO33" s="78"/>
      <c r="PP33" s="78"/>
      <c r="PQ33" s="78"/>
      <c r="PR33" s="78"/>
      <c r="PS33" s="78"/>
      <c r="PT33" s="78"/>
      <c r="PU33" s="78"/>
      <c r="PV33" s="78"/>
      <c r="PW33" s="78"/>
      <c r="PX33" s="78"/>
      <c r="PY33" s="78"/>
      <c r="PZ33" s="78"/>
      <c r="QA33" s="78"/>
      <c r="QB33" s="78"/>
      <c r="QC33" s="78"/>
      <c r="QD33" s="78"/>
      <c r="QE33" s="78"/>
      <c r="QF33" s="78"/>
      <c r="QG33" s="78"/>
      <c r="QH33" s="78"/>
      <c r="QI33" s="78"/>
      <c r="QJ33" s="78"/>
      <c r="QK33" s="78"/>
      <c r="QL33" s="78"/>
      <c r="QM33" s="78"/>
      <c r="QN33" s="78"/>
      <c r="QO33" s="78"/>
      <c r="QP33" s="78"/>
      <c r="QQ33" s="78"/>
      <c r="QR33" s="78"/>
      <c r="QS33" s="78"/>
      <c r="QT33" s="78"/>
      <c r="QU33" s="78"/>
      <c r="QV33" s="78"/>
      <c r="QW33" s="78"/>
      <c r="QX33" s="78"/>
      <c r="QY33" s="78"/>
      <c r="QZ33" s="78"/>
      <c r="RA33" s="78"/>
      <c r="RB33" s="78"/>
      <c r="RC33" s="78"/>
      <c r="RD33" s="78"/>
      <c r="RE33" s="78"/>
      <c r="RF33" s="78"/>
      <c r="RG33" s="78"/>
      <c r="RH33" s="78"/>
      <c r="RI33" s="78"/>
      <c r="RJ33" s="78"/>
      <c r="RK33" s="78"/>
      <c r="RL33" s="78"/>
      <c r="RM33" s="78"/>
      <c r="RN33" s="78"/>
      <c r="RO33" s="78"/>
      <c r="RP33" s="78"/>
      <c r="RQ33" s="78"/>
      <c r="RR33" s="78"/>
      <c r="RS33" s="78"/>
      <c r="RT33" s="78"/>
      <c r="RU33" s="78"/>
      <c r="RV33" s="78"/>
      <c r="RW33" s="78"/>
      <c r="RX33" s="78"/>
      <c r="RY33" s="78"/>
      <c r="RZ33" s="78"/>
      <c r="SA33" s="78"/>
      <c r="SB33" s="78"/>
      <c r="SC33" s="78"/>
      <c r="SD33" s="78"/>
      <c r="SE33" s="78"/>
      <c r="SF33" s="78"/>
      <c r="SG33" s="78"/>
      <c r="SH33" s="78"/>
      <c r="SI33" s="78"/>
      <c r="SJ33" s="78"/>
      <c r="SK33" s="78"/>
      <c r="SL33" s="78"/>
      <c r="SM33" s="78"/>
      <c r="SN33" s="78"/>
      <c r="SO33" s="78"/>
      <c r="SP33" s="78"/>
      <c r="SQ33" s="78"/>
      <c r="SR33" s="78"/>
      <c r="SS33" s="78"/>
      <c r="ST33" s="78"/>
      <c r="SU33" s="78"/>
      <c r="SV33" s="78"/>
      <c r="SW33" s="78"/>
      <c r="SX33" s="78"/>
      <c r="SY33" s="78"/>
      <c r="SZ33" s="78"/>
      <c r="TA33" s="78"/>
      <c r="TB33" s="78"/>
      <c r="TC33" s="78"/>
      <c r="TD33" s="78"/>
      <c r="TE33" s="78"/>
      <c r="TF33" s="78"/>
      <c r="TG33" s="78"/>
      <c r="TH33" s="78"/>
      <c r="TI33" s="78"/>
      <c r="TJ33" s="78"/>
      <c r="TK33" s="78"/>
      <c r="TL33" s="78"/>
      <c r="TM33" s="78"/>
      <c r="TN33" s="78"/>
      <c r="TO33" s="78"/>
      <c r="TP33" s="78"/>
      <c r="TQ33" s="78"/>
      <c r="TR33" s="78"/>
      <c r="TS33" s="78"/>
      <c r="TT33" s="78"/>
      <c r="TU33" s="78"/>
      <c r="TV33" s="78"/>
      <c r="TW33" s="78"/>
      <c r="TX33" s="78"/>
      <c r="TY33" s="78"/>
      <c r="TZ33" s="78"/>
      <c r="UA33" s="78"/>
      <c r="UB33" s="78"/>
      <c r="UC33" s="78"/>
      <c r="UD33" s="78"/>
      <c r="UE33" s="78"/>
      <c r="UF33" s="78"/>
      <c r="UG33" s="78"/>
      <c r="UH33" s="78"/>
      <c r="UI33" s="78"/>
      <c r="UJ33" s="78"/>
      <c r="UK33" s="78"/>
      <c r="UL33" s="78"/>
      <c r="UM33" s="78"/>
      <c r="UN33" s="78"/>
      <c r="UO33" s="78"/>
      <c r="UP33" s="78"/>
      <c r="UQ33" s="78"/>
      <c r="UR33" s="78"/>
      <c r="US33" s="78"/>
      <c r="UT33" s="78"/>
      <c r="UU33" s="78"/>
      <c r="UV33" s="78"/>
      <c r="UW33" s="78"/>
      <c r="UX33" s="78"/>
      <c r="UY33" s="78"/>
      <c r="UZ33" s="78"/>
      <c r="VA33" s="78"/>
      <c r="VB33" s="78"/>
      <c r="VC33" s="78"/>
      <c r="VD33" s="78"/>
      <c r="VE33" s="78"/>
      <c r="VF33" s="78"/>
      <c r="VG33" s="78"/>
      <c r="VH33" s="78"/>
      <c r="VI33" s="78"/>
      <c r="VJ33" s="78"/>
      <c r="VK33" s="78"/>
      <c r="VL33" s="78"/>
      <c r="VM33" s="78"/>
      <c r="VN33" s="78"/>
      <c r="VO33" s="78"/>
      <c r="VP33" s="78"/>
      <c r="VQ33" s="78"/>
      <c r="VR33" s="78"/>
      <c r="VS33" s="78"/>
      <c r="VT33" s="78"/>
      <c r="VU33" s="78"/>
      <c r="VV33" s="78"/>
      <c r="VW33" s="78"/>
      <c r="VX33" s="78"/>
      <c r="VY33" s="78"/>
      <c r="VZ33" s="78"/>
      <c r="WA33" s="78"/>
      <c r="WB33" s="78"/>
      <c r="WC33" s="78"/>
      <c r="WD33" s="78"/>
      <c r="WE33" s="78"/>
      <c r="WF33" s="78"/>
      <c r="WG33" s="78"/>
      <c r="WH33" s="78"/>
      <c r="WI33" s="78"/>
      <c r="WJ33" s="78"/>
      <c r="WK33" s="78"/>
      <c r="WL33" s="78"/>
      <c r="WM33" s="78"/>
      <c r="WN33" s="78"/>
      <c r="WO33" s="78"/>
      <c r="WP33" s="78"/>
      <c r="WQ33" s="78"/>
      <c r="WR33" s="78"/>
      <c r="WS33" s="78"/>
      <c r="WT33" s="78"/>
      <c r="WU33" s="78"/>
      <c r="WV33" s="78"/>
      <c r="WW33" s="78"/>
      <c r="WX33" s="78"/>
      <c r="WY33" s="78"/>
      <c r="WZ33" s="78"/>
      <c r="XA33" s="78"/>
      <c r="XB33" s="78"/>
      <c r="XC33" s="78"/>
      <c r="XD33" s="78"/>
      <c r="XE33" s="78"/>
      <c r="XF33" s="78"/>
      <c r="XG33" s="78"/>
      <c r="XH33" s="78"/>
      <c r="XI33" s="78"/>
      <c r="XJ33" s="78"/>
      <c r="XK33" s="78"/>
      <c r="XL33" s="78"/>
      <c r="XM33" s="78"/>
      <c r="XN33" s="78"/>
      <c r="XO33" s="78"/>
      <c r="XP33" s="78"/>
      <c r="XQ33" s="78"/>
      <c r="XR33" s="78"/>
      <c r="XS33" s="78"/>
      <c r="XT33" s="78"/>
      <c r="XU33" s="78"/>
      <c r="XV33" s="78"/>
      <c r="XW33" s="78"/>
      <c r="XX33" s="78"/>
      <c r="XY33" s="78"/>
      <c r="XZ33" s="78"/>
      <c r="YA33" s="78"/>
      <c r="YB33" s="78"/>
      <c r="YC33" s="78"/>
      <c r="YD33" s="78"/>
      <c r="YE33" s="78"/>
      <c r="YF33" s="78"/>
      <c r="YG33" s="78"/>
      <c r="YH33" s="78"/>
      <c r="YI33" s="78"/>
      <c r="YJ33" s="78"/>
      <c r="YK33" s="78"/>
      <c r="YL33" s="78"/>
      <c r="YM33" s="78"/>
      <c r="YN33" s="78"/>
      <c r="YO33" s="78"/>
      <c r="YP33" s="78"/>
      <c r="YQ33" s="78"/>
      <c r="YR33" s="78"/>
      <c r="YS33" s="78"/>
      <c r="YT33" s="78"/>
      <c r="YU33" s="78"/>
      <c r="YV33" s="78"/>
      <c r="YW33" s="78"/>
      <c r="YX33" s="78"/>
      <c r="YY33" s="78"/>
      <c r="YZ33" s="78"/>
      <c r="ZA33" s="78"/>
      <c r="ZB33" s="78"/>
      <c r="ZC33" s="78"/>
      <c r="ZD33" s="78"/>
      <c r="ZE33" s="78"/>
      <c r="ZF33" s="78"/>
      <c r="ZG33" s="78"/>
      <c r="ZH33" s="78"/>
      <c r="ZI33" s="78"/>
      <c r="ZJ33" s="78"/>
      <c r="ZK33" s="78"/>
      <c r="ZL33" s="78"/>
      <c r="ZM33" s="78"/>
      <c r="ZN33" s="78"/>
      <c r="ZO33" s="78"/>
      <c r="ZP33" s="78"/>
      <c r="ZQ33" s="78"/>
      <c r="ZR33" s="78"/>
      <c r="ZS33" s="78"/>
      <c r="ZT33" s="78"/>
      <c r="ZU33" s="78"/>
      <c r="ZV33" s="78"/>
      <c r="ZW33" s="78"/>
      <c r="ZX33" s="78"/>
      <c r="ZY33" s="78"/>
      <c r="ZZ33" s="78"/>
      <c r="AAA33" s="78"/>
      <c r="AAB33" s="78"/>
      <c r="AAC33" s="78"/>
      <c r="AAD33" s="78"/>
      <c r="AAE33" s="78"/>
      <c r="AAF33" s="78"/>
      <c r="AAG33" s="78"/>
      <c r="AAH33" s="78"/>
      <c r="AAI33" s="78"/>
      <c r="AAJ33" s="78"/>
      <c r="AAK33" s="78"/>
      <c r="AAL33" s="78"/>
      <c r="AAM33" s="78"/>
      <c r="AAN33" s="78"/>
      <c r="AAO33" s="78"/>
      <c r="AAP33" s="78"/>
      <c r="AAQ33" s="78"/>
      <c r="AAR33" s="78"/>
      <c r="AAS33" s="78"/>
      <c r="AAT33" s="78"/>
      <c r="AAU33" s="78"/>
      <c r="AAV33" s="78"/>
      <c r="AAW33" s="78"/>
      <c r="AAX33" s="78"/>
      <c r="AAY33" s="78"/>
      <c r="AAZ33" s="78"/>
      <c r="ABA33" s="78"/>
      <c r="ABB33" s="78"/>
      <c r="ABC33" s="78"/>
      <c r="ABD33" s="78"/>
      <c r="ABE33" s="78"/>
      <c r="ABF33" s="78"/>
      <c r="ABG33" s="78"/>
      <c r="ABH33" s="78"/>
      <c r="ABI33" s="78"/>
      <c r="ABJ33" s="78"/>
      <c r="ABK33" s="78"/>
      <c r="ABL33" s="78"/>
      <c r="ABM33" s="78"/>
      <c r="ABN33" s="78"/>
      <c r="ABO33" s="78"/>
      <c r="ABP33" s="78"/>
      <c r="ABQ33" s="78"/>
      <c r="ABR33" s="78"/>
      <c r="ABS33" s="78"/>
      <c r="ABT33" s="78"/>
      <c r="ABU33" s="78"/>
      <c r="ABV33" s="78"/>
      <c r="ABW33" s="78"/>
      <c r="ABX33" s="78"/>
      <c r="ABY33" s="78"/>
      <c r="ABZ33" s="78"/>
      <c r="ACA33" s="78"/>
      <c r="ACB33" s="78"/>
      <c r="ACC33" s="78"/>
      <c r="ACD33" s="78"/>
      <c r="ACE33" s="78"/>
      <c r="ACF33" s="78"/>
      <c r="ACG33" s="78"/>
      <c r="ACH33" s="78"/>
      <c r="ACI33" s="78"/>
      <c r="ACJ33" s="78"/>
      <c r="ACK33" s="78"/>
      <c r="ACL33" s="78"/>
      <c r="ACM33" s="78"/>
      <c r="ACN33" s="78"/>
      <c r="ACO33" s="78"/>
      <c r="ACP33" s="78"/>
      <c r="ACQ33" s="78"/>
      <c r="ACR33" s="78"/>
      <c r="ACS33" s="78"/>
      <c r="ACT33" s="78"/>
      <c r="ACU33" s="78"/>
      <c r="ACV33" s="78"/>
      <c r="ACW33" s="78"/>
      <c r="ACX33" s="78"/>
      <c r="ACY33" s="78"/>
      <c r="ACZ33" s="78"/>
      <c r="ADA33" s="78"/>
      <c r="ADB33" s="78"/>
      <c r="ADC33" s="78"/>
      <c r="ADD33" s="78"/>
      <c r="ADE33" s="78"/>
      <c r="ADF33" s="78"/>
      <c r="ADG33" s="78"/>
      <c r="ADH33" s="78"/>
      <c r="ADI33" s="78"/>
      <c r="ADJ33" s="78"/>
      <c r="ADK33" s="78"/>
      <c r="ADL33" s="78"/>
      <c r="ADM33" s="78"/>
      <c r="ADN33" s="78"/>
      <c r="ADO33" s="78"/>
      <c r="ADP33" s="78"/>
      <c r="ADQ33" s="78"/>
      <c r="ADR33" s="78"/>
      <c r="ADS33" s="78"/>
      <c r="ADT33" s="78"/>
      <c r="ADU33" s="78"/>
      <c r="ADV33" s="78"/>
      <c r="ADW33" s="78"/>
      <c r="ADX33" s="78"/>
      <c r="ADY33" s="78"/>
      <c r="ADZ33" s="78"/>
      <c r="AEA33" s="78"/>
      <c r="AEB33" s="78"/>
      <c r="AEC33" s="78"/>
      <c r="AED33" s="78"/>
      <c r="AEE33" s="78"/>
      <c r="AEF33" s="78"/>
      <c r="AEG33" s="78"/>
      <c r="AEH33" s="78"/>
      <c r="AEI33" s="78"/>
      <c r="AEJ33" s="78"/>
      <c r="AEK33" s="78"/>
      <c r="AEL33" s="78"/>
      <c r="AEM33" s="78"/>
      <c r="AEN33" s="78"/>
      <c r="AEO33" s="78"/>
      <c r="AEP33" s="78"/>
      <c r="AEQ33" s="78"/>
      <c r="AER33" s="78"/>
      <c r="AES33" s="78"/>
      <c r="AET33" s="78"/>
      <c r="AEU33" s="78"/>
      <c r="AEV33" s="78"/>
      <c r="AEW33" s="78"/>
      <c r="AEX33" s="78"/>
      <c r="AEY33" s="78"/>
      <c r="AEZ33" s="78"/>
      <c r="AFA33" s="78"/>
      <c r="AFB33" s="78"/>
      <c r="AFC33" s="78"/>
      <c r="AFD33" s="78"/>
      <c r="AFE33" s="78"/>
      <c r="AFF33" s="78"/>
      <c r="AFG33" s="78"/>
      <c r="AFH33" s="78"/>
      <c r="AFI33" s="78"/>
      <c r="AFJ33" s="78"/>
      <c r="AFK33" s="78"/>
      <c r="AFL33" s="78"/>
      <c r="AFM33" s="78"/>
      <c r="AFN33" s="78"/>
      <c r="AFO33" s="78"/>
      <c r="AFP33" s="78"/>
      <c r="AFQ33" s="78"/>
      <c r="AFR33" s="78"/>
      <c r="AFS33" s="78"/>
      <c r="AFT33" s="78"/>
      <c r="AFU33" s="78"/>
      <c r="AFV33" s="78"/>
      <c r="AFW33" s="78"/>
      <c r="AFX33" s="78"/>
      <c r="AFY33" s="78"/>
      <c r="AFZ33" s="78"/>
      <c r="AGA33" s="78"/>
      <c r="AGB33" s="78"/>
      <c r="AGC33" s="78"/>
      <c r="AGD33" s="78"/>
      <c r="AGE33" s="78"/>
      <c r="AGF33" s="78"/>
      <c r="AGG33" s="78"/>
      <c r="AGH33" s="78"/>
      <c r="AGI33" s="78"/>
      <c r="AGJ33" s="78"/>
      <c r="AGK33" s="78"/>
      <c r="AGL33" s="78"/>
      <c r="AGM33" s="78"/>
      <c r="AGN33" s="78"/>
      <c r="AGO33" s="78"/>
      <c r="AGP33" s="78"/>
      <c r="AGQ33" s="78"/>
      <c r="AGR33" s="78"/>
      <c r="AGS33" s="78"/>
      <c r="AGT33" s="78"/>
      <c r="AGU33" s="78"/>
      <c r="AGV33" s="78"/>
      <c r="AGW33" s="78"/>
      <c r="AGX33" s="78"/>
      <c r="AGY33" s="78"/>
      <c r="AGZ33" s="78"/>
      <c r="AHA33" s="78"/>
      <c r="AHB33" s="78"/>
      <c r="AHC33" s="78"/>
      <c r="AHD33" s="78"/>
      <c r="AHE33" s="78"/>
      <c r="AHF33" s="78"/>
      <c r="AHG33" s="78"/>
      <c r="AHH33" s="78"/>
      <c r="AHI33" s="78"/>
      <c r="AHJ33" s="78"/>
      <c r="AHK33" s="78"/>
      <c r="AHL33" s="78"/>
      <c r="AHM33" s="78"/>
      <c r="AHN33" s="78"/>
      <c r="AHO33" s="78"/>
      <c r="AHP33" s="78"/>
      <c r="AHQ33" s="78"/>
      <c r="AHR33" s="78"/>
      <c r="AHS33" s="78"/>
      <c r="AHT33" s="78"/>
      <c r="AHU33" s="78"/>
      <c r="AHV33" s="78"/>
      <c r="AHW33" s="78"/>
      <c r="AHX33" s="78"/>
      <c r="AHY33" s="78"/>
      <c r="AHZ33" s="78"/>
      <c r="AIA33" s="78"/>
      <c r="AIB33" s="78"/>
      <c r="AIC33" s="78"/>
      <c r="AID33" s="78"/>
      <c r="AIE33" s="78"/>
      <c r="AIF33" s="78"/>
      <c r="AIG33" s="78"/>
      <c r="AIH33" s="78"/>
      <c r="AII33" s="78"/>
      <c r="AIJ33" s="78"/>
      <c r="AIK33" s="78"/>
      <c r="AIL33" s="78"/>
      <c r="AIM33" s="78"/>
      <c r="AIN33" s="78"/>
      <c r="AIO33" s="78"/>
      <c r="AIP33" s="78"/>
      <c r="AIQ33" s="78"/>
      <c r="AIR33" s="78"/>
      <c r="AIS33" s="78"/>
      <c r="AIT33" s="78"/>
      <c r="AIU33" s="78"/>
      <c r="AIV33" s="78"/>
      <c r="AIW33" s="78"/>
      <c r="AIX33" s="78"/>
      <c r="AIY33" s="78"/>
      <c r="AIZ33" s="78"/>
      <c r="AJA33" s="78"/>
      <c r="AJB33" s="78"/>
      <c r="AJC33" s="78"/>
      <c r="AJD33" s="78"/>
      <c r="AJE33" s="78"/>
      <c r="AJF33" s="78"/>
      <c r="AJG33" s="78"/>
      <c r="AJH33" s="78"/>
      <c r="AJI33" s="78"/>
      <c r="AJJ33" s="78"/>
      <c r="AJK33" s="78"/>
      <c r="AJL33" s="78"/>
      <c r="AJM33" s="78"/>
      <c r="AJN33" s="78"/>
      <c r="AJO33" s="78"/>
      <c r="AJP33" s="78"/>
      <c r="AJQ33" s="78"/>
      <c r="AJR33" s="78"/>
      <c r="AJS33" s="78"/>
      <c r="AJT33" s="78"/>
      <c r="AJU33" s="78"/>
      <c r="AJV33" s="78"/>
      <c r="AJW33" s="78"/>
      <c r="AJX33" s="78"/>
      <c r="AJY33" s="78"/>
      <c r="AJZ33" s="78"/>
      <c r="AKA33" s="78"/>
      <c r="AKB33" s="78"/>
      <c r="AKC33" s="78"/>
      <c r="AKD33" s="78"/>
      <c r="AKE33" s="78"/>
      <c r="AKF33" s="78"/>
      <c r="AKG33" s="78"/>
      <c r="AKH33" s="78"/>
      <c r="AKI33" s="78"/>
      <c r="AKJ33" s="78"/>
      <c r="AKK33" s="78"/>
      <c r="AKL33" s="78"/>
      <c r="AKM33" s="78"/>
      <c r="AKN33" s="78"/>
      <c r="AKO33" s="78"/>
      <c r="AKP33" s="78"/>
      <c r="AKQ33" s="78"/>
      <c r="AKR33" s="78"/>
      <c r="AKS33" s="78"/>
      <c r="AKT33" s="78"/>
      <c r="AKU33" s="78"/>
      <c r="AKV33" s="78"/>
      <c r="AKW33" s="78"/>
      <c r="AKX33" s="78"/>
      <c r="AKY33" s="78"/>
      <c r="AKZ33" s="78"/>
      <c r="ALA33" s="78"/>
      <c r="ALB33" s="78"/>
      <c r="ALC33" s="78"/>
      <c r="ALD33" s="78"/>
      <c r="ALE33" s="78"/>
      <c r="ALF33" s="78"/>
      <c r="ALG33" s="78"/>
      <c r="ALH33" s="78"/>
      <c r="ALI33" s="78"/>
      <c r="ALJ33" s="78"/>
      <c r="ALK33" s="78"/>
      <c r="ALL33" s="78"/>
      <c r="ALM33" s="78"/>
      <c r="ALN33" s="78"/>
      <c r="ALO33" s="78"/>
      <c r="ALP33" s="78"/>
      <c r="ALQ33" s="78"/>
      <c r="ALR33" s="78"/>
      <c r="ALS33" s="78"/>
      <c r="ALT33" s="78"/>
      <c r="ALU33" s="78"/>
      <c r="ALV33" s="78"/>
      <c r="ALW33" s="78"/>
      <c r="ALX33" s="78"/>
      <c r="ALY33" s="78"/>
      <c r="ALZ33" s="78"/>
      <c r="AMA33" s="78"/>
      <c r="AMB33" s="78"/>
      <c r="AMC33" s="78"/>
      <c r="AMD33" s="78"/>
      <c r="AME33" s="78"/>
      <c r="AMF33" s="78"/>
      <c r="AMG33" s="78"/>
      <c r="AMH33" s="39"/>
      <c r="AMI33" s="39"/>
      <c r="AMJ33" s="39"/>
      <c r="AMK33" s="39"/>
    </row>
    <row r="34" customFormat="false" ht="13.8" hidden="false" customHeight="false" outlineLevel="0" collapsed="false">
      <c r="A34" s="55" t="s">
        <v>101</v>
      </c>
      <c r="B34" s="87" t="n">
        <v>0.08</v>
      </c>
      <c r="C34" s="85" t="n">
        <f aca="false">(C$19+C$25)*$B34</f>
        <v>262.512177777778</v>
      </c>
      <c r="D34" s="85" t="n">
        <f aca="false">(D$19+D$25)*$B34</f>
        <v>525.024355555556</v>
      </c>
      <c r="E34" s="85" t="n">
        <f aca="false">(E$19+E$25)*$B34</f>
        <v>638.779632592593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  <c r="JV34" s="78"/>
      <c r="JW34" s="78"/>
      <c r="JX34" s="78"/>
      <c r="JY34" s="78"/>
      <c r="JZ34" s="78"/>
      <c r="KA34" s="78"/>
      <c r="KB34" s="78"/>
      <c r="KC34" s="78"/>
      <c r="KD34" s="78"/>
      <c r="KE34" s="78"/>
      <c r="KF34" s="78"/>
      <c r="KG34" s="78"/>
      <c r="KH34" s="78"/>
      <c r="KI34" s="78"/>
      <c r="KJ34" s="78"/>
      <c r="KK34" s="78"/>
      <c r="KL34" s="78"/>
      <c r="KM34" s="78"/>
      <c r="KN34" s="78"/>
      <c r="KO34" s="78"/>
      <c r="KP34" s="78"/>
      <c r="KQ34" s="78"/>
      <c r="KR34" s="78"/>
      <c r="KS34" s="78"/>
      <c r="KT34" s="78"/>
      <c r="KU34" s="78"/>
      <c r="KV34" s="78"/>
      <c r="KW34" s="78"/>
      <c r="KX34" s="78"/>
      <c r="KY34" s="78"/>
      <c r="KZ34" s="78"/>
      <c r="LA34" s="78"/>
      <c r="LB34" s="78"/>
      <c r="LC34" s="78"/>
      <c r="LD34" s="78"/>
      <c r="LE34" s="78"/>
      <c r="LF34" s="78"/>
      <c r="LG34" s="78"/>
      <c r="LH34" s="78"/>
      <c r="LI34" s="78"/>
      <c r="LJ34" s="78"/>
      <c r="LK34" s="78"/>
      <c r="LL34" s="78"/>
      <c r="LM34" s="78"/>
      <c r="LN34" s="78"/>
      <c r="LO34" s="78"/>
      <c r="LP34" s="78"/>
      <c r="LQ34" s="78"/>
      <c r="LR34" s="78"/>
      <c r="LS34" s="78"/>
      <c r="LT34" s="78"/>
      <c r="LU34" s="78"/>
      <c r="LV34" s="78"/>
      <c r="LW34" s="78"/>
      <c r="LX34" s="78"/>
      <c r="LY34" s="78"/>
      <c r="LZ34" s="78"/>
      <c r="MA34" s="78"/>
      <c r="MB34" s="78"/>
      <c r="MC34" s="78"/>
      <c r="MD34" s="78"/>
      <c r="ME34" s="78"/>
      <c r="MF34" s="78"/>
      <c r="MG34" s="78"/>
      <c r="MH34" s="78"/>
      <c r="MI34" s="78"/>
      <c r="MJ34" s="78"/>
      <c r="MK34" s="78"/>
      <c r="ML34" s="78"/>
      <c r="MM34" s="78"/>
      <c r="MN34" s="78"/>
      <c r="MO34" s="78"/>
      <c r="MP34" s="78"/>
      <c r="MQ34" s="78"/>
      <c r="MR34" s="78"/>
      <c r="MS34" s="78"/>
      <c r="MT34" s="78"/>
      <c r="MU34" s="78"/>
      <c r="MV34" s="78"/>
      <c r="MW34" s="78"/>
      <c r="MX34" s="78"/>
      <c r="MY34" s="78"/>
      <c r="MZ34" s="78"/>
      <c r="NA34" s="78"/>
      <c r="NB34" s="78"/>
      <c r="NC34" s="78"/>
      <c r="ND34" s="78"/>
      <c r="NE34" s="78"/>
      <c r="NF34" s="78"/>
      <c r="NG34" s="78"/>
      <c r="NH34" s="78"/>
      <c r="NI34" s="78"/>
      <c r="NJ34" s="78"/>
      <c r="NK34" s="78"/>
      <c r="NL34" s="78"/>
      <c r="NM34" s="78"/>
      <c r="NN34" s="78"/>
      <c r="NO34" s="78"/>
      <c r="NP34" s="78"/>
      <c r="NQ34" s="78"/>
      <c r="NR34" s="78"/>
      <c r="NS34" s="78"/>
      <c r="NT34" s="78"/>
      <c r="NU34" s="78"/>
      <c r="NV34" s="78"/>
      <c r="NW34" s="78"/>
      <c r="NX34" s="78"/>
      <c r="NY34" s="78"/>
      <c r="NZ34" s="78"/>
      <c r="OA34" s="78"/>
      <c r="OB34" s="78"/>
      <c r="OC34" s="78"/>
      <c r="OD34" s="78"/>
      <c r="OE34" s="78"/>
      <c r="OF34" s="78"/>
      <c r="OG34" s="78"/>
      <c r="OH34" s="78"/>
      <c r="OI34" s="78"/>
      <c r="OJ34" s="78"/>
      <c r="OK34" s="78"/>
      <c r="OL34" s="78"/>
      <c r="OM34" s="78"/>
      <c r="ON34" s="78"/>
      <c r="OO34" s="78"/>
      <c r="OP34" s="78"/>
      <c r="OQ34" s="78"/>
      <c r="OR34" s="78"/>
      <c r="OS34" s="78"/>
      <c r="OT34" s="78"/>
      <c r="OU34" s="78"/>
      <c r="OV34" s="78"/>
      <c r="OW34" s="78"/>
      <c r="OX34" s="78"/>
      <c r="OY34" s="78"/>
      <c r="OZ34" s="78"/>
      <c r="PA34" s="78"/>
      <c r="PB34" s="78"/>
      <c r="PC34" s="78"/>
      <c r="PD34" s="78"/>
      <c r="PE34" s="78"/>
      <c r="PF34" s="78"/>
      <c r="PG34" s="78"/>
      <c r="PH34" s="78"/>
      <c r="PI34" s="78"/>
      <c r="PJ34" s="78"/>
      <c r="PK34" s="78"/>
      <c r="PL34" s="78"/>
      <c r="PM34" s="78"/>
      <c r="PN34" s="78"/>
      <c r="PO34" s="78"/>
      <c r="PP34" s="78"/>
      <c r="PQ34" s="78"/>
      <c r="PR34" s="78"/>
      <c r="PS34" s="78"/>
      <c r="PT34" s="78"/>
      <c r="PU34" s="78"/>
      <c r="PV34" s="78"/>
      <c r="PW34" s="78"/>
      <c r="PX34" s="78"/>
      <c r="PY34" s="78"/>
      <c r="PZ34" s="78"/>
      <c r="QA34" s="78"/>
      <c r="QB34" s="78"/>
      <c r="QC34" s="78"/>
      <c r="QD34" s="78"/>
      <c r="QE34" s="78"/>
      <c r="QF34" s="78"/>
      <c r="QG34" s="78"/>
      <c r="QH34" s="78"/>
      <c r="QI34" s="78"/>
      <c r="QJ34" s="78"/>
      <c r="QK34" s="78"/>
      <c r="QL34" s="78"/>
      <c r="QM34" s="78"/>
      <c r="QN34" s="78"/>
      <c r="QO34" s="78"/>
      <c r="QP34" s="78"/>
      <c r="QQ34" s="78"/>
      <c r="QR34" s="78"/>
      <c r="QS34" s="78"/>
      <c r="QT34" s="78"/>
      <c r="QU34" s="78"/>
      <c r="QV34" s="78"/>
      <c r="QW34" s="78"/>
      <c r="QX34" s="78"/>
      <c r="QY34" s="78"/>
      <c r="QZ34" s="78"/>
      <c r="RA34" s="78"/>
      <c r="RB34" s="78"/>
      <c r="RC34" s="78"/>
      <c r="RD34" s="78"/>
      <c r="RE34" s="78"/>
      <c r="RF34" s="78"/>
      <c r="RG34" s="78"/>
      <c r="RH34" s="78"/>
      <c r="RI34" s="78"/>
      <c r="RJ34" s="78"/>
      <c r="RK34" s="78"/>
      <c r="RL34" s="78"/>
      <c r="RM34" s="78"/>
      <c r="RN34" s="78"/>
      <c r="RO34" s="78"/>
      <c r="RP34" s="78"/>
      <c r="RQ34" s="78"/>
      <c r="RR34" s="78"/>
      <c r="RS34" s="78"/>
      <c r="RT34" s="78"/>
      <c r="RU34" s="78"/>
      <c r="RV34" s="78"/>
      <c r="RW34" s="78"/>
      <c r="RX34" s="78"/>
      <c r="RY34" s="78"/>
      <c r="RZ34" s="78"/>
      <c r="SA34" s="78"/>
      <c r="SB34" s="78"/>
      <c r="SC34" s="78"/>
      <c r="SD34" s="78"/>
      <c r="SE34" s="78"/>
      <c r="SF34" s="78"/>
      <c r="SG34" s="78"/>
      <c r="SH34" s="78"/>
      <c r="SI34" s="78"/>
      <c r="SJ34" s="78"/>
      <c r="SK34" s="78"/>
      <c r="SL34" s="78"/>
      <c r="SM34" s="78"/>
      <c r="SN34" s="78"/>
      <c r="SO34" s="78"/>
      <c r="SP34" s="78"/>
      <c r="SQ34" s="78"/>
      <c r="SR34" s="78"/>
      <c r="SS34" s="78"/>
      <c r="ST34" s="78"/>
      <c r="SU34" s="78"/>
      <c r="SV34" s="78"/>
      <c r="SW34" s="78"/>
      <c r="SX34" s="78"/>
      <c r="SY34" s="78"/>
      <c r="SZ34" s="78"/>
      <c r="TA34" s="78"/>
      <c r="TB34" s="78"/>
      <c r="TC34" s="78"/>
      <c r="TD34" s="78"/>
      <c r="TE34" s="78"/>
      <c r="TF34" s="78"/>
      <c r="TG34" s="78"/>
      <c r="TH34" s="78"/>
      <c r="TI34" s="78"/>
      <c r="TJ34" s="78"/>
      <c r="TK34" s="78"/>
      <c r="TL34" s="78"/>
      <c r="TM34" s="78"/>
      <c r="TN34" s="78"/>
      <c r="TO34" s="78"/>
      <c r="TP34" s="78"/>
      <c r="TQ34" s="78"/>
      <c r="TR34" s="78"/>
      <c r="TS34" s="78"/>
      <c r="TT34" s="78"/>
      <c r="TU34" s="78"/>
      <c r="TV34" s="78"/>
      <c r="TW34" s="78"/>
      <c r="TX34" s="78"/>
      <c r="TY34" s="78"/>
      <c r="TZ34" s="78"/>
      <c r="UA34" s="78"/>
      <c r="UB34" s="78"/>
      <c r="UC34" s="78"/>
      <c r="UD34" s="78"/>
      <c r="UE34" s="78"/>
      <c r="UF34" s="78"/>
      <c r="UG34" s="78"/>
      <c r="UH34" s="78"/>
      <c r="UI34" s="78"/>
      <c r="UJ34" s="78"/>
      <c r="UK34" s="78"/>
      <c r="UL34" s="78"/>
      <c r="UM34" s="78"/>
      <c r="UN34" s="78"/>
      <c r="UO34" s="78"/>
      <c r="UP34" s="78"/>
      <c r="UQ34" s="78"/>
      <c r="UR34" s="78"/>
      <c r="US34" s="78"/>
      <c r="UT34" s="78"/>
      <c r="UU34" s="78"/>
      <c r="UV34" s="78"/>
      <c r="UW34" s="78"/>
      <c r="UX34" s="78"/>
      <c r="UY34" s="78"/>
      <c r="UZ34" s="78"/>
      <c r="VA34" s="78"/>
      <c r="VB34" s="78"/>
      <c r="VC34" s="78"/>
      <c r="VD34" s="78"/>
      <c r="VE34" s="78"/>
      <c r="VF34" s="78"/>
      <c r="VG34" s="78"/>
      <c r="VH34" s="78"/>
      <c r="VI34" s="78"/>
      <c r="VJ34" s="78"/>
      <c r="VK34" s="78"/>
      <c r="VL34" s="78"/>
      <c r="VM34" s="78"/>
      <c r="VN34" s="78"/>
      <c r="VO34" s="78"/>
      <c r="VP34" s="78"/>
      <c r="VQ34" s="78"/>
      <c r="VR34" s="78"/>
      <c r="VS34" s="78"/>
      <c r="VT34" s="78"/>
      <c r="VU34" s="78"/>
      <c r="VV34" s="78"/>
      <c r="VW34" s="78"/>
      <c r="VX34" s="78"/>
      <c r="VY34" s="78"/>
      <c r="VZ34" s="78"/>
      <c r="WA34" s="78"/>
      <c r="WB34" s="78"/>
      <c r="WC34" s="78"/>
      <c r="WD34" s="78"/>
      <c r="WE34" s="78"/>
      <c r="WF34" s="78"/>
      <c r="WG34" s="78"/>
      <c r="WH34" s="78"/>
      <c r="WI34" s="78"/>
      <c r="WJ34" s="78"/>
      <c r="WK34" s="78"/>
      <c r="WL34" s="78"/>
      <c r="WM34" s="78"/>
      <c r="WN34" s="78"/>
      <c r="WO34" s="78"/>
      <c r="WP34" s="78"/>
      <c r="WQ34" s="78"/>
      <c r="WR34" s="78"/>
      <c r="WS34" s="78"/>
      <c r="WT34" s="78"/>
      <c r="WU34" s="78"/>
      <c r="WV34" s="78"/>
      <c r="WW34" s="78"/>
      <c r="WX34" s="78"/>
      <c r="WY34" s="78"/>
      <c r="WZ34" s="78"/>
      <c r="XA34" s="78"/>
      <c r="XB34" s="78"/>
      <c r="XC34" s="78"/>
      <c r="XD34" s="78"/>
      <c r="XE34" s="78"/>
      <c r="XF34" s="78"/>
      <c r="XG34" s="78"/>
      <c r="XH34" s="78"/>
      <c r="XI34" s="78"/>
      <c r="XJ34" s="78"/>
      <c r="XK34" s="78"/>
      <c r="XL34" s="78"/>
      <c r="XM34" s="78"/>
      <c r="XN34" s="78"/>
      <c r="XO34" s="78"/>
      <c r="XP34" s="78"/>
      <c r="XQ34" s="78"/>
      <c r="XR34" s="78"/>
      <c r="XS34" s="78"/>
      <c r="XT34" s="78"/>
      <c r="XU34" s="78"/>
      <c r="XV34" s="78"/>
      <c r="XW34" s="78"/>
      <c r="XX34" s="78"/>
      <c r="XY34" s="78"/>
      <c r="XZ34" s="78"/>
      <c r="YA34" s="78"/>
      <c r="YB34" s="78"/>
      <c r="YC34" s="78"/>
      <c r="YD34" s="78"/>
      <c r="YE34" s="78"/>
      <c r="YF34" s="78"/>
      <c r="YG34" s="78"/>
      <c r="YH34" s="78"/>
      <c r="YI34" s="78"/>
      <c r="YJ34" s="78"/>
      <c r="YK34" s="78"/>
      <c r="YL34" s="78"/>
      <c r="YM34" s="78"/>
      <c r="YN34" s="78"/>
      <c r="YO34" s="78"/>
      <c r="YP34" s="78"/>
      <c r="YQ34" s="78"/>
      <c r="YR34" s="78"/>
      <c r="YS34" s="78"/>
      <c r="YT34" s="78"/>
      <c r="YU34" s="78"/>
      <c r="YV34" s="78"/>
      <c r="YW34" s="78"/>
      <c r="YX34" s="78"/>
      <c r="YY34" s="78"/>
      <c r="YZ34" s="78"/>
      <c r="ZA34" s="78"/>
      <c r="ZB34" s="78"/>
      <c r="ZC34" s="78"/>
      <c r="ZD34" s="78"/>
      <c r="ZE34" s="78"/>
      <c r="ZF34" s="78"/>
      <c r="ZG34" s="78"/>
      <c r="ZH34" s="78"/>
      <c r="ZI34" s="78"/>
      <c r="ZJ34" s="78"/>
      <c r="ZK34" s="78"/>
      <c r="ZL34" s="78"/>
      <c r="ZM34" s="78"/>
      <c r="ZN34" s="78"/>
      <c r="ZO34" s="78"/>
      <c r="ZP34" s="78"/>
      <c r="ZQ34" s="78"/>
      <c r="ZR34" s="78"/>
      <c r="ZS34" s="78"/>
      <c r="ZT34" s="78"/>
      <c r="ZU34" s="78"/>
      <c r="ZV34" s="78"/>
      <c r="ZW34" s="78"/>
      <c r="ZX34" s="78"/>
      <c r="ZY34" s="78"/>
      <c r="ZZ34" s="78"/>
      <c r="AAA34" s="78"/>
      <c r="AAB34" s="78"/>
      <c r="AAC34" s="78"/>
      <c r="AAD34" s="78"/>
      <c r="AAE34" s="78"/>
      <c r="AAF34" s="78"/>
      <c r="AAG34" s="78"/>
      <c r="AAH34" s="78"/>
      <c r="AAI34" s="78"/>
      <c r="AAJ34" s="78"/>
      <c r="AAK34" s="78"/>
      <c r="AAL34" s="78"/>
      <c r="AAM34" s="78"/>
      <c r="AAN34" s="78"/>
      <c r="AAO34" s="78"/>
      <c r="AAP34" s="78"/>
      <c r="AAQ34" s="78"/>
      <c r="AAR34" s="78"/>
      <c r="AAS34" s="78"/>
      <c r="AAT34" s="78"/>
      <c r="AAU34" s="78"/>
      <c r="AAV34" s="78"/>
      <c r="AAW34" s="78"/>
      <c r="AAX34" s="78"/>
      <c r="AAY34" s="78"/>
      <c r="AAZ34" s="78"/>
      <c r="ABA34" s="78"/>
      <c r="ABB34" s="78"/>
      <c r="ABC34" s="78"/>
      <c r="ABD34" s="78"/>
      <c r="ABE34" s="78"/>
      <c r="ABF34" s="78"/>
      <c r="ABG34" s="78"/>
      <c r="ABH34" s="78"/>
      <c r="ABI34" s="78"/>
      <c r="ABJ34" s="78"/>
      <c r="ABK34" s="78"/>
      <c r="ABL34" s="78"/>
      <c r="ABM34" s="78"/>
      <c r="ABN34" s="78"/>
      <c r="ABO34" s="78"/>
      <c r="ABP34" s="78"/>
      <c r="ABQ34" s="78"/>
      <c r="ABR34" s="78"/>
      <c r="ABS34" s="78"/>
      <c r="ABT34" s="78"/>
      <c r="ABU34" s="78"/>
      <c r="ABV34" s="78"/>
      <c r="ABW34" s="78"/>
      <c r="ABX34" s="78"/>
      <c r="ABY34" s="78"/>
      <c r="ABZ34" s="78"/>
      <c r="ACA34" s="78"/>
      <c r="ACB34" s="78"/>
      <c r="ACC34" s="78"/>
      <c r="ACD34" s="78"/>
      <c r="ACE34" s="78"/>
      <c r="ACF34" s="78"/>
      <c r="ACG34" s="78"/>
      <c r="ACH34" s="78"/>
      <c r="ACI34" s="78"/>
      <c r="ACJ34" s="78"/>
      <c r="ACK34" s="78"/>
      <c r="ACL34" s="78"/>
      <c r="ACM34" s="78"/>
      <c r="ACN34" s="78"/>
      <c r="ACO34" s="78"/>
      <c r="ACP34" s="78"/>
      <c r="ACQ34" s="78"/>
      <c r="ACR34" s="78"/>
      <c r="ACS34" s="78"/>
      <c r="ACT34" s="78"/>
      <c r="ACU34" s="78"/>
      <c r="ACV34" s="78"/>
      <c r="ACW34" s="78"/>
      <c r="ACX34" s="78"/>
      <c r="ACY34" s="78"/>
      <c r="ACZ34" s="78"/>
      <c r="ADA34" s="78"/>
      <c r="ADB34" s="78"/>
      <c r="ADC34" s="78"/>
      <c r="ADD34" s="78"/>
      <c r="ADE34" s="78"/>
      <c r="ADF34" s="78"/>
      <c r="ADG34" s="78"/>
      <c r="ADH34" s="78"/>
      <c r="ADI34" s="78"/>
      <c r="ADJ34" s="78"/>
      <c r="ADK34" s="78"/>
      <c r="ADL34" s="78"/>
      <c r="ADM34" s="78"/>
      <c r="ADN34" s="78"/>
      <c r="ADO34" s="78"/>
      <c r="ADP34" s="78"/>
      <c r="ADQ34" s="78"/>
      <c r="ADR34" s="78"/>
      <c r="ADS34" s="78"/>
      <c r="ADT34" s="78"/>
      <c r="ADU34" s="78"/>
      <c r="ADV34" s="78"/>
      <c r="ADW34" s="78"/>
      <c r="ADX34" s="78"/>
      <c r="ADY34" s="78"/>
      <c r="ADZ34" s="78"/>
      <c r="AEA34" s="78"/>
      <c r="AEB34" s="78"/>
      <c r="AEC34" s="78"/>
      <c r="AED34" s="78"/>
      <c r="AEE34" s="78"/>
      <c r="AEF34" s="78"/>
      <c r="AEG34" s="78"/>
      <c r="AEH34" s="78"/>
      <c r="AEI34" s="78"/>
      <c r="AEJ34" s="78"/>
      <c r="AEK34" s="78"/>
      <c r="AEL34" s="78"/>
      <c r="AEM34" s="78"/>
      <c r="AEN34" s="78"/>
      <c r="AEO34" s="78"/>
      <c r="AEP34" s="78"/>
      <c r="AEQ34" s="78"/>
      <c r="AER34" s="78"/>
      <c r="AES34" s="78"/>
      <c r="AET34" s="78"/>
      <c r="AEU34" s="78"/>
      <c r="AEV34" s="78"/>
      <c r="AEW34" s="78"/>
      <c r="AEX34" s="78"/>
      <c r="AEY34" s="78"/>
      <c r="AEZ34" s="78"/>
      <c r="AFA34" s="78"/>
      <c r="AFB34" s="78"/>
      <c r="AFC34" s="78"/>
      <c r="AFD34" s="78"/>
      <c r="AFE34" s="78"/>
      <c r="AFF34" s="78"/>
      <c r="AFG34" s="78"/>
      <c r="AFH34" s="78"/>
      <c r="AFI34" s="78"/>
      <c r="AFJ34" s="78"/>
      <c r="AFK34" s="78"/>
      <c r="AFL34" s="78"/>
      <c r="AFM34" s="78"/>
      <c r="AFN34" s="78"/>
      <c r="AFO34" s="78"/>
      <c r="AFP34" s="78"/>
      <c r="AFQ34" s="78"/>
      <c r="AFR34" s="78"/>
      <c r="AFS34" s="78"/>
      <c r="AFT34" s="78"/>
      <c r="AFU34" s="78"/>
      <c r="AFV34" s="78"/>
      <c r="AFW34" s="78"/>
      <c r="AFX34" s="78"/>
      <c r="AFY34" s="78"/>
      <c r="AFZ34" s="78"/>
      <c r="AGA34" s="78"/>
      <c r="AGB34" s="78"/>
      <c r="AGC34" s="78"/>
      <c r="AGD34" s="78"/>
      <c r="AGE34" s="78"/>
      <c r="AGF34" s="78"/>
      <c r="AGG34" s="78"/>
      <c r="AGH34" s="78"/>
      <c r="AGI34" s="78"/>
      <c r="AGJ34" s="78"/>
      <c r="AGK34" s="78"/>
      <c r="AGL34" s="78"/>
      <c r="AGM34" s="78"/>
      <c r="AGN34" s="78"/>
      <c r="AGO34" s="78"/>
      <c r="AGP34" s="78"/>
      <c r="AGQ34" s="78"/>
      <c r="AGR34" s="78"/>
      <c r="AGS34" s="78"/>
      <c r="AGT34" s="78"/>
      <c r="AGU34" s="78"/>
      <c r="AGV34" s="78"/>
      <c r="AGW34" s="78"/>
      <c r="AGX34" s="78"/>
      <c r="AGY34" s="78"/>
      <c r="AGZ34" s="78"/>
      <c r="AHA34" s="78"/>
      <c r="AHB34" s="78"/>
      <c r="AHC34" s="78"/>
      <c r="AHD34" s="78"/>
      <c r="AHE34" s="78"/>
      <c r="AHF34" s="78"/>
      <c r="AHG34" s="78"/>
      <c r="AHH34" s="78"/>
      <c r="AHI34" s="78"/>
      <c r="AHJ34" s="78"/>
      <c r="AHK34" s="78"/>
      <c r="AHL34" s="78"/>
      <c r="AHM34" s="78"/>
      <c r="AHN34" s="78"/>
      <c r="AHO34" s="78"/>
      <c r="AHP34" s="78"/>
      <c r="AHQ34" s="78"/>
      <c r="AHR34" s="78"/>
      <c r="AHS34" s="78"/>
      <c r="AHT34" s="78"/>
      <c r="AHU34" s="78"/>
      <c r="AHV34" s="78"/>
      <c r="AHW34" s="78"/>
      <c r="AHX34" s="78"/>
      <c r="AHY34" s="78"/>
      <c r="AHZ34" s="78"/>
      <c r="AIA34" s="78"/>
      <c r="AIB34" s="78"/>
      <c r="AIC34" s="78"/>
      <c r="AID34" s="78"/>
      <c r="AIE34" s="78"/>
      <c r="AIF34" s="78"/>
      <c r="AIG34" s="78"/>
      <c r="AIH34" s="78"/>
      <c r="AII34" s="78"/>
      <c r="AIJ34" s="78"/>
      <c r="AIK34" s="78"/>
      <c r="AIL34" s="78"/>
      <c r="AIM34" s="78"/>
      <c r="AIN34" s="78"/>
      <c r="AIO34" s="78"/>
      <c r="AIP34" s="78"/>
      <c r="AIQ34" s="78"/>
      <c r="AIR34" s="78"/>
      <c r="AIS34" s="78"/>
      <c r="AIT34" s="78"/>
      <c r="AIU34" s="78"/>
      <c r="AIV34" s="78"/>
      <c r="AIW34" s="78"/>
      <c r="AIX34" s="78"/>
      <c r="AIY34" s="78"/>
      <c r="AIZ34" s="78"/>
      <c r="AJA34" s="78"/>
      <c r="AJB34" s="78"/>
      <c r="AJC34" s="78"/>
      <c r="AJD34" s="78"/>
      <c r="AJE34" s="78"/>
      <c r="AJF34" s="78"/>
      <c r="AJG34" s="78"/>
      <c r="AJH34" s="78"/>
      <c r="AJI34" s="78"/>
      <c r="AJJ34" s="78"/>
      <c r="AJK34" s="78"/>
      <c r="AJL34" s="78"/>
      <c r="AJM34" s="78"/>
      <c r="AJN34" s="78"/>
      <c r="AJO34" s="78"/>
      <c r="AJP34" s="78"/>
      <c r="AJQ34" s="78"/>
      <c r="AJR34" s="78"/>
      <c r="AJS34" s="78"/>
      <c r="AJT34" s="78"/>
      <c r="AJU34" s="78"/>
      <c r="AJV34" s="78"/>
      <c r="AJW34" s="78"/>
      <c r="AJX34" s="78"/>
      <c r="AJY34" s="78"/>
      <c r="AJZ34" s="78"/>
      <c r="AKA34" s="78"/>
      <c r="AKB34" s="78"/>
      <c r="AKC34" s="78"/>
      <c r="AKD34" s="78"/>
      <c r="AKE34" s="78"/>
      <c r="AKF34" s="78"/>
      <c r="AKG34" s="78"/>
      <c r="AKH34" s="78"/>
      <c r="AKI34" s="78"/>
      <c r="AKJ34" s="78"/>
      <c r="AKK34" s="78"/>
      <c r="AKL34" s="78"/>
      <c r="AKM34" s="78"/>
      <c r="AKN34" s="78"/>
      <c r="AKO34" s="78"/>
      <c r="AKP34" s="78"/>
      <c r="AKQ34" s="78"/>
      <c r="AKR34" s="78"/>
      <c r="AKS34" s="78"/>
      <c r="AKT34" s="78"/>
      <c r="AKU34" s="78"/>
      <c r="AKV34" s="78"/>
      <c r="AKW34" s="78"/>
      <c r="AKX34" s="78"/>
      <c r="AKY34" s="78"/>
      <c r="AKZ34" s="78"/>
      <c r="ALA34" s="78"/>
      <c r="ALB34" s="78"/>
      <c r="ALC34" s="78"/>
      <c r="ALD34" s="78"/>
      <c r="ALE34" s="78"/>
      <c r="ALF34" s="78"/>
      <c r="ALG34" s="78"/>
      <c r="ALH34" s="78"/>
      <c r="ALI34" s="78"/>
      <c r="ALJ34" s="78"/>
      <c r="ALK34" s="78"/>
      <c r="ALL34" s="78"/>
      <c r="ALM34" s="78"/>
      <c r="ALN34" s="78"/>
      <c r="ALO34" s="78"/>
      <c r="ALP34" s="78"/>
      <c r="ALQ34" s="78"/>
      <c r="ALR34" s="78"/>
      <c r="ALS34" s="78"/>
      <c r="ALT34" s="78"/>
      <c r="ALU34" s="78"/>
      <c r="ALV34" s="78"/>
      <c r="ALW34" s="78"/>
      <c r="ALX34" s="78"/>
      <c r="ALY34" s="78"/>
      <c r="ALZ34" s="78"/>
      <c r="AMA34" s="78"/>
      <c r="AMB34" s="78"/>
      <c r="AMC34" s="78"/>
      <c r="AMD34" s="78"/>
      <c r="AME34" s="78"/>
      <c r="AMF34" s="78"/>
      <c r="AMG34" s="78"/>
      <c r="AMH34" s="39"/>
      <c r="AMI34" s="39"/>
      <c r="AMJ34" s="39"/>
      <c r="AMK34" s="39"/>
      <c r="XFC34" s="78"/>
      <c r="XFD34" s="78"/>
    </row>
    <row r="35" customFormat="false" ht="13.8" hidden="false" customHeight="false" outlineLevel="0" collapsed="false">
      <c r="A35" s="80" t="s">
        <v>102</v>
      </c>
      <c r="B35" s="81" t="n">
        <f aca="false">SUM(B27:B34)</f>
        <v>0.368</v>
      </c>
      <c r="C35" s="82" t="n">
        <f aca="false">SUM(C27:C34)</f>
        <v>1207.55601777778</v>
      </c>
      <c r="D35" s="82" t="n">
        <f aca="false">SUM(D27:D34)</f>
        <v>2415.11203555556</v>
      </c>
      <c r="E35" s="82" t="n">
        <f aca="false">SUM(E27:E34)</f>
        <v>2938.38630992593</v>
      </c>
      <c r="AT35" s="36"/>
      <c r="AMH35" s="39"/>
      <c r="XFC35" s="78"/>
      <c r="XFD35" s="78"/>
    </row>
    <row r="36" customFormat="false" ht="13.8" hidden="false" customHeight="false" outlineLevel="0" collapsed="false">
      <c r="A36" s="88" t="s">
        <v>103</v>
      </c>
      <c r="B36" s="89"/>
      <c r="C36" s="73" t="s">
        <v>79</v>
      </c>
      <c r="D36" s="73" t="s">
        <v>79</v>
      </c>
      <c r="E36" s="73" t="s">
        <v>79</v>
      </c>
      <c r="AT36" s="36"/>
      <c r="AMH36" s="39"/>
      <c r="XFC36" s="78"/>
      <c r="XFD36" s="78"/>
    </row>
    <row r="37" customFormat="false" ht="13.8" hidden="false" customHeight="false" outlineLevel="0" collapsed="false">
      <c r="A37" s="55" t="s">
        <v>104</v>
      </c>
      <c r="B37" s="90" t="n">
        <f aca="false">' Memória de Cálculo 1'!E7</f>
        <v>4.61</v>
      </c>
      <c r="C37" s="57" t="n">
        <f aca="false">' Memória de Cálculo 1'!$F$14</f>
        <v>66.5356</v>
      </c>
      <c r="D37" s="57" t="n">
        <f aca="false">' Memória de Cálculo 1'!$F$10</f>
        <v>3.99120000000005</v>
      </c>
      <c r="E37" s="57" t="n">
        <f aca="false">' Memória de Cálculo 1'!$F$10</f>
        <v>3.99120000000005</v>
      </c>
      <c r="AT37" s="36"/>
      <c r="AMH37" s="39"/>
      <c r="XFC37" s="78"/>
      <c r="XFD37" s="78"/>
    </row>
    <row r="38" customFormat="false" ht="13.8" hidden="false" customHeight="false" outlineLevel="0" collapsed="false">
      <c r="A38" s="55" t="s">
        <v>105</v>
      </c>
      <c r="B38" s="60" t="n">
        <f aca="false">' Memória de Cálculo 1'!D17</f>
        <v>42</v>
      </c>
      <c r="C38" s="57" t="n">
        <f aca="false">' Memória de Cálculo 1'!$F$22</f>
        <v>757.68</v>
      </c>
      <c r="D38" s="57" t="n">
        <f aca="false">' Memória de Cálculo 1'!$F$18</f>
        <v>1033.2</v>
      </c>
      <c r="E38" s="57" t="n">
        <f aca="false">' Memória de Cálculo 1'!$F$18</f>
        <v>1033.2</v>
      </c>
      <c r="AT38" s="36"/>
      <c r="AMH38" s="39"/>
      <c r="XFC38" s="78"/>
      <c r="XFD38" s="78"/>
    </row>
    <row r="39" customFormat="false" ht="13.8" hidden="false" customHeight="false" outlineLevel="0" collapsed="false">
      <c r="A39" s="55" t="s">
        <v>106</v>
      </c>
      <c r="B39" s="60" t="n">
        <v>208.45</v>
      </c>
      <c r="C39" s="61" t="n">
        <f aca="false">$B39-($B39*5%)</f>
        <v>198.0275</v>
      </c>
      <c r="D39" s="61" t="n">
        <f aca="false">($B39-($B39*5%))*2</f>
        <v>396.055</v>
      </c>
      <c r="E39" s="61" t="n">
        <f aca="false">($B39-($B39*5%))*2</f>
        <v>396.055</v>
      </c>
      <c r="AT39" s="36"/>
      <c r="AMH39" s="39"/>
      <c r="XFC39" s="78"/>
      <c r="XFD39" s="78"/>
    </row>
    <row r="40" customFormat="false" ht="13.8" hidden="false" customHeight="false" outlineLevel="0" collapsed="false">
      <c r="A40" s="55" t="s">
        <v>107</v>
      </c>
      <c r="B40" s="91" t="n">
        <f aca="false">' Memória de Cálculo 1'!D60</f>
        <v>0.723170566666667</v>
      </c>
      <c r="C40" s="61" t="n">
        <f aca="false">$B40</f>
        <v>0.723170566666667</v>
      </c>
      <c r="D40" s="61" t="n">
        <f aca="false">$B40*2</f>
        <v>1.44634113333333</v>
      </c>
      <c r="E40" s="61" t="n">
        <f aca="false">$B40*2</f>
        <v>1.44634113333333</v>
      </c>
      <c r="AT40" s="36"/>
      <c r="AMH40" s="39"/>
    </row>
    <row r="41" customFormat="false" ht="13.8" hidden="false" customHeight="false" outlineLevel="0" collapsed="false">
      <c r="A41" s="55" t="s">
        <v>108</v>
      </c>
      <c r="B41" s="60" t="n">
        <f aca="false">' Memória de Cálculo 1'!D29</f>
        <v>14.58911428</v>
      </c>
      <c r="C41" s="61" t="n">
        <f aca="false">$B41</f>
        <v>14.58911428</v>
      </c>
      <c r="D41" s="61" t="n">
        <f aca="false">$B41*2</f>
        <v>29.17822856</v>
      </c>
      <c r="E41" s="61" t="n">
        <f aca="false">$B41*2</f>
        <v>29.17822856</v>
      </c>
      <c r="AT41" s="36"/>
      <c r="AMH41" s="39"/>
      <c r="XFC41" s="78"/>
      <c r="XFD41" s="78"/>
    </row>
    <row r="42" customFormat="false" ht="13.8" hidden="false" customHeight="false" outlineLevel="0" collapsed="false">
      <c r="A42" s="55" t="s">
        <v>109</v>
      </c>
      <c r="B42" s="60" t="n">
        <f aca="false">' Memória de Cálculo 1'!D66</f>
        <v>105.328</v>
      </c>
      <c r="C42" s="61" t="n">
        <f aca="false">$B42</f>
        <v>105.328</v>
      </c>
      <c r="D42" s="61" t="n">
        <f aca="false">$B42*2</f>
        <v>210.656</v>
      </c>
      <c r="E42" s="61" t="n">
        <f aca="false">$B42*2</f>
        <v>210.656</v>
      </c>
      <c r="AT42" s="36"/>
      <c r="AMH42" s="39"/>
      <c r="XFC42" s="78"/>
      <c r="XFD42" s="78"/>
    </row>
    <row r="43" customFormat="false" ht="13.8" hidden="false" customHeight="false" outlineLevel="0" collapsed="false">
      <c r="A43" s="92" t="s">
        <v>110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6"/>
      <c r="AMH43" s="39"/>
      <c r="XFC43" s="78"/>
      <c r="XFD43" s="78"/>
    </row>
    <row r="44" customFormat="false" ht="13.8" hidden="false" customHeight="false" outlineLevel="0" collapsed="false">
      <c r="A44" s="80" t="s">
        <v>102</v>
      </c>
      <c r="B44" s="82"/>
      <c r="C44" s="82" t="n">
        <f aca="false">SUM(C37:C43)</f>
        <v>1142.88338484667</v>
      </c>
      <c r="D44" s="82" t="n">
        <f aca="false">SUM(D37:D43)</f>
        <v>1674.52676969333</v>
      </c>
      <c r="E44" s="82" t="n">
        <f aca="false">SUM(E37:E43)</f>
        <v>1674.52676969333</v>
      </c>
      <c r="AT44" s="36"/>
      <c r="AMH44" s="39"/>
    </row>
    <row r="45" customFormat="false" ht="13.8" hidden="false" customHeight="false" outlineLevel="0" collapsed="false">
      <c r="A45" s="93" t="s">
        <v>111</v>
      </c>
      <c r="B45" s="94"/>
      <c r="C45" s="95" t="s">
        <v>79</v>
      </c>
      <c r="D45" s="96" t="s">
        <v>79</v>
      </c>
      <c r="E45" s="97" t="s">
        <v>79</v>
      </c>
      <c r="AT45" s="36"/>
      <c r="AMH45" s="39"/>
    </row>
    <row r="46" customFormat="false" ht="13.8" hidden="false" customHeight="false" outlineLevel="0" collapsed="false">
      <c r="A46" s="98" t="s">
        <v>112</v>
      </c>
      <c r="B46" s="99"/>
      <c r="C46" s="85" t="n">
        <f aca="false">C25</f>
        <v>328.140222222222</v>
      </c>
      <c r="D46" s="85" t="n">
        <f aca="false">D25</f>
        <v>656.280444444444</v>
      </c>
      <c r="E46" s="85" t="n">
        <f aca="false">E25</f>
        <v>798.474540740741</v>
      </c>
      <c r="AT46" s="36"/>
      <c r="AMH46" s="39"/>
    </row>
    <row r="47" customFormat="false" ht="13.8" hidden="false" customHeight="false" outlineLevel="0" collapsed="false">
      <c r="A47" s="100" t="s">
        <v>113</v>
      </c>
      <c r="B47" s="99"/>
      <c r="C47" s="77" t="n">
        <f aca="false">C35</f>
        <v>1207.55601777778</v>
      </c>
      <c r="D47" s="77" t="n">
        <f aca="false">D35</f>
        <v>2415.11203555556</v>
      </c>
      <c r="E47" s="77" t="n">
        <f aca="false">E35</f>
        <v>2938.38630992593</v>
      </c>
      <c r="AT47" s="36"/>
      <c r="AMH47" s="39"/>
    </row>
    <row r="48" customFormat="false" ht="13.8" hidden="false" customHeight="false" outlineLevel="0" collapsed="false">
      <c r="A48" s="100" t="s">
        <v>114</v>
      </c>
      <c r="B48" s="99"/>
      <c r="C48" s="101" t="n">
        <f aca="false">C44</f>
        <v>1142.88338484667</v>
      </c>
      <c r="D48" s="101" t="n">
        <f aca="false">D44</f>
        <v>1674.52676969333</v>
      </c>
      <c r="E48" s="101" t="n">
        <f aca="false">E44</f>
        <v>1674.52676969333</v>
      </c>
      <c r="AT48" s="36"/>
      <c r="AMH48" s="39"/>
    </row>
    <row r="49" customFormat="false" ht="13.8" hidden="false" customHeight="false" outlineLevel="0" collapsed="false">
      <c r="A49" s="64" t="s">
        <v>87</v>
      </c>
      <c r="B49" s="65"/>
      <c r="C49" s="66" t="n">
        <f aca="false">SUM(C46:C48)</f>
        <v>2678.57962484667</v>
      </c>
      <c r="D49" s="66" t="n">
        <f aca="false">SUM(D46:D48)</f>
        <v>4745.91924969333</v>
      </c>
      <c r="E49" s="66" t="n">
        <f aca="false">SUM(E46:E48)</f>
        <v>5411.38762036</v>
      </c>
      <c r="AT49" s="36"/>
      <c r="AMH49" s="39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6"/>
      <c r="AMH50" s="39"/>
    </row>
    <row r="51" s="78" customFormat="true" ht="16.15" hidden="false" customHeight="true" outlineLevel="0" collapsed="false">
      <c r="A51" s="52" t="s">
        <v>115</v>
      </c>
      <c r="B51" s="52"/>
      <c r="C51" s="52"/>
      <c r="D51" s="52"/>
      <c r="E51" s="52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9"/>
      <c r="AMI51" s="39"/>
      <c r="AMJ51" s="39"/>
      <c r="AMK51" s="39"/>
      <c r="AML51" s="39"/>
      <c r="AMM51" s="39"/>
      <c r="XFC51" s="39"/>
      <c r="XFD51" s="39"/>
    </row>
    <row r="52" s="78" customFormat="true" ht="13.8" hidden="false" customHeight="false" outlineLevel="0" collapsed="false">
      <c r="A52" s="53" t="s">
        <v>116</v>
      </c>
      <c r="B52" s="103"/>
      <c r="C52" s="54" t="s">
        <v>79</v>
      </c>
      <c r="D52" s="54" t="s">
        <v>79</v>
      </c>
      <c r="E52" s="104" t="s">
        <v>79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9"/>
      <c r="AMI52" s="39"/>
      <c r="AMJ52" s="39"/>
      <c r="AMK52" s="39"/>
      <c r="AML52" s="39"/>
      <c r="AMM52" s="39"/>
      <c r="XFC52" s="39"/>
      <c r="XFD52" s="39"/>
    </row>
    <row r="53" s="78" customFormat="true" ht="13.8" hidden="false" customHeight="false" outlineLevel="0" collapsed="false">
      <c r="A53" s="55" t="s">
        <v>117</v>
      </c>
      <c r="B53" s="58" t="n">
        <f aca="false">1/12*5%</f>
        <v>0.00416666666666667</v>
      </c>
      <c r="C53" s="85" t="n">
        <f aca="false">C$19*$B53</f>
        <v>12.3052583333333</v>
      </c>
      <c r="D53" s="85" t="n">
        <f aca="false">D$19*$B53</f>
        <v>24.6105166666667</v>
      </c>
      <c r="E53" s="85" t="n">
        <f aca="false">E$19*$B53</f>
        <v>29.9427952777778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9"/>
      <c r="AMI53" s="39"/>
      <c r="AMJ53" s="39"/>
      <c r="AMK53" s="39"/>
      <c r="AML53" s="39"/>
      <c r="AMM53" s="39"/>
      <c r="XFC53" s="39"/>
      <c r="XFD53" s="39"/>
    </row>
    <row r="54" s="78" customFormat="true" ht="13.8" hidden="false" customHeight="false" outlineLevel="0" collapsed="false">
      <c r="A54" s="55" t="s">
        <v>118</v>
      </c>
      <c r="B54" s="58" t="n">
        <f aca="false">B34*B53</f>
        <v>0.000333333333333333</v>
      </c>
      <c r="C54" s="85" t="n">
        <f aca="false">C$19*$B54</f>
        <v>0.984420666666667</v>
      </c>
      <c r="D54" s="85" t="n">
        <f aca="false">D$19*$B54</f>
        <v>1.96884133333333</v>
      </c>
      <c r="E54" s="85" t="n">
        <f aca="false">E$19*$B54</f>
        <v>2.39542362222222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9"/>
      <c r="AMI54" s="39"/>
      <c r="AMJ54" s="39"/>
      <c r="AMK54" s="39"/>
      <c r="AML54" s="39"/>
      <c r="AMM54" s="39"/>
      <c r="XFC54" s="39"/>
      <c r="XFD54" s="39"/>
    </row>
    <row r="55" s="78" customFormat="true" ht="13.8" hidden="false" customHeight="false" outlineLevel="0" collapsed="false">
      <c r="A55" s="55" t="s">
        <v>119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9"/>
      <c r="AMI55" s="39"/>
      <c r="AMJ55" s="39"/>
      <c r="AMK55" s="39"/>
      <c r="AML55" s="39"/>
      <c r="AMM55" s="39"/>
      <c r="XFC55" s="39"/>
      <c r="XFD55" s="39"/>
    </row>
    <row r="56" s="78" customFormat="true" ht="13.8" hidden="false" customHeight="false" outlineLevel="0" collapsed="false">
      <c r="A56" s="55" t="s">
        <v>120</v>
      </c>
      <c r="B56" s="58" t="n">
        <f aca="false">1/30*7/12</f>
        <v>0.0194444444444444</v>
      </c>
      <c r="C56" s="85" t="n">
        <f aca="false">C$19*$B56</f>
        <v>57.4245388888889</v>
      </c>
      <c r="D56" s="85" t="n">
        <f aca="false">D$19*$B56</f>
        <v>114.849077777778</v>
      </c>
      <c r="E56" s="85" t="n">
        <f aca="false">E$19*$B56</f>
        <v>139.73304462963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9"/>
      <c r="AMI56" s="39"/>
      <c r="AMJ56" s="39"/>
      <c r="AMK56" s="39"/>
      <c r="AML56" s="39"/>
      <c r="AMM56" s="39"/>
      <c r="XFC56" s="39"/>
      <c r="XFD56" s="39"/>
    </row>
    <row r="57" customFormat="false" ht="23.6" hidden="false" customHeight="false" outlineLevel="0" collapsed="false">
      <c r="A57" s="55" t="s">
        <v>121</v>
      </c>
      <c r="B57" s="58" t="n">
        <f aca="false">B56*B35</f>
        <v>0.00715555555555556</v>
      </c>
      <c r="C57" s="85" t="n">
        <f aca="false">C$19*$B57</f>
        <v>21.1322303111111</v>
      </c>
      <c r="D57" s="85" t="n">
        <f aca="false">D$19*$B57</f>
        <v>42.2644606222222</v>
      </c>
      <c r="E57" s="85" t="n">
        <f aca="false">E$19*$B57</f>
        <v>51.4217604237037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8"/>
      <c r="JQ57" s="78"/>
      <c r="JR57" s="78"/>
      <c r="JS57" s="78"/>
      <c r="JT57" s="78"/>
      <c r="JU57" s="78"/>
      <c r="JV57" s="78"/>
      <c r="JW57" s="78"/>
      <c r="JX57" s="78"/>
      <c r="JY57" s="78"/>
      <c r="JZ57" s="78"/>
      <c r="KA57" s="78"/>
      <c r="KB57" s="78"/>
      <c r="KC57" s="78"/>
      <c r="KD57" s="78"/>
      <c r="KE57" s="78"/>
      <c r="KF57" s="78"/>
      <c r="KG57" s="78"/>
      <c r="KH57" s="78"/>
      <c r="KI57" s="78"/>
      <c r="KJ57" s="78"/>
      <c r="KK57" s="78"/>
      <c r="KL57" s="78"/>
      <c r="KM57" s="78"/>
      <c r="KN57" s="78"/>
      <c r="KO57" s="78"/>
      <c r="KP57" s="78"/>
      <c r="KQ57" s="78"/>
      <c r="KR57" s="78"/>
      <c r="KS57" s="78"/>
      <c r="KT57" s="78"/>
      <c r="KU57" s="78"/>
      <c r="KV57" s="78"/>
      <c r="KW57" s="78"/>
      <c r="KX57" s="78"/>
      <c r="KY57" s="78"/>
      <c r="KZ57" s="78"/>
      <c r="LA57" s="78"/>
      <c r="LB57" s="78"/>
      <c r="LC57" s="78"/>
      <c r="LD57" s="78"/>
      <c r="LE57" s="78"/>
      <c r="LF57" s="78"/>
      <c r="LG57" s="78"/>
      <c r="LH57" s="78"/>
      <c r="LI57" s="78"/>
      <c r="LJ57" s="78"/>
      <c r="LK57" s="78"/>
      <c r="LL57" s="78"/>
      <c r="LM57" s="78"/>
      <c r="LN57" s="78"/>
      <c r="LO57" s="78"/>
      <c r="LP57" s="78"/>
      <c r="LQ57" s="78"/>
      <c r="LR57" s="78"/>
      <c r="LS57" s="78"/>
      <c r="LT57" s="78"/>
      <c r="LU57" s="78"/>
      <c r="LV57" s="78"/>
      <c r="LW57" s="78"/>
      <c r="LX57" s="78"/>
      <c r="LY57" s="78"/>
      <c r="LZ57" s="78"/>
      <c r="MA57" s="78"/>
      <c r="MB57" s="78"/>
      <c r="MC57" s="78"/>
      <c r="MD57" s="78"/>
      <c r="ME57" s="78"/>
      <c r="MF57" s="78"/>
      <c r="MG57" s="78"/>
      <c r="MH57" s="78"/>
      <c r="MI57" s="78"/>
      <c r="MJ57" s="78"/>
      <c r="MK57" s="78"/>
      <c r="ML57" s="78"/>
      <c r="MM57" s="78"/>
      <c r="MN57" s="78"/>
      <c r="MO57" s="78"/>
      <c r="MP57" s="78"/>
      <c r="MQ57" s="78"/>
      <c r="MR57" s="78"/>
      <c r="MS57" s="78"/>
      <c r="MT57" s="78"/>
      <c r="MU57" s="78"/>
      <c r="MV57" s="78"/>
      <c r="MW57" s="78"/>
      <c r="MX57" s="78"/>
      <c r="MY57" s="78"/>
      <c r="MZ57" s="78"/>
      <c r="NA57" s="78"/>
      <c r="NB57" s="78"/>
      <c r="NC57" s="78"/>
      <c r="ND57" s="78"/>
      <c r="NE57" s="78"/>
      <c r="NF57" s="78"/>
      <c r="NG57" s="78"/>
      <c r="NH57" s="78"/>
      <c r="NI57" s="78"/>
      <c r="NJ57" s="78"/>
      <c r="NK57" s="78"/>
      <c r="NL57" s="78"/>
      <c r="NM57" s="78"/>
      <c r="NN57" s="78"/>
      <c r="NO57" s="78"/>
      <c r="NP57" s="78"/>
      <c r="NQ57" s="78"/>
      <c r="NR57" s="78"/>
      <c r="NS57" s="78"/>
      <c r="NT57" s="78"/>
      <c r="NU57" s="78"/>
      <c r="NV57" s="78"/>
      <c r="NW57" s="78"/>
      <c r="NX57" s="78"/>
      <c r="NY57" s="78"/>
      <c r="NZ57" s="78"/>
      <c r="OA57" s="78"/>
      <c r="OB57" s="78"/>
      <c r="OC57" s="78"/>
      <c r="OD57" s="78"/>
      <c r="OE57" s="78"/>
      <c r="OF57" s="78"/>
      <c r="OG57" s="78"/>
      <c r="OH57" s="78"/>
      <c r="OI57" s="78"/>
      <c r="OJ57" s="78"/>
      <c r="OK57" s="78"/>
      <c r="OL57" s="78"/>
      <c r="OM57" s="78"/>
      <c r="ON57" s="78"/>
      <c r="OO57" s="78"/>
      <c r="OP57" s="78"/>
      <c r="OQ57" s="78"/>
      <c r="OR57" s="78"/>
      <c r="OS57" s="78"/>
      <c r="OT57" s="78"/>
      <c r="OU57" s="78"/>
      <c r="OV57" s="78"/>
      <c r="OW57" s="78"/>
      <c r="OX57" s="78"/>
      <c r="OY57" s="78"/>
      <c r="OZ57" s="78"/>
      <c r="PA57" s="78"/>
      <c r="PB57" s="78"/>
      <c r="PC57" s="78"/>
      <c r="PD57" s="78"/>
      <c r="PE57" s="78"/>
      <c r="PF57" s="78"/>
      <c r="PG57" s="78"/>
      <c r="PH57" s="78"/>
      <c r="PI57" s="78"/>
      <c r="PJ57" s="78"/>
      <c r="PK57" s="78"/>
      <c r="PL57" s="78"/>
      <c r="PM57" s="78"/>
      <c r="PN57" s="78"/>
      <c r="PO57" s="78"/>
      <c r="PP57" s="78"/>
      <c r="PQ57" s="78"/>
      <c r="PR57" s="78"/>
      <c r="PS57" s="78"/>
      <c r="PT57" s="78"/>
      <c r="PU57" s="78"/>
      <c r="PV57" s="78"/>
      <c r="PW57" s="78"/>
      <c r="PX57" s="78"/>
      <c r="PY57" s="78"/>
      <c r="PZ57" s="78"/>
      <c r="QA57" s="78"/>
      <c r="QB57" s="78"/>
      <c r="QC57" s="78"/>
      <c r="QD57" s="78"/>
      <c r="QE57" s="78"/>
      <c r="QF57" s="78"/>
      <c r="QG57" s="78"/>
      <c r="QH57" s="78"/>
      <c r="QI57" s="78"/>
      <c r="QJ57" s="78"/>
      <c r="QK57" s="78"/>
      <c r="QL57" s="78"/>
      <c r="QM57" s="78"/>
      <c r="QN57" s="78"/>
      <c r="QO57" s="78"/>
      <c r="QP57" s="78"/>
      <c r="QQ57" s="78"/>
      <c r="QR57" s="78"/>
      <c r="QS57" s="78"/>
      <c r="QT57" s="78"/>
      <c r="QU57" s="78"/>
      <c r="QV57" s="78"/>
      <c r="QW57" s="78"/>
      <c r="QX57" s="78"/>
      <c r="QY57" s="78"/>
      <c r="QZ57" s="78"/>
      <c r="RA57" s="78"/>
      <c r="RB57" s="78"/>
      <c r="RC57" s="78"/>
      <c r="RD57" s="78"/>
      <c r="RE57" s="78"/>
      <c r="RF57" s="78"/>
      <c r="RG57" s="78"/>
      <c r="RH57" s="78"/>
      <c r="RI57" s="78"/>
      <c r="RJ57" s="78"/>
      <c r="RK57" s="78"/>
      <c r="RL57" s="78"/>
      <c r="RM57" s="78"/>
      <c r="RN57" s="78"/>
      <c r="RO57" s="78"/>
      <c r="RP57" s="78"/>
      <c r="RQ57" s="78"/>
      <c r="RR57" s="78"/>
      <c r="RS57" s="78"/>
      <c r="RT57" s="78"/>
      <c r="RU57" s="78"/>
      <c r="RV57" s="78"/>
      <c r="RW57" s="78"/>
      <c r="RX57" s="78"/>
      <c r="RY57" s="78"/>
      <c r="RZ57" s="78"/>
      <c r="SA57" s="78"/>
      <c r="SB57" s="78"/>
      <c r="SC57" s="78"/>
      <c r="SD57" s="78"/>
      <c r="SE57" s="78"/>
      <c r="SF57" s="78"/>
      <c r="SG57" s="78"/>
      <c r="SH57" s="78"/>
      <c r="SI57" s="78"/>
      <c r="SJ57" s="78"/>
      <c r="SK57" s="78"/>
      <c r="SL57" s="78"/>
      <c r="SM57" s="78"/>
      <c r="SN57" s="78"/>
      <c r="SO57" s="78"/>
      <c r="SP57" s="78"/>
      <c r="SQ57" s="78"/>
      <c r="SR57" s="78"/>
      <c r="SS57" s="78"/>
      <c r="ST57" s="78"/>
      <c r="SU57" s="78"/>
      <c r="SV57" s="78"/>
      <c r="SW57" s="78"/>
      <c r="SX57" s="78"/>
      <c r="SY57" s="78"/>
      <c r="SZ57" s="78"/>
      <c r="TA57" s="78"/>
      <c r="TB57" s="78"/>
      <c r="TC57" s="78"/>
      <c r="TD57" s="78"/>
      <c r="TE57" s="78"/>
      <c r="TF57" s="78"/>
      <c r="TG57" s="78"/>
      <c r="TH57" s="78"/>
      <c r="TI57" s="78"/>
      <c r="TJ57" s="78"/>
      <c r="TK57" s="78"/>
      <c r="TL57" s="78"/>
      <c r="TM57" s="78"/>
      <c r="TN57" s="78"/>
      <c r="TO57" s="78"/>
      <c r="TP57" s="78"/>
      <c r="TQ57" s="78"/>
      <c r="TR57" s="78"/>
      <c r="TS57" s="78"/>
      <c r="TT57" s="78"/>
      <c r="TU57" s="78"/>
      <c r="TV57" s="78"/>
      <c r="TW57" s="78"/>
      <c r="TX57" s="78"/>
      <c r="TY57" s="78"/>
      <c r="TZ57" s="78"/>
      <c r="UA57" s="78"/>
      <c r="UB57" s="78"/>
      <c r="UC57" s="78"/>
      <c r="UD57" s="78"/>
      <c r="UE57" s="78"/>
      <c r="UF57" s="78"/>
      <c r="UG57" s="78"/>
      <c r="UH57" s="78"/>
      <c r="UI57" s="78"/>
      <c r="UJ57" s="78"/>
      <c r="UK57" s="78"/>
      <c r="UL57" s="78"/>
      <c r="UM57" s="78"/>
      <c r="UN57" s="78"/>
      <c r="UO57" s="78"/>
      <c r="UP57" s="78"/>
      <c r="UQ57" s="78"/>
      <c r="UR57" s="78"/>
      <c r="US57" s="78"/>
      <c r="UT57" s="78"/>
      <c r="UU57" s="78"/>
      <c r="UV57" s="78"/>
      <c r="UW57" s="78"/>
      <c r="UX57" s="78"/>
      <c r="UY57" s="78"/>
      <c r="UZ57" s="78"/>
      <c r="VA57" s="78"/>
      <c r="VB57" s="78"/>
      <c r="VC57" s="78"/>
      <c r="VD57" s="78"/>
      <c r="VE57" s="78"/>
      <c r="VF57" s="78"/>
      <c r="VG57" s="78"/>
      <c r="VH57" s="78"/>
      <c r="VI57" s="78"/>
      <c r="VJ57" s="78"/>
      <c r="VK57" s="78"/>
      <c r="VL57" s="78"/>
      <c r="VM57" s="78"/>
      <c r="VN57" s="78"/>
      <c r="VO57" s="78"/>
      <c r="VP57" s="78"/>
      <c r="VQ57" s="78"/>
      <c r="VR57" s="78"/>
      <c r="VS57" s="78"/>
      <c r="VT57" s="78"/>
      <c r="VU57" s="78"/>
      <c r="VV57" s="78"/>
      <c r="VW57" s="78"/>
      <c r="VX57" s="78"/>
      <c r="VY57" s="78"/>
      <c r="VZ57" s="78"/>
      <c r="WA57" s="78"/>
      <c r="WB57" s="78"/>
      <c r="WC57" s="78"/>
      <c r="WD57" s="78"/>
      <c r="WE57" s="78"/>
      <c r="WF57" s="78"/>
      <c r="WG57" s="78"/>
      <c r="WH57" s="78"/>
      <c r="WI57" s="78"/>
      <c r="WJ57" s="78"/>
      <c r="WK57" s="78"/>
      <c r="WL57" s="78"/>
      <c r="WM57" s="78"/>
      <c r="WN57" s="78"/>
      <c r="WO57" s="78"/>
      <c r="WP57" s="78"/>
      <c r="WQ57" s="78"/>
      <c r="WR57" s="78"/>
      <c r="WS57" s="78"/>
      <c r="WT57" s="78"/>
      <c r="WU57" s="78"/>
      <c r="WV57" s="78"/>
      <c r="WW57" s="78"/>
      <c r="WX57" s="78"/>
      <c r="WY57" s="78"/>
      <c r="WZ57" s="78"/>
      <c r="XA57" s="78"/>
      <c r="XB57" s="78"/>
      <c r="XC57" s="78"/>
      <c r="XD57" s="78"/>
      <c r="XE57" s="78"/>
      <c r="XF57" s="78"/>
      <c r="XG57" s="78"/>
      <c r="XH57" s="78"/>
      <c r="XI57" s="78"/>
      <c r="XJ57" s="78"/>
      <c r="XK57" s="78"/>
      <c r="XL57" s="78"/>
      <c r="XM57" s="78"/>
      <c r="XN57" s="78"/>
      <c r="XO57" s="78"/>
      <c r="XP57" s="78"/>
      <c r="XQ57" s="78"/>
      <c r="XR57" s="78"/>
      <c r="XS57" s="78"/>
      <c r="XT57" s="78"/>
      <c r="XU57" s="78"/>
      <c r="XV57" s="78"/>
      <c r="XW57" s="78"/>
      <c r="XX57" s="78"/>
      <c r="XY57" s="78"/>
      <c r="XZ57" s="78"/>
      <c r="YA57" s="78"/>
      <c r="YB57" s="78"/>
      <c r="YC57" s="78"/>
      <c r="YD57" s="78"/>
      <c r="YE57" s="78"/>
      <c r="YF57" s="78"/>
      <c r="YG57" s="78"/>
      <c r="YH57" s="78"/>
      <c r="YI57" s="78"/>
      <c r="YJ57" s="78"/>
      <c r="YK57" s="78"/>
      <c r="YL57" s="78"/>
      <c r="YM57" s="78"/>
      <c r="YN57" s="78"/>
      <c r="YO57" s="78"/>
      <c r="YP57" s="78"/>
      <c r="YQ57" s="78"/>
      <c r="YR57" s="78"/>
      <c r="YS57" s="78"/>
      <c r="YT57" s="78"/>
      <c r="YU57" s="78"/>
      <c r="YV57" s="78"/>
      <c r="YW57" s="78"/>
      <c r="YX57" s="78"/>
      <c r="YY57" s="78"/>
      <c r="YZ57" s="78"/>
      <c r="ZA57" s="78"/>
      <c r="ZB57" s="78"/>
      <c r="ZC57" s="78"/>
      <c r="ZD57" s="78"/>
      <c r="ZE57" s="78"/>
      <c r="ZF57" s="78"/>
      <c r="ZG57" s="78"/>
      <c r="ZH57" s="78"/>
      <c r="ZI57" s="78"/>
      <c r="ZJ57" s="78"/>
      <c r="ZK57" s="78"/>
      <c r="ZL57" s="78"/>
      <c r="ZM57" s="78"/>
      <c r="ZN57" s="78"/>
      <c r="ZO57" s="78"/>
      <c r="ZP57" s="78"/>
      <c r="ZQ57" s="78"/>
      <c r="ZR57" s="78"/>
      <c r="ZS57" s="78"/>
      <c r="ZT57" s="78"/>
      <c r="ZU57" s="78"/>
      <c r="ZV57" s="78"/>
      <c r="ZW57" s="78"/>
      <c r="ZX57" s="78"/>
      <c r="ZY57" s="78"/>
      <c r="ZZ57" s="78"/>
      <c r="AAA57" s="78"/>
      <c r="AAB57" s="78"/>
      <c r="AAC57" s="78"/>
      <c r="AAD57" s="78"/>
      <c r="AAE57" s="78"/>
      <c r="AAF57" s="78"/>
      <c r="AAG57" s="78"/>
      <c r="AAH57" s="78"/>
      <c r="AAI57" s="78"/>
      <c r="AAJ57" s="78"/>
      <c r="AAK57" s="78"/>
      <c r="AAL57" s="78"/>
      <c r="AAM57" s="78"/>
      <c r="AAN57" s="78"/>
      <c r="AAO57" s="78"/>
      <c r="AAP57" s="78"/>
      <c r="AAQ57" s="78"/>
      <c r="AAR57" s="78"/>
      <c r="AAS57" s="78"/>
      <c r="AAT57" s="78"/>
      <c r="AAU57" s="78"/>
      <c r="AAV57" s="78"/>
      <c r="AAW57" s="78"/>
      <c r="AAX57" s="78"/>
      <c r="AAY57" s="78"/>
      <c r="AAZ57" s="78"/>
      <c r="ABA57" s="78"/>
      <c r="ABB57" s="78"/>
      <c r="ABC57" s="78"/>
      <c r="ABD57" s="78"/>
      <c r="ABE57" s="78"/>
      <c r="ABF57" s="78"/>
      <c r="ABG57" s="78"/>
      <c r="ABH57" s="78"/>
      <c r="ABI57" s="78"/>
      <c r="ABJ57" s="78"/>
      <c r="ABK57" s="78"/>
      <c r="ABL57" s="78"/>
      <c r="ABM57" s="78"/>
      <c r="ABN57" s="78"/>
      <c r="ABO57" s="78"/>
      <c r="ABP57" s="78"/>
      <c r="ABQ57" s="78"/>
      <c r="ABR57" s="78"/>
      <c r="ABS57" s="78"/>
      <c r="ABT57" s="78"/>
      <c r="ABU57" s="78"/>
      <c r="ABV57" s="78"/>
      <c r="ABW57" s="78"/>
      <c r="ABX57" s="78"/>
      <c r="ABY57" s="78"/>
      <c r="ABZ57" s="78"/>
      <c r="ACA57" s="78"/>
      <c r="ACB57" s="78"/>
      <c r="ACC57" s="78"/>
      <c r="ACD57" s="78"/>
      <c r="ACE57" s="78"/>
      <c r="ACF57" s="78"/>
      <c r="ACG57" s="78"/>
      <c r="ACH57" s="78"/>
      <c r="ACI57" s="78"/>
      <c r="ACJ57" s="78"/>
      <c r="ACK57" s="78"/>
      <c r="ACL57" s="78"/>
      <c r="ACM57" s="78"/>
      <c r="ACN57" s="78"/>
      <c r="ACO57" s="78"/>
      <c r="ACP57" s="78"/>
      <c r="ACQ57" s="78"/>
      <c r="ACR57" s="78"/>
      <c r="ACS57" s="78"/>
      <c r="ACT57" s="78"/>
      <c r="ACU57" s="78"/>
      <c r="ACV57" s="78"/>
      <c r="ACW57" s="78"/>
      <c r="ACX57" s="78"/>
      <c r="ACY57" s="78"/>
      <c r="ACZ57" s="78"/>
      <c r="ADA57" s="78"/>
      <c r="ADB57" s="78"/>
      <c r="ADC57" s="78"/>
      <c r="ADD57" s="78"/>
      <c r="ADE57" s="78"/>
      <c r="ADF57" s="78"/>
      <c r="ADG57" s="78"/>
      <c r="ADH57" s="78"/>
      <c r="ADI57" s="78"/>
      <c r="ADJ57" s="78"/>
      <c r="ADK57" s="78"/>
      <c r="ADL57" s="78"/>
      <c r="ADM57" s="78"/>
      <c r="ADN57" s="78"/>
      <c r="ADO57" s="78"/>
      <c r="ADP57" s="78"/>
      <c r="ADQ57" s="78"/>
      <c r="ADR57" s="78"/>
      <c r="ADS57" s="78"/>
      <c r="ADT57" s="78"/>
      <c r="ADU57" s="78"/>
      <c r="ADV57" s="78"/>
      <c r="ADW57" s="78"/>
      <c r="ADX57" s="78"/>
      <c r="ADY57" s="78"/>
      <c r="ADZ57" s="78"/>
      <c r="AEA57" s="78"/>
      <c r="AEB57" s="78"/>
      <c r="AEC57" s="78"/>
      <c r="AED57" s="78"/>
      <c r="AEE57" s="78"/>
      <c r="AEF57" s="78"/>
      <c r="AEG57" s="78"/>
      <c r="AEH57" s="78"/>
      <c r="AEI57" s="78"/>
      <c r="AEJ57" s="78"/>
      <c r="AEK57" s="78"/>
      <c r="AEL57" s="78"/>
      <c r="AEM57" s="78"/>
      <c r="AEN57" s="78"/>
      <c r="AEO57" s="78"/>
      <c r="AEP57" s="78"/>
      <c r="AEQ57" s="78"/>
      <c r="AER57" s="78"/>
      <c r="AES57" s="78"/>
      <c r="AET57" s="78"/>
      <c r="AEU57" s="78"/>
      <c r="AEV57" s="78"/>
      <c r="AEW57" s="78"/>
      <c r="AEX57" s="78"/>
      <c r="AEY57" s="78"/>
      <c r="AEZ57" s="78"/>
      <c r="AFA57" s="78"/>
      <c r="AFB57" s="78"/>
      <c r="AFC57" s="78"/>
      <c r="AFD57" s="78"/>
      <c r="AFE57" s="78"/>
      <c r="AFF57" s="78"/>
      <c r="AFG57" s="78"/>
      <c r="AFH57" s="78"/>
      <c r="AFI57" s="78"/>
      <c r="AFJ57" s="78"/>
      <c r="AFK57" s="78"/>
      <c r="AFL57" s="78"/>
      <c r="AFM57" s="78"/>
      <c r="AFN57" s="78"/>
      <c r="AFO57" s="78"/>
      <c r="AFP57" s="78"/>
      <c r="AFQ57" s="78"/>
      <c r="AFR57" s="78"/>
      <c r="AFS57" s="78"/>
      <c r="AFT57" s="78"/>
      <c r="AFU57" s="78"/>
      <c r="AFV57" s="78"/>
      <c r="AFW57" s="78"/>
      <c r="AFX57" s="78"/>
      <c r="AFY57" s="78"/>
      <c r="AFZ57" s="78"/>
      <c r="AGA57" s="78"/>
      <c r="AGB57" s="78"/>
      <c r="AGC57" s="78"/>
      <c r="AGD57" s="78"/>
      <c r="AGE57" s="78"/>
      <c r="AGF57" s="78"/>
      <c r="AGG57" s="78"/>
      <c r="AGH57" s="78"/>
      <c r="AGI57" s="78"/>
      <c r="AGJ57" s="78"/>
      <c r="AGK57" s="78"/>
      <c r="AGL57" s="78"/>
      <c r="AGM57" s="78"/>
      <c r="AGN57" s="78"/>
      <c r="AGO57" s="78"/>
      <c r="AGP57" s="78"/>
      <c r="AGQ57" s="78"/>
      <c r="AGR57" s="78"/>
      <c r="AGS57" s="78"/>
      <c r="AGT57" s="78"/>
      <c r="AGU57" s="78"/>
      <c r="AGV57" s="78"/>
      <c r="AGW57" s="78"/>
      <c r="AGX57" s="78"/>
      <c r="AGY57" s="78"/>
      <c r="AGZ57" s="78"/>
      <c r="AHA57" s="78"/>
      <c r="AHB57" s="78"/>
      <c r="AHC57" s="78"/>
      <c r="AHD57" s="78"/>
      <c r="AHE57" s="78"/>
      <c r="AHF57" s="78"/>
      <c r="AHG57" s="78"/>
      <c r="AHH57" s="78"/>
      <c r="AHI57" s="78"/>
      <c r="AHJ57" s="78"/>
      <c r="AHK57" s="78"/>
      <c r="AHL57" s="78"/>
      <c r="AHM57" s="78"/>
      <c r="AHN57" s="78"/>
      <c r="AHO57" s="78"/>
      <c r="AHP57" s="78"/>
      <c r="AHQ57" s="78"/>
      <c r="AHR57" s="78"/>
      <c r="AHS57" s="78"/>
      <c r="AHT57" s="78"/>
      <c r="AHU57" s="78"/>
      <c r="AHV57" s="78"/>
      <c r="AHW57" s="78"/>
      <c r="AHX57" s="78"/>
      <c r="AHY57" s="78"/>
      <c r="AHZ57" s="78"/>
      <c r="AIA57" s="78"/>
      <c r="AIB57" s="78"/>
      <c r="AIC57" s="78"/>
      <c r="AID57" s="78"/>
      <c r="AIE57" s="78"/>
      <c r="AIF57" s="78"/>
      <c r="AIG57" s="78"/>
      <c r="AIH57" s="78"/>
      <c r="AII57" s="78"/>
      <c r="AIJ57" s="78"/>
      <c r="AIK57" s="78"/>
      <c r="AIL57" s="78"/>
      <c r="AIM57" s="78"/>
      <c r="AIN57" s="78"/>
      <c r="AIO57" s="78"/>
      <c r="AIP57" s="78"/>
      <c r="AIQ57" s="78"/>
      <c r="AIR57" s="78"/>
      <c r="AIS57" s="78"/>
      <c r="AIT57" s="78"/>
      <c r="AIU57" s="78"/>
      <c r="AIV57" s="78"/>
      <c r="AIW57" s="78"/>
      <c r="AIX57" s="78"/>
      <c r="AIY57" s="78"/>
      <c r="AIZ57" s="78"/>
      <c r="AJA57" s="78"/>
      <c r="AJB57" s="78"/>
      <c r="AJC57" s="78"/>
      <c r="AJD57" s="78"/>
      <c r="AJE57" s="78"/>
      <c r="AJF57" s="78"/>
      <c r="AJG57" s="78"/>
      <c r="AJH57" s="78"/>
      <c r="AJI57" s="78"/>
      <c r="AJJ57" s="78"/>
      <c r="AJK57" s="78"/>
      <c r="AJL57" s="78"/>
      <c r="AJM57" s="78"/>
      <c r="AJN57" s="78"/>
      <c r="AJO57" s="78"/>
      <c r="AJP57" s="78"/>
      <c r="AJQ57" s="78"/>
      <c r="AJR57" s="78"/>
      <c r="AJS57" s="78"/>
      <c r="AJT57" s="78"/>
      <c r="AJU57" s="78"/>
      <c r="AJV57" s="78"/>
      <c r="AJW57" s="78"/>
      <c r="AJX57" s="78"/>
      <c r="AJY57" s="78"/>
      <c r="AJZ57" s="78"/>
      <c r="AKA57" s="78"/>
      <c r="AKB57" s="78"/>
      <c r="AKC57" s="78"/>
      <c r="AKD57" s="78"/>
      <c r="AKE57" s="78"/>
      <c r="AKF57" s="78"/>
      <c r="AKG57" s="78"/>
      <c r="AKH57" s="78"/>
      <c r="AKI57" s="78"/>
      <c r="AKJ57" s="78"/>
      <c r="AKK57" s="78"/>
      <c r="AKL57" s="78"/>
      <c r="AKM57" s="78"/>
      <c r="AKN57" s="78"/>
      <c r="AKO57" s="78"/>
      <c r="AKP57" s="78"/>
      <c r="AKQ57" s="78"/>
      <c r="AKR57" s="78"/>
      <c r="AKS57" s="78"/>
      <c r="AKT57" s="78"/>
      <c r="AKU57" s="78"/>
      <c r="AKV57" s="78"/>
      <c r="AKW57" s="78"/>
      <c r="AKX57" s="78"/>
      <c r="AKY57" s="78"/>
      <c r="AKZ57" s="78"/>
      <c r="ALA57" s="78"/>
      <c r="ALB57" s="78"/>
      <c r="ALC57" s="78"/>
      <c r="ALD57" s="78"/>
      <c r="ALE57" s="78"/>
      <c r="ALF57" s="78"/>
      <c r="ALG57" s="78"/>
      <c r="ALH57" s="78"/>
      <c r="ALI57" s="78"/>
      <c r="ALJ57" s="78"/>
      <c r="ALK57" s="78"/>
      <c r="ALL57" s="78"/>
      <c r="ALM57" s="78"/>
      <c r="ALN57" s="78"/>
      <c r="ALO57" s="78"/>
      <c r="ALP57" s="78"/>
      <c r="ALQ57" s="78"/>
      <c r="ALR57" s="78"/>
      <c r="ALS57" s="78"/>
      <c r="ALT57" s="78"/>
      <c r="ALU57" s="78"/>
      <c r="ALV57" s="78"/>
      <c r="ALW57" s="78"/>
      <c r="ALX57" s="78"/>
      <c r="ALY57" s="78"/>
      <c r="ALZ57" s="78"/>
      <c r="AMA57" s="78"/>
      <c r="AMB57" s="78"/>
      <c r="AMC57" s="78"/>
      <c r="AMD57" s="78"/>
      <c r="AME57" s="78"/>
      <c r="AMF57" s="78"/>
      <c r="AMG57" s="78"/>
      <c r="AMH57" s="39"/>
      <c r="AMI57" s="39"/>
      <c r="AMJ57" s="39"/>
      <c r="AMK57" s="39"/>
    </row>
    <row r="58" customFormat="false" ht="15" hidden="false" customHeight="true" outlineLevel="0" collapsed="false">
      <c r="A58" s="55" t="s">
        <v>122</v>
      </c>
      <c r="B58" s="58" t="n">
        <f aca="false">B34*40%*90%*(1+1/12+1/12+1/3*1/12)</f>
        <v>0.0344</v>
      </c>
      <c r="C58" s="85" t="n">
        <f aca="false">C$19*$B58</f>
        <v>101.5922128</v>
      </c>
      <c r="D58" s="85" t="n">
        <f aca="false">D$19*$B58</f>
        <v>203.1844256</v>
      </c>
      <c r="E58" s="85" t="n">
        <f aca="false">E$19*$B58</f>
        <v>247.207717813333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  <c r="IW58" s="78"/>
      <c r="IX58" s="78"/>
      <c r="IY58" s="78"/>
      <c r="IZ58" s="78"/>
      <c r="JA58" s="78"/>
      <c r="JB58" s="78"/>
      <c r="JC58" s="78"/>
      <c r="JD58" s="78"/>
      <c r="JE58" s="78"/>
      <c r="JF58" s="78"/>
      <c r="JG58" s="78"/>
      <c r="JH58" s="78"/>
      <c r="JI58" s="78"/>
      <c r="JJ58" s="78"/>
      <c r="JK58" s="78"/>
      <c r="JL58" s="78"/>
      <c r="JM58" s="78"/>
      <c r="JN58" s="78"/>
      <c r="JO58" s="78"/>
      <c r="JP58" s="78"/>
      <c r="JQ58" s="78"/>
      <c r="JR58" s="78"/>
      <c r="JS58" s="78"/>
      <c r="JT58" s="78"/>
      <c r="JU58" s="78"/>
      <c r="JV58" s="78"/>
      <c r="JW58" s="78"/>
      <c r="JX58" s="78"/>
      <c r="JY58" s="78"/>
      <c r="JZ58" s="78"/>
      <c r="KA58" s="78"/>
      <c r="KB58" s="78"/>
      <c r="KC58" s="78"/>
      <c r="KD58" s="78"/>
      <c r="KE58" s="78"/>
      <c r="KF58" s="78"/>
      <c r="KG58" s="78"/>
      <c r="KH58" s="78"/>
      <c r="KI58" s="78"/>
      <c r="KJ58" s="78"/>
      <c r="KK58" s="78"/>
      <c r="KL58" s="78"/>
      <c r="KM58" s="78"/>
      <c r="KN58" s="78"/>
      <c r="KO58" s="78"/>
      <c r="KP58" s="78"/>
      <c r="KQ58" s="78"/>
      <c r="KR58" s="78"/>
      <c r="KS58" s="78"/>
      <c r="KT58" s="78"/>
      <c r="KU58" s="78"/>
      <c r="KV58" s="78"/>
      <c r="KW58" s="78"/>
      <c r="KX58" s="78"/>
      <c r="KY58" s="78"/>
      <c r="KZ58" s="78"/>
      <c r="LA58" s="78"/>
      <c r="LB58" s="78"/>
      <c r="LC58" s="78"/>
      <c r="LD58" s="78"/>
      <c r="LE58" s="78"/>
      <c r="LF58" s="78"/>
      <c r="LG58" s="78"/>
      <c r="LH58" s="78"/>
      <c r="LI58" s="78"/>
      <c r="LJ58" s="78"/>
      <c r="LK58" s="78"/>
      <c r="LL58" s="78"/>
      <c r="LM58" s="78"/>
      <c r="LN58" s="78"/>
      <c r="LO58" s="78"/>
      <c r="LP58" s="78"/>
      <c r="LQ58" s="78"/>
      <c r="LR58" s="78"/>
      <c r="LS58" s="78"/>
      <c r="LT58" s="78"/>
      <c r="LU58" s="78"/>
      <c r="LV58" s="78"/>
      <c r="LW58" s="78"/>
      <c r="LX58" s="78"/>
      <c r="LY58" s="78"/>
      <c r="LZ58" s="78"/>
      <c r="MA58" s="78"/>
      <c r="MB58" s="78"/>
      <c r="MC58" s="78"/>
      <c r="MD58" s="78"/>
      <c r="ME58" s="78"/>
      <c r="MF58" s="78"/>
      <c r="MG58" s="78"/>
      <c r="MH58" s="78"/>
      <c r="MI58" s="78"/>
      <c r="MJ58" s="78"/>
      <c r="MK58" s="78"/>
      <c r="ML58" s="78"/>
      <c r="MM58" s="78"/>
      <c r="MN58" s="78"/>
      <c r="MO58" s="78"/>
      <c r="MP58" s="78"/>
      <c r="MQ58" s="78"/>
      <c r="MR58" s="78"/>
      <c r="MS58" s="78"/>
      <c r="MT58" s="78"/>
      <c r="MU58" s="78"/>
      <c r="MV58" s="78"/>
      <c r="MW58" s="78"/>
      <c r="MX58" s="78"/>
      <c r="MY58" s="78"/>
      <c r="MZ58" s="78"/>
      <c r="NA58" s="78"/>
      <c r="NB58" s="78"/>
      <c r="NC58" s="78"/>
      <c r="ND58" s="78"/>
      <c r="NE58" s="78"/>
      <c r="NF58" s="78"/>
      <c r="NG58" s="78"/>
      <c r="NH58" s="78"/>
      <c r="NI58" s="78"/>
      <c r="NJ58" s="78"/>
      <c r="NK58" s="78"/>
      <c r="NL58" s="78"/>
      <c r="NM58" s="78"/>
      <c r="NN58" s="78"/>
      <c r="NO58" s="78"/>
      <c r="NP58" s="78"/>
      <c r="NQ58" s="78"/>
      <c r="NR58" s="78"/>
      <c r="NS58" s="78"/>
      <c r="NT58" s="78"/>
      <c r="NU58" s="78"/>
      <c r="NV58" s="78"/>
      <c r="NW58" s="78"/>
      <c r="NX58" s="78"/>
      <c r="NY58" s="78"/>
      <c r="NZ58" s="78"/>
      <c r="OA58" s="78"/>
      <c r="OB58" s="78"/>
      <c r="OC58" s="78"/>
      <c r="OD58" s="78"/>
      <c r="OE58" s="78"/>
      <c r="OF58" s="78"/>
      <c r="OG58" s="78"/>
      <c r="OH58" s="78"/>
      <c r="OI58" s="78"/>
      <c r="OJ58" s="78"/>
      <c r="OK58" s="78"/>
      <c r="OL58" s="78"/>
      <c r="OM58" s="78"/>
      <c r="ON58" s="78"/>
      <c r="OO58" s="78"/>
      <c r="OP58" s="78"/>
      <c r="OQ58" s="78"/>
      <c r="OR58" s="78"/>
      <c r="OS58" s="78"/>
      <c r="OT58" s="78"/>
      <c r="OU58" s="78"/>
      <c r="OV58" s="78"/>
      <c r="OW58" s="78"/>
      <c r="OX58" s="78"/>
      <c r="OY58" s="78"/>
      <c r="OZ58" s="78"/>
      <c r="PA58" s="78"/>
      <c r="PB58" s="78"/>
      <c r="PC58" s="78"/>
      <c r="PD58" s="78"/>
      <c r="PE58" s="78"/>
      <c r="PF58" s="78"/>
      <c r="PG58" s="78"/>
      <c r="PH58" s="78"/>
      <c r="PI58" s="78"/>
      <c r="PJ58" s="78"/>
      <c r="PK58" s="78"/>
      <c r="PL58" s="78"/>
      <c r="PM58" s="78"/>
      <c r="PN58" s="78"/>
      <c r="PO58" s="78"/>
      <c r="PP58" s="78"/>
      <c r="PQ58" s="78"/>
      <c r="PR58" s="78"/>
      <c r="PS58" s="78"/>
      <c r="PT58" s="78"/>
      <c r="PU58" s="78"/>
      <c r="PV58" s="78"/>
      <c r="PW58" s="78"/>
      <c r="PX58" s="78"/>
      <c r="PY58" s="78"/>
      <c r="PZ58" s="78"/>
      <c r="QA58" s="78"/>
      <c r="QB58" s="78"/>
      <c r="QC58" s="78"/>
      <c r="QD58" s="78"/>
      <c r="QE58" s="78"/>
      <c r="QF58" s="78"/>
      <c r="QG58" s="78"/>
      <c r="QH58" s="78"/>
      <c r="QI58" s="78"/>
      <c r="QJ58" s="78"/>
      <c r="QK58" s="78"/>
      <c r="QL58" s="78"/>
      <c r="QM58" s="78"/>
      <c r="QN58" s="78"/>
      <c r="QO58" s="78"/>
      <c r="QP58" s="78"/>
      <c r="QQ58" s="78"/>
      <c r="QR58" s="78"/>
      <c r="QS58" s="78"/>
      <c r="QT58" s="78"/>
      <c r="QU58" s="78"/>
      <c r="QV58" s="78"/>
      <c r="QW58" s="78"/>
      <c r="QX58" s="78"/>
      <c r="QY58" s="78"/>
      <c r="QZ58" s="78"/>
      <c r="RA58" s="78"/>
      <c r="RB58" s="78"/>
      <c r="RC58" s="78"/>
      <c r="RD58" s="78"/>
      <c r="RE58" s="78"/>
      <c r="RF58" s="78"/>
      <c r="RG58" s="78"/>
      <c r="RH58" s="78"/>
      <c r="RI58" s="78"/>
      <c r="RJ58" s="78"/>
      <c r="RK58" s="78"/>
      <c r="RL58" s="78"/>
      <c r="RM58" s="78"/>
      <c r="RN58" s="78"/>
      <c r="RO58" s="78"/>
      <c r="RP58" s="78"/>
      <c r="RQ58" s="78"/>
      <c r="RR58" s="78"/>
      <c r="RS58" s="78"/>
      <c r="RT58" s="78"/>
      <c r="RU58" s="78"/>
      <c r="RV58" s="78"/>
      <c r="RW58" s="78"/>
      <c r="RX58" s="78"/>
      <c r="RY58" s="78"/>
      <c r="RZ58" s="78"/>
      <c r="SA58" s="78"/>
      <c r="SB58" s="78"/>
      <c r="SC58" s="78"/>
      <c r="SD58" s="78"/>
      <c r="SE58" s="78"/>
      <c r="SF58" s="78"/>
      <c r="SG58" s="78"/>
      <c r="SH58" s="78"/>
      <c r="SI58" s="78"/>
      <c r="SJ58" s="78"/>
      <c r="SK58" s="78"/>
      <c r="SL58" s="78"/>
      <c r="SM58" s="78"/>
      <c r="SN58" s="78"/>
      <c r="SO58" s="78"/>
      <c r="SP58" s="78"/>
      <c r="SQ58" s="78"/>
      <c r="SR58" s="78"/>
      <c r="SS58" s="78"/>
      <c r="ST58" s="78"/>
      <c r="SU58" s="78"/>
      <c r="SV58" s="78"/>
      <c r="SW58" s="78"/>
      <c r="SX58" s="78"/>
      <c r="SY58" s="78"/>
      <c r="SZ58" s="78"/>
      <c r="TA58" s="78"/>
      <c r="TB58" s="78"/>
      <c r="TC58" s="78"/>
      <c r="TD58" s="78"/>
      <c r="TE58" s="78"/>
      <c r="TF58" s="78"/>
      <c r="TG58" s="78"/>
      <c r="TH58" s="78"/>
      <c r="TI58" s="78"/>
      <c r="TJ58" s="78"/>
      <c r="TK58" s="78"/>
      <c r="TL58" s="78"/>
      <c r="TM58" s="78"/>
      <c r="TN58" s="78"/>
      <c r="TO58" s="78"/>
      <c r="TP58" s="78"/>
      <c r="TQ58" s="78"/>
      <c r="TR58" s="78"/>
      <c r="TS58" s="78"/>
      <c r="TT58" s="78"/>
      <c r="TU58" s="78"/>
      <c r="TV58" s="78"/>
      <c r="TW58" s="78"/>
      <c r="TX58" s="78"/>
      <c r="TY58" s="78"/>
      <c r="TZ58" s="78"/>
      <c r="UA58" s="78"/>
      <c r="UB58" s="78"/>
      <c r="UC58" s="78"/>
      <c r="UD58" s="78"/>
      <c r="UE58" s="78"/>
      <c r="UF58" s="78"/>
      <c r="UG58" s="78"/>
      <c r="UH58" s="78"/>
      <c r="UI58" s="78"/>
      <c r="UJ58" s="78"/>
      <c r="UK58" s="78"/>
      <c r="UL58" s="78"/>
      <c r="UM58" s="78"/>
      <c r="UN58" s="78"/>
      <c r="UO58" s="78"/>
      <c r="UP58" s="78"/>
      <c r="UQ58" s="78"/>
      <c r="UR58" s="78"/>
      <c r="US58" s="78"/>
      <c r="UT58" s="78"/>
      <c r="UU58" s="78"/>
      <c r="UV58" s="78"/>
      <c r="UW58" s="78"/>
      <c r="UX58" s="78"/>
      <c r="UY58" s="78"/>
      <c r="UZ58" s="78"/>
      <c r="VA58" s="78"/>
      <c r="VB58" s="78"/>
      <c r="VC58" s="78"/>
      <c r="VD58" s="78"/>
      <c r="VE58" s="78"/>
      <c r="VF58" s="78"/>
      <c r="VG58" s="78"/>
      <c r="VH58" s="78"/>
      <c r="VI58" s="78"/>
      <c r="VJ58" s="78"/>
      <c r="VK58" s="78"/>
      <c r="VL58" s="78"/>
      <c r="VM58" s="78"/>
      <c r="VN58" s="78"/>
      <c r="VO58" s="78"/>
      <c r="VP58" s="78"/>
      <c r="VQ58" s="78"/>
      <c r="VR58" s="78"/>
      <c r="VS58" s="78"/>
      <c r="VT58" s="78"/>
      <c r="VU58" s="78"/>
      <c r="VV58" s="78"/>
      <c r="VW58" s="78"/>
      <c r="VX58" s="78"/>
      <c r="VY58" s="78"/>
      <c r="VZ58" s="78"/>
      <c r="WA58" s="78"/>
      <c r="WB58" s="78"/>
      <c r="WC58" s="78"/>
      <c r="WD58" s="78"/>
      <c r="WE58" s="78"/>
      <c r="WF58" s="78"/>
      <c r="WG58" s="78"/>
      <c r="WH58" s="78"/>
      <c r="WI58" s="78"/>
      <c r="WJ58" s="78"/>
      <c r="WK58" s="78"/>
      <c r="WL58" s="78"/>
      <c r="WM58" s="78"/>
      <c r="WN58" s="78"/>
      <c r="WO58" s="78"/>
      <c r="WP58" s="78"/>
      <c r="WQ58" s="78"/>
      <c r="WR58" s="78"/>
      <c r="WS58" s="78"/>
      <c r="WT58" s="78"/>
      <c r="WU58" s="78"/>
      <c r="WV58" s="78"/>
      <c r="WW58" s="78"/>
      <c r="WX58" s="78"/>
      <c r="WY58" s="78"/>
      <c r="WZ58" s="78"/>
      <c r="XA58" s="78"/>
      <c r="XB58" s="78"/>
      <c r="XC58" s="78"/>
      <c r="XD58" s="78"/>
      <c r="XE58" s="78"/>
      <c r="XF58" s="78"/>
      <c r="XG58" s="78"/>
      <c r="XH58" s="78"/>
      <c r="XI58" s="78"/>
      <c r="XJ58" s="78"/>
      <c r="XK58" s="78"/>
      <c r="XL58" s="78"/>
      <c r="XM58" s="78"/>
      <c r="XN58" s="78"/>
      <c r="XO58" s="78"/>
      <c r="XP58" s="78"/>
      <c r="XQ58" s="78"/>
      <c r="XR58" s="78"/>
      <c r="XS58" s="78"/>
      <c r="XT58" s="78"/>
      <c r="XU58" s="78"/>
      <c r="XV58" s="78"/>
      <c r="XW58" s="78"/>
      <c r="XX58" s="78"/>
      <c r="XY58" s="78"/>
      <c r="XZ58" s="78"/>
      <c r="YA58" s="78"/>
      <c r="YB58" s="78"/>
      <c r="YC58" s="78"/>
      <c r="YD58" s="78"/>
      <c r="YE58" s="78"/>
      <c r="YF58" s="78"/>
      <c r="YG58" s="78"/>
      <c r="YH58" s="78"/>
      <c r="YI58" s="78"/>
      <c r="YJ58" s="78"/>
      <c r="YK58" s="78"/>
      <c r="YL58" s="78"/>
      <c r="YM58" s="78"/>
      <c r="YN58" s="78"/>
      <c r="YO58" s="78"/>
      <c r="YP58" s="78"/>
      <c r="YQ58" s="78"/>
      <c r="YR58" s="78"/>
      <c r="YS58" s="78"/>
      <c r="YT58" s="78"/>
      <c r="YU58" s="78"/>
      <c r="YV58" s="78"/>
      <c r="YW58" s="78"/>
      <c r="YX58" s="78"/>
      <c r="YY58" s="78"/>
      <c r="YZ58" s="78"/>
      <c r="ZA58" s="78"/>
      <c r="ZB58" s="78"/>
      <c r="ZC58" s="78"/>
      <c r="ZD58" s="78"/>
      <c r="ZE58" s="78"/>
      <c r="ZF58" s="78"/>
      <c r="ZG58" s="78"/>
      <c r="ZH58" s="78"/>
      <c r="ZI58" s="78"/>
      <c r="ZJ58" s="78"/>
      <c r="ZK58" s="78"/>
      <c r="ZL58" s="78"/>
      <c r="ZM58" s="78"/>
      <c r="ZN58" s="78"/>
      <c r="ZO58" s="78"/>
      <c r="ZP58" s="78"/>
      <c r="ZQ58" s="78"/>
      <c r="ZR58" s="78"/>
      <c r="ZS58" s="78"/>
      <c r="ZT58" s="78"/>
      <c r="ZU58" s="78"/>
      <c r="ZV58" s="78"/>
      <c r="ZW58" s="78"/>
      <c r="ZX58" s="78"/>
      <c r="ZY58" s="78"/>
      <c r="ZZ58" s="78"/>
      <c r="AAA58" s="78"/>
      <c r="AAB58" s="78"/>
      <c r="AAC58" s="78"/>
      <c r="AAD58" s="78"/>
      <c r="AAE58" s="78"/>
      <c r="AAF58" s="78"/>
      <c r="AAG58" s="78"/>
      <c r="AAH58" s="78"/>
      <c r="AAI58" s="78"/>
      <c r="AAJ58" s="78"/>
      <c r="AAK58" s="78"/>
      <c r="AAL58" s="78"/>
      <c r="AAM58" s="78"/>
      <c r="AAN58" s="78"/>
      <c r="AAO58" s="78"/>
      <c r="AAP58" s="78"/>
      <c r="AAQ58" s="78"/>
      <c r="AAR58" s="78"/>
      <c r="AAS58" s="78"/>
      <c r="AAT58" s="78"/>
      <c r="AAU58" s="78"/>
      <c r="AAV58" s="78"/>
      <c r="AAW58" s="78"/>
      <c r="AAX58" s="78"/>
      <c r="AAY58" s="78"/>
      <c r="AAZ58" s="78"/>
      <c r="ABA58" s="78"/>
      <c r="ABB58" s="78"/>
      <c r="ABC58" s="78"/>
      <c r="ABD58" s="78"/>
      <c r="ABE58" s="78"/>
      <c r="ABF58" s="78"/>
      <c r="ABG58" s="78"/>
      <c r="ABH58" s="78"/>
      <c r="ABI58" s="78"/>
      <c r="ABJ58" s="78"/>
      <c r="ABK58" s="78"/>
      <c r="ABL58" s="78"/>
      <c r="ABM58" s="78"/>
      <c r="ABN58" s="78"/>
      <c r="ABO58" s="78"/>
      <c r="ABP58" s="78"/>
      <c r="ABQ58" s="78"/>
      <c r="ABR58" s="78"/>
      <c r="ABS58" s="78"/>
      <c r="ABT58" s="78"/>
      <c r="ABU58" s="78"/>
      <c r="ABV58" s="78"/>
      <c r="ABW58" s="78"/>
      <c r="ABX58" s="78"/>
      <c r="ABY58" s="78"/>
      <c r="ABZ58" s="78"/>
      <c r="ACA58" s="78"/>
      <c r="ACB58" s="78"/>
      <c r="ACC58" s="78"/>
      <c r="ACD58" s="78"/>
      <c r="ACE58" s="78"/>
      <c r="ACF58" s="78"/>
      <c r="ACG58" s="78"/>
      <c r="ACH58" s="78"/>
      <c r="ACI58" s="78"/>
      <c r="ACJ58" s="78"/>
      <c r="ACK58" s="78"/>
      <c r="ACL58" s="78"/>
      <c r="ACM58" s="78"/>
      <c r="ACN58" s="78"/>
      <c r="ACO58" s="78"/>
      <c r="ACP58" s="78"/>
      <c r="ACQ58" s="78"/>
      <c r="ACR58" s="78"/>
      <c r="ACS58" s="78"/>
      <c r="ACT58" s="78"/>
      <c r="ACU58" s="78"/>
      <c r="ACV58" s="78"/>
      <c r="ACW58" s="78"/>
      <c r="ACX58" s="78"/>
      <c r="ACY58" s="78"/>
      <c r="ACZ58" s="78"/>
      <c r="ADA58" s="78"/>
      <c r="ADB58" s="78"/>
      <c r="ADC58" s="78"/>
      <c r="ADD58" s="78"/>
      <c r="ADE58" s="78"/>
      <c r="ADF58" s="78"/>
      <c r="ADG58" s="78"/>
      <c r="ADH58" s="78"/>
      <c r="ADI58" s="78"/>
      <c r="ADJ58" s="78"/>
      <c r="ADK58" s="78"/>
      <c r="ADL58" s="78"/>
      <c r="ADM58" s="78"/>
      <c r="ADN58" s="78"/>
      <c r="ADO58" s="78"/>
      <c r="ADP58" s="78"/>
      <c r="ADQ58" s="78"/>
      <c r="ADR58" s="78"/>
      <c r="ADS58" s="78"/>
      <c r="ADT58" s="78"/>
      <c r="ADU58" s="78"/>
      <c r="ADV58" s="78"/>
      <c r="ADW58" s="78"/>
      <c r="ADX58" s="78"/>
      <c r="ADY58" s="78"/>
      <c r="ADZ58" s="78"/>
      <c r="AEA58" s="78"/>
      <c r="AEB58" s="78"/>
      <c r="AEC58" s="78"/>
      <c r="AED58" s="78"/>
      <c r="AEE58" s="78"/>
      <c r="AEF58" s="78"/>
      <c r="AEG58" s="78"/>
      <c r="AEH58" s="78"/>
      <c r="AEI58" s="78"/>
      <c r="AEJ58" s="78"/>
      <c r="AEK58" s="78"/>
      <c r="AEL58" s="78"/>
      <c r="AEM58" s="78"/>
      <c r="AEN58" s="78"/>
      <c r="AEO58" s="78"/>
      <c r="AEP58" s="78"/>
      <c r="AEQ58" s="78"/>
      <c r="AER58" s="78"/>
      <c r="AES58" s="78"/>
      <c r="AET58" s="78"/>
      <c r="AEU58" s="78"/>
      <c r="AEV58" s="78"/>
      <c r="AEW58" s="78"/>
      <c r="AEX58" s="78"/>
      <c r="AEY58" s="78"/>
      <c r="AEZ58" s="78"/>
      <c r="AFA58" s="78"/>
      <c r="AFB58" s="78"/>
      <c r="AFC58" s="78"/>
      <c r="AFD58" s="78"/>
      <c r="AFE58" s="78"/>
      <c r="AFF58" s="78"/>
      <c r="AFG58" s="78"/>
      <c r="AFH58" s="78"/>
      <c r="AFI58" s="78"/>
      <c r="AFJ58" s="78"/>
      <c r="AFK58" s="78"/>
      <c r="AFL58" s="78"/>
      <c r="AFM58" s="78"/>
      <c r="AFN58" s="78"/>
      <c r="AFO58" s="78"/>
      <c r="AFP58" s="78"/>
      <c r="AFQ58" s="78"/>
      <c r="AFR58" s="78"/>
      <c r="AFS58" s="78"/>
      <c r="AFT58" s="78"/>
      <c r="AFU58" s="78"/>
      <c r="AFV58" s="78"/>
      <c r="AFW58" s="78"/>
      <c r="AFX58" s="78"/>
      <c r="AFY58" s="78"/>
      <c r="AFZ58" s="78"/>
      <c r="AGA58" s="78"/>
      <c r="AGB58" s="78"/>
      <c r="AGC58" s="78"/>
      <c r="AGD58" s="78"/>
      <c r="AGE58" s="78"/>
      <c r="AGF58" s="78"/>
      <c r="AGG58" s="78"/>
      <c r="AGH58" s="78"/>
      <c r="AGI58" s="78"/>
      <c r="AGJ58" s="78"/>
      <c r="AGK58" s="78"/>
      <c r="AGL58" s="78"/>
      <c r="AGM58" s="78"/>
      <c r="AGN58" s="78"/>
      <c r="AGO58" s="78"/>
      <c r="AGP58" s="78"/>
      <c r="AGQ58" s="78"/>
      <c r="AGR58" s="78"/>
      <c r="AGS58" s="78"/>
      <c r="AGT58" s="78"/>
      <c r="AGU58" s="78"/>
      <c r="AGV58" s="78"/>
      <c r="AGW58" s="78"/>
      <c r="AGX58" s="78"/>
      <c r="AGY58" s="78"/>
      <c r="AGZ58" s="78"/>
      <c r="AHA58" s="78"/>
      <c r="AHB58" s="78"/>
      <c r="AHC58" s="78"/>
      <c r="AHD58" s="78"/>
      <c r="AHE58" s="78"/>
      <c r="AHF58" s="78"/>
      <c r="AHG58" s="78"/>
      <c r="AHH58" s="78"/>
      <c r="AHI58" s="78"/>
      <c r="AHJ58" s="78"/>
      <c r="AHK58" s="78"/>
      <c r="AHL58" s="78"/>
      <c r="AHM58" s="78"/>
      <c r="AHN58" s="78"/>
      <c r="AHO58" s="78"/>
      <c r="AHP58" s="78"/>
      <c r="AHQ58" s="78"/>
      <c r="AHR58" s="78"/>
      <c r="AHS58" s="78"/>
      <c r="AHT58" s="78"/>
      <c r="AHU58" s="78"/>
      <c r="AHV58" s="78"/>
      <c r="AHW58" s="78"/>
      <c r="AHX58" s="78"/>
      <c r="AHY58" s="78"/>
      <c r="AHZ58" s="78"/>
      <c r="AIA58" s="78"/>
      <c r="AIB58" s="78"/>
      <c r="AIC58" s="78"/>
      <c r="AID58" s="78"/>
      <c r="AIE58" s="78"/>
      <c r="AIF58" s="78"/>
      <c r="AIG58" s="78"/>
      <c r="AIH58" s="78"/>
      <c r="AII58" s="78"/>
      <c r="AIJ58" s="78"/>
      <c r="AIK58" s="78"/>
      <c r="AIL58" s="78"/>
      <c r="AIM58" s="78"/>
      <c r="AIN58" s="78"/>
      <c r="AIO58" s="78"/>
      <c r="AIP58" s="78"/>
      <c r="AIQ58" s="78"/>
      <c r="AIR58" s="78"/>
      <c r="AIS58" s="78"/>
      <c r="AIT58" s="78"/>
      <c r="AIU58" s="78"/>
      <c r="AIV58" s="78"/>
      <c r="AIW58" s="78"/>
      <c r="AIX58" s="78"/>
      <c r="AIY58" s="78"/>
      <c r="AIZ58" s="78"/>
      <c r="AJA58" s="78"/>
      <c r="AJB58" s="78"/>
      <c r="AJC58" s="78"/>
      <c r="AJD58" s="78"/>
      <c r="AJE58" s="78"/>
      <c r="AJF58" s="78"/>
      <c r="AJG58" s="78"/>
      <c r="AJH58" s="78"/>
      <c r="AJI58" s="78"/>
      <c r="AJJ58" s="78"/>
      <c r="AJK58" s="78"/>
      <c r="AJL58" s="78"/>
      <c r="AJM58" s="78"/>
      <c r="AJN58" s="78"/>
      <c r="AJO58" s="78"/>
      <c r="AJP58" s="78"/>
      <c r="AJQ58" s="78"/>
      <c r="AJR58" s="78"/>
      <c r="AJS58" s="78"/>
      <c r="AJT58" s="78"/>
      <c r="AJU58" s="78"/>
      <c r="AJV58" s="78"/>
      <c r="AJW58" s="78"/>
      <c r="AJX58" s="78"/>
      <c r="AJY58" s="78"/>
      <c r="AJZ58" s="78"/>
      <c r="AKA58" s="78"/>
      <c r="AKB58" s="78"/>
      <c r="AKC58" s="78"/>
      <c r="AKD58" s="78"/>
      <c r="AKE58" s="78"/>
      <c r="AKF58" s="78"/>
      <c r="AKG58" s="78"/>
      <c r="AKH58" s="78"/>
      <c r="AKI58" s="78"/>
      <c r="AKJ58" s="78"/>
      <c r="AKK58" s="78"/>
      <c r="AKL58" s="78"/>
      <c r="AKM58" s="78"/>
      <c r="AKN58" s="78"/>
      <c r="AKO58" s="78"/>
      <c r="AKP58" s="78"/>
      <c r="AKQ58" s="78"/>
      <c r="AKR58" s="78"/>
      <c r="AKS58" s="78"/>
      <c r="AKT58" s="78"/>
      <c r="AKU58" s="78"/>
      <c r="AKV58" s="78"/>
      <c r="AKW58" s="78"/>
      <c r="AKX58" s="78"/>
      <c r="AKY58" s="78"/>
      <c r="AKZ58" s="78"/>
      <c r="ALA58" s="78"/>
      <c r="ALB58" s="78"/>
      <c r="ALC58" s="78"/>
      <c r="ALD58" s="78"/>
      <c r="ALE58" s="78"/>
      <c r="ALF58" s="78"/>
      <c r="ALG58" s="78"/>
      <c r="ALH58" s="78"/>
      <c r="ALI58" s="78"/>
      <c r="ALJ58" s="78"/>
      <c r="ALK58" s="78"/>
      <c r="ALL58" s="78"/>
      <c r="ALM58" s="78"/>
      <c r="ALN58" s="78"/>
      <c r="ALO58" s="78"/>
      <c r="ALP58" s="78"/>
      <c r="ALQ58" s="78"/>
      <c r="ALR58" s="78"/>
      <c r="ALS58" s="78"/>
      <c r="ALT58" s="78"/>
      <c r="ALU58" s="78"/>
      <c r="ALV58" s="78"/>
      <c r="ALW58" s="78"/>
      <c r="ALX58" s="78"/>
      <c r="ALY58" s="78"/>
      <c r="ALZ58" s="78"/>
      <c r="AMA58" s="78"/>
      <c r="AMB58" s="78"/>
      <c r="AMC58" s="78"/>
      <c r="AMD58" s="78"/>
      <c r="AME58" s="78"/>
      <c r="AMF58" s="78"/>
      <c r="AMG58" s="78"/>
      <c r="AMH58" s="39"/>
      <c r="AMI58" s="39"/>
      <c r="AMJ58" s="39"/>
      <c r="AMK58" s="39"/>
    </row>
    <row r="59" customFormat="false" ht="14.15" hidden="false" customHeight="false" outlineLevel="0" collapsed="false">
      <c r="A59" s="64" t="s">
        <v>87</v>
      </c>
      <c r="B59" s="106" t="n">
        <f aca="false">SUM(B53:B58)</f>
        <v>0.0655</v>
      </c>
      <c r="C59" s="107" t="n">
        <f aca="false">SUM(C53:C58)</f>
        <v>193.438661</v>
      </c>
      <c r="D59" s="107" t="n">
        <f aca="false">SUM(D53:D58)</f>
        <v>386.877322</v>
      </c>
      <c r="E59" s="107" t="n">
        <f aca="false">SUM(E53:E58)</f>
        <v>470.700741766667</v>
      </c>
      <c r="AT59" s="36"/>
      <c r="AMH59" s="39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6"/>
      <c r="AMH60" s="39"/>
    </row>
    <row r="61" s="78" customFormat="true" ht="16.5" hidden="false" customHeight="true" outlineLevel="0" collapsed="false">
      <c r="A61" s="52" t="s">
        <v>123</v>
      </c>
      <c r="B61" s="52"/>
      <c r="C61" s="52"/>
      <c r="D61" s="52"/>
      <c r="E61" s="52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9"/>
      <c r="AMI61" s="39"/>
      <c r="AMJ61" s="39"/>
      <c r="AMK61" s="39"/>
      <c r="AML61" s="39"/>
      <c r="AMM61" s="39"/>
      <c r="XFC61" s="39"/>
      <c r="XFD61" s="39"/>
    </row>
    <row r="62" s="78" customFormat="true" ht="13.8" hidden="false" customHeight="false" outlineLevel="0" collapsed="false">
      <c r="A62" s="88" t="s">
        <v>124</v>
      </c>
      <c r="B62" s="89"/>
      <c r="C62" s="73" t="s">
        <v>79</v>
      </c>
      <c r="D62" s="73" t="s">
        <v>79</v>
      </c>
      <c r="E62" s="73" t="s">
        <v>79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9"/>
      <c r="AMI62" s="39"/>
      <c r="AMJ62" s="39"/>
      <c r="AMK62" s="39"/>
      <c r="AML62" s="39"/>
      <c r="AMM62" s="39"/>
      <c r="XFC62" s="39"/>
      <c r="XFD62" s="39"/>
    </row>
    <row r="63" s="108" customFormat="true" ht="13.8" hidden="false" customHeight="false" outlineLevel="0" collapsed="false">
      <c r="A63" s="55" t="s">
        <v>125</v>
      </c>
      <c r="B63" s="58" t="n">
        <f aca="false">1/12</f>
        <v>0.0833333333333333</v>
      </c>
      <c r="C63" s="77" t="n">
        <f aca="false">(C$19+C$49+C$59)*$B63</f>
        <v>485.440023820556</v>
      </c>
      <c r="D63" s="77" t="n">
        <f aca="false">(D$19+D$49+D$59)*$B63</f>
        <v>919.943380974444</v>
      </c>
      <c r="E63" s="77" t="n">
        <f aca="false">(E$19+E$49+E$59)*$B63</f>
        <v>1089.02993573278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  <c r="IV63" s="78"/>
      <c r="IW63" s="78"/>
      <c r="IX63" s="78"/>
      <c r="IY63" s="78"/>
      <c r="IZ63" s="78"/>
      <c r="JA63" s="78"/>
      <c r="JB63" s="78"/>
      <c r="JC63" s="78"/>
      <c r="JD63" s="78"/>
      <c r="JE63" s="78"/>
      <c r="JF63" s="78"/>
      <c r="JG63" s="78"/>
      <c r="JH63" s="78"/>
      <c r="JI63" s="78"/>
      <c r="JJ63" s="78"/>
      <c r="JK63" s="78"/>
      <c r="JL63" s="78"/>
      <c r="JM63" s="78"/>
      <c r="JN63" s="78"/>
      <c r="JO63" s="78"/>
      <c r="JP63" s="78"/>
      <c r="JQ63" s="78"/>
      <c r="JR63" s="78"/>
      <c r="JS63" s="78"/>
      <c r="JT63" s="78"/>
      <c r="JU63" s="78"/>
      <c r="JV63" s="78"/>
      <c r="JW63" s="78"/>
      <c r="JX63" s="78"/>
      <c r="JY63" s="78"/>
      <c r="JZ63" s="78"/>
      <c r="KA63" s="78"/>
      <c r="KB63" s="78"/>
      <c r="KC63" s="78"/>
      <c r="KD63" s="78"/>
      <c r="KE63" s="78"/>
      <c r="KF63" s="78"/>
      <c r="KG63" s="78"/>
      <c r="KH63" s="78"/>
      <c r="KI63" s="78"/>
      <c r="KJ63" s="78"/>
      <c r="KK63" s="78"/>
      <c r="KL63" s="78"/>
      <c r="KM63" s="78"/>
      <c r="KN63" s="78"/>
      <c r="KO63" s="78"/>
      <c r="KP63" s="78"/>
      <c r="KQ63" s="78"/>
      <c r="KR63" s="78"/>
      <c r="KS63" s="78"/>
      <c r="KT63" s="78"/>
      <c r="KU63" s="78"/>
      <c r="KV63" s="78"/>
      <c r="KW63" s="78"/>
      <c r="KX63" s="78"/>
      <c r="KY63" s="78"/>
      <c r="KZ63" s="78"/>
      <c r="LA63" s="78"/>
      <c r="LB63" s="78"/>
      <c r="LC63" s="78"/>
      <c r="LD63" s="78"/>
      <c r="LE63" s="78"/>
      <c r="LF63" s="78"/>
      <c r="LG63" s="78"/>
      <c r="LH63" s="78"/>
      <c r="LI63" s="78"/>
      <c r="LJ63" s="78"/>
      <c r="LK63" s="78"/>
      <c r="LL63" s="78"/>
      <c r="LM63" s="78"/>
      <c r="LN63" s="78"/>
      <c r="LO63" s="78"/>
      <c r="LP63" s="78"/>
      <c r="LQ63" s="78"/>
      <c r="LR63" s="78"/>
      <c r="LS63" s="78"/>
      <c r="LT63" s="78"/>
      <c r="LU63" s="78"/>
      <c r="LV63" s="78"/>
      <c r="LW63" s="78"/>
      <c r="LX63" s="78"/>
      <c r="LY63" s="78"/>
      <c r="LZ63" s="78"/>
      <c r="MA63" s="78"/>
      <c r="MB63" s="78"/>
      <c r="MC63" s="78"/>
      <c r="MD63" s="78"/>
      <c r="ME63" s="78"/>
      <c r="MF63" s="78"/>
      <c r="MG63" s="78"/>
      <c r="MH63" s="78"/>
      <c r="MI63" s="78"/>
      <c r="MJ63" s="78"/>
      <c r="MK63" s="78"/>
      <c r="ML63" s="78"/>
      <c r="MM63" s="78"/>
      <c r="MN63" s="78"/>
      <c r="MO63" s="78"/>
      <c r="MP63" s="78"/>
      <c r="MQ63" s="78"/>
      <c r="MR63" s="78"/>
      <c r="MS63" s="78"/>
      <c r="MT63" s="78"/>
      <c r="MU63" s="78"/>
      <c r="MV63" s="78"/>
      <c r="MW63" s="78"/>
      <c r="MX63" s="78"/>
      <c r="MY63" s="78"/>
      <c r="MZ63" s="78"/>
      <c r="NA63" s="78"/>
      <c r="NB63" s="78"/>
      <c r="NC63" s="78"/>
      <c r="ND63" s="78"/>
      <c r="NE63" s="78"/>
      <c r="NF63" s="78"/>
      <c r="NG63" s="78"/>
      <c r="NH63" s="78"/>
      <c r="NI63" s="78"/>
      <c r="NJ63" s="78"/>
      <c r="NK63" s="78"/>
      <c r="NL63" s="78"/>
      <c r="NM63" s="78"/>
      <c r="NN63" s="78"/>
      <c r="NO63" s="78"/>
      <c r="NP63" s="78"/>
      <c r="NQ63" s="78"/>
      <c r="NR63" s="78"/>
      <c r="NS63" s="78"/>
      <c r="NT63" s="78"/>
      <c r="NU63" s="78"/>
      <c r="NV63" s="78"/>
      <c r="NW63" s="78"/>
      <c r="NX63" s="78"/>
      <c r="NY63" s="78"/>
      <c r="NZ63" s="78"/>
      <c r="OA63" s="78"/>
      <c r="OB63" s="78"/>
      <c r="OC63" s="78"/>
      <c r="OD63" s="78"/>
      <c r="OE63" s="78"/>
      <c r="OF63" s="78"/>
      <c r="OG63" s="78"/>
      <c r="OH63" s="78"/>
      <c r="OI63" s="78"/>
      <c r="OJ63" s="78"/>
      <c r="OK63" s="78"/>
      <c r="OL63" s="78"/>
      <c r="OM63" s="78"/>
      <c r="ON63" s="78"/>
      <c r="OO63" s="78"/>
      <c r="OP63" s="78"/>
      <c r="OQ63" s="78"/>
      <c r="OR63" s="78"/>
      <c r="OS63" s="78"/>
      <c r="OT63" s="78"/>
      <c r="OU63" s="78"/>
      <c r="OV63" s="78"/>
      <c r="OW63" s="78"/>
      <c r="OX63" s="78"/>
      <c r="OY63" s="78"/>
      <c r="OZ63" s="78"/>
      <c r="PA63" s="78"/>
      <c r="PB63" s="78"/>
      <c r="PC63" s="78"/>
      <c r="PD63" s="78"/>
      <c r="PE63" s="78"/>
      <c r="PF63" s="78"/>
      <c r="PG63" s="78"/>
      <c r="PH63" s="78"/>
      <c r="PI63" s="78"/>
      <c r="PJ63" s="78"/>
      <c r="PK63" s="78"/>
      <c r="PL63" s="78"/>
      <c r="PM63" s="78"/>
      <c r="PN63" s="78"/>
      <c r="PO63" s="78"/>
      <c r="PP63" s="78"/>
      <c r="PQ63" s="78"/>
      <c r="PR63" s="78"/>
      <c r="PS63" s="78"/>
      <c r="PT63" s="78"/>
      <c r="PU63" s="78"/>
      <c r="PV63" s="78"/>
      <c r="PW63" s="78"/>
      <c r="PX63" s="78"/>
      <c r="PY63" s="78"/>
      <c r="PZ63" s="78"/>
      <c r="QA63" s="78"/>
      <c r="QB63" s="78"/>
      <c r="QC63" s="78"/>
      <c r="QD63" s="78"/>
      <c r="QE63" s="78"/>
      <c r="QF63" s="78"/>
      <c r="QG63" s="78"/>
      <c r="QH63" s="78"/>
      <c r="QI63" s="78"/>
      <c r="QJ63" s="78"/>
      <c r="QK63" s="78"/>
      <c r="QL63" s="78"/>
      <c r="QM63" s="78"/>
      <c r="QN63" s="78"/>
      <c r="QO63" s="78"/>
      <c r="QP63" s="78"/>
      <c r="QQ63" s="78"/>
      <c r="QR63" s="78"/>
      <c r="QS63" s="78"/>
      <c r="QT63" s="78"/>
      <c r="QU63" s="78"/>
      <c r="QV63" s="78"/>
      <c r="QW63" s="78"/>
      <c r="QX63" s="78"/>
      <c r="QY63" s="78"/>
      <c r="QZ63" s="78"/>
      <c r="RA63" s="78"/>
      <c r="RB63" s="78"/>
      <c r="RC63" s="78"/>
      <c r="RD63" s="78"/>
      <c r="RE63" s="78"/>
      <c r="RF63" s="78"/>
      <c r="RG63" s="78"/>
      <c r="RH63" s="78"/>
      <c r="RI63" s="78"/>
      <c r="RJ63" s="78"/>
      <c r="RK63" s="78"/>
      <c r="RL63" s="78"/>
      <c r="RM63" s="78"/>
      <c r="RN63" s="78"/>
      <c r="RO63" s="78"/>
      <c r="RP63" s="78"/>
      <c r="RQ63" s="78"/>
      <c r="RR63" s="78"/>
      <c r="RS63" s="78"/>
      <c r="RT63" s="78"/>
      <c r="RU63" s="78"/>
      <c r="RV63" s="78"/>
      <c r="RW63" s="78"/>
      <c r="RX63" s="78"/>
      <c r="RY63" s="78"/>
      <c r="RZ63" s="78"/>
      <c r="SA63" s="78"/>
      <c r="SB63" s="78"/>
      <c r="SC63" s="78"/>
      <c r="SD63" s="78"/>
      <c r="SE63" s="78"/>
      <c r="SF63" s="78"/>
      <c r="SG63" s="78"/>
      <c r="SH63" s="78"/>
      <c r="SI63" s="78"/>
      <c r="SJ63" s="78"/>
      <c r="SK63" s="78"/>
      <c r="SL63" s="78"/>
      <c r="SM63" s="78"/>
      <c r="SN63" s="78"/>
      <c r="SO63" s="78"/>
      <c r="SP63" s="78"/>
      <c r="SQ63" s="78"/>
      <c r="SR63" s="78"/>
      <c r="SS63" s="78"/>
      <c r="ST63" s="78"/>
      <c r="SU63" s="78"/>
      <c r="SV63" s="78"/>
      <c r="SW63" s="78"/>
      <c r="SX63" s="78"/>
      <c r="SY63" s="78"/>
      <c r="SZ63" s="78"/>
      <c r="TA63" s="78"/>
      <c r="TB63" s="78"/>
      <c r="TC63" s="78"/>
      <c r="TD63" s="78"/>
      <c r="TE63" s="78"/>
      <c r="TF63" s="78"/>
      <c r="TG63" s="78"/>
      <c r="TH63" s="78"/>
      <c r="TI63" s="78"/>
      <c r="TJ63" s="78"/>
      <c r="TK63" s="78"/>
      <c r="TL63" s="78"/>
      <c r="TM63" s="78"/>
      <c r="TN63" s="78"/>
      <c r="TO63" s="78"/>
      <c r="TP63" s="78"/>
      <c r="TQ63" s="78"/>
      <c r="TR63" s="78"/>
      <c r="TS63" s="78"/>
      <c r="TT63" s="78"/>
      <c r="TU63" s="78"/>
      <c r="TV63" s="78"/>
      <c r="TW63" s="78"/>
      <c r="TX63" s="78"/>
      <c r="TY63" s="78"/>
      <c r="TZ63" s="78"/>
      <c r="UA63" s="78"/>
      <c r="UB63" s="78"/>
      <c r="UC63" s="78"/>
      <c r="UD63" s="78"/>
      <c r="UE63" s="78"/>
      <c r="UF63" s="78"/>
      <c r="UG63" s="78"/>
      <c r="UH63" s="78"/>
      <c r="UI63" s="78"/>
      <c r="UJ63" s="78"/>
      <c r="UK63" s="78"/>
      <c r="UL63" s="78"/>
      <c r="UM63" s="78"/>
      <c r="UN63" s="78"/>
      <c r="UO63" s="78"/>
      <c r="UP63" s="78"/>
      <c r="UQ63" s="78"/>
      <c r="UR63" s="78"/>
      <c r="US63" s="78"/>
      <c r="UT63" s="78"/>
      <c r="UU63" s="78"/>
      <c r="UV63" s="78"/>
      <c r="UW63" s="78"/>
      <c r="UX63" s="78"/>
      <c r="UY63" s="78"/>
      <c r="UZ63" s="78"/>
      <c r="VA63" s="78"/>
      <c r="VB63" s="78"/>
      <c r="VC63" s="78"/>
      <c r="VD63" s="78"/>
      <c r="VE63" s="78"/>
      <c r="VF63" s="78"/>
      <c r="VG63" s="78"/>
      <c r="VH63" s="78"/>
      <c r="VI63" s="78"/>
      <c r="VJ63" s="78"/>
      <c r="VK63" s="78"/>
      <c r="VL63" s="78"/>
      <c r="VM63" s="78"/>
      <c r="VN63" s="78"/>
      <c r="VO63" s="78"/>
      <c r="VP63" s="78"/>
      <c r="VQ63" s="78"/>
      <c r="VR63" s="78"/>
      <c r="VS63" s="78"/>
      <c r="VT63" s="78"/>
      <c r="VU63" s="78"/>
      <c r="VV63" s="78"/>
      <c r="VW63" s="78"/>
      <c r="VX63" s="78"/>
      <c r="VY63" s="78"/>
      <c r="VZ63" s="78"/>
      <c r="WA63" s="78"/>
      <c r="WB63" s="78"/>
      <c r="WC63" s="78"/>
      <c r="WD63" s="78"/>
      <c r="WE63" s="78"/>
      <c r="WF63" s="78"/>
      <c r="WG63" s="78"/>
      <c r="WH63" s="78"/>
      <c r="WI63" s="78"/>
      <c r="WJ63" s="78"/>
      <c r="WK63" s="78"/>
      <c r="WL63" s="78"/>
      <c r="WM63" s="78"/>
      <c r="WN63" s="78"/>
      <c r="WO63" s="78"/>
      <c r="WP63" s="78"/>
      <c r="WQ63" s="78"/>
      <c r="WR63" s="78"/>
      <c r="WS63" s="78"/>
      <c r="WT63" s="78"/>
      <c r="WU63" s="78"/>
      <c r="WV63" s="78"/>
      <c r="WW63" s="78"/>
      <c r="WX63" s="78"/>
      <c r="WY63" s="78"/>
      <c r="WZ63" s="78"/>
      <c r="XA63" s="78"/>
      <c r="XB63" s="78"/>
      <c r="XC63" s="78"/>
      <c r="XD63" s="78"/>
      <c r="XE63" s="78"/>
      <c r="XF63" s="78"/>
      <c r="XG63" s="78"/>
      <c r="XH63" s="78"/>
      <c r="XI63" s="78"/>
      <c r="XJ63" s="78"/>
      <c r="XK63" s="78"/>
      <c r="XL63" s="78"/>
      <c r="XM63" s="78"/>
      <c r="XN63" s="78"/>
      <c r="XO63" s="78"/>
      <c r="XP63" s="78"/>
      <c r="XQ63" s="78"/>
      <c r="XR63" s="78"/>
      <c r="XS63" s="78"/>
      <c r="XT63" s="78"/>
      <c r="XU63" s="78"/>
      <c r="XV63" s="78"/>
      <c r="XW63" s="78"/>
      <c r="XX63" s="78"/>
      <c r="XY63" s="78"/>
      <c r="XZ63" s="78"/>
      <c r="YA63" s="78"/>
      <c r="YB63" s="78"/>
      <c r="YC63" s="78"/>
      <c r="YD63" s="78"/>
      <c r="YE63" s="78"/>
      <c r="YF63" s="78"/>
      <c r="YG63" s="78"/>
      <c r="YH63" s="78"/>
      <c r="YI63" s="78"/>
      <c r="YJ63" s="78"/>
      <c r="YK63" s="78"/>
      <c r="YL63" s="78"/>
      <c r="YM63" s="78"/>
      <c r="YN63" s="78"/>
      <c r="YO63" s="78"/>
      <c r="YP63" s="78"/>
      <c r="YQ63" s="78"/>
      <c r="YR63" s="78"/>
      <c r="YS63" s="78"/>
      <c r="YT63" s="78"/>
      <c r="YU63" s="78"/>
      <c r="YV63" s="78"/>
      <c r="YW63" s="78"/>
      <c r="YX63" s="78"/>
      <c r="YY63" s="78"/>
      <c r="YZ63" s="78"/>
      <c r="ZA63" s="78"/>
      <c r="ZB63" s="78"/>
      <c r="ZC63" s="78"/>
      <c r="ZD63" s="78"/>
      <c r="ZE63" s="78"/>
      <c r="ZF63" s="78"/>
      <c r="ZG63" s="78"/>
      <c r="ZH63" s="78"/>
      <c r="ZI63" s="78"/>
      <c r="ZJ63" s="78"/>
      <c r="ZK63" s="78"/>
      <c r="ZL63" s="78"/>
      <c r="ZM63" s="78"/>
      <c r="ZN63" s="78"/>
      <c r="ZO63" s="78"/>
      <c r="ZP63" s="78"/>
      <c r="ZQ63" s="78"/>
      <c r="ZR63" s="78"/>
      <c r="ZS63" s="78"/>
      <c r="ZT63" s="78"/>
      <c r="ZU63" s="78"/>
      <c r="ZV63" s="78"/>
      <c r="ZW63" s="78"/>
      <c r="ZX63" s="78"/>
      <c r="ZY63" s="78"/>
      <c r="ZZ63" s="78"/>
      <c r="AAA63" s="78"/>
      <c r="AAB63" s="78"/>
      <c r="AAC63" s="78"/>
      <c r="AAD63" s="78"/>
      <c r="AAE63" s="78"/>
      <c r="AAF63" s="78"/>
      <c r="AAG63" s="78"/>
      <c r="AAH63" s="78"/>
      <c r="AAI63" s="78"/>
      <c r="AAJ63" s="78"/>
      <c r="AAK63" s="78"/>
      <c r="AAL63" s="78"/>
      <c r="AAM63" s="78"/>
      <c r="AAN63" s="78"/>
      <c r="AAO63" s="78"/>
      <c r="AAP63" s="78"/>
      <c r="AAQ63" s="78"/>
      <c r="AAR63" s="78"/>
      <c r="AAS63" s="78"/>
      <c r="AAT63" s="78"/>
      <c r="AAU63" s="78"/>
      <c r="AAV63" s="78"/>
      <c r="AAW63" s="78"/>
      <c r="AAX63" s="78"/>
      <c r="AAY63" s="78"/>
      <c r="AAZ63" s="78"/>
      <c r="ABA63" s="78"/>
      <c r="ABB63" s="78"/>
      <c r="ABC63" s="78"/>
      <c r="ABD63" s="78"/>
      <c r="ABE63" s="78"/>
      <c r="ABF63" s="78"/>
      <c r="ABG63" s="78"/>
      <c r="ABH63" s="78"/>
      <c r="ABI63" s="78"/>
      <c r="ABJ63" s="78"/>
      <c r="ABK63" s="78"/>
      <c r="ABL63" s="78"/>
      <c r="ABM63" s="78"/>
      <c r="ABN63" s="78"/>
      <c r="ABO63" s="78"/>
      <c r="ABP63" s="78"/>
      <c r="ABQ63" s="78"/>
      <c r="ABR63" s="78"/>
      <c r="ABS63" s="78"/>
      <c r="ABT63" s="78"/>
      <c r="ABU63" s="78"/>
      <c r="ABV63" s="78"/>
      <c r="ABW63" s="78"/>
      <c r="ABX63" s="78"/>
      <c r="ABY63" s="78"/>
      <c r="ABZ63" s="78"/>
      <c r="ACA63" s="78"/>
      <c r="ACB63" s="78"/>
      <c r="ACC63" s="78"/>
      <c r="ACD63" s="78"/>
      <c r="ACE63" s="78"/>
      <c r="ACF63" s="78"/>
      <c r="ACG63" s="78"/>
      <c r="ACH63" s="78"/>
      <c r="ACI63" s="78"/>
      <c r="ACJ63" s="78"/>
      <c r="ACK63" s="78"/>
      <c r="ACL63" s="78"/>
      <c r="ACM63" s="78"/>
      <c r="ACN63" s="78"/>
      <c r="ACO63" s="78"/>
      <c r="ACP63" s="78"/>
      <c r="ACQ63" s="78"/>
      <c r="ACR63" s="78"/>
      <c r="ACS63" s="78"/>
      <c r="ACT63" s="78"/>
      <c r="ACU63" s="78"/>
      <c r="ACV63" s="78"/>
      <c r="ACW63" s="78"/>
      <c r="ACX63" s="78"/>
      <c r="ACY63" s="78"/>
      <c r="ACZ63" s="78"/>
      <c r="ADA63" s="78"/>
      <c r="ADB63" s="78"/>
      <c r="ADC63" s="78"/>
      <c r="ADD63" s="78"/>
      <c r="ADE63" s="78"/>
      <c r="ADF63" s="78"/>
      <c r="ADG63" s="78"/>
      <c r="ADH63" s="78"/>
      <c r="ADI63" s="78"/>
      <c r="ADJ63" s="78"/>
      <c r="ADK63" s="78"/>
      <c r="ADL63" s="78"/>
      <c r="ADM63" s="78"/>
      <c r="ADN63" s="78"/>
      <c r="ADO63" s="78"/>
      <c r="ADP63" s="78"/>
      <c r="ADQ63" s="78"/>
      <c r="ADR63" s="78"/>
      <c r="ADS63" s="78"/>
      <c r="ADT63" s="78"/>
      <c r="ADU63" s="78"/>
      <c r="ADV63" s="78"/>
      <c r="ADW63" s="78"/>
      <c r="ADX63" s="78"/>
      <c r="ADY63" s="78"/>
      <c r="ADZ63" s="78"/>
      <c r="AEA63" s="78"/>
      <c r="AEB63" s="78"/>
      <c r="AEC63" s="78"/>
      <c r="AED63" s="78"/>
      <c r="AEE63" s="78"/>
      <c r="AEF63" s="78"/>
      <c r="AEG63" s="78"/>
      <c r="AEH63" s="78"/>
      <c r="AEI63" s="78"/>
      <c r="AEJ63" s="78"/>
      <c r="AEK63" s="78"/>
      <c r="AEL63" s="78"/>
      <c r="AEM63" s="78"/>
      <c r="AEN63" s="78"/>
      <c r="AEO63" s="78"/>
      <c r="AEP63" s="78"/>
      <c r="AEQ63" s="78"/>
      <c r="AER63" s="78"/>
      <c r="AES63" s="78"/>
      <c r="AET63" s="78"/>
      <c r="AEU63" s="78"/>
      <c r="AEV63" s="78"/>
      <c r="AEW63" s="78"/>
      <c r="AEX63" s="78"/>
      <c r="AEY63" s="78"/>
      <c r="AEZ63" s="78"/>
      <c r="AFA63" s="78"/>
      <c r="AFB63" s="78"/>
      <c r="AFC63" s="78"/>
      <c r="AFD63" s="78"/>
      <c r="AFE63" s="78"/>
      <c r="AFF63" s="78"/>
      <c r="AFG63" s="78"/>
      <c r="AFH63" s="78"/>
      <c r="AFI63" s="78"/>
      <c r="AFJ63" s="78"/>
      <c r="AFK63" s="78"/>
      <c r="AFL63" s="78"/>
      <c r="AFM63" s="78"/>
      <c r="AFN63" s="78"/>
      <c r="AFO63" s="78"/>
      <c r="AFP63" s="78"/>
      <c r="AFQ63" s="78"/>
      <c r="AFR63" s="78"/>
      <c r="AFS63" s="78"/>
      <c r="AFT63" s="78"/>
      <c r="AFU63" s="78"/>
      <c r="AFV63" s="78"/>
      <c r="AFW63" s="78"/>
      <c r="AFX63" s="78"/>
      <c r="AFY63" s="78"/>
      <c r="AFZ63" s="78"/>
      <c r="AGA63" s="78"/>
      <c r="AGB63" s="78"/>
      <c r="AGC63" s="78"/>
      <c r="AGD63" s="78"/>
      <c r="AGE63" s="78"/>
      <c r="AGF63" s="78"/>
      <c r="AGG63" s="78"/>
      <c r="AGH63" s="78"/>
      <c r="AGI63" s="78"/>
      <c r="AGJ63" s="78"/>
      <c r="AGK63" s="78"/>
      <c r="AGL63" s="78"/>
      <c r="AGM63" s="78"/>
      <c r="AGN63" s="78"/>
      <c r="AGO63" s="78"/>
      <c r="AGP63" s="78"/>
      <c r="AGQ63" s="78"/>
      <c r="AGR63" s="78"/>
      <c r="AGS63" s="78"/>
      <c r="AGT63" s="78"/>
      <c r="AGU63" s="78"/>
      <c r="AGV63" s="78"/>
      <c r="AGW63" s="78"/>
      <c r="AGX63" s="78"/>
      <c r="AGY63" s="78"/>
      <c r="AGZ63" s="78"/>
      <c r="AHA63" s="78"/>
      <c r="AHB63" s="78"/>
      <c r="AHC63" s="78"/>
      <c r="AHD63" s="78"/>
      <c r="AHE63" s="78"/>
      <c r="AHF63" s="78"/>
      <c r="AHG63" s="78"/>
      <c r="AHH63" s="78"/>
      <c r="AHI63" s="78"/>
      <c r="AHJ63" s="78"/>
      <c r="AHK63" s="78"/>
      <c r="AHL63" s="78"/>
      <c r="AHM63" s="78"/>
      <c r="AHN63" s="78"/>
      <c r="AHO63" s="78"/>
      <c r="AHP63" s="78"/>
      <c r="AHQ63" s="78"/>
      <c r="AHR63" s="78"/>
      <c r="AHS63" s="78"/>
      <c r="AHT63" s="78"/>
      <c r="AHU63" s="78"/>
      <c r="AHV63" s="78"/>
      <c r="AHW63" s="78"/>
      <c r="AHX63" s="78"/>
      <c r="AHY63" s="78"/>
      <c r="AHZ63" s="78"/>
      <c r="AIA63" s="78"/>
      <c r="AIB63" s="78"/>
      <c r="AIC63" s="78"/>
      <c r="AID63" s="78"/>
      <c r="AIE63" s="78"/>
      <c r="AIF63" s="78"/>
      <c r="AIG63" s="78"/>
      <c r="AIH63" s="78"/>
      <c r="AII63" s="78"/>
      <c r="AIJ63" s="78"/>
      <c r="AIK63" s="78"/>
      <c r="AIL63" s="78"/>
      <c r="AIM63" s="78"/>
      <c r="AIN63" s="78"/>
      <c r="AIO63" s="78"/>
      <c r="AIP63" s="78"/>
      <c r="AIQ63" s="78"/>
      <c r="AIR63" s="78"/>
      <c r="AIS63" s="78"/>
      <c r="AIT63" s="78"/>
      <c r="AIU63" s="78"/>
      <c r="AIV63" s="78"/>
      <c r="AIW63" s="78"/>
      <c r="AIX63" s="78"/>
      <c r="AIY63" s="78"/>
      <c r="AIZ63" s="78"/>
      <c r="AJA63" s="78"/>
      <c r="AJB63" s="78"/>
      <c r="AJC63" s="78"/>
      <c r="AJD63" s="78"/>
      <c r="AJE63" s="78"/>
      <c r="AJF63" s="78"/>
      <c r="AJG63" s="78"/>
      <c r="AJH63" s="78"/>
      <c r="AJI63" s="78"/>
      <c r="AJJ63" s="78"/>
      <c r="AJK63" s="78"/>
      <c r="AJL63" s="78"/>
      <c r="AJM63" s="78"/>
      <c r="AJN63" s="78"/>
      <c r="AJO63" s="78"/>
      <c r="AJP63" s="78"/>
      <c r="AJQ63" s="78"/>
      <c r="AJR63" s="78"/>
      <c r="AJS63" s="78"/>
      <c r="AJT63" s="78"/>
      <c r="AJU63" s="78"/>
      <c r="AJV63" s="78"/>
      <c r="AJW63" s="78"/>
      <c r="AJX63" s="78"/>
      <c r="AJY63" s="78"/>
      <c r="AJZ63" s="78"/>
      <c r="AKA63" s="78"/>
      <c r="AKB63" s="78"/>
      <c r="AKC63" s="78"/>
      <c r="AKD63" s="78"/>
      <c r="AKE63" s="78"/>
      <c r="AKF63" s="78"/>
      <c r="AKG63" s="78"/>
      <c r="AKH63" s="78"/>
      <c r="AKI63" s="78"/>
      <c r="AKJ63" s="78"/>
      <c r="AKK63" s="78"/>
      <c r="AKL63" s="78"/>
      <c r="AKM63" s="78"/>
      <c r="AKN63" s="78"/>
      <c r="AKO63" s="78"/>
      <c r="AKP63" s="78"/>
      <c r="AKQ63" s="78"/>
      <c r="AKR63" s="78"/>
      <c r="AKS63" s="78"/>
      <c r="AKT63" s="78"/>
      <c r="AKU63" s="78"/>
      <c r="AKV63" s="78"/>
      <c r="AKW63" s="78"/>
      <c r="AKX63" s="78"/>
      <c r="AKY63" s="78"/>
      <c r="AKZ63" s="78"/>
      <c r="ALA63" s="78"/>
      <c r="ALB63" s="78"/>
      <c r="ALC63" s="78"/>
      <c r="ALD63" s="78"/>
      <c r="ALE63" s="78"/>
      <c r="ALF63" s="78"/>
      <c r="ALG63" s="78"/>
      <c r="ALH63" s="78"/>
      <c r="ALI63" s="78"/>
      <c r="ALJ63" s="78"/>
      <c r="ALK63" s="78"/>
      <c r="ALL63" s="78"/>
      <c r="ALM63" s="78"/>
      <c r="ALN63" s="78"/>
      <c r="ALO63" s="78"/>
      <c r="ALP63" s="78"/>
      <c r="ALQ63" s="78"/>
      <c r="ALR63" s="78"/>
      <c r="ALS63" s="78"/>
      <c r="ALT63" s="78"/>
      <c r="ALU63" s="78"/>
      <c r="ALV63" s="78"/>
      <c r="ALW63" s="78"/>
      <c r="ALX63" s="78"/>
      <c r="ALY63" s="78"/>
      <c r="ALZ63" s="78"/>
      <c r="AMA63" s="78"/>
      <c r="AMB63" s="78"/>
      <c r="AMC63" s="78"/>
      <c r="AMD63" s="78"/>
      <c r="AME63" s="78"/>
      <c r="AMF63" s="78"/>
      <c r="AMG63" s="78"/>
      <c r="AMH63" s="39"/>
      <c r="AMI63" s="39"/>
      <c r="AMJ63" s="39"/>
      <c r="AMK63" s="39"/>
      <c r="AML63" s="39"/>
      <c r="AMM63" s="39"/>
      <c r="XFC63" s="39"/>
      <c r="XFD63" s="39"/>
    </row>
    <row r="64" s="78" customFormat="true" ht="13.8" hidden="false" customHeight="false" outlineLevel="0" collapsed="false">
      <c r="A64" s="55" t="s">
        <v>126</v>
      </c>
      <c r="B64" s="58" t="n">
        <f aca="false">(' Memória de Cálculo 1'!D33/30/12)</f>
        <v>0.00822222222222222</v>
      </c>
      <c r="C64" s="77" t="n">
        <f aca="false">(C$19+C$49+C$59)*$B64</f>
        <v>47.8967490169615</v>
      </c>
      <c r="D64" s="77" t="n">
        <f aca="false">(D$19+D$49+D$59)*$B64</f>
        <v>90.7677469228119</v>
      </c>
      <c r="E64" s="77" t="n">
        <f aca="false">(E$19+E$49+E$59)*$B64</f>
        <v>107.450953658967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9"/>
      <c r="AMI64" s="39"/>
      <c r="AMJ64" s="39"/>
      <c r="AMK64" s="39"/>
      <c r="AML64" s="39"/>
      <c r="AMM64" s="39"/>
      <c r="XFC64" s="39"/>
      <c r="XFD64" s="39"/>
    </row>
    <row r="65" s="78" customFormat="true" ht="13.8" hidden="false" customHeight="false" outlineLevel="0" collapsed="false">
      <c r="A65" s="55" t="s">
        <v>127</v>
      </c>
      <c r="B65" s="58" t="n">
        <f aca="false">(' Memória de Cálculo 1'!E39/30/12)*' Memória de Cálculo 1'!E38*' Memória de Cálculo 1'!E37</f>
        <v>0.000572988833333333</v>
      </c>
      <c r="C65" s="77" t="n">
        <f aca="false">(C$19+C$49+C$59)*$B65</f>
        <v>3.33782055482695</v>
      </c>
      <c r="D65" s="77" t="n">
        <f aca="false">(D$19+D$49+D$59)*$B65</f>
        <v>6.32540741516723</v>
      </c>
      <c r="E65" s="77" t="n">
        <f aca="false">(E$19+E$49+E$59)*$B65</f>
        <v>7.48802390808719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9"/>
      <c r="AMI65" s="39"/>
      <c r="AMJ65" s="39"/>
      <c r="AMK65" s="39"/>
      <c r="AML65" s="39"/>
      <c r="AMM65" s="39"/>
      <c r="XFC65" s="39"/>
      <c r="XFD65" s="39"/>
    </row>
    <row r="66" customFormat="false" ht="13.8" hidden="false" customHeight="false" outlineLevel="0" collapsed="false">
      <c r="A66" s="55" t="s">
        <v>128</v>
      </c>
      <c r="B66" s="58" t="n">
        <f aca="false">' Memória de Cálculo 1'!E43*(15/30/12)</f>
        <v>0.0027125</v>
      </c>
      <c r="C66" s="77" t="n">
        <f aca="false">(C$19+C$49+C$59)*$B66</f>
        <v>15.8010727753591</v>
      </c>
      <c r="D66" s="77" t="n">
        <f aca="false">(D$19+D$49+D$59)*$B66</f>
        <v>29.9441570507182</v>
      </c>
      <c r="E66" s="77" t="n">
        <f aca="false">(E$19+E$49+E$59)*$B66</f>
        <v>35.4479244081019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8"/>
      <c r="JC66" s="78"/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78"/>
      <c r="JP66" s="78"/>
      <c r="JQ66" s="78"/>
      <c r="JR66" s="78"/>
      <c r="JS66" s="78"/>
      <c r="JT66" s="78"/>
      <c r="JU66" s="78"/>
      <c r="JV66" s="78"/>
      <c r="JW66" s="78"/>
      <c r="JX66" s="78"/>
      <c r="JY66" s="78"/>
      <c r="JZ66" s="78"/>
      <c r="KA66" s="78"/>
      <c r="KB66" s="78"/>
      <c r="KC66" s="78"/>
      <c r="KD66" s="78"/>
      <c r="KE66" s="78"/>
      <c r="KF66" s="78"/>
      <c r="KG66" s="78"/>
      <c r="KH66" s="78"/>
      <c r="KI66" s="78"/>
      <c r="KJ66" s="78"/>
      <c r="KK66" s="78"/>
      <c r="KL66" s="78"/>
      <c r="KM66" s="78"/>
      <c r="KN66" s="78"/>
      <c r="KO66" s="78"/>
      <c r="KP66" s="78"/>
      <c r="KQ66" s="78"/>
      <c r="KR66" s="78"/>
      <c r="KS66" s="78"/>
      <c r="KT66" s="78"/>
      <c r="KU66" s="78"/>
      <c r="KV66" s="78"/>
      <c r="KW66" s="78"/>
      <c r="KX66" s="78"/>
      <c r="KY66" s="78"/>
      <c r="KZ66" s="78"/>
      <c r="LA66" s="78"/>
      <c r="LB66" s="78"/>
      <c r="LC66" s="78"/>
      <c r="LD66" s="78"/>
      <c r="LE66" s="78"/>
      <c r="LF66" s="78"/>
      <c r="LG66" s="78"/>
      <c r="LH66" s="78"/>
      <c r="LI66" s="78"/>
      <c r="LJ66" s="78"/>
      <c r="LK66" s="78"/>
      <c r="LL66" s="78"/>
      <c r="LM66" s="78"/>
      <c r="LN66" s="78"/>
      <c r="LO66" s="78"/>
      <c r="LP66" s="78"/>
      <c r="LQ66" s="78"/>
      <c r="LR66" s="78"/>
      <c r="LS66" s="78"/>
      <c r="LT66" s="78"/>
      <c r="LU66" s="78"/>
      <c r="LV66" s="78"/>
      <c r="LW66" s="78"/>
      <c r="LX66" s="78"/>
      <c r="LY66" s="78"/>
      <c r="LZ66" s="78"/>
      <c r="MA66" s="78"/>
      <c r="MB66" s="78"/>
      <c r="MC66" s="78"/>
      <c r="MD66" s="78"/>
      <c r="ME66" s="78"/>
      <c r="MF66" s="78"/>
      <c r="MG66" s="78"/>
      <c r="MH66" s="78"/>
      <c r="MI66" s="78"/>
      <c r="MJ66" s="78"/>
      <c r="MK66" s="78"/>
      <c r="ML66" s="78"/>
      <c r="MM66" s="78"/>
      <c r="MN66" s="78"/>
      <c r="MO66" s="78"/>
      <c r="MP66" s="78"/>
      <c r="MQ66" s="78"/>
      <c r="MR66" s="78"/>
      <c r="MS66" s="78"/>
      <c r="MT66" s="78"/>
      <c r="MU66" s="78"/>
      <c r="MV66" s="78"/>
      <c r="MW66" s="78"/>
      <c r="MX66" s="78"/>
      <c r="MY66" s="78"/>
      <c r="MZ66" s="78"/>
      <c r="NA66" s="78"/>
      <c r="NB66" s="78"/>
      <c r="NC66" s="78"/>
      <c r="ND66" s="78"/>
      <c r="NE66" s="78"/>
      <c r="NF66" s="78"/>
      <c r="NG66" s="78"/>
      <c r="NH66" s="78"/>
      <c r="NI66" s="78"/>
      <c r="NJ66" s="78"/>
      <c r="NK66" s="78"/>
      <c r="NL66" s="78"/>
      <c r="NM66" s="78"/>
      <c r="NN66" s="78"/>
      <c r="NO66" s="78"/>
      <c r="NP66" s="78"/>
      <c r="NQ66" s="78"/>
      <c r="NR66" s="78"/>
      <c r="NS66" s="78"/>
      <c r="NT66" s="78"/>
      <c r="NU66" s="78"/>
      <c r="NV66" s="78"/>
      <c r="NW66" s="78"/>
      <c r="NX66" s="78"/>
      <c r="NY66" s="78"/>
      <c r="NZ66" s="78"/>
      <c r="OA66" s="78"/>
      <c r="OB66" s="78"/>
      <c r="OC66" s="78"/>
      <c r="OD66" s="78"/>
      <c r="OE66" s="78"/>
      <c r="OF66" s="78"/>
      <c r="OG66" s="78"/>
      <c r="OH66" s="78"/>
      <c r="OI66" s="78"/>
      <c r="OJ66" s="78"/>
      <c r="OK66" s="78"/>
      <c r="OL66" s="78"/>
      <c r="OM66" s="78"/>
      <c r="ON66" s="78"/>
      <c r="OO66" s="78"/>
      <c r="OP66" s="78"/>
      <c r="OQ66" s="78"/>
      <c r="OR66" s="78"/>
      <c r="OS66" s="78"/>
      <c r="OT66" s="78"/>
      <c r="OU66" s="78"/>
      <c r="OV66" s="78"/>
      <c r="OW66" s="78"/>
      <c r="OX66" s="78"/>
      <c r="OY66" s="78"/>
      <c r="OZ66" s="78"/>
      <c r="PA66" s="78"/>
      <c r="PB66" s="78"/>
      <c r="PC66" s="78"/>
      <c r="PD66" s="78"/>
      <c r="PE66" s="78"/>
      <c r="PF66" s="78"/>
      <c r="PG66" s="78"/>
      <c r="PH66" s="78"/>
      <c r="PI66" s="78"/>
      <c r="PJ66" s="78"/>
      <c r="PK66" s="78"/>
      <c r="PL66" s="78"/>
      <c r="PM66" s="78"/>
      <c r="PN66" s="78"/>
      <c r="PO66" s="78"/>
      <c r="PP66" s="78"/>
      <c r="PQ66" s="78"/>
      <c r="PR66" s="78"/>
      <c r="PS66" s="78"/>
      <c r="PT66" s="78"/>
      <c r="PU66" s="78"/>
      <c r="PV66" s="78"/>
      <c r="PW66" s="78"/>
      <c r="PX66" s="78"/>
      <c r="PY66" s="78"/>
      <c r="PZ66" s="78"/>
      <c r="QA66" s="78"/>
      <c r="QB66" s="78"/>
      <c r="QC66" s="78"/>
      <c r="QD66" s="78"/>
      <c r="QE66" s="78"/>
      <c r="QF66" s="78"/>
      <c r="QG66" s="78"/>
      <c r="QH66" s="78"/>
      <c r="QI66" s="78"/>
      <c r="QJ66" s="78"/>
      <c r="QK66" s="78"/>
      <c r="QL66" s="78"/>
      <c r="QM66" s="78"/>
      <c r="QN66" s="78"/>
      <c r="QO66" s="78"/>
      <c r="QP66" s="78"/>
      <c r="QQ66" s="78"/>
      <c r="QR66" s="78"/>
      <c r="QS66" s="78"/>
      <c r="QT66" s="78"/>
      <c r="QU66" s="78"/>
      <c r="QV66" s="78"/>
      <c r="QW66" s="78"/>
      <c r="QX66" s="78"/>
      <c r="QY66" s="78"/>
      <c r="QZ66" s="78"/>
      <c r="RA66" s="78"/>
      <c r="RB66" s="78"/>
      <c r="RC66" s="78"/>
      <c r="RD66" s="78"/>
      <c r="RE66" s="78"/>
      <c r="RF66" s="78"/>
      <c r="RG66" s="78"/>
      <c r="RH66" s="78"/>
      <c r="RI66" s="78"/>
      <c r="RJ66" s="78"/>
      <c r="RK66" s="78"/>
      <c r="RL66" s="78"/>
      <c r="RM66" s="78"/>
      <c r="RN66" s="78"/>
      <c r="RO66" s="78"/>
      <c r="RP66" s="78"/>
      <c r="RQ66" s="78"/>
      <c r="RR66" s="78"/>
      <c r="RS66" s="78"/>
      <c r="RT66" s="78"/>
      <c r="RU66" s="78"/>
      <c r="RV66" s="78"/>
      <c r="RW66" s="78"/>
      <c r="RX66" s="78"/>
      <c r="RY66" s="78"/>
      <c r="RZ66" s="78"/>
      <c r="SA66" s="78"/>
      <c r="SB66" s="78"/>
      <c r="SC66" s="78"/>
      <c r="SD66" s="78"/>
      <c r="SE66" s="78"/>
      <c r="SF66" s="78"/>
      <c r="SG66" s="78"/>
      <c r="SH66" s="78"/>
      <c r="SI66" s="78"/>
      <c r="SJ66" s="78"/>
      <c r="SK66" s="78"/>
      <c r="SL66" s="78"/>
      <c r="SM66" s="78"/>
      <c r="SN66" s="78"/>
      <c r="SO66" s="78"/>
      <c r="SP66" s="78"/>
      <c r="SQ66" s="78"/>
      <c r="SR66" s="78"/>
      <c r="SS66" s="78"/>
      <c r="ST66" s="78"/>
      <c r="SU66" s="78"/>
      <c r="SV66" s="78"/>
      <c r="SW66" s="78"/>
      <c r="SX66" s="78"/>
      <c r="SY66" s="78"/>
      <c r="SZ66" s="78"/>
      <c r="TA66" s="78"/>
      <c r="TB66" s="78"/>
      <c r="TC66" s="78"/>
      <c r="TD66" s="78"/>
      <c r="TE66" s="78"/>
      <c r="TF66" s="78"/>
      <c r="TG66" s="78"/>
      <c r="TH66" s="78"/>
      <c r="TI66" s="78"/>
      <c r="TJ66" s="78"/>
      <c r="TK66" s="78"/>
      <c r="TL66" s="78"/>
      <c r="TM66" s="78"/>
      <c r="TN66" s="78"/>
      <c r="TO66" s="78"/>
      <c r="TP66" s="78"/>
      <c r="TQ66" s="78"/>
      <c r="TR66" s="78"/>
      <c r="TS66" s="78"/>
      <c r="TT66" s="78"/>
      <c r="TU66" s="78"/>
      <c r="TV66" s="78"/>
      <c r="TW66" s="78"/>
      <c r="TX66" s="78"/>
      <c r="TY66" s="78"/>
      <c r="TZ66" s="78"/>
      <c r="UA66" s="78"/>
      <c r="UB66" s="78"/>
      <c r="UC66" s="78"/>
      <c r="UD66" s="78"/>
      <c r="UE66" s="78"/>
      <c r="UF66" s="78"/>
      <c r="UG66" s="78"/>
      <c r="UH66" s="78"/>
      <c r="UI66" s="78"/>
      <c r="UJ66" s="78"/>
      <c r="UK66" s="78"/>
      <c r="UL66" s="78"/>
      <c r="UM66" s="78"/>
      <c r="UN66" s="78"/>
      <c r="UO66" s="78"/>
      <c r="UP66" s="78"/>
      <c r="UQ66" s="78"/>
      <c r="UR66" s="78"/>
      <c r="US66" s="78"/>
      <c r="UT66" s="78"/>
      <c r="UU66" s="78"/>
      <c r="UV66" s="78"/>
      <c r="UW66" s="78"/>
      <c r="UX66" s="78"/>
      <c r="UY66" s="78"/>
      <c r="UZ66" s="78"/>
      <c r="VA66" s="78"/>
      <c r="VB66" s="78"/>
      <c r="VC66" s="78"/>
      <c r="VD66" s="78"/>
      <c r="VE66" s="78"/>
      <c r="VF66" s="78"/>
      <c r="VG66" s="78"/>
      <c r="VH66" s="78"/>
      <c r="VI66" s="78"/>
      <c r="VJ66" s="78"/>
      <c r="VK66" s="78"/>
      <c r="VL66" s="78"/>
      <c r="VM66" s="78"/>
      <c r="VN66" s="78"/>
      <c r="VO66" s="78"/>
      <c r="VP66" s="78"/>
      <c r="VQ66" s="78"/>
      <c r="VR66" s="78"/>
      <c r="VS66" s="78"/>
      <c r="VT66" s="78"/>
      <c r="VU66" s="78"/>
      <c r="VV66" s="78"/>
      <c r="VW66" s="78"/>
      <c r="VX66" s="78"/>
      <c r="VY66" s="78"/>
      <c r="VZ66" s="78"/>
      <c r="WA66" s="78"/>
      <c r="WB66" s="78"/>
      <c r="WC66" s="78"/>
      <c r="WD66" s="78"/>
      <c r="WE66" s="78"/>
      <c r="WF66" s="78"/>
      <c r="WG66" s="78"/>
      <c r="WH66" s="78"/>
      <c r="WI66" s="78"/>
      <c r="WJ66" s="78"/>
      <c r="WK66" s="78"/>
      <c r="WL66" s="78"/>
      <c r="WM66" s="78"/>
      <c r="WN66" s="78"/>
      <c r="WO66" s="78"/>
      <c r="WP66" s="78"/>
      <c r="WQ66" s="78"/>
      <c r="WR66" s="78"/>
      <c r="WS66" s="78"/>
      <c r="WT66" s="78"/>
      <c r="WU66" s="78"/>
      <c r="WV66" s="78"/>
      <c r="WW66" s="78"/>
      <c r="WX66" s="78"/>
      <c r="WY66" s="78"/>
      <c r="WZ66" s="78"/>
      <c r="XA66" s="78"/>
      <c r="XB66" s="78"/>
      <c r="XC66" s="78"/>
      <c r="XD66" s="78"/>
      <c r="XE66" s="78"/>
      <c r="XF66" s="78"/>
      <c r="XG66" s="78"/>
      <c r="XH66" s="78"/>
      <c r="XI66" s="78"/>
      <c r="XJ66" s="78"/>
      <c r="XK66" s="78"/>
      <c r="XL66" s="78"/>
      <c r="XM66" s="78"/>
      <c r="XN66" s="78"/>
      <c r="XO66" s="78"/>
      <c r="XP66" s="78"/>
      <c r="XQ66" s="78"/>
      <c r="XR66" s="78"/>
      <c r="XS66" s="78"/>
      <c r="XT66" s="78"/>
      <c r="XU66" s="78"/>
      <c r="XV66" s="78"/>
      <c r="XW66" s="78"/>
      <c r="XX66" s="78"/>
      <c r="XY66" s="78"/>
      <c r="XZ66" s="78"/>
      <c r="YA66" s="78"/>
      <c r="YB66" s="78"/>
      <c r="YC66" s="78"/>
      <c r="YD66" s="78"/>
      <c r="YE66" s="78"/>
      <c r="YF66" s="78"/>
      <c r="YG66" s="78"/>
      <c r="YH66" s="78"/>
      <c r="YI66" s="78"/>
      <c r="YJ66" s="78"/>
      <c r="YK66" s="78"/>
      <c r="YL66" s="78"/>
      <c r="YM66" s="78"/>
      <c r="YN66" s="78"/>
      <c r="YO66" s="78"/>
      <c r="YP66" s="78"/>
      <c r="YQ66" s="78"/>
      <c r="YR66" s="78"/>
      <c r="YS66" s="78"/>
      <c r="YT66" s="78"/>
      <c r="YU66" s="78"/>
      <c r="YV66" s="78"/>
      <c r="YW66" s="78"/>
      <c r="YX66" s="78"/>
      <c r="YY66" s="78"/>
      <c r="YZ66" s="78"/>
      <c r="ZA66" s="78"/>
      <c r="ZB66" s="78"/>
      <c r="ZC66" s="78"/>
      <c r="ZD66" s="78"/>
      <c r="ZE66" s="78"/>
      <c r="ZF66" s="78"/>
      <c r="ZG66" s="78"/>
      <c r="ZH66" s="78"/>
      <c r="ZI66" s="78"/>
      <c r="ZJ66" s="78"/>
      <c r="ZK66" s="78"/>
      <c r="ZL66" s="78"/>
      <c r="ZM66" s="78"/>
      <c r="ZN66" s="78"/>
      <c r="ZO66" s="78"/>
      <c r="ZP66" s="78"/>
      <c r="ZQ66" s="78"/>
      <c r="ZR66" s="78"/>
      <c r="ZS66" s="78"/>
      <c r="ZT66" s="78"/>
      <c r="ZU66" s="78"/>
      <c r="ZV66" s="78"/>
      <c r="ZW66" s="78"/>
      <c r="ZX66" s="78"/>
      <c r="ZY66" s="78"/>
      <c r="ZZ66" s="78"/>
      <c r="AAA66" s="78"/>
      <c r="AAB66" s="78"/>
      <c r="AAC66" s="78"/>
      <c r="AAD66" s="78"/>
      <c r="AAE66" s="78"/>
      <c r="AAF66" s="78"/>
      <c r="AAG66" s="78"/>
      <c r="AAH66" s="78"/>
      <c r="AAI66" s="78"/>
      <c r="AAJ66" s="78"/>
      <c r="AAK66" s="78"/>
      <c r="AAL66" s="78"/>
      <c r="AAM66" s="78"/>
      <c r="AAN66" s="78"/>
      <c r="AAO66" s="78"/>
      <c r="AAP66" s="78"/>
      <c r="AAQ66" s="78"/>
      <c r="AAR66" s="78"/>
      <c r="AAS66" s="78"/>
      <c r="AAT66" s="78"/>
      <c r="AAU66" s="78"/>
      <c r="AAV66" s="78"/>
      <c r="AAW66" s="78"/>
      <c r="AAX66" s="78"/>
      <c r="AAY66" s="78"/>
      <c r="AAZ66" s="78"/>
      <c r="ABA66" s="78"/>
      <c r="ABB66" s="78"/>
      <c r="ABC66" s="78"/>
      <c r="ABD66" s="78"/>
      <c r="ABE66" s="78"/>
      <c r="ABF66" s="78"/>
      <c r="ABG66" s="78"/>
      <c r="ABH66" s="78"/>
      <c r="ABI66" s="78"/>
      <c r="ABJ66" s="78"/>
      <c r="ABK66" s="78"/>
      <c r="ABL66" s="78"/>
      <c r="ABM66" s="78"/>
      <c r="ABN66" s="78"/>
      <c r="ABO66" s="78"/>
      <c r="ABP66" s="78"/>
      <c r="ABQ66" s="78"/>
      <c r="ABR66" s="78"/>
      <c r="ABS66" s="78"/>
      <c r="ABT66" s="78"/>
      <c r="ABU66" s="78"/>
      <c r="ABV66" s="78"/>
      <c r="ABW66" s="78"/>
      <c r="ABX66" s="78"/>
      <c r="ABY66" s="78"/>
      <c r="ABZ66" s="78"/>
      <c r="ACA66" s="78"/>
      <c r="ACB66" s="78"/>
      <c r="ACC66" s="78"/>
      <c r="ACD66" s="78"/>
      <c r="ACE66" s="78"/>
      <c r="ACF66" s="78"/>
      <c r="ACG66" s="78"/>
      <c r="ACH66" s="78"/>
      <c r="ACI66" s="78"/>
      <c r="ACJ66" s="78"/>
      <c r="ACK66" s="78"/>
      <c r="ACL66" s="78"/>
      <c r="ACM66" s="78"/>
      <c r="ACN66" s="78"/>
      <c r="ACO66" s="78"/>
      <c r="ACP66" s="78"/>
      <c r="ACQ66" s="78"/>
      <c r="ACR66" s="78"/>
      <c r="ACS66" s="78"/>
      <c r="ACT66" s="78"/>
      <c r="ACU66" s="78"/>
      <c r="ACV66" s="78"/>
      <c r="ACW66" s="78"/>
      <c r="ACX66" s="78"/>
      <c r="ACY66" s="78"/>
      <c r="ACZ66" s="78"/>
      <c r="ADA66" s="78"/>
      <c r="ADB66" s="78"/>
      <c r="ADC66" s="78"/>
      <c r="ADD66" s="78"/>
      <c r="ADE66" s="78"/>
      <c r="ADF66" s="78"/>
      <c r="ADG66" s="78"/>
      <c r="ADH66" s="78"/>
      <c r="ADI66" s="78"/>
      <c r="ADJ66" s="78"/>
      <c r="ADK66" s="78"/>
      <c r="ADL66" s="78"/>
      <c r="ADM66" s="78"/>
      <c r="ADN66" s="78"/>
      <c r="ADO66" s="78"/>
      <c r="ADP66" s="78"/>
      <c r="ADQ66" s="78"/>
      <c r="ADR66" s="78"/>
      <c r="ADS66" s="78"/>
      <c r="ADT66" s="78"/>
      <c r="ADU66" s="78"/>
      <c r="ADV66" s="78"/>
      <c r="ADW66" s="78"/>
      <c r="ADX66" s="78"/>
      <c r="ADY66" s="78"/>
      <c r="ADZ66" s="78"/>
      <c r="AEA66" s="78"/>
      <c r="AEB66" s="78"/>
      <c r="AEC66" s="78"/>
      <c r="AED66" s="78"/>
      <c r="AEE66" s="78"/>
      <c r="AEF66" s="78"/>
      <c r="AEG66" s="78"/>
      <c r="AEH66" s="78"/>
      <c r="AEI66" s="78"/>
      <c r="AEJ66" s="78"/>
      <c r="AEK66" s="78"/>
      <c r="AEL66" s="78"/>
      <c r="AEM66" s="78"/>
      <c r="AEN66" s="78"/>
      <c r="AEO66" s="78"/>
      <c r="AEP66" s="78"/>
      <c r="AEQ66" s="78"/>
      <c r="AER66" s="78"/>
      <c r="AES66" s="78"/>
      <c r="AET66" s="78"/>
      <c r="AEU66" s="78"/>
      <c r="AEV66" s="78"/>
      <c r="AEW66" s="78"/>
      <c r="AEX66" s="78"/>
      <c r="AEY66" s="78"/>
      <c r="AEZ66" s="78"/>
      <c r="AFA66" s="78"/>
      <c r="AFB66" s="78"/>
      <c r="AFC66" s="78"/>
      <c r="AFD66" s="78"/>
      <c r="AFE66" s="78"/>
      <c r="AFF66" s="78"/>
      <c r="AFG66" s="78"/>
      <c r="AFH66" s="78"/>
      <c r="AFI66" s="78"/>
      <c r="AFJ66" s="78"/>
      <c r="AFK66" s="78"/>
      <c r="AFL66" s="78"/>
      <c r="AFM66" s="78"/>
      <c r="AFN66" s="78"/>
      <c r="AFO66" s="78"/>
      <c r="AFP66" s="78"/>
      <c r="AFQ66" s="78"/>
      <c r="AFR66" s="78"/>
      <c r="AFS66" s="78"/>
      <c r="AFT66" s="78"/>
      <c r="AFU66" s="78"/>
      <c r="AFV66" s="78"/>
      <c r="AFW66" s="78"/>
      <c r="AFX66" s="78"/>
      <c r="AFY66" s="78"/>
      <c r="AFZ66" s="78"/>
      <c r="AGA66" s="78"/>
      <c r="AGB66" s="78"/>
      <c r="AGC66" s="78"/>
      <c r="AGD66" s="78"/>
      <c r="AGE66" s="78"/>
      <c r="AGF66" s="78"/>
      <c r="AGG66" s="78"/>
      <c r="AGH66" s="78"/>
      <c r="AGI66" s="78"/>
      <c r="AGJ66" s="78"/>
      <c r="AGK66" s="78"/>
      <c r="AGL66" s="78"/>
      <c r="AGM66" s="78"/>
      <c r="AGN66" s="78"/>
      <c r="AGO66" s="78"/>
      <c r="AGP66" s="78"/>
      <c r="AGQ66" s="78"/>
      <c r="AGR66" s="78"/>
      <c r="AGS66" s="78"/>
      <c r="AGT66" s="78"/>
      <c r="AGU66" s="78"/>
      <c r="AGV66" s="78"/>
      <c r="AGW66" s="78"/>
      <c r="AGX66" s="78"/>
      <c r="AGY66" s="78"/>
      <c r="AGZ66" s="78"/>
      <c r="AHA66" s="78"/>
      <c r="AHB66" s="78"/>
      <c r="AHC66" s="78"/>
      <c r="AHD66" s="78"/>
      <c r="AHE66" s="78"/>
      <c r="AHF66" s="78"/>
      <c r="AHG66" s="78"/>
      <c r="AHH66" s="78"/>
      <c r="AHI66" s="78"/>
      <c r="AHJ66" s="78"/>
      <c r="AHK66" s="78"/>
      <c r="AHL66" s="78"/>
      <c r="AHM66" s="78"/>
      <c r="AHN66" s="78"/>
      <c r="AHO66" s="78"/>
      <c r="AHP66" s="78"/>
      <c r="AHQ66" s="78"/>
      <c r="AHR66" s="78"/>
      <c r="AHS66" s="78"/>
      <c r="AHT66" s="78"/>
      <c r="AHU66" s="78"/>
      <c r="AHV66" s="78"/>
      <c r="AHW66" s="78"/>
      <c r="AHX66" s="78"/>
      <c r="AHY66" s="78"/>
      <c r="AHZ66" s="78"/>
      <c r="AIA66" s="78"/>
      <c r="AIB66" s="78"/>
      <c r="AIC66" s="78"/>
      <c r="AID66" s="78"/>
      <c r="AIE66" s="78"/>
      <c r="AIF66" s="78"/>
      <c r="AIG66" s="78"/>
      <c r="AIH66" s="78"/>
      <c r="AII66" s="78"/>
      <c r="AIJ66" s="78"/>
      <c r="AIK66" s="78"/>
      <c r="AIL66" s="78"/>
      <c r="AIM66" s="78"/>
      <c r="AIN66" s="78"/>
      <c r="AIO66" s="78"/>
      <c r="AIP66" s="78"/>
      <c r="AIQ66" s="78"/>
      <c r="AIR66" s="78"/>
      <c r="AIS66" s="78"/>
      <c r="AIT66" s="78"/>
      <c r="AIU66" s="78"/>
      <c r="AIV66" s="78"/>
      <c r="AIW66" s="78"/>
      <c r="AIX66" s="78"/>
      <c r="AIY66" s="78"/>
      <c r="AIZ66" s="78"/>
      <c r="AJA66" s="78"/>
      <c r="AJB66" s="78"/>
      <c r="AJC66" s="78"/>
      <c r="AJD66" s="78"/>
      <c r="AJE66" s="78"/>
      <c r="AJF66" s="78"/>
      <c r="AJG66" s="78"/>
      <c r="AJH66" s="78"/>
      <c r="AJI66" s="78"/>
      <c r="AJJ66" s="78"/>
      <c r="AJK66" s="78"/>
      <c r="AJL66" s="78"/>
      <c r="AJM66" s="78"/>
      <c r="AJN66" s="78"/>
      <c r="AJO66" s="78"/>
      <c r="AJP66" s="78"/>
      <c r="AJQ66" s="78"/>
      <c r="AJR66" s="78"/>
      <c r="AJS66" s="78"/>
      <c r="AJT66" s="78"/>
      <c r="AJU66" s="78"/>
      <c r="AJV66" s="78"/>
      <c r="AJW66" s="78"/>
      <c r="AJX66" s="78"/>
      <c r="AJY66" s="78"/>
      <c r="AJZ66" s="78"/>
      <c r="AKA66" s="78"/>
      <c r="AKB66" s="78"/>
      <c r="AKC66" s="78"/>
      <c r="AKD66" s="78"/>
      <c r="AKE66" s="78"/>
      <c r="AKF66" s="78"/>
      <c r="AKG66" s="78"/>
      <c r="AKH66" s="78"/>
      <c r="AKI66" s="78"/>
      <c r="AKJ66" s="78"/>
      <c r="AKK66" s="78"/>
      <c r="AKL66" s="78"/>
      <c r="AKM66" s="78"/>
      <c r="AKN66" s="78"/>
      <c r="AKO66" s="78"/>
      <c r="AKP66" s="78"/>
      <c r="AKQ66" s="78"/>
      <c r="AKR66" s="78"/>
      <c r="AKS66" s="78"/>
      <c r="AKT66" s="78"/>
      <c r="AKU66" s="78"/>
      <c r="AKV66" s="78"/>
      <c r="AKW66" s="78"/>
      <c r="AKX66" s="78"/>
      <c r="AKY66" s="78"/>
      <c r="AKZ66" s="78"/>
      <c r="ALA66" s="78"/>
      <c r="ALB66" s="78"/>
      <c r="ALC66" s="78"/>
      <c r="ALD66" s="78"/>
      <c r="ALE66" s="78"/>
      <c r="ALF66" s="78"/>
      <c r="ALG66" s="78"/>
      <c r="ALH66" s="78"/>
      <c r="ALI66" s="78"/>
      <c r="ALJ66" s="78"/>
      <c r="ALK66" s="78"/>
      <c r="ALL66" s="78"/>
      <c r="ALM66" s="78"/>
      <c r="ALN66" s="78"/>
      <c r="ALO66" s="78"/>
      <c r="ALP66" s="78"/>
      <c r="ALQ66" s="78"/>
      <c r="ALR66" s="78"/>
      <c r="ALS66" s="78"/>
      <c r="ALT66" s="78"/>
      <c r="ALU66" s="78"/>
      <c r="ALV66" s="78"/>
      <c r="ALW66" s="78"/>
      <c r="ALX66" s="78"/>
      <c r="ALY66" s="78"/>
      <c r="ALZ66" s="78"/>
      <c r="AMA66" s="78"/>
      <c r="AMB66" s="78"/>
      <c r="AMC66" s="78"/>
      <c r="AMD66" s="78"/>
      <c r="AME66" s="78"/>
      <c r="AMF66" s="78"/>
      <c r="AMG66" s="78"/>
      <c r="AMH66" s="39"/>
      <c r="AMI66" s="39"/>
      <c r="AMJ66" s="39"/>
      <c r="AMK66" s="39"/>
    </row>
    <row r="67" customFormat="false" ht="13.8" hidden="false" customHeight="false" outlineLevel="0" collapsed="false">
      <c r="A67" s="55" t="s">
        <v>129</v>
      </c>
      <c r="B67" s="58" t="n">
        <f aca="false">((180/30)/12)*' Memória de Cálculo 1'!E37*' Memória de Cálculo 1'!E53*B35</f>
        <v>0.000477700984</v>
      </c>
      <c r="C67" s="77" t="n">
        <f aca="false">(C$19+C$49+C$59)*$B67</f>
        <v>2.78274212462475</v>
      </c>
      <c r="D67" s="77" t="n">
        <f aca="false">(D$19+D$49+D$59)*$B67</f>
        <v>5.27349429978935</v>
      </c>
      <c r="E67" s="77" t="n">
        <f aca="false">(E$19+E$49+E$59)*$B67</f>
        <v>6.24276806286006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  <c r="IV67" s="78"/>
      <c r="IW67" s="78"/>
      <c r="IX67" s="78"/>
      <c r="IY67" s="78"/>
      <c r="IZ67" s="78"/>
      <c r="JA67" s="78"/>
      <c r="JB67" s="78"/>
      <c r="JC67" s="78"/>
      <c r="JD67" s="78"/>
      <c r="JE67" s="78"/>
      <c r="JF67" s="78"/>
      <c r="JG67" s="78"/>
      <c r="JH67" s="78"/>
      <c r="JI67" s="78"/>
      <c r="JJ67" s="78"/>
      <c r="JK67" s="78"/>
      <c r="JL67" s="78"/>
      <c r="JM67" s="78"/>
      <c r="JN67" s="78"/>
      <c r="JO67" s="78"/>
      <c r="JP67" s="78"/>
      <c r="JQ67" s="78"/>
      <c r="JR67" s="78"/>
      <c r="JS67" s="78"/>
      <c r="JT67" s="78"/>
      <c r="JU67" s="78"/>
      <c r="JV67" s="78"/>
      <c r="JW67" s="78"/>
      <c r="JX67" s="78"/>
      <c r="JY67" s="78"/>
      <c r="JZ67" s="78"/>
      <c r="KA67" s="78"/>
      <c r="KB67" s="78"/>
      <c r="KC67" s="78"/>
      <c r="KD67" s="78"/>
      <c r="KE67" s="78"/>
      <c r="KF67" s="78"/>
      <c r="KG67" s="78"/>
      <c r="KH67" s="78"/>
      <c r="KI67" s="78"/>
      <c r="KJ67" s="78"/>
      <c r="KK67" s="78"/>
      <c r="KL67" s="78"/>
      <c r="KM67" s="78"/>
      <c r="KN67" s="78"/>
      <c r="KO67" s="78"/>
      <c r="KP67" s="78"/>
      <c r="KQ67" s="78"/>
      <c r="KR67" s="78"/>
      <c r="KS67" s="78"/>
      <c r="KT67" s="78"/>
      <c r="KU67" s="78"/>
      <c r="KV67" s="78"/>
      <c r="KW67" s="78"/>
      <c r="KX67" s="78"/>
      <c r="KY67" s="78"/>
      <c r="KZ67" s="78"/>
      <c r="LA67" s="78"/>
      <c r="LB67" s="78"/>
      <c r="LC67" s="78"/>
      <c r="LD67" s="78"/>
      <c r="LE67" s="78"/>
      <c r="LF67" s="78"/>
      <c r="LG67" s="78"/>
      <c r="LH67" s="78"/>
      <c r="LI67" s="78"/>
      <c r="LJ67" s="78"/>
      <c r="LK67" s="78"/>
      <c r="LL67" s="78"/>
      <c r="LM67" s="78"/>
      <c r="LN67" s="78"/>
      <c r="LO67" s="78"/>
      <c r="LP67" s="78"/>
      <c r="LQ67" s="78"/>
      <c r="LR67" s="78"/>
      <c r="LS67" s="78"/>
      <c r="LT67" s="78"/>
      <c r="LU67" s="78"/>
      <c r="LV67" s="78"/>
      <c r="LW67" s="78"/>
      <c r="LX67" s="78"/>
      <c r="LY67" s="78"/>
      <c r="LZ67" s="78"/>
      <c r="MA67" s="78"/>
      <c r="MB67" s="78"/>
      <c r="MC67" s="78"/>
      <c r="MD67" s="78"/>
      <c r="ME67" s="78"/>
      <c r="MF67" s="78"/>
      <c r="MG67" s="78"/>
      <c r="MH67" s="78"/>
      <c r="MI67" s="78"/>
      <c r="MJ67" s="78"/>
      <c r="MK67" s="78"/>
      <c r="ML67" s="78"/>
      <c r="MM67" s="78"/>
      <c r="MN67" s="78"/>
      <c r="MO67" s="78"/>
      <c r="MP67" s="78"/>
      <c r="MQ67" s="78"/>
      <c r="MR67" s="78"/>
      <c r="MS67" s="78"/>
      <c r="MT67" s="78"/>
      <c r="MU67" s="78"/>
      <c r="MV67" s="78"/>
      <c r="MW67" s="78"/>
      <c r="MX67" s="78"/>
      <c r="MY67" s="78"/>
      <c r="MZ67" s="78"/>
      <c r="NA67" s="78"/>
      <c r="NB67" s="78"/>
      <c r="NC67" s="78"/>
      <c r="ND67" s="78"/>
      <c r="NE67" s="78"/>
      <c r="NF67" s="78"/>
      <c r="NG67" s="78"/>
      <c r="NH67" s="78"/>
      <c r="NI67" s="78"/>
      <c r="NJ67" s="78"/>
      <c r="NK67" s="78"/>
      <c r="NL67" s="78"/>
      <c r="NM67" s="78"/>
      <c r="NN67" s="78"/>
      <c r="NO67" s="78"/>
      <c r="NP67" s="78"/>
      <c r="NQ67" s="78"/>
      <c r="NR67" s="78"/>
      <c r="NS67" s="78"/>
      <c r="NT67" s="78"/>
      <c r="NU67" s="78"/>
      <c r="NV67" s="78"/>
      <c r="NW67" s="78"/>
      <c r="NX67" s="78"/>
      <c r="NY67" s="78"/>
      <c r="NZ67" s="78"/>
      <c r="OA67" s="78"/>
      <c r="OB67" s="78"/>
      <c r="OC67" s="78"/>
      <c r="OD67" s="78"/>
      <c r="OE67" s="78"/>
      <c r="OF67" s="78"/>
      <c r="OG67" s="78"/>
      <c r="OH67" s="78"/>
      <c r="OI67" s="78"/>
      <c r="OJ67" s="78"/>
      <c r="OK67" s="78"/>
      <c r="OL67" s="78"/>
      <c r="OM67" s="78"/>
      <c r="ON67" s="78"/>
      <c r="OO67" s="78"/>
      <c r="OP67" s="78"/>
      <c r="OQ67" s="78"/>
      <c r="OR67" s="78"/>
      <c r="OS67" s="78"/>
      <c r="OT67" s="78"/>
      <c r="OU67" s="78"/>
      <c r="OV67" s="78"/>
      <c r="OW67" s="78"/>
      <c r="OX67" s="78"/>
      <c r="OY67" s="78"/>
      <c r="OZ67" s="78"/>
      <c r="PA67" s="78"/>
      <c r="PB67" s="78"/>
      <c r="PC67" s="78"/>
      <c r="PD67" s="78"/>
      <c r="PE67" s="78"/>
      <c r="PF67" s="78"/>
      <c r="PG67" s="78"/>
      <c r="PH67" s="78"/>
      <c r="PI67" s="78"/>
      <c r="PJ67" s="78"/>
      <c r="PK67" s="78"/>
      <c r="PL67" s="78"/>
      <c r="PM67" s="78"/>
      <c r="PN67" s="78"/>
      <c r="PO67" s="78"/>
      <c r="PP67" s="78"/>
      <c r="PQ67" s="78"/>
      <c r="PR67" s="78"/>
      <c r="PS67" s="78"/>
      <c r="PT67" s="78"/>
      <c r="PU67" s="78"/>
      <c r="PV67" s="78"/>
      <c r="PW67" s="78"/>
      <c r="PX67" s="78"/>
      <c r="PY67" s="78"/>
      <c r="PZ67" s="78"/>
      <c r="QA67" s="78"/>
      <c r="QB67" s="78"/>
      <c r="QC67" s="78"/>
      <c r="QD67" s="78"/>
      <c r="QE67" s="78"/>
      <c r="QF67" s="78"/>
      <c r="QG67" s="78"/>
      <c r="QH67" s="78"/>
      <c r="QI67" s="78"/>
      <c r="QJ67" s="78"/>
      <c r="QK67" s="78"/>
      <c r="QL67" s="78"/>
      <c r="QM67" s="78"/>
      <c r="QN67" s="78"/>
      <c r="QO67" s="78"/>
      <c r="QP67" s="78"/>
      <c r="QQ67" s="78"/>
      <c r="QR67" s="78"/>
      <c r="QS67" s="78"/>
      <c r="QT67" s="78"/>
      <c r="QU67" s="78"/>
      <c r="QV67" s="78"/>
      <c r="QW67" s="78"/>
      <c r="QX67" s="78"/>
      <c r="QY67" s="78"/>
      <c r="QZ67" s="78"/>
      <c r="RA67" s="78"/>
      <c r="RB67" s="78"/>
      <c r="RC67" s="78"/>
      <c r="RD67" s="78"/>
      <c r="RE67" s="78"/>
      <c r="RF67" s="78"/>
      <c r="RG67" s="78"/>
      <c r="RH67" s="78"/>
      <c r="RI67" s="78"/>
      <c r="RJ67" s="78"/>
      <c r="RK67" s="78"/>
      <c r="RL67" s="78"/>
      <c r="RM67" s="78"/>
      <c r="RN67" s="78"/>
      <c r="RO67" s="78"/>
      <c r="RP67" s="78"/>
      <c r="RQ67" s="78"/>
      <c r="RR67" s="78"/>
      <c r="RS67" s="78"/>
      <c r="RT67" s="78"/>
      <c r="RU67" s="78"/>
      <c r="RV67" s="78"/>
      <c r="RW67" s="78"/>
      <c r="RX67" s="78"/>
      <c r="RY67" s="78"/>
      <c r="RZ67" s="78"/>
      <c r="SA67" s="78"/>
      <c r="SB67" s="78"/>
      <c r="SC67" s="78"/>
      <c r="SD67" s="78"/>
      <c r="SE67" s="78"/>
      <c r="SF67" s="78"/>
      <c r="SG67" s="78"/>
      <c r="SH67" s="78"/>
      <c r="SI67" s="78"/>
      <c r="SJ67" s="78"/>
      <c r="SK67" s="78"/>
      <c r="SL67" s="78"/>
      <c r="SM67" s="78"/>
      <c r="SN67" s="78"/>
      <c r="SO67" s="78"/>
      <c r="SP67" s="78"/>
      <c r="SQ67" s="78"/>
      <c r="SR67" s="78"/>
      <c r="SS67" s="78"/>
      <c r="ST67" s="78"/>
      <c r="SU67" s="78"/>
      <c r="SV67" s="78"/>
      <c r="SW67" s="78"/>
      <c r="SX67" s="78"/>
      <c r="SY67" s="78"/>
      <c r="SZ67" s="78"/>
      <c r="TA67" s="78"/>
      <c r="TB67" s="78"/>
      <c r="TC67" s="78"/>
      <c r="TD67" s="78"/>
      <c r="TE67" s="78"/>
      <c r="TF67" s="78"/>
      <c r="TG67" s="78"/>
      <c r="TH67" s="78"/>
      <c r="TI67" s="78"/>
      <c r="TJ67" s="78"/>
      <c r="TK67" s="78"/>
      <c r="TL67" s="78"/>
      <c r="TM67" s="78"/>
      <c r="TN67" s="78"/>
      <c r="TO67" s="78"/>
      <c r="TP67" s="78"/>
      <c r="TQ67" s="78"/>
      <c r="TR67" s="78"/>
      <c r="TS67" s="78"/>
      <c r="TT67" s="78"/>
      <c r="TU67" s="78"/>
      <c r="TV67" s="78"/>
      <c r="TW67" s="78"/>
      <c r="TX67" s="78"/>
      <c r="TY67" s="78"/>
      <c r="TZ67" s="78"/>
      <c r="UA67" s="78"/>
      <c r="UB67" s="78"/>
      <c r="UC67" s="78"/>
      <c r="UD67" s="78"/>
      <c r="UE67" s="78"/>
      <c r="UF67" s="78"/>
      <c r="UG67" s="78"/>
      <c r="UH67" s="78"/>
      <c r="UI67" s="78"/>
      <c r="UJ67" s="78"/>
      <c r="UK67" s="78"/>
      <c r="UL67" s="78"/>
      <c r="UM67" s="78"/>
      <c r="UN67" s="78"/>
      <c r="UO67" s="78"/>
      <c r="UP67" s="78"/>
      <c r="UQ67" s="78"/>
      <c r="UR67" s="78"/>
      <c r="US67" s="78"/>
      <c r="UT67" s="78"/>
      <c r="UU67" s="78"/>
      <c r="UV67" s="78"/>
      <c r="UW67" s="78"/>
      <c r="UX67" s="78"/>
      <c r="UY67" s="78"/>
      <c r="UZ67" s="78"/>
      <c r="VA67" s="78"/>
      <c r="VB67" s="78"/>
      <c r="VC67" s="78"/>
      <c r="VD67" s="78"/>
      <c r="VE67" s="78"/>
      <c r="VF67" s="78"/>
      <c r="VG67" s="78"/>
      <c r="VH67" s="78"/>
      <c r="VI67" s="78"/>
      <c r="VJ67" s="78"/>
      <c r="VK67" s="78"/>
      <c r="VL67" s="78"/>
      <c r="VM67" s="78"/>
      <c r="VN67" s="78"/>
      <c r="VO67" s="78"/>
      <c r="VP67" s="78"/>
      <c r="VQ67" s="78"/>
      <c r="VR67" s="78"/>
      <c r="VS67" s="78"/>
      <c r="VT67" s="78"/>
      <c r="VU67" s="78"/>
      <c r="VV67" s="78"/>
      <c r="VW67" s="78"/>
      <c r="VX67" s="78"/>
      <c r="VY67" s="78"/>
      <c r="VZ67" s="78"/>
      <c r="WA67" s="78"/>
      <c r="WB67" s="78"/>
      <c r="WC67" s="78"/>
      <c r="WD67" s="78"/>
      <c r="WE67" s="78"/>
      <c r="WF67" s="78"/>
      <c r="WG67" s="78"/>
      <c r="WH67" s="78"/>
      <c r="WI67" s="78"/>
      <c r="WJ67" s="78"/>
      <c r="WK67" s="78"/>
      <c r="WL67" s="78"/>
      <c r="WM67" s="78"/>
      <c r="WN67" s="78"/>
      <c r="WO67" s="78"/>
      <c r="WP67" s="78"/>
      <c r="WQ67" s="78"/>
      <c r="WR67" s="78"/>
      <c r="WS67" s="78"/>
      <c r="WT67" s="78"/>
      <c r="WU67" s="78"/>
      <c r="WV67" s="78"/>
      <c r="WW67" s="78"/>
      <c r="WX67" s="78"/>
      <c r="WY67" s="78"/>
      <c r="WZ67" s="78"/>
      <c r="XA67" s="78"/>
      <c r="XB67" s="78"/>
      <c r="XC67" s="78"/>
      <c r="XD67" s="78"/>
      <c r="XE67" s="78"/>
      <c r="XF67" s="78"/>
      <c r="XG67" s="78"/>
      <c r="XH67" s="78"/>
      <c r="XI67" s="78"/>
      <c r="XJ67" s="78"/>
      <c r="XK67" s="78"/>
      <c r="XL67" s="78"/>
      <c r="XM67" s="78"/>
      <c r="XN67" s="78"/>
      <c r="XO67" s="78"/>
      <c r="XP67" s="78"/>
      <c r="XQ67" s="78"/>
      <c r="XR67" s="78"/>
      <c r="XS67" s="78"/>
      <c r="XT67" s="78"/>
      <c r="XU67" s="78"/>
      <c r="XV67" s="78"/>
      <c r="XW67" s="78"/>
      <c r="XX67" s="78"/>
      <c r="XY67" s="78"/>
      <c r="XZ67" s="78"/>
      <c r="YA67" s="78"/>
      <c r="YB67" s="78"/>
      <c r="YC67" s="78"/>
      <c r="YD67" s="78"/>
      <c r="YE67" s="78"/>
      <c r="YF67" s="78"/>
      <c r="YG67" s="78"/>
      <c r="YH67" s="78"/>
      <c r="YI67" s="78"/>
      <c r="YJ67" s="78"/>
      <c r="YK67" s="78"/>
      <c r="YL67" s="78"/>
      <c r="YM67" s="78"/>
      <c r="YN67" s="78"/>
      <c r="YO67" s="78"/>
      <c r="YP67" s="78"/>
      <c r="YQ67" s="78"/>
      <c r="YR67" s="78"/>
      <c r="YS67" s="78"/>
      <c r="YT67" s="78"/>
      <c r="YU67" s="78"/>
      <c r="YV67" s="78"/>
      <c r="YW67" s="78"/>
      <c r="YX67" s="78"/>
      <c r="YY67" s="78"/>
      <c r="YZ67" s="78"/>
      <c r="ZA67" s="78"/>
      <c r="ZB67" s="78"/>
      <c r="ZC67" s="78"/>
      <c r="ZD67" s="78"/>
      <c r="ZE67" s="78"/>
      <c r="ZF67" s="78"/>
      <c r="ZG67" s="78"/>
      <c r="ZH67" s="78"/>
      <c r="ZI67" s="78"/>
      <c r="ZJ67" s="78"/>
      <c r="ZK67" s="78"/>
      <c r="ZL67" s="78"/>
      <c r="ZM67" s="78"/>
      <c r="ZN67" s="78"/>
      <c r="ZO67" s="78"/>
      <c r="ZP67" s="78"/>
      <c r="ZQ67" s="78"/>
      <c r="ZR67" s="78"/>
      <c r="ZS67" s="78"/>
      <c r="ZT67" s="78"/>
      <c r="ZU67" s="78"/>
      <c r="ZV67" s="78"/>
      <c r="ZW67" s="78"/>
      <c r="ZX67" s="78"/>
      <c r="ZY67" s="78"/>
      <c r="ZZ67" s="78"/>
      <c r="AAA67" s="78"/>
      <c r="AAB67" s="78"/>
      <c r="AAC67" s="78"/>
      <c r="AAD67" s="78"/>
      <c r="AAE67" s="78"/>
      <c r="AAF67" s="78"/>
      <c r="AAG67" s="78"/>
      <c r="AAH67" s="78"/>
      <c r="AAI67" s="78"/>
      <c r="AAJ67" s="78"/>
      <c r="AAK67" s="78"/>
      <c r="AAL67" s="78"/>
      <c r="AAM67" s="78"/>
      <c r="AAN67" s="78"/>
      <c r="AAO67" s="78"/>
      <c r="AAP67" s="78"/>
      <c r="AAQ67" s="78"/>
      <c r="AAR67" s="78"/>
      <c r="AAS67" s="78"/>
      <c r="AAT67" s="78"/>
      <c r="AAU67" s="78"/>
      <c r="AAV67" s="78"/>
      <c r="AAW67" s="78"/>
      <c r="AAX67" s="78"/>
      <c r="AAY67" s="78"/>
      <c r="AAZ67" s="78"/>
      <c r="ABA67" s="78"/>
      <c r="ABB67" s="78"/>
      <c r="ABC67" s="78"/>
      <c r="ABD67" s="78"/>
      <c r="ABE67" s="78"/>
      <c r="ABF67" s="78"/>
      <c r="ABG67" s="78"/>
      <c r="ABH67" s="78"/>
      <c r="ABI67" s="78"/>
      <c r="ABJ67" s="78"/>
      <c r="ABK67" s="78"/>
      <c r="ABL67" s="78"/>
      <c r="ABM67" s="78"/>
      <c r="ABN67" s="78"/>
      <c r="ABO67" s="78"/>
      <c r="ABP67" s="78"/>
      <c r="ABQ67" s="78"/>
      <c r="ABR67" s="78"/>
      <c r="ABS67" s="78"/>
      <c r="ABT67" s="78"/>
      <c r="ABU67" s="78"/>
      <c r="ABV67" s="78"/>
      <c r="ABW67" s="78"/>
      <c r="ABX67" s="78"/>
      <c r="ABY67" s="78"/>
      <c r="ABZ67" s="78"/>
      <c r="ACA67" s="78"/>
      <c r="ACB67" s="78"/>
      <c r="ACC67" s="78"/>
      <c r="ACD67" s="78"/>
      <c r="ACE67" s="78"/>
      <c r="ACF67" s="78"/>
      <c r="ACG67" s="78"/>
      <c r="ACH67" s="78"/>
      <c r="ACI67" s="78"/>
      <c r="ACJ67" s="78"/>
      <c r="ACK67" s="78"/>
      <c r="ACL67" s="78"/>
      <c r="ACM67" s="78"/>
      <c r="ACN67" s="78"/>
      <c r="ACO67" s="78"/>
      <c r="ACP67" s="78"/>
      <c r="ACQ67" s="78"/>
      <c r="ACR67" s="78"/>
      <c r="ACS67" s="78"/>
      <c r="ACT67" s="78"/>
      <c r="ACU67" s="78"/>
      <c r="ACV67" s="78"/>
      <c r="ACW67" s="78"/>
      <c r="ACX67" s="78"/>
      <c r="ACY67" s="78"/>
      <c r="ACZ67" s="78"/>
      <c r="ADA67" s="78"/>
      <c r="ADB67" s="78"/>
      <c r="ADC67" s="78"/>
      <c r="ADD67" s="78"/>
      <c r="ADE67" s="78"/>
      <c r="ADF67" s="78"/>
      <c r="ADG67" s="78"/>
      <c r="ADH67" s="78"/>
      <c r="ADI67" s="78"/>
      <c r="ADJ67" s="78"/>
      <c r="ADK67" s="78"/>
      <c r="ADL67" s="78"/>
      <c r="ADM67" s="78"/>
      <c r="ADN67" s="78"/>
      <c r="ADO67" s="78"/>
      <c r="ADP67" s="78"/>
      <c r="ADQ67" s="78"/>
      <c r="ADR67" s="78"/>
      <c r="ADS67" s="78"/>
      <c r="ADT67" s="78"/>
      <c r="ADU67" s="78"/>
      <c r="ADV67" s="78"/>
      <c r="ADW67" s="78"/>
      <c r="ADX67" s="78"/>
      <c r="ADY67" s="78"/>
      <c r="ADZ67" s="78"/>
      <c r="AEA67" s="78"/>
      <c r="AEB67" s="78"/>
      <c r="AEC67" s="78"/>
      <c r="AED67" s="78"/>
      <c r="AEE67" s="78"/>
      <c r="AEF67" s="78"/>
      <c r="AEG67" s="78"/>
      <c r="AEH67" s="78"/>
      <c r="AEI67" s="78"/>
      <c r="AEJ67" s="78"/>
      <c r="AEK67" s="78"/>
      <c r="AEL67" s="78"/>
      <c r="AEM67" s="78"/>
      <c r="AEN67" s="78"/>
      <c r="AEO67" s="78"/>
      <c r="AEP67" s="78"/>
      <c r="AEQ67" s="78"/>
      <c r="AER67" s="78"/>
      <c r="AES67" s="78"/>
      <c r="AET67" s="78"/>
      <c r="AEU67" s="78"/>
      <c r="AEV67" s="78"/>
      <c r="AEW67" s="78"/>
      <c r="AEX67" s="78"/>
      <c r="AEY67" s="78"/>
      <c r="AEZ67" s="78"/>
      <c r="AFA67" s="78"/>
      <c r="AFB67" s="78"/>
      <c r="AFC67" s="78"/>
      <c r="AFD67" s="78"/>
      <c r="AFE67" s="78"/>
      <c r="AFF67" s="78"/>
      <c r="AFG67" s="78"/>
      <c r="AFH67" s="78"/>
      <c r="AFI67" s="78"/>
      <c r="AFJ67" s="78"/>
      <c r="AFK67" s="78"/>
      <c r="AFL67" s="78"/>
      <c r="AFM67" s="78"/>
      <c r="AFN67" s="78"/>
      <c r="AFO67" s="78"/>
      <c r="AFP67" s="78"/>
      <c r="AFQ67" s="78"/>
      <c r="AFR67" s="78"/>
      <c r="AFS67" s="78"/>
      <c r="AFT67" s="78"/>
      <c r="AFU67" s="78"/>
      <c r="AFV67" s="78"/>
      <c r="AFW67" s="78"/>
      <c r="AFX67" s="78"/>
      <c r="AFY67" s="78"/>
      <c r="AFZ67" s="78"/>
      <c r="AGA67" s="78"/>
      <c r="AGB67" s="78"/>
      <c r="AGC67" s="78"/>
      <c r="AGD67" s="78"/>
      <c r="AGE67" s="78"/>
      <c r="AGF67" s="78"/>
      <c r="AGG67" s="78"/>
      <c r="AGH67" s="78"/>
      <c r="AGI67" s="78"/>
      <c r="AGJ67" s="78"/>
      <c r="AGK67" s="78"/>
      <c r="AGL67" s="78"/>
      <c r="AGM67" s="78"/>
      <c r="AGN67" s="78"/>
      <c r="AGO67" s="78"/>
      <c r="AGP67" s="78"/>
      <c r="AGQ67" s="78"/>
      <c r="AGR67" s="78"/>
      <c r="AGS67" s="78"/>
      <c r="AGT67" s="78"/>
      <c r="AGU67" s="78"/>
      <c r="AGV67" s="78"/>
      <c r="AGW67" s="78"/>
      <c r="AGX67" s="78"/>
      <c r="AGY67" s="78"/>
      <c r="AGZ67" s="78"/>
      <c r="AHA67" s="78"/>
      <c r="AHB67" s="78"/>
      <c r="AHC67" s="78"/>
      <c r="AHD67" s="78"/>
      <c r="AHE67" s="78"/>
      <c r="AHF67" s="78"/>
      <c r="AHG67" s="78"/>
      <c r="AHH67" s="78"/>
      <c r="AHI67" s="78"/>
      <c r="AHJ67" s="78"/>
      <c r="AHK67" s="78"/>
      <c r="AHL67" s="78"/>
      <c r="AHM67" s="78"/>
      <c r="AHN67" s="78"/>
      <c r="AHO67" s="78"/>
      <c r="AHP67" s="78"/>
      <c r="AHQ67" s="78"/>
      <c r="AHR67" s="78"/>
      <c r="AHS67" s="78"/>
      <c r="AHT67" s="78"/>
      <c r="AHU67" s="78"/>
      <c r="AHV67" s="78"/>
      <c r="AHW67" s="78"/>
      <c r="AHX67" s="78"/>
      <c r="AHY67" s="78"/>
      <c r="AHZ67" s="78"/>
      <c r="AIA67" s="78"/>
      <c r="AIB67" s="78"/>
      <c r="AIC67" s="78"/>
      <c r="AID67" s="78"/>
      <c r="AIE67" s="78"/>
      <c r="AIF67" s="78"/>
      <c r="AIG67" s="78"/>
      <c r="AIH67" s="78"/>
      <c r="AII67" s="78"/>
      <c r="AIJ67" s="78"/>
      <c r="AIK67" s="78"/>
      <c r="AIL67" s="78"/>
      <c r="AIM67" s="78"/>
      <c r="AIN67" s="78"/>
      <c r="AIO67" s="78"/>
      <c r="AIP67" s="78"/>
      <c r="AIQ67" s="78"/>
      <c r="AIR67" s="78"/>
      <c r="AIS67" s="78"/>
      <c r="AIT67" s="78"/>
      <c r="AIU67" s="78"/>
      <c r="AIV67" s="78"/>
      <c r="AIW67" s="78"/>
      <c r="AIX67" s="78"/>
      <c r="AIY67" s="78"/>
      <c r="AIZ67" s="78"/>
      <c r="AJA67" s="78"/>
      <c r="AJB67" s="78"/>
      <c r="AJC67" s="78"/>
      <c r="AJD67" s="78"/>
      <c r="AJE67" s="78"/>
      <c r="AJF67" s="78"/>
      <c r="AJG67" s="78"/>
      <c r="AJH67" s="78"/>
      <c r="AJI67" s="78"/>
      <c r="AJJ67" s="78"/>
      <c r="AJK67" s="78"/>
      <c r="AJL67" s="78"/>
      <c r="AJM67" s="78"/>
      <c r="AJN67" s="78"/>
      <c r="AJO67" s="78"/>
      <c r="AJP67" s="78"/>
      <c r="AJQ67" s="78"/>
      <c r="AJR67" s="78"/>
      <c r="AJS67" s="78"/>
      <c r="AJT67" s="78"/>
      <c r="AJU67" s="78"/>
      <c r="AJV67" s="78"/>
      <c r="AJW67" s="78"/>
      <c r="AJX67" s="78"/>
      <c r="AJY67" s="78"/>
      <c r="AJZ67" s="78"/>
      <c r="AKA67" s="78"/>
      <c r="AKB67" s="78"/>
      <c r="AKC67" s="78"/>
      <c r="AKD67" s="78"/>
      <c r="AKE67" s="78"/>
      <c r="AKF67" s="78"/>
      <c r="AKG67" s="78"/>
      <c r="AKH67" s="78"/>
      <c r="AKI67" s="78"/>
      <c r="AKJ67" s="78"/>
      <c r="AKK67" s="78"/>
      <c r="AKL67" s="78"/>
      <c r="AKM67" s="78"/>
      <c r="AKN67" s="78"/>
      <c r="AKO67" s="78"/>
      <c r="AKP67" s="78"/>
      <c r="AKQ67" s="78"/>
      <c r="AKR67" s="78"/>
      <c r="AKS67" s="78"/>
      <c r="AKT67" s="78"/>
      <c r="AKU67" s="78"/>
      <c r="AKV67" s="78"/>
      <c r="AKW67" s="78"/>
      <c r="AKX67" s="78"/>
      <c r="AKY67" s="78"/>
      <c r="AKZ67" s="78"/>
      <c r="ALA67" s="78"/>
      <c r="ALB67" s="78"/>
      <c r="ALC67" s="78"/>
      <c r="ALD67" s="78"/>
      <c r="ALE67" s="78"/>
      <c r="ALF67" s="78"/>
      <c r="ALG67" s="78"/>
      <c r="ALH67" s="78"/>
      <c r="ALI67" s="78"/>
      <c r="ALJ67" s="78"/>
      <c r="ALK67" s="78"/>
      <c r="ALL67" s="78"/>
      <c r="ALM67" s="78"/>
      <c r="ALN67" s="78"/>
      <c r="ALO67" s="78"/>
      <c r="ALP67" s="78"/>
      <c r="ALQ67" s="78"/>
      <c r="ALR67" s="78"/>
      <c r="ALS67" s="78"/>
      <c r="ALT67" s="78"/>
      <c r="ALU67" s="78"/>
      <c r="ALV67" s="78"/>
      <c r="ALW67" s="78"/>
      <c r="ALX67" s="78"/>
      <c r="ALY67" s="78"/>
      <c r="ALZ67" s="78"/>
      <c r="AMA67" s="78"/>
      <c r="AMB67" s="78"/>
      <c r="AMC67" s="78"/>
      <c r="AMD67" s="78"/>
      <c r="AME67" s="78"/>
      <c r="AMF67" s="78"/>
      <c r="AMG67" s="78"/>
      <c r="AMH67" s="39"/>
      <c r="AMI67" s="39"/>
      <c r="AMJ67" s="39"/>
      <c r="AMK67" s="39"/>
    </row>
    <row r="68" customFormat="false" ht="13.8" hidden="false" customHeight="false" outlineLevel="0" collapsed="false">
      <c r="A68" s="55" t="s">
        <v>130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  <c r="IV68" s="78"/>
      <c r="IW68" s="78"/>
      <c r="IX68" s="78"/>
      <c r="IY68" s="78"/>
      <c r="IZ68" s="78"/>
      <c r="JA68" s="78"/>
      <c r="JB68" s="78"/>
      <c r="JC68" s="78"/>
      <c r="JD68" s="78"/>
      <c r="JE68" s="78"/>
      <c r="JF68" s="78"/>
      <c r="JG68" s="78"/>
      <c r="JH68" s="78"/>
      <c r="JI68" s="78"/>
      <c r="JJ68" s="78"/>
      <c r="JK68" s="78"/>
      <c r="JL68" s="78"/>
      <c r="JM68" s="78"/>
      <c r="JN68" s="78"/>
      <c r="JO68" s="78"/>
      <c r="JP68" s="78"/>
      <c r="JQ68" s="78"/>
      <c r="JR68" s="78"/>
      <c r="JS68" s="78"/>
      <c r="JT68" s="78"/>
      <c r="JU68" s="78"/>
      <c r="JV68" s="78"/>
      <c r="JW68" s="78"/>
      <c r="JX68" s="78"/>
      <c r="JY68" s="78"/>
      <c r="JZ68" s="78"/>
      <c r="KA68" s="78"/>
      <c r="KB68" s="78"/>
      <c r="KC68" s="78"/>
      <c r="KD68" s="78"/>
      <c r="KE68" s="78"/>
      <c r="KF68" s="78"/>
      <c r="KG68" s="78"/>
      <c r="KH68" s="78"/>
      <c r="KI68" s="78"/>
      <c r="KJ68" s="78"/>
      <c r="KK68" s="78"/>
      <c r="KL68" s="78"/>
      <c r="KM68" s="78"/>
      <c r="KN68" s="78"/>
      <c r="KO68" s="78"/>
      <c r="KP68" s="78"/>
      <c r="KQ68" s="78"/>
      <c r="KR68" s="78"/>
      <c r="KS68" s="78"/>
      <c r="KT68" s="78"/>
      <c r="KU68" s="78"/>
      <c r="KV68" s="78"/>
      <c r="KW68" s="78"/>
      <c r="KX68" s="78"/>
      <c r="KY68" s="78"/>
      <c r="KZ68" s="78"/>
      <c r="LA68" s="78"/>
      <c r="LB68" s="78"/>
      <c r="LC68" s="78"/>
      <c r="LD68" s="78"/>
      <c r="LE68" s="78"/>
      <c r="LF68" s="78"/>
      <c r="LG68" s="78"/>
      <c r="LH68" s="78"/>
      <c r="LI68" s="78"/>
      <c r="LJ68" s="78"/>
      <c r="LK68" s="78"/>
      <c r="LL68" s="78"/>
      <c r="LM68" s="78"/>
      <c r="LN68" s="78"/>
      <c r="LO68" s="78"/>
      <c r="LP68" s="78"/>
      <c r="LQ68" s="78"/>
      <c r="LR68" s="78"/>
      <c r="LS68" s="78"/>
      <c r="LT68" s="78"/>
      <c r="LU68" s="78"/>
      <c r="LV68" s="78"/>
      <c r="LW68" s="78"/>
      <c r="LX68" s="78"/>
      <c r="LY68" s="78"/>
      <c r="LZ68" s="78"/>
      <c r="MA68" s="78"/>
      <c r="MB68" s="78"/>
      <c r="MC68" s="78"/>
      <c r="MD68" s="78"/>
      <c r="ME68" s="78"/>
      <c r="MF68" s="78"/>
      <c r="MG68" s="78"/>
      <c r="MH68" s="78"/>
      <c r="MI68" s="78"/>
      <c r="MJ68" s="78"/>
      <c r="MK68" s="78"/>
      <c r="ML68" s="78"/>
      <c r="MM68" s="78"/>
      <c r="MN68" s="78"/>
      <c r="MO68" s="78"/>
      <c r="MP68" s="78"/>
      <c r="MQ68" s="78"/>
      <c r="MR68" s="78"/>
      <c r="MS68" s="78"/>
      <c r="MT68" s="78"/>
      <c r="MU68" s="78"/>
      <c r="MV68" s="78"/>
      <c r="MW68" s="78"/>
      <c r="MX68" s="78"/>
      <c r="MY68" s="78"/>
      <c r="MZ68" s="78"/>
      <c r="NA68" s="78"/>
      <c r="NB68" s="78"/>
      <c r="NC68" s="78"/>
      <c r="ND68" s="78"/>
      <c r="NE68" s="78"/>
      <c r="NF68" s="78"/>
      <c r="NG68" s="78"/>
      <c r="NH68" s="78"/>
      <c r="NI68" s="78"/>
      <c r="NJ68" s="78"/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8"/>
      <c r="NY68" s="78"/>
      <c r="NZ68" s="78"/>
      <c r="OA68" s="78"/>
      <c r="OB68" s="78"/>
      <c r="OC68" s="78"/>
      <c r="OD68" s="78"/>
      <c r="OE68" s="78"/>
      <c r="OF68" s="78"/>
      <c r="OG68" s="78"/>
      <c r="OH68" s="78"/>
      <c r="OI68" s="78"/>
      <c r="OJ68" s="78"/>
      <c r="OK68" s="78"/>
      <c r="OL68" s="78"/>
      <c r="OM68" s="78"/>
      <c r="ON68" s="78"/>
      <c r="OO68" s="78"/>
      <c r="OP68" s="78"/>
      <c r="OQ68" s="78"/>
      <c r="OR68" s="78"/>
      <c r="OS68" s="78"/>
      <c r="OT68" s="78"/>
      <c r="OU68" s="78"/>
      <c r="OV68" s="78"/>
      <c r="OW68" s="78"/>
      <c r="OX68" s="78"/>
      <c r="OY68" s="78"/>
      <c r="OZ68" s="78"/>
      <c r="PA68" s="78"/>
      <c r="PB68" s="78"/>
      <c r="PC68" s="78"/>
      <c r="PD68" s="78"/>
      <c r="PE68" s="78"/>
      <c r="PF68" s="78"/>
      <c r="PG68" s="78"/>
      <c r="PH68" s="78"/>
      <c r="PI68" s="78"/>
      <c r="PJ68" s="78"/>
      <c r="PK68" s="78"/>
      <c r="PL68" s="78"/>
      <c r="PM68" s="78"/>
      <c r="PN68" s="78"/>
      <c r="PO68" s="78"/>
      <c r="PP68" s="78"/>
      <c r="PQ68" s="78"/>
      <c r="PR68" s="78"/>
      <c r="PS68" s="78"/>
      <c r="PT68" s="78"/>
      <c r="PU68" s="78"/>
      <c r="PV68" s="78"/>
      <c r="PW68" s="78"/>
      <c r="PX68" s="78"/>
      <c r="PY68" s="78"/>
      <c r="PZ68" s="78"/>
      <c r="QA68" s="78"/>
      <c r="QB68" s="78"/>
      <c r="QC68" s="78"/>
      <c r="QD68" s="78"/>
      <c r="QE68" s="78"/>
      <c r="QF68" s="78"/>
      <c r="QG68" s="78"/>
      <c r="QH68" s="78"/>
      <c r="QI68" s="78"/>
      <c r="QJ68" s="78"/>
      <c r="QK68" s="78"/>
      <c r="QL68" s="78"/>
      <c r="QM68" s="78"/>
      <c r="QN68" s="78"/>
      <c r="QO68" s="78"/>
      <c r="QP68" s="78"/>
      <c r="QQ68" s="78"/>
      <c r="QR68" s="78"/>
      <c r="QS68" s="78"/>
      <c r="QT68" s="78"/>
      <c r="QU68" s="78"/>
      <c r="QV68" s="78"/>
      <c r="QW68" s="78"/>
      <c r="QX68" s="78"/>
      <c r="QY68" s="78"/>
      <c r="QZ68" s="78"/>
      <c r="RA68" s="78"/>
      <c r="RB68" s="78"/>
      <c r="RC68" s="78"/>
      <c r="RD68" s="78"/>
      <c r="RE68" s="78"/>
      <c r="RF68" s="78"/>
      <c r="RG68" s="78"/>
      <c r="RH68" s="78"/>
      <c r="RI68" s="78"/>
      <c r="RJ68" s="78"/>
      <c r="RK68" s="78"/>
      <c r="RL68" s="78"/>
      <c r="RM68" s="78"/>
      <c r="RN68" s="78"/>
      <c r="RO68" s="78"/>
      <c r="RP68" s="78"/>
      <c r="RQ68" s="78"/>
      <c r="RR68" s="78"/>
      <c r="RS68" s="78"/>
      <c r="RT68" s="78"/>
      <c r="RU68" s="78"/>
      <c r="RV68" s="78"/>
      <c r="RW68" s="78"/>
      <c r="RX68" s="78"/>
      <c r="RY68" s="78"/>
      <c r="RZ68" s="78"/>
      <c r="SA68" s="78"/>
      <c r="SB68" s="78"/>
      <c r="SC68" s="78"/>
      <c r="SD68" s="78"/>
      <c r="SE68" s="78"/>
      <c r="SF68" s="78"/>
      <c r="SG68" s="78"/>
      <c r="SH68" s="78"/>
      <c r="SI68" s="78"/>
      <c r="SJ68" s="78"/>
      <c r="SK68" s="78"/>
      <c r="SL68" s="78"/>
      <c r="SM68" s="78"/>
      <c r="SN68" s="78"/>
      <c r="SO68" s="78"/>
      <c r="SP68" s="78"/>
      <c r="SQ68" s="78"/>
      <c r="SR68" s="78"/>
      <c r="SS68" s="78"/>
      <c r="ST68" s="78"/>
      <c r="SU68" s="78"/>
      <c r="SV68" s="78"/>
      <c r="SW68" s="78"/>
      <c r="SX68" s="78"/>
      <c r="SY68" s="78"/>
      <c r="SZ68" s="78"/>
      <c r="TA68" s="78"/>
      <c r="TB68" s="78"/>
      <c r="TC68" s="78"/>
      <c r="TD68" s="78"/>
      <c r="TE68" s="78"/>
      <c r="TF68" s="78"/>
      <c r="TG68" s="78"/>
      <c r="TH68" s="78"/>
      <c r="TI68" s="78"/>
      <c r="TJ68" s="78"/>
      <c r="TK68" s="78"/>
      <c r="TL68" s="78"/>
      <c r="TM68" s="78"/>
      <c r="TN68" s="78"/>
      <c r="TO68" s="78"/>
      <c r="TP68" s="78"/>
      <c r="TQ68" s="78"/>
      <c r="TR68" s="78"/>
      <c r="TS68" s="78"/>
      <c r="TT68" s="78"/>
      <c r="TU68" s="78"/>
      <c r="TV68" s="78"/>
      <c r="TW68" s="78"/>
      <c r="TX68" s="78"/>
      <c r="TY68" s="78"/>
      <c r="TZ68" s="78"/>
      <c r="UA68" s="78"/>
      <c r="UB68" s="78"/>
      <c r="UC68" s="78"/>
      <c r="UD68" s="78"/>
      <c r="UE68" s="78"/>
      <c r="UF68" s="78"/>
      <c r="UG68" s="78"/>
      <c r="UH68" s="78"/>
      <c r="UI68" s="78"/>
      <c r="UJ68" s="78"/>
      <c r="UK68" s="78"/>
      <c r="UL68" s="78"/>
      <c r="UM68" s="78"/>
      <c r="UN68" s="78"/>
      <c r="UO68" s="78"/>
      <c r="UP68" s="78"/>
      <c r="UQ68" s="78"/>
      <c r="UR68" s="78"/>
      <c r="US68" s="78"/>
      <c r="UT68" s="78"/>
      <c r="UU68" s="78"/>
      <c r="UV68" s="78"/>
      <c r="UW68" s="78"/>
      <c r="UX68" s="78"/>
      <c r="UY68" s="78"/>
      <c r="UZ68" s="78"/>
      <c r="VA68" s="78"/>
      <c r="VB68" s="78"/>
      <c r="VC68" s="78"/>
      <c r="VD68" s="78"/>
      <c r="VE68" s="78"/>
      <c r="VF68" s="78"/>
      <c r="VG68" s="78"/>
      <c r="VH68" s="78"/>
      <c r="VI68" s="78"/>
      <c r="VJ68" s="78"/>
      <c r="VK68" s="78"/>
      <c r="VL68" s="78"/>
      <c r="VM68" s="78"/>
      <c r="VN68" s="78"/>
      <c r="VO68" s="78"/>
      <c r="VP68" s="78"/>
      <c r="VQ68" s="78"/>
      <c r="VR68" s="78"/>
      <c r="VS68" s="78"/>
      <c r="VT68" s="78"/>
      <c r="VU68" s="78"/>
      <c r="VV68" s="78"/>
      <c r="VW68" s="78"/>
      <c r="VX68" s="78"/>
      <c r="VY68" s="78"/>
      <c r="VZ68" s="78"/>
      <c r="WA68" s="78"/>
      <c r="WB68" s="78"/>
      <c r="WC68" s="78"/>
      <c r="WD68" s="78"/>
      <c r="WE68" s="78"/>
      <c r="WF68" s="78"/>
      <c r="WG68" s="78"/>
      <c r="WH68" s="78"/>
      <c r="WI68" s="78"/>
      <c r="WJ68" s="78"/>
      <c r="WK68" s="78"/>
      <c r="WL68" s="78"/>
      <c r="WM68" s="78"/>
      <c r="WN68" s="78"/>
      <c r="WO68" s="78"/>
      <c r="WP68" s="78"/>
      <c r="WQ68" s="78"/>
      <c r="WR68" s="78"/>
      <c r="WS68" s="78"/>
      <c r="WT68" s="78"/>
      <c r="WU68" s="78"/>
      <c r="WV68" s="78"/>
      <c r="WW68" s="78"/>
      <c r="WX68" s="78"/>
      <c r="WY68" s="78"/>
      <c r="WZ68" s="78"/>
      <c r="XA68" s="78"/>
      <c r="XB68" s="78"/>
      <c r="XC68" s="78"/>
      <c r="XD68" s="78"/>
      <c r="XE68" s="78"/>
      <c r="XF68" s="78"/>
      <c r="XG68" s="78"/>
      <c r="XH68" s="78"/>
      <c r="XI68" s="78"/>
      <c r="XJ68" s="78"/>
      <c r="XK68" s="78"/>
      <c r="XL68" s="78"/>
      <c r="XM68" s="78"/>
      <c r="XN68" s="78"/>
      <c r="XO68" s="78"/>
      <c r="XP68" s="78"/>
      <c r="XQ68" s="78"/>
      <c r="XR68" s="78"/>
      <c r="XS68" s="78"/>
      <c r="XT68" s="78"/>
      <c r="XU68" s="78"/>
      <c r="XV68" s="78"/>
      <c r="XW68" s="78"/>
      <c r="XX68" s="78"/>
      <c r="XY68" s="78"/>
      <c r="XZ68" s="78"/>
      <c r="YA68" s="78"/>
      <c r="YB68" s="78"/>
      <c r="YC68" s="78"/>
      <c r="YD68" s="78"/>
      <c r="YE68" s="78"/>
      <c r="YF68" s="78"/>
      <c r="YG68" s="78"/>
      <c r="YH68" s="78"/>
      <c r="YI68" s="78"/>
      <c r="YJ68" s="78"/>
      <c r="YK68" s="78"/>
      <c r="YL68" s="78"/>
      <c r="YM68" s="78"/>
      <c r="YN68" s="78"/>
      <c r="YO68" s="78"/>
      <c r="YP68" s="78"/>
      <c r="YQ68" s="78"/>
      <c r="YR68" s="78"/>
      <c r="YS68" s="78"/>
      <c r="YT68" s="78"/>
      <c r="YU68" s="78"/>
      <c r="YV68" s="78"/>
      <c r="YW68" s="78"/>
      <c r="YX68" s="78"/>
      <c r="YY68" s="78"/>
      <c r="YZ68" s="78"/>
      <c r="ZA68" s="78"/>
      <c r="ZB68" s="78"/>
      <c r="ZC68" s="78"/>
      <c r="ZD68" s="78"/>
      <c r="ZE68" s="78"/>
      <c r="ZF68" s="78"/>
      <c r="ZG68" s="78"/>
      <c r="ZH68" s="78"/>
      <c r="ZI68" s="78"/>
      <c r="ZJ68" s="78"/>
      <c r="ZK68" s="78"/>
      <c r="ZL68" s="78"/>
      <c r="ZM68" s="78"/>
      <c r="ZN68" s="78"/>
      <c r="ZO68" s="78"/>
      <c r="ZP68" s="78"/>
      <c r="ZQ68" s="78"/>
      <c r="ZR68" s="78"/>
      <c r="ZS68" s="78"/>
      <c r="ZT68" s="78"/>
      <c r="ZU68" s="78"/>
      <c r="ZV68" s="78"/>
      <c r="ZW68" s="78"/>
      <c r="ZX68" s="78"/>
      <c r="ZY68" s="78"/>
      <c r="ZZ68" s="78"/>
      <c r="AAA68" s="78"/>
      <c r="AAB68" s="78"/>
      <c r="AAC68" s="78"/>
      <c r="AAD68" s="78"/>
      <c r="AAE68" s="78"/>
      <c r="AAF68" s="78"/>
      <c r="AAG68" s="78"/>
      <c r="AAH68" s="78"/>
      <c r="AAI68" s="78"/>
      <c r="AAJ68" s="78"/>
      <c r="AAK68" s="78"/>
      <c r="AAL68" s="78"/>
      <c r="AAM68" s="78"/>
      <c r="AAN68" s="78"/>
      <c r="AAO68" s="78"/>
      <c r="AAP68" s="78"/>
      <c r="AAQ68" s="78"/>
      <c r="AAR68" s="78"/>
      <c r="AAS68" s="78"/>
      <c r="AAT68" s="78"/>
      <c r="AAU68" s="78"/>
      <c r="AAV68" s="78"/>
      <c r="AAW68" s="78"/>
      <c r="AAX68" s="78"/>
      <c r="AAY68" s="78"/>
      <c r="AAZ68" s="78"/>
      <c r="ABA68" s="78"/>
      <c r="ABB68" s="78"/>
      <c r="ABC68" s="78"/>
      <c r="ABD68" s="78"/>
      <c r="ABE68" s="78"/>
      <c r="ABF68" s="78"/>
      <c r="ABG68" s="78"/>
      <c r="ABH68" s="78"/>
      <c r="ABI68" s="78"/>
      <c r="ABJ68" s="78"/>
      <c r="ABK68" s="78"/>
      <c r="ABL68" s="78"/>
      <c r="ABM68" s="78"/>
      <c r="ABN68" s="78"/>
      <c r="ABO68" s="78"/>
      <c r="ABP68" s="78"/>
      <c r="ABQ68" s="78"/>
      <c r="ABR68" s="78"/>
      <c r="ABS68" s="78"/>
      <c r="ABT68" s="78"/>
      <c r="ABU68" s="78"/>
      <c r="ABV68" s="78"/>
      <c r="ABW68" s="78"/>
      <c r="ABX68" s="78"/>
      <c r="ABY68" s="78"/>
      <c r="ABZ68" s="78"/>
      <c r="ACA68" s="78"/>
      <c r="ACB68" s="78"/>
      <c r="ACC68" s="78"/>
      <c r="ACD68" s="78"/>
      <c r="ACE68" s="78"/>
      <c r="ACF68" s="78"/>
      <c r="ACG68" s="78"/>
      <c r="ACH68" s="78"/>
      <c r="ACI68" s="78"/>
      <c r="ACJ68" s="78"/>
      <c r="ACK68" s="78"/>
      <c r="ACL68" s="78"/>
      <c r="ACM68" s="78"/>
      <c r="ACN68" s="78"/>
      <c r="ACO68" s="78"/>
      <c r="ACP68" s="78"/>
      <c r="ACQ68" s="78"/>
      <c r="ACR68" s="78"/>
      <c r="ACS68" s="78"/>
      <c r="ACT68" s="78"/>
      <c r="ACU68" s="78"/>
      <c r="ACV68" s="78"/>
      <c r="ACW68" s="78"/>
      <c r="ACX68" s="78"/>
      <c r="ACY68" s="78"/>
      <c r="ACZ68" s="78"/>
      <c r="ADA68" s="78"/>
      <c r="ADB68" s="78"/>
      <c r="ADC68" s="78"/>
      <c r="ADD68" s="78"/>
      <c r="ADE68" s="78"/>
      <c r="ADF68" s="78"/>
      <c r="ADG68" s="78"/>
      <c r="ADH68" s="78"/>
      <c r="ADI68" s="78"/>
      <c r="ADJ68" s="78"/>
      <c r="ADK68" s="78"/>
      <c r="ADL68" s="78"/>
      <c r="ADM68" s="78"/>
      <c r="ADN68" s="78"/>
      <c r="ADO68" s="78"/>
      <c r="ADP68" s="78"/>
      <c r="ADQ68" s="78"/>
      <c r="ADR68" s="78"/>
      <c r="ADS68" s="78"/>
      <c r="ADT68" s="78"/>
      <c r="ADU68" s="78"/>
      <c r="ADV68" s="78"/>
      <c r="ADW68" s="78"/>
      <c r="ADX68" s="78"/>
      <c r="ADY68" s="78"/>
      <c r="ADZ68" s="78"/>
      <c r="AEA68" s="78"/>
      <c r="AEB68" s="78"/>
      <c r="AEC68" s="78"/>
      <c r="AED68" s="78"/>
      <c r="AEE68" s="78"/>
      <c r="AEF68" s="78"/>
      <c r="AEG68" s="78"/>
      <c r="AEH68" s="78"/>
      <c r="AEI68" s="78"/>
      <c r="AEJ68" s="78"/>
      <c r="AEK68" s="78"/>
      <c r="AEL68" s="78"/>
      <c r="AEM68" s="78"/>
      <c r="AEN68" s="78"/>
      <c r="AEO68" s="78"/>
      <c r="AEP68" s="78"/>
      <c r="AEQ68" s="78"/>
      <c r="AER68" s="78"/>
      <c r="AES68" s="78"/>
      <c r="AET68" s="78"/>
      <c r="AEU68" s="78"/>
      <c r="AEV68" s="78"/>
      <c r="AEW68" s="78"/>
      <c r="AEX68" s="78"/>
      <c r="AEY68" s="78"/>
      <c r="AEZ68" s="78"/>
      <c r="AFA68" s="78"/>
      <c r="AFB68" s="78"/>
      <c r="AFC68" s="78"/>
      <c r="AFD68" s="78"/>
      <c r="AFE68" s="78"/>
      <c r="AFF68" s="78"/>
      <c r="AFG68" s="78"/>
      <c r="AFH68" s="78"/>
      <c r="AFI68" s="78"/>
      <c r="AFJ68" s="78"/>
      <c r="AFK68" s="78"/>
      <c r="AFL68" s="78"/>
      <c r="AFM68" s="78"/>
      <c r="AFN68" s="78"/>
      <c r="AFO68" s="78"/>
      <c r="AFP68" s="78"/>
      <c r="AFQ68" s="78"/>
      <c r="AFR68" s="78"/>
      <c r="AFS68" s="78"/>
      <c r="AFT68" s="78"/>
      <c r="AFU68" s="78"/>
      <c r="AFV68" s="78"/>
      <c r="AFW68" s="78"/>
      <c r="AFX68" s="78"/>
      <c r="AFY68" s="78"/>
      <c r="AFZ68" s="78"/>
      <c r="AGA68" s="78"/>
      <c r="AGB68" s="78"/>
      <c r="AGC68" s="78"/>
      <c r="AGD68" s="78"/>
      <c r="AGE68" s="78"/>
      <c r="AGF68" s="78"/>
      <c r="AGG68" s="78"/>
      <c r="AGH68" s="78"/>
      <c r="AGI68" s="78"/>
      <c r="AGJ68" s="78"/>
      <c r="AGK68" s="78"/>
      <c r="AGL68" s="78"/>
      <c r="AGM68" s="78"/>
      <c r="AGN68" s="78"/>
      <c r="AGO68" s="78"/>
      <c r="AGP68" s="78"/>
      <c r="AGQ68" s="78"/>
      <c r="AGR68" s="78"/>
      <c r="AGS68" s="78"/>
      <c r="AGT68" s="78"/>
      <c r="AGU68" s="78"/>
      <c r="AGV68" s="78"/>
      <c r="AGW68" s="78"/>
      <c r="AGX68" s="78"/>
      <c r="AGY68" s="78"/>
      <c r="AGZ68" s="78"/>
      <c r="AHA68" s="78"/>
      <c r="AHB68" s="78"/>
      <c r="AHC68" s="78"/>
      <c r="AHD68" s="78"/>
      <c r="AHE68" s="78"/>
      <c r="AHF68" s="78"/>
      <c r="AHG68" s="78"/>
      <c r="AHH68" s="78"/>
      <c r="AHI68" s="78"/>
      <c r="AHJ68" s="78"/>
      <c r="AHK68" s="78"/>
      <c r="AHL68" s="78"/>
      <c r="AHM68" s="78"/>
      <c r="AHN68" s="78"/>
      <c r="AHO68" s="78"/>
      <c r="AHP68" s="78"/>
      <c r="AHQ68" s="78"/>
      <c r="AHR68" s="78"/>
      <c r="AHS68" s="78"/>
      <c r="AHT68" s="78"/>
      <c r="AHU68" s="78"/>
      <c r="AHV68" s="78"/>
      <c r="AHW68" s="78"/>
      <c r="AHX68" s="78"/>
      <c r="AHY68" s="78"/>
      <c r="AHZ68" s="78"/>
      <c r="AIA68" s="78"/>
      <c r="AIB68" s="78"/>
      <c r="AIC68" s="78"/>
      <c r="AID68" s="78"/>
      <c r="AIE68" s="78"/>
      <c r="AIF68" s="78"/>
      <c r="AIG68" s="78"/>
      <c r="AIH68" s="78"/>
      <c r="AII68" s="78"/>
      <c r="AIJ68" s="78"/>
      <c r="AIK68" s="78"/>
      <c r="AIL68" s="78"/>
      <c r="AIM68" s="78"/>
      <c r="AIN68" s="78"/>
      <c r="AIO68" s="78"/>
      <c r="AIP68" s="78"/>
      <c r="AIQ68" s="78"/>
      <c r="AIR68" s="78"/>
      <c r="AIS68" s="78"/>
      <c r="AIT68" s="78"/>
      <c r="AIU68" s="78"/>
      <c r="AIV68" s="78"/>
      <c r="AIW68" s="78"/>
      <c r="AIX68" s="78"/>
      <c r="AIY68" s="78"/>
      <c r="AIZ68" s="78"/>
      <c r="AJA68" s="78"/>
      <c r="AJB68" s="78"/>
      <c r="AJC68" s="78"/>
      <c r="AJD68" s="78"/>
      <c r="AJE68" s="78"/>
      <c r="AJF68" s="78"/>
      <c r="AJG68" s="78"/>
      <c r="AJH68" s="78"/>
      <c r="AJI68" s="78"/>
      <c r="AJJ68" s="78"/>
      <c r="AJK68" s="78"/>
      <c r="AJL68" s="78"/>
      <c r="AJM68" s="78"/>
      <c r="AJN68" s="78"/>
      <c r="AJO68" s="78"/>
      <c r="AJP68" s="78"/>
      <c r="AJQ68" s="78"/>
      <c r="AJR68" s="78"/>
      <c r="AJS68" s="78"/>
      <c r="AJT68" s="78"/>
      <c r="AJU68" s="78"/>
      <c r="AJV68" s="78"/>
      <c r="AJW68" s="78"/>
      <c r="AJX68" s="78"/>
      <c r="AJY68" s="78"/>
      <c r="AJZ68" s="78"/>
      <c r="AKA68" s="78"/>
      <c r="AKB68" s="78"/>
      <c r="AKC68" s="78"/>
      <c r="AKD68" s="78"/>
      <c r="AKE68" s="78"/>
      <c r="AKF68" s="78"/>
      <c r="AKG68" s="78"/>
      <c r="AKH68" s="78"/>
      <c r="AKI68" s="78"/>
      <c r="AKJ68" s="78"/>
      <c r="AKK68" s="78"/>
      <c r="AKL68" s="78"/>
      <c r="AKM68" s="78"/>
      <c r="AKN68" s="78"/>
      <c r="AKO68" s="78"/>
      <c r="AKP68" s="78"/>
      <c r="AKQ68" s="78"/>
      <c r="AKR68" s="78"/>
      <c r="AKS68" s="78"/>
      <c r="AKT68" s="78"/>
      <c r="AKU68" s="78"/>
      <c r="AKV68" s="78"/>
      <c r="AKW68" s="78"/>
      <c r="AKX68" s="78"/>
      <c r="AKY68" s="78"/>
      <c r="AKZ68" s="78"/>
      <c r="ALA68" s="78"/>
      <c r="ALB68" s="78"/>
      <c r="ALC68" s="78"/>
      <c r="ALD68" s="78"/>
      <c r="ALE68" s="78"/>
      <c r="ALF68" s="78"/>
      <c r="ALG68" s="78"/>
      <c r="ALH68" s="78"/>
      <c r="ALI68" s="78"/>
      <c r="ALJ68" s="78"/>
      <c r="ALK68" s="78"/>
      <c r="ALL68" s="78"/>
      <c r="ALM68" s="78"/>
      <c r="ALN68" s="78"/>
      <c r="ALO68" s="78"/>
      <c r="ALP68" s="78"/>
      <c r="ALQ68" s="78"/>
      <c r="ALR68" s="78"/>
      <c r="ALS68" s="78"/>
      <c r="ALT68" s="78"/>
      <c r="ALU68" s="78"/>
      <c r="ALV68" s="78"/>
      <c r="ALW68" s="78"/>
      <c r="ALX68" s="78"/>
      <c r="ALY68" s="78"/>
      <c r="ALZ68" s="78"/>
      <c r="AMA68" s="78"/>
      <c r="AMB68" s="78"/>
      <c r="AMC68" s="78"/>
      <c r="AMD68" s="78"/>
      <c r="AME68" s="78"/>
      <c r="AMF68" s="78"/>
      <c r="AMG68" s="78"/>
      <c r="AMH68" s="39"/>
      <c r="AMI68" s="39"/>
      <c r="AMJ68" s="39"/>
      <c r="AMK68" s="39"/>
    </row>
    <row r="69" s="78" customFormat="true" ht="13.8" hidden="false" customHeight="false" outlineLevel="0" collapsed="false">
      <c r="A69" s="80" t="s">
        <v>87</v>
      </c>
      <c r="B69" s="81" t="n">
        <f aca="false">SUM(B63:B68)</f>
        <v>0.0953187453728889</v>
      </c>
      <c r="C69" s="82" t="n">
        <f aca="false">SUM(C63:C68)</f>
        <v>555.258408292328</v>
      </c>
      <c r="D69" s="82" t="n">
        <f aca="false">SUM(D63:D68)</f>
        <v>1052.25418666293</v>
      </c>
      <c r="E69" s="82" t="n">
        <f aca="false">SUM(E63:E68)</f>
        <v>1245.65960577079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9"/>
      <c r="AMI69" s="39"/>
      <c r="AMJ69" s="39"/>
      <c r="AMK69" s="39"/>
      <c r="AML69" s="39"/>
      <c r="AMM69" s="39"/>
      <c r="XFC69" s="39"/>
      <c r="XFD69" s="39"/>
    </row>
    <row r="70" customFormat="false" ht="13.8" hidden="false" customHeight="false" outlineLevel="0" collapsed="false">
      <c r="A70" s="88" t="s">
        <v>131</v>
      </c>
      <c r="B70" s="89"/>
      <c r="C70" s="73" t="s">
        <v>79</v>
      </c>
      <c r="D70" s="73" t="s">
        <v>79</v>
      </c>
      <c r="E70" s="73" t="s">
        <v>79</v>
      </c>
      <c r="AT70" s="36"/>
      <c r="AMH70" s="39"/>
    </row>
    <row r="71" customFormat="false" ht="13.8" hidden="false" customHeight="false" outlineLevel="0" collapsed="false">
      <c r="A71" s="55" t="s">
        <v>132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  <c r="IV71" s="78"/>
      <c r="IW71" s="78"/>
      <c r="IX71" s="78"/>
      <c r="IY71" s="78"/>
      <c r="IZ71" s="78"/>
      <c r="JA71" s="78"/>
      <c r="JB71" s="78"/>
      <c r="JC71" s="78"/>
      <c r="JD71" s="78"/>
      <c r="JE71" s="78"/>
      <c r="JF71" s="78"/>
      <c r="JG71" s="78"/>
      <c r="JH71" s="78"/>
      <c r="JI71" s="78"/>
      <c r="JJ71" s="78"/>
      <c r="JK71" s="78"/>
      <c r="JL71" s="78"/>
      <c r="JM71" s="78"/>
      <c r="JN71" s="78"/>
      <c r="JO71" s="78"/>
      <c r="JP71" s="78"/>
      <c r="JQ71" s="78"/>
      <c r="JR71" s="78"/>
      <c r="JS71" s="78"/>
      <c r="JT71" s="78"/>
      <c r="JU71" s="78"/>
      <c r="JV71" s="78"/>
      <c r="JW71" s="78"/>
      <c r="JX71" s="78"/>
      <c r="JY71" s="78"/>
      <c r="JZ71" s="78"/>
      <c r="KA71" s="78"/>
      <c r="KB71" s="78"/>
      <c r="KC71" s="78"/>
      <c r="KD71" s="78"/>
      <c r="KE71" s="78"/>
      <c r="KF71" s="78"/>
      <c r="KG71" s="78"/>
      <c r="KH71" s="78"/>
      <c r="KI71" s="78"/>
      <c r="KJ71" s="78"/>
      <c r="KK71" s="78"/>
      <c r="KL71" s="78"/>
      <c r="KM71" s="78"/>
      <c r="KN71" s="78"/>
      <c r="KO71" s="78"/>
      <c r="KP71" s="78"/>
      <c r="KQ71" s="78"/>
      <c r="KR71" s="78"/>
      <c r="KS71" s="78"/>
      <c r="KT71" s="78"/>
      <c r="KU71" s="78"/>
      <c r="KV71" s="78"/>
      <c r="KW71" s="78"/>
      <c r="KX71" s="78"/>
      <c r="KY71" s="78"/>
      <c r="KZ71" s="78"/>
      <c r="LA71" s="78"/>
      <c r="LB71" s="78"/>
      <c r="LC71" s="78"/>
      <c r="LD71" s="78"/>
      <c r="LE71" s="78"/>
      <c r="LF71" s="78"/>
      <c r="LG71" s="78"/>
      <c r="LH71" s="78"/>
      <c r="LI71" s="78"/>
      <c r="LJ71" s="78"/>
      <c r="LK71" s="78"/>
      <c r="LL71" s="78"/>
      <c r="LM71" s="78"/>
      <c r="LN71" s="78"/>
      <c r="LO71" s="78"/>
      <c r="LP71" s="78"/>
      <c r="LQ71" s="78"/>
      <c r="LR71" s="78"/>
      <c r="LS71" s="78"/>
      <c r="LT71" s="78"/>
      <c r="LU71" s="78"/>
      <c r="LV71" s="78"/>
      <c r="LW71" s="78"/>
      <c r="LX71" s="78"/>
      <c r="LY71" s="78"/>
      <c r="LZ71" s="78"/>
      <c r="MA71" s="78"/>
      <c r="MB71" s="78"/>
      <c r="MC71" s="78"/>
      <c r="MD71" s="78"/>
      <c r="ME71" s="78"/>
      <c r="MF71" s="78"/>
      <c r="MG71" s="78"/>
      <c r="MH71" s="78"/>
      <c r="MI71" s="78"/>
      <c r="MJ71" s="78"/>
      <c r="MK71" s="78"/>
      <c r="ML71" s="78"/>
      <c r="MM71" s="78"/>
      <c r="MN71" s="78"/>
      <c r="MO71" s="78"/>
      <c r="MP71" s="78"/>
      <c r="MQ71" s="78"/>
      <c r="MR71" s="78"/>
      <c r="MS71" s="78"/>
      <c r="MT71" s="78"/>
      <c r="MU71" s="78"/>
      <c r="MV71" s="78"/>
      <c r="MW71" s="78"/>
      <c r="MX71" s="78"/>
      <c r="MY71" s="78"/>
      <c r="MZ71" s="78"/>
      <c r="NA71" s="78"/>
      <c r="NB71" s="78"/>
      <c r="NC71" s="78"/>
      <c r="ND71" s="78"/>
      <c r="NE71" s="78"/>
      <c r="NF71" s="78"/>
      <c r="NG71" s="78"/>
      <c r="NH71" s="78"/>
      <c r="NI71" s="78"/>
      <c r="NJ71" s="78"/>
      <c r="NK71" s="78"/>
      <c r="NL71" s="78"/>
      <c r="NM71" s="78"/>
      <c r="NN71" s="78"/>
      <c r="NO71" s="78"/>
      <c r="NP71" s="78"/>
      <c r="NQ71" s="78"/>
      <c r="NR71" s="78"/>
      <c r="NS71" s="78"/>
      <c r="NT71" s="78"/>
      <c r="NU71" s="78"/>
      <c r="NV71" s="78"/>
      <c r="NW71" s="78"/>
      <c r="NX71" s="78"/>
      <c r="NY71" s="78"/>
      <c r="NZ71" s="78"/>
      <c r="OA71" s="78"/>
      <c r="OB71" s="78"/>
      <c r="OC71" s="78"/>
      <c r="OD71" s="78"/>
      <c r="OE71" s="78"/>
      <c r="OF71" s="78"/>
      <c r="OG71" s="78"/>
      <c r="OH71" s="78"/>
      <c r="OI71" s="78"/>
      <c r="OJ71" s="78"/>
      <c r="OK71" s="78"/>
      <c r="OL71" s="78"/>
      <c r="OM71" s="78"/>
      <c r="ON71" s="78"/>
      <c r="OO71" s="78"/>
      <c r="OP71" s="78"/>
      <c r="OQ71" s="78"/>
      <c r="OR71" s="78"/>
      <c r="OS71" s="78"/>
      <c r="OT71" s="78"/>
      <c r="OU71" s="78"/>
      <c r="OV71" s="78"/>
      <c r="OW71" s="78"/>
      <c r="OX71" s="78"/>
      <c r="OY71" s="78"/>
      <c r="OZ71" s="78"/>
      <c r="PA71" s="78"/>
      <c r="PB71" s="78"/>
      <c r="PC71" s="78"/>
      <c r="PD71" s="78"/>
      <c r="PE71" s="78"/>
      <c r="PF71" s="78"/>
      <c r="PG71" s="78"/>
      <c r="PH71" s="78"/>
      <c r="PI71" s="78"/>
      <c r="PJ71" s="78"/>
      <c r="PK71" s="78"/>
      <c r="PL71" s="78"/>
      <c r="PM71" s="78"/>
      <c r="PN71" s="78"/>
      <c r="PO71" s="78"/>
      <c r="PP71" s="78"/>
      <c r="PQ71" s="78"/>
      <c r="PR71" s="78"/>
      <c r="PS71" s="78"/>
      <c r="PT71" s="78"/>
      <c r="PU71" s="78"/>
      <c r="PV71" s="78"/>
      <c r="PW71" s="78"/>
      <c r="PX71" s="78"/>
      <c r="PY71" s="78"/>
      <c r="PZ71" s="78"/>
      <c r="QA71" s="78"/>
      <c r="QB71" s="78"/>
      <c r="QC71" s="78"/>
      <c r="QD71" s="78"/>
      <c r="QE71" s="78"/>
      <c r="QF71" s="78"/>
      <c r="QG71" s="78"/>
      <c r="QH71" s="78"/>
      <c r="QI71" s="78"/>
      <c r="QJ71" s="78"/>
      <c r="QK71" s="78"/>
      <c r="QL71" s="78"/>
      <c r="QM71" s="78"/>
      <c r="QN71" s="78"/>
      <c r="QO71" s="78"/>
      <c r="QP71" s="78"/>
      <c r="QQ71" s="78"/>
      <c r="QR71" s="78"/>
      <c r="QS71" s="78"/>
      <c r="QT71" s="78"/>
      <c r="QU71" s="78"/>
      <c r="QV71" s="78"/>
      <c r="QW71" s="78"/>
      <c r="QX71" s="78"/>
      <c r="QY71" s="78"/>
      <c r="QZ71" s="78"/>
      <c r="RA71" s="78"/>
      <c r="RB71" s="78"/>
      <c r="RC71" s="78"/>
      <c r="RD71" s="78"/>
      <c r="RE71" s="78"/>
      <c r="RF71" s="78"/>
      <c r="RG71" s="78"/>
      <c r="RH71" s="78"/>
      <c r="RI71" s="78"/>
      <c r="RJ71" s="78"/>
      <c r="RK71" s="78"/>
      <c r="RL71" s="78"/>
      <c r="RM71" s="78"/>
      <c r="RN71" s="78"/>
      <c r="RO71" s="78"/>
      <c r="RP71" s="78"/>
      <c r="RQ71" s="78"/>
      <c r="RR71" s="78"/>
      <c r="RS71" s="78"/>
      <c r="RT71" s="78"/>
      <c r="RU71" s="78"/>
      <c r="RV71" s="78"/>
      <c r="RW71" s="78"/>
      <c r="RX71" s="78"/>
      <c r="RY71" s="78"/>
      <c r="RZ71" s="78"/>
      <c r="SA71" s="78"/>
      <c r="SB71" s="78"/>
      <c r="SC71" s="78"/>
      <c r="SD71" s="78"/>
      <c r="SE71" s="78"/>
      <c r="SF71" s="78"/>
      <c r="SG71" s="78"/>
      <c r="SH71" s="78"/>
      <c r="SI71" s="78"/>
      <c r="SJ71" s="78"/>
      <c r="SK71" s="78"/>
      <c r="SL71" s="78"/>
      <c r="SM71" s="78"/>
      <c r="SN71" s="78"/>
      <c r="SO71" s="78"/>
      <c r="SP71" s="78"/>
      <c r="SQ71" s="78"/>
      <c r="SR71" s="78"/>
      <c r="SS71" s="78"/>
      <c r="ST71" s="78"/>
      <c r="SU71" s="78"/>
      <c r="SV71" s="78"/>
      <c r="SW71" s="78"/>
      <c r="SX71" s="78"/>
      <c r="SY71" s="78"/>
      <c r="SZ71" s="78"/>
      <c r="TA71" s="78"/>
      <c r="TB71" s="78"/>
      <c r="TC71" s="78"/>
      <c r="TD71" s="78"/>
      <c r="TE71" s="78"/>
      <c r="TF71" s="78"/>
      <c r="TG71" s="78"/>
      <c r="TH71" s="78"/>
      <c r="TI71" s="78"/>
      <c r="TJ71" s="78"/>
      <c r="TK71" s="78"/>
      <c r="TL71" s="78"/>
      <c r="TM71" s="78"/>
      <c r="TN71" s="78"/>
      <c r="TO71" s="78"/>
      <c r="TP71" s="78"/>
      <c r="TQ71" s="78"/>
      <c r="TR71" s="78"/>
      <c r="TS71" s="78"/>
      <c r="TT71" s="78"/>
      <c r="TU71" s="78"/>
      <c r="TV71" s="78"/>
      <c r="TW71" s="78"/>
      <c r="TX71" s="78"/>
      <c r="TY71" s="78"/>
      <c r="TZ71" s="78"/>
      <c r="UA71" s="78"/>
      <c r="UB71" s="78"/>
      <c r="UC71" s="78"/>
      <c r="UD71" s="78"/>
      <c r="UE71" s="78"/>
      <c r="UF71" s="78"/>
      <c r="UG71" s="78"/>
      <c r="UH71" s="78"/>
      <c r="UI71" s="78"/>
      <c r="UJ71" s="78"/>
      <c r="UK71" s="78"/>
      <c r="UL71" s="78"/>
      <c r="UM71" s="78"/>
      <c r="UN71" s="78"/>
      <c r="UO71" s="78"/>
      <c r="UP71" s="78"/>
      <c r="UQ71" s="78"/>
      <c r="UR71" s="78"/>
      <c r="US71" s="78"/>
      <c r="UT71" s="78"/>
      <c r="UU71" s="78"/>
      <c r="UV71" s="78"/>
      <c r="UW71" s="78"/>
      <c r="UX71" s="78"/>
      <c r="UY71" s="78"/>
      <c r="UZ71" s="78"/>
      <c r="VA71" s="78"/>
      <c r="VB71" s="78"/>
      <c r="VC71" s="78"/>
      <c r="VD71" s="78"/>
      <c r="VE71" s="78"/>
      <c r="VF71" s="78"/>
      <c r="VG71" s="78"/>
      <c r="VH71" s="78"/>
      <c r="VI71" s="78"/>
      <c r="VJ71" s="78"/>
      <c r="VK71" s="78"/>
      <c r="VL71" s="78"/>
      <c r="VM71" s="78"/>
      <c r="VN71" s="78"/>
      <c r="VO71" s="78"/>
      <c r="VP71" s="78"/>
      <c r="VQ71" s="78"/>
      <c r="VR71" s="78"/>
      <c r="VS71" s="78"/>
      <c r="VT71" s="78"/>
      <c r="VU71" s="78"/>
      <c r="VV71" s="78"/>
      <c r="VW71" s="78"/>
      <c r="VX71" s="78"/>
      <c r="VY71" s="78"/>
      <c r="VZ71" s="78"/>
      <c r="WA71" s="78"/>
      <c r="WB71" s="78"/>
      <c r="WC71" s="78"/>
      <c r="WD71" s="78"/>
      <c r="WE71" s="78"/>
      <c r="WF71" s="78"/>
      <c r="WG71" s="78"/>
      <c r="WH71" s="78"/>
      <c r="WI71" s="78"/>
      <c r="WJ71" s="78"/>
      <c r="WK71" s="78"/>
      <c r="WL71" s="78"/>
      <c r="WM71" s="78"/>
      <c r="WN71" s="78"/>
      <c r="WO71" s="78"/>
      <c r="WP71" s="78"/>
      <c r="WQ71" s="78"/>
      <c r="WR71" s="78"/>
      <c r="WS71" s="78"/>
      <c r="WT71" s="78"/>
      <c r="WU71" s="78"/>
      <c r="WV71" s="78"/>
      <c r="WW71" s="78"/>
      <c r="WX71" s="78"/>
      <c r="WY71" s="78"/>
      <c r="WZ71" s="78"/>
      <c r="XA71" s="78"/>
      <c r="XB71" s="78"/>
      <c r="XC71" s="78"/>
      <c r="XD71" s="78"/>
      <c r="XE71" s="78"/>
      <c r="XF71" s="78"/>
      <c r="XG71" s="78"/>
      <c r="XH71" s="78"/>
      <c r="XI71" s="78"/>
      <c r="XJ71" s="78"/>
      <c r="XK71" s="78"/>
      <c r="XL71" s="78"/>
      <c r="XM71" s="78"/>
      <c r="XN71" s="78"/>
      <c r="XO71" s="78"/>
      <c r="XP71" s="78"/>
      <c r="XQ71" s="78"/>
      <c r="XR71" s="78"/>
      <c r="XS71" s="78"/>
      <c r="XT71" s="78"/>
      <c r="XU71" s="78"/>
      <c r="XV71" s="78"/>
      <c r="XW71" s="78"/>
      <c r="XX71" s="78"/>
      <c r="XY71" s="78"/>
      <c r="XZ71" s="78"/>
      <c r="YA71" s="78"/>
      <c r="YB71" s="78"/>
      <c r="YC71" s="78"/>
      <c r="YD71" s="78"/>
      <c r="YE71" s="78"/>
      <c r="YF71" s="78"/>
      <c r="YG71" s="78"/>
      <c r="YH71" s="78"/>
      <c r="YI71" s="78"/>
      <c r="YJ71" s="78"/>
      <c r="YK71" s="78"/>
      <c r="YL71" s="78"/>
      <c r="YM71" s="78"/>
      <c r="YN71" s="78"/>
      <c r="YO71" s="78"/>
      <c r="YP71" s="78"/>
      <c r="YQ71" s="78"/>
      <c r="YR71" s="78"/>
      <c r="YS71" s="78"/>
      <c r="YT71" s="78"/>
      <c r="YU71" s="78"/>
      <c r="YV71" s="78"/>
      <c r="YW71" s="78"/>
      <c r="YX71" s="78"/>
      <c r="YY71" s="78"/>
      <c r="YZ71" s="78"/>
      <c r="ZA71" s="78"/>
      <c r="ZB71" s="78"/>
      <c r="ZC71" s="78"/>
      <c r="ZD71" s="78"/>
      <c r="ZE71" s="78"/>
      <c r="ZF71" s="78"/>
      <c r="ZG71" s="78"/>
      <c r="ZH71" s="78"/>
      <c r="ZI71" s="78"/>
      <c r="ZJ71" s="78"/>
      <c r="ZK71" s="78"/>
      <c r="ZL71" s="78"/>
      <c r="ZM71" s="78"/>
      <c r="ZN71" s="78"/>
      <c r="ZO71" s="78"/>
      <c r="ZP71" s="78"/>
      <c r="ZQ71" s="78"/>
      <c r="ZR71" s="78"/>
      <c r="ZS71" s="78"/>
      <c r="ZT71" s="78"/>
      <c r="ZU71" s="78"/>
      <c r="ZV71" s="78"/>
      <c r="ZW71" s="78"/>
      <c r="ZX71" s="78"/>
      <c r="ZY71" s="78"/>
      <c r="ZZ71" s="78"/>
      <c r="AAA71" s="78"/>
      <c r="AAB71" s="78"/>
      <c r="AAC71" s="78"/>
      <c r="AAD71" s="78"/>
      <c r="AAE71" s="78"/>
      <c r="AAF71" s="78"/>
      <c r="AAG71" s="78"/>
      <c r="AAH71" s="78"/>
      <c r="AAI71" s="78"/>
      <c r="AAJ71" s="78"/>
      <c r="AAK71" s="78"/>
      <c r="AAL71" s="78"/>
      <c r="AAM71" s="78"/>
      <c r="AAN71" s="78"/>
      <c r="AAO71" s="78"/>
      <c r="AAP71" s="78"/>
      <c r="AAQ71" s="78"/>
      <c r="AAR71" s="78"/>
      <c r="AAS71" s="78"/>
      <c r="AAT71" s="78"/>
      <c r="AAU71" s="78"/>
      <c r="AAV71" s="78"/>
      <c r="AAW71" s="78"/>
      <c r="AAX71" s="78"/>
      <c r="AAY71" s="78"/>
      <c r="AAZ71" s="78"/>
      <c r="ABA71" s="78"/>
      <c r="ABB71" s="78"/>
      <c r="ABC71" s="78"/>
      <c r="ABD71" s="78"/>
      <c r="ABE71" s="78"/>
      <c r="ABF71" s="78"/>
      <c r="ABG71" s="78"/>
      <c r="ABH71" s="78"/>
      <c r="ABI71" s="78"/>
      <c r="ABJ71" s="78"/>
      <c r="ABK71" s="78"/>
      <c r="ABL71" s="78"/>
      <c r="ABM71" s="78"/>
      <c r="ABN71" s="78"/>
      <c r="ABO71" s="78"/>
      <c r="ABP71" s="78"/>
      <c r="ABQ71" s="78"/>
      <c r="ABR71" s="78"/>
      <c r="ABS71" s="78"/>
      <c r="ABT71" s="78"/>
      <c r="ABU71" s="78"/>
      <c r="ABV71" s="78"/>
      <c r="ABW71" s="78"/>
      <c r="ABX71" s="78"/>
      <c r="ABY71" s="78"/>
      <c r="ABZ71" s="78"/>
      <c r="ACA71" s="78"/>
      <c r="ACB71" s="78"/>
      <c r="ACC71" s="78"/>
      <c r="ACD71" s="78"/>
      <c r="ACE71" s="78"/>
      <c r="ACF71" s="78"/>
      <c r="ACG71" s="78"/>
      <c r="ACH71" s="78"/>
      <c r="ACI71" s="78"/>
      <c r="ACJ71" s="78"/>
      <c r="ACK71" s="78"/>
      <c r="ACL71" s="78"/>
      <c r="ACM71" s="78"/>
      <c r="ACN71" s="78"/>
      <c r="ACO71" s="78"/>
      <c r="ACP71" s="78"/>
      <c r="ACQ71" s="78"/>
      <c r="ACR71" s="78"/>
      <c r="ACS71" s="78"/>
      <c r="ACT71" s="78"/>
      <c r="ACU71" s="78"/>
      <c r="ACV71" s="78"/>
      <c r="ACW71" s="78"/>
      <c r="ACX71" s="78"/>
      <c r="ACY71" s="78"/>
      <c r="ACZ71" s="78"/>
      <c r="ADA71" s="78"/>
      <c r="ADB71" s="78"/>
      <c r="ADC71" s="78"/>
      <c r="ADD71" s="78"/>
      <c r="ADE71" s="78"/>
      <c r="ADF71" s="78"/>
      <c r="ADG71" s="78"/>
      <c r="ADH71" s="78"/>
      <c r="ADI71" s="78"/>
      <c r="ADJ71" s="78"/>
      <c r="ADK71" s="78"/>
      <c r="ADL71" s="78"/>
      <c r="ADM71" s="78"/>
      <c r="ADN71" s="78"/>
      <c r="ADO71" s="78"/>
      <c r="ADP71" s="78"/>
      <c r="ADQ71" s="78"/>
      <c r="ADR71" s="78"/>
      <c r="ADS71" s="78"/>
      <c r="ADT71" s="78"/>
      <c r="ADU71" s="78"/>
      <c r="ADV71" s="78"/>
      <c r="ADW71" s="78"/>
      <c r="ADX71" s="78"/>
      <c r="ADY71" s="78"/>
      <c r="ADZ71" s="78"/>
      <c r="AEA71" s="78"/>
      <c r="AEB71" s="78"/>
      <c r="AEC71" s="78"/>
      <c r="AED71" s="78"/>
      <c r="AEE71" s="78"/>
      <c r="AEF71" s="78"/>
      <c r="AEG71" s="78"/>
      <c r="AEH71" s="78"/>
      <c r="AEI71" s="78"/>
      <c r="AEJ71" s="78"/>
      <c r="AEK71" s="78"/>
      <c r="AEL71" s="78"/>
      <c r="AEM71" s="78"/>
      <c r="AEN71" s="78"/>
      <c r="AEO71" s="78"/>
      <c r="AEP71" s="78"/>
      <c r="AEQ71" s="78"/>
      <c r="AER71" s="78"/>
      <c r="AES71" s="78"/>
      <c r="AET71" s="78"/>
      <c r="AEU71" s="78"/>
      <c r="AEV71" s="78"/>
      <c r="AEW71" s="78"/>
      <c r="AEX71" s="78"/>
      <c r="AEY71" s="78"/>
      <c r="AEZ71" s="78"/>
      <c r="AFA71" s="78"/>
      <c r="AFB71" s="78"/>
      <c r="AFC71" s="78"/>
      <c r="AFD71" s="78"/>
      <c r="AFE71" s="78"/>
      <c r="AFF71" s="78"/>
      <c r="AFG71" s="78"/>
      <c r="AFH71" s="78"/>
      <c r="AFI71" s="78"/>
      <c r="AFJ71" s="78"/>
      <c r="AFK71" s="78"/>
      <c r="AFL71" s="78"/>
      <c r="AFM71" s="78"/>
      <c r="AFN71" s="78"/>
      <c r="AFO71" s="78"/>
      <c r="AFP71" s="78"/>
      <c r="AFQ71" s="78"/>
      <c r="AFR71" s="78"/>
      <c r="AFS71" s="78"/>
      <c r="AFT71" s="78"/>
      <c r="AFU71" s="78"/>
      <c r="AFV71" s="78"/>
      <c r="AFW71" s="78"/>
      <c r="AFX71" s="78"/>
      <c r="AFY71" s="78"/>
      <c r="AFZ71" s="78"/>
      <c r="AGA71" s="78"/>
      <c r="AGB71" s="78"/>
      <c r="AGC71" s="78"/>
      <c r="AGD71" s="78"/>
      <c r="AGE71" s="78"/>
      <c r="AGF71" s="78"/>
      <c r="AGG71" s="78"/>
      <c r="AGH71" s="78"/>
      <c r="AGI71" s="78"/>
      <c r="AGJ71" s="78"/>
      <c r="AGK71" s="78"/>
      <c r="AGL71" s="78"/>
      <c r="AGM71" s="78"/>
      <c r="AGN71" s="78"/>
      <c r="AGO71" s="78"/>
      <c r="AGP71" s="78"/>
      <c r="AGQ71" s="78"/>
      <c r="AGR71" s="78"/>
      <c r="AGS71" s="78"/>
      <c r="AGT71" s="78"/>
      <c r="AGU71" s="78"/>
      <c r="AGV71" s="78"/>
      <c r="AGW71" s="78"/>
      <c r="AGX71" s="78"/>
      <c r="AGY71" s="78"/>
      <c r="AGZ71" s="78"/>
      <c r="AHA71" s="78"/>
      <c r="AHB71" s="78"/>
      <c r="AHC71" s="78"/>
      <c r="AHD71" s="78"/>
      <c r="AHE71" s="78"/>
      <c r="AHF71" s="78"/>
      <c r="AHG71" s="78"/>
      <c r="AHH71" s="78"/>
      <c r="AHI71" s="78"/>
      <c r="AHJ71" s="78"/>
      <c r="AHK71" s="78"/>
      <c r="AHL71" s="78"/>
      <c r="AHM71" s="78"/>
      <c r="AHN71" s="78"/>
      <c r="AHO71" s="78"/>
      <c r="AHP71" s="78"/>
      <c r="AHQ71" s="78"/>
      <c r="AHR71" s="78"/>
      <c r="AHS71" s="78"/>
      <c r="AHT71" s="78"/>
      <c r="AHU71" s="78"/>
      <c r="AHV71" s="78"/>
      <c r="AHW71" s="78"/>
      <c r="AHX71" s="78"/>
      <c r="AHY71" s="78"/>
      <c r="AHZ71" s="78"/>
      <c r="AIA71" s="78"/>
      <c r="AIB71" s="78"/>
      <c r="AIC71" s="78"/>
      <c r="AID71" s="78"/>
      <c r="AIE71" s="78"/>
      <c r="AIF71" s="78"/>
      <c r="AIG71" s="78"/>
      <c r="AIH71" s="78"/>
      <c r="AII71" s="78"/>
      <c r="AIJ71" s="78"/>
      <c r="AIK71" s="78"/>
      <c r="AIL71" s="78"/>
      <c r="AIM71" s="78"/>
      <c r="AIN71" s="78"/>
      <c r="AIO71" s="78"/>
      <c r="AIP71" s="78"/>
      <c r="AIQ71" s="78"/>
      <c r="AIR71" s="78"/>
      <c r="AIS71" s="78"/>
      <c r="AIT71" s="78"/>
      <c r="AIU71" s="78"/>
      <c r="AIV71" s="78"/>
      <c r="AIW71" s="78"/>
      <c r="AIX71" s="78"/>
      <c r="AIY71" s="78"/>
      <c r="AIZ71" s="78"/>
      <c r="AJA71" s="78"/>
      <c r="AJB71" s="78"/>
      <c r="AJC71" s="78"/>
      <c r="AJD71" s="78"/>
      <c r="AJE71" s="78"/>
      <c r="AJF71" s="78"/>
      <c r="AJG71" s="78"/>
      <c r="AJH71" s="78"/>
      <c r="AJI71" s="78"/>
      <c r="AJJ71" s="78"/>
      <c r="AJK71" s="78"/>
      <c r="AJL71" s="78"/>
      <c r="AJM71" s="78"/>
      <c r="AJN71" s="78"/>
      <c r="AJO71" s="78"/>
      <c r="AJP71" s="78"/>
      <c r="AJQ71" s="78"/>
      <c r="AJR71" s="78"/>
      <c r="AJS71" s="78"/>
      <c r="AJT71" s="78"/>
      <c r="AJU71" s="78"/>
      <c r="AJV71" s="78"/>
      <c r="AJW71" s="78"/>
      <c r="AJX71" s="78"/>
      <c r="AJY71" s="78"/>
      <c r="AJZ71" s="78"/>
      <c r="AKA71" s="78"/>
      <c r="AKB71" s="78"/>
      <c r="AKC71" s="78"/>
      <c r="AKD71" s="78"/>
      <c r="AKE71" s="78"/>
      <c r="AKF71" s="78"/>
      <c r="AKG71" s="78"/>
      <c r="AKH71" s="78"/>
      <c r="AKI71" s="78"/>
      <c r="AKJ71" s="78"/>
      <c r="AKK71" s="78"/>
      <c r="AKL71" s="78"/>
      <c r="AKM71" s="78"/>
      <c r="AKN71" s="78"/>
      <c r="AKO71" s="78"/>
      <c r="AKP71" s="78"/>
      <c r="AKQ71" s="78"/>
      <c r="AKR71" s="78"/>
      <c r="AKS71" s="78"/>
      <c r="AKT71" s="78"/>
      <c r="AKU71" s="78"/>
      <c r="AKV71" s="78"/>
      <c r="AKW71" s="78"/>
      <c r="AKX71" s="78"/>
      <c r="AKY71" s="78"/>
      <c r="AKZ71" s="78"/>
      <c r="ALA71" s="78"/>
      <c r="ALB71" s="78"/>
      <c r="ALC71" s="78"/>
      <c r="ALD71" s="78"/>
      <c r="ALE71" s="78"/>
      <c r="ALF71" s="78"/>
      <c r="ALG71" s="78"/>
      <c r="ALH71" s="78"/>
      <c r="ALI71" s="78"/>
      <c r="ALJ71" s="78"/>
      <c r="ALK71" s="78"/>
      <c r="ALL71" s="78"/>
      <c r="ALM71" s="78"/>
      <c r="ALN71" s="78"/>
      <c r="ALO71" s="78"/>
      <c r="ALP71" s="78"/>
      <c r="ALQ71" s="78"/>
      <c r="ALR71" s="78"/>
      <c r="ALS71" s="78"/>
      <c r="ALT71" s="78"/>
      <c r="ALU71" s="78"/>
      <c r="ALV71" s="78"/>
      <c r="ALW71" s="78"/>
      <c r="ALX71" s="78"/>
      <c r="ALY71" s="78"/>
      <c r="ALZ71" s="78"/>
      <c r="AMA71" s="78"/>
      <c r="AMB71" s="78"/>
      <c r="AMC71" s="78"/>
      <c r="AMD71" s="78"/>
      <c r="AME71" s="78"/>
      <c r="AMF71" s="78"/>
      <c r="AMG71" s="78"/>
      <c r="AMH71" s="39"/>
      <c r="AMI71" s="39"/>
      <c r="AMJ71" s="39"/>
      <c r="AMK71" s="39"/>
    </row>
    <row r="72" customFormat="false" ht="13.8" hidden="false" customHeight="false" outlineLevel="0" collapsed="false">
      <c r="A72" s="115" t="s">
        <v>87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6"/>
      <c r="AMH72" s="39"/>
    </row>
    <row r="73" customFormat="false" ht="13.8" hidden="false" customHeight="false" outlineLevel="0" collapsed="false">
      <c r="A73" s="88" t="s">
        <v>133</v>
      </c>
      <c r="B73" s="89"/>
      <c r="C73" s="73" t="s">
        <v>79</v>
      </c>
      <c r="D73" s="73" t="s">
        <v>79</v>
      </c>
      <c r="E73" s="73" t="s">
        <v>79</v>
      </c>
      <c r="AT73" s="36"/>
      <c r="AMH73" s="39"/>
    </row>
    <row r="74" customFormat="false" ht="13.8" hidden="false" customHeight="false" outlineLevel="0" collapsed="false">
      <c r="A74" s="55" t="s">
        <v>134</v>
      </c>
      <c r="B74" s="112" t="n">
        <v>0</v>
      </c>
      <c r="C74" s="113" t="n">
        <v>0</v>
      </c>
      <c r="D74" s="113" t="n">
        <f aca="false">((D12+D13)/2/220)*15*1.6*2</f>
        <v>644.348072727273</v>
      </c>
      <c r="E74" s="113" t="n">
        <f aca="false">((E12+E13)/2/220)*15*1.6*2</f>
        <v>644.348072727273</v>
      </c>
      <c r="AT74" s="36"/>
      <c r="AMH74" s="39"/>
    </row>
    <row r="75" s="78" customFormat="true" ht="13.8" hidden="false" customHeight="false" outlineLevel="0" collapsed="false">
      <c r="A75" s="80" t="s">
        <v>87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644.348072727273</v>
      </c>
      <c r="E75" s="82" t="n">
        <f aca="false">SUM(E74)</f>
        <v>644.348072727273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9"/>
      <c r="AMI75" s="39"/>
      <c r="AMJ75" s="39"/>
      <c r="AMK75" s="39"/>
      <c r="AML75" s="39"/>
      <c r="AMM75" s="39"/>
      <c r="XFC75" s="39"/>
      <c r="XFD75" s="39"/>
    </row>
    <row r="76" s="78" customFormat="true" ht="13.8" hidden="false" customHeight="false" outlineLevel="0" collapsed="false">
      <c r="A76" s="116" t="s">
        <v>135</v>
      </c>
      <c r="B76" s="103"/>
      <c r="C76" s="54" t="s">
        <v>79</v>
      </c>
      <c r="D76" s="54" t="s">
        <v>79</v>
      </c>
      <c r="E76" s="54" t="s">
        <v>79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9"/>
      <c r="AMI76" s="39"/>
      <c r="AMJ76" s="39"/>
      <c r="AMK76" s="39"/>
      <c r="AML76" s="39"/>
      <c r="AMM76" s="39"/>
      <c r="XFC76" s="39"/>
      <c r="XFD76" s="39"/>
    </row>
    <row r="77" s="78" customFormat="true" ht="13.8" hidden="false" customHeight="false" outlineLevel="0" collapsed="false">
      <c r="A77" s="55" t="s">
        <v>136</v>
      </c>
      <c r="B77" s="76" t="n">
        <f aca="false">B69</f>
        <v>0.0953187453728889</v>
      </c>
      <c r="C77" s="111" t="n">
        <f aca="false">C69</f>
        <v>555.258408292328</v>
      </c>
      <c r="D77" s="77" t="n">
        <f aca="false">D69</f>
        <v>1052.25418666293</v>
      </c>
      <c r="E77" s="77" t="n">
        <f aca="false">E69</f>
        <v>1245.65960577079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9"/>
      <c r="AMI77" s="39"/>
      <c r="AMJ77" s="39"/>
      <c r="AMK77" s="39"/>
      <c r="AML77" s="39"/>
      <c r="AMM77" s="39"/>
      <c r="XFC77" s="39"/>
      <c r="XFD77" s="39"/>
    </row>
    <row r="78" s="78" customFormat="true" ht="13.8" hidden="false" customHeight="false" outlineLevel="0" collapsed="false">
      <c r="A78" s="55" t="s">
        <v>137</v>
      </c>
      <c r="B78" s="58" t="n">
        <f aca="false">B71</f>
        <v>0</v>
      </c>
      <c r="C78" s="111" t="n">
        <f aca="false">C72</f>
        <v>0</v>
      </c>
      <c r="D78" s="77" t="n">
        <f aca="false">D72</f>
        <v>0</v>
      </c>
      <c r="E78" s="77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9"/>
      <c r="AMI78" s="39"/>
      <c r="AMJ78" s="39"/>
      <c r="AMK78" s="39"/>
      <c r="AML78" s="39"/>
      <c r="AMM78" s="39"/>
      <c r="XFC78" s="39"/>
      <c r="XFD78" s="39"/>
    </row>
    <row r="79" customFormat="false" ht="13.8" hidden="false" customHeight="false" outlineLevel="0" collapsed="false">
      <c r="A79" s="55" t="s">
        <v>138</v>
      </c>
      <c r="B79" s="79" t="n">
        <f aca="false">B75</f>
        <v>0</v>
      </c>
      <c r="C79" s="101" t="n">
        <f aca="false">C75</f>
        <v>0</v>
      </c>
      <c r="D79" s="101" t="n">
        <f aca="false">D75</f>
        <v>644.348072727273</v>
      </c>
      <c r="E79" s="101" t="n">
        <f aca="false">E75</f>
        <v>644.348072727273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8"/>
      <c r="JD79" s="78"/>
      <c r="JE79" s="78"/>
      <c r="JF79" s="78"/>
      <c r="JG79" s="78"/>
      <c r="JH79" s="78"/>
      <c r="JI79" s="78"/>
      <c r="JJ79" s="78"/>
      <c r="JK79" s="78"/>
      <c r="JL79" s="78"/>
      <c r="JM79" s="78"/>
      <c r="JN79" s="78"/>
      <c r="JO79" s="78"/>
      <c r="JP79" s="78"/>
      <c r="JQ79" s="78"/>
      <c r="JR79" s="78"/>
      <c r="JS79" s="78"/>
      <c r="JT79" s="78"/>
      <c r="JU79" s="78"/>
      <c r="JV79" s="78"/>
      <c r="JW79" s="78"/>
      <c r="JX79" s="78"/>
      <c r="JY79" s="78"/>
      <c r="JZ79" s="78"/>
      <c r="KA79" s="78"/>
      <c r="KB79" s="78"/>
      <c r="KC79" s="78"/>
      <c r="KD79" s="78"/>
      <c r="KE79" s="78"/>
      <c r="KF79" s="78"/>
      <c r="KG79" s="78"/>
      <c r="KH79" s="78"/>
      <c r="KI79" s="78"/>
      <c r="KJ79" s="78"/>
      <c r="KK79" s="78"/>
      <c r="KL79" s="78"/>
      <c r="KM79" s="78"/>
      <c r="KN79" s="78"/>
      <c r="KO79" s="78"/>
      <c r="KP79" s="78"/>
      <c r="KQ79" s="78"/>
      <c r="KR79" s="78"/>
      <c r="KS79" s="78"/>
      <c r="KT79" s="78"/>
      <c r="KU79" s="78"/>
      <c r="KV79" s="78"/>
      <c r="KW79" s="78"/>
      <c r="KX79" s="78"/>
      <c r="KY79" s="78"/>
      <c r="KZ79" s="78"/>
      <c r="LA79" s="78"/>
      <c r="LB79" s="78"/>
      <c r="LC79" s="78"/>
      <c r="LD79" s="78"/>
      <c r="LE79" s="78"/>
      <c r="LF79" s="78"/>
      <c r="LG79" s="78"/>
      <c r="LH79" s="78"/>
      <c r="LI79" s="78"/>
      <c r="LJ79" s="78"/>
      <c r="LK79" s="78"/>
      <c r="LL79" s="78"/>
      <c r="LM79" s="78"/>
      <c r="LN79" s="78"/>
      <c r="LO79" s="78"/>
      <c r="LP79" s="78"/>
      <c r="LQ79" s="78"/>
      <c r="LR79" s="78"/>
      <c r="LS79" s="78"/>
      <c r="LT79" s="78"/>
      <c r="LU79" s="78"/>
      <c r="LV79" s="78"/>
      <c r="LW79" s="78"/>
      <c r="LX79" s="78"/>
      <c r="LY79" s="78"/>
      <c r="LZ79" s="78"/>
      <c r="MA79" s="78"/>
      <c r="MB79" s="78"/>
      <c r="MC79" s="78"/>
      <c r="MD79" s="78"/>
      <c r="ME79" s="78"/>
      <c r="MF79" s="78"/>
      <c r="MG79" s="78"/>
      <c r="MH79" s="78"/>
      <c r="MI79" s="78"/>
      <c r="MJ79" s="78"/>
      <c r="MK79" s="78"/>
      <c r="ML79" s="78"/>
      <c r="MM79" s="78"/>
      <c r="MN79" s="78"/>
      <c r="MO79" s="78"/>
      <c r="MP79" s="78"/>
      <c r="MQ79" s="78"/>
      <c r="MR79" s="78"/>
      <c r="MS79" s="78"/>
      <c r="MT79" s="78"/>
      <c r="MU79" s="78"/>
      <c r="MV79" s="78"/>
      <c r="MW79" s="78"/>
      <c r="MX79" s="78"/>
      <c r="MY79" s="78"/>
      <c r="MZ79" s="78"/>
      <c r="NA79" s="78"/>
      <c r="NB79" s="78"/>
      <c r="NC79" s="78"/>
      <c r="ND79" s="78"/>
      <c r="NE79" s="78"/>
      <c r="NF79" s="78"/>
      <c r="NG79" s="78"/>
      <c r="NH79" s="78"/>
      <c r="NI79" s="78"/>
      <c r="NJ79" s="78"/>
      <c r="NK79" s="78"/>
      <c r="NL79" s="78"/>
      <c r="NM79" s="78"/>
      <c r="NN79" s="78"/>
      <c r="NO79" s="78"/>
      <c r="NP79" s="78"/>
      <c r="NQ79" s="78"/>
      <c r="NR79" s="78"/>
      <c r="NS79" s="78"/>
      <c r="NT79" s="78"/>
      <c r="NU79" s="78"/>
      <c r="NV79" s="78"/>
      <c r="NW79" s="78"/>
      <c r="NX79" s="78"/>
      <c r="NY79" s="78"/>
      <c r="NZ79" s="78"/>
      <c r="OA79" s="78"/>
      <c r="OB79" s="78"/>
      <c r="OC79" s="78"/>
      <c r="OD79" s="78"/>
      <c r="OE79" s="78"/>
      <c r="OF79" s="78"/>
      <c r="OG79" s="78"/>
      <c r="OH79" s="78"/>
      <c r="OI79" s="78"/>
      <c r="OJ79" s="78"/>
      <c r="OK79" s="78"/>
      <c r="OL79" s="78"/>
      <c r="OM79" s="78"/>
      <c r="ON79" s="78"/>
      <c r="OO79" s="78"/>
      <c r="OP79" s="78"/>
      <c r="OQ79" s="78"/>
      <c r="OR79" s="78"/>
      <c r="OS79" s="78"/>
      <c r="OT79" s="78"/>
      <c r="OU79" s="78"/>
      <c r="OV79" s="78"/>
      <c r="OW79" s="78"/>
      <c r="OX79" s="78"/>
      <c r="OY79" s="78"/>
      <c r="OZ79" s="78"/>
      <c r="PA79" s="78"/>
      <c r="PB79" s="78"/>
      <c r="PC79" s="78"/>
      <c r="PD79" s="78"/>
      <c r="PE79" s="78"/>
      <c r="PF79" s="78"/>
      <c r="PG79" s="78"/>
      <c r="PH79" s="78"/>
      <c r="PI79" s="78"/>
      <c r="PJ79" s="78"/>
      <c r="PK79" s="78"/>
      <c r="PL79" s="78"/>
      <c r="PM79" s="78"/>
      <c r="PN79" s="78"/>
      <c r="PO79" s="78"/>
      <c r="PP79" s="78"/>
      <c r="PQ79" s="78"/>
      <c r="PR79" s="78"/>
      <c r="PS79" s="78"/>
      <c r="PT79" s="78"/>
      <c r="PU79" s="78"/>
      <c r="PV79" s="78"/>
      <c r="PW79" s="78"/>
      <c r="PX79" s="78"/>
      <c r="PY79" s="78"/>
      <c r="PZ79" s="78"/>
      <c r="QA79" s="78"/>
      <c r="QB79" s="78"/>
      <c r="QC79" s="78"/>
      <c r="QD79" s="78"/>
      <c r="QE79" s="78"/>
      <c r="QF79" s="78"/>
      <c r="QG79" s="78"/>
      <c r="QH79" s="78"/>
      <c r="QI79" s="78"/>
      <c r="QJ79" s="78"/>
      <c r="QK79" s="78"/>
      <c r="QL79" s="78"/>
      <c r="QM79" s="78"/>
      <c r="QN79" s="78"/>
      <c r="QO79" s="78"/>
      <c r="QP79" s="78"/>
      <c r="QQ79" s="78"/>
      <c r="QR79" s="78"/>
      <c r="QS79" s="78"/>
      <c r="QT79" s="78"/>
      <c r="QU79" s="78"/>
      <c r="QV79" s="78"/>
      <c r="QW79" s="78"/>
      <c r="QX79" s="78"/>
      <c r="QY79" s="78"/>
      <c r="QZ79" s="78"/>
      <c r="RA79" s="78"/>
      <c r="RB79" s="78"/>
      <c r="RC79" s="78"/>
      <c r="RD79" s="78"/>
      <c r="RE79" s="78"/>
      <c r="RF79" s="78"/>
      <c r="RG79" s="78"/>
      <c r="RH79" s="78"/>
      <c r="RI79" s="78"/>
      <c r="RJ79" s="78"/>
      <c r="RK79" s="78"/>
      <c r="RL79" s="78"/>
      <c r="RM79" s="78"/>
      <c r="RN79" s="78"/>
      <c r="RO79" s="78"/>
      <c r="RP79" s="78"/>
      <c r="RQ79" s="78"/>
      <c r="RR79" s="78"/>
      <c r="RS79" s="78"/>
      <c r="RT79" s="78"/>
      <c r="RU79" s="78"/>
      <c r="RV79" s="78"/>
      <c r="RW79" s="78"/>
      <c r="RX79" s="78"/>
      <c r="RY79" s="78"/>
      <c r="RZ79" s="78"/>
      <c r="SA79" s="78"/>
      <c r="SB79" s="78"/>
      <c r="SC79" s="78"/>
      <c r="SD79" s="78"/>
      <c r="SE79" s="78"/>
      <c r="SF79" s="78"/>
      <c r="SG79" s="78"/>
      <c r="SH79" s="78"/>
      <c r="SI79" s="78"/>
      <c r="SJ79" s="78"/>
      <c r="SK79" s="78"/>
      <c r="SL79" s="78"/>
      <c r="SM79" s="78"/>
      <c r="SN79" s="78"/>
      <c r="SO79" s="78"/>
      <c r="SP79" s="78"/>
      <c r="SQ79" s="78"/>
      <c r="SR79" s="78"/>
      <c r="SS79" s="78"/>
      <c r="ST79" s="78"/>
      <c r="SU79" s="78"/>
      <c r="SV79" s="78"/>
      <c r="SW79" s="78"/>
      <c r="SX79" s="78"/>
      <c r="SY79" s="78"/>
      <c r="SZ79" s="78"/>
      <c r="TA79" s="78"/>
      <c r="TB79" s="78"/>
      <c r="TC79" s="78"/>
      <c r="TD79" s="78"/>
      <c r="TE79" s="78"/>
      <c r="TF79" s="78"/>
      <c r="TG79" s="78"/>
      <c r="TH79" s="78"/>
      <c r="TI79" s="78"/>
      <c r="TJ79" s="78"/>
      <c r="TK79" s="78"/>
      <c r="TL79" s="78"/>
      <c r="TM79" s="78"/>
      <c r="TN79" s="78"/>
      <c r="TO79" s="78"/>
      <c r="TP79" s="78"/>
      <c r="TQ79" s="78"/>
      <c r="TR79" s="78"/>
      <c r="TS79" s="78"/>
      <c r="TT79" s="78"/>
      <c r="TU79" s="78"/>
      <c r="TV79" s="78"/>
      <c r="TW79" s="78"/>
      <c r="TX79" s="78"/>
      <c r="TY79" s="78"/>
      <c r="TZ79" s="78"/>
      <c r="UA79" s="78"/>
      <c r="UB79" s="78"/>
      <c r="UC79" s="78"/>
      <c r="UD79" s="78"/>
      <c r="UE79" s="78"/>
      <c r="UF79" s="78"/>
      <c r="UG79" s="78"/>
      <c r="UH79" s="78"/>
      <c r="UI79" s="78"/>
      <c r="UJ79" s="78"/>
      <c r="UK79" s="78"/>
      <c r="UL79" s="78"/>
      <c r="UM79" s="78"/>
      <c r="UN79" s="78"/>
      <c r="UO79" s="78"/>
      <c r="UP79" s="78"/>
      <c r="UQ79" s="78"/>
      <c r="UR79" s="78"/>
      <c r="US79" s="78"/>
      <c r="UT79" s="78"/>
      <c r="UU79" s="78"/>
      <c r="UV79" s="78"/>
      <c r="UW79" s="78"/>
      <c r="UX79" s="78"/>
      <c r="UY79" s="78"/>
      <c r="UZ79" s="78"/>
      <c r="VA79" s="78"/>
      <c r="VB79" s="78"/>
      <c r="VC79" s="78"/>
      <c r="VD79" s="78"/>
      <c r="VE79" s="78"/>
      <c r="VF79" s="78"/>
      <c r="VG79" s="78"/>
      <c r="VH79" s="78"/>
      <c r="VI79" s="78"/>
      <c r="VJ79" s="78"/>
      <c r="VK79" s="78"/>
      <c r="VL79" s="78"/>
      <c r="VM79" s="78"/>
      <c r="VN79" s="78"/>
      <c r="VO79" s="78"/>
      <c r="VP79" s="78"/>
      <c r="VQ79" s="78"/>
      <c r="VR79" s="78"/>
      <c r="VS79" s="78"/>
      <c r="VT79" s="78"/>
      <c r="VU79" s="78"/>
      <c r="VV79" s="78"/>
      <c r="VW79" s="78"/>
      <c r="VX79" s="78"/>
      <c r="VY79" s="78"/>
      <c r="VZ79" s="78"/>
      <c r="WA79" s="78"/>
      <c r="WB79" s="78"/>
      <c r="WC79" s="78"/>
      <c r="WD79" s="78"/>
      <c r="WE79" s="78"/>
      <c r="WF79" s="78"/>
      <c r="WG79" s="78"/>
      <c r="WH79" s="78"/>
      <c r="WI79" s="78"/>
      <c r="WJ79" s="78"/>
      <c r="WK79" s="78"/>
      <c r="WL79" s="78"/>
      <c r="WM79" s="78"/>
      <c r="WN79" s="78"/>
      <c r="WO79" s="78"/>
      <c r="WP79" s="78"/>
      <c r="WQ79" s="78"/>
      <c r="WR79" s="78"/>
      <c r="WS79" s="78"/>
      <c r="WT79" s="78"/>
      <c r="WU79" s="78"/>
      <c r="WV79" s="78"/>
      <c r="WW79" s="78"/>
      <c r="WX79" s="78"/>
      <c r="WY79" s="78"/>
      <c r="WZ79" s="78"/>
      <c r="XA79" s="78"/>
      <c r="XB79" s="78"/>
      <c r="XC79" s="78"/>
      <c r="XD79" s="78"/>
      <c r="XE79" s="78"/>
      <c r="XF79" s="78"/>
      <c r="XG79" s="78"/>
      <c r="XH79" s="78"/>
      <c r="XI79" s="78"/>
      <c r="XJ79" s="78"/>
      <c r="XK79" s="78"/>
      <c r="XL79" s="78"/>
      <c r="XM79" s="78"/>
      <c r="XN79" s="78"/>
      <c r="XO79" s="78"/>
      <c r="XP79" s="78"/>
      <c r="XQ79" s="78"/>
      <c r="XR79" s="78"/>
      <c r="XS79" s="78"/>
      <c r="XT79" s="78"/>
      <c r="XU79" s="78"/>
      <c r="XV79" s="78"/>
      <c r="XW79" s="78"/>
      <c r="XX79" s="78"/>
      <c r="XY79" s="78"/>
      <c r="XZ79" s="78"/>
      <c r="YA79" s="78"/>
      <c r="YB79" s="78"/>
      <c r="YC79" s="78"/>
      <c r="YD79" s="78"/>
      <c r="YE79" s="78"/>
      <c r="YF79" s="78"/>
      <c r="YG79" s="78"/>
      <c r="YH79" s="78"/>
      <c r="YI79" s="78"/>
      <c r="YJ79" s="78"/>
      <c r="YK79" s="78"/>
      <c r="YL79" s="78"/>
      <c r="YM79" s="78"/>
      <c r="YN79" s="78"/>
      <c r="YO79" s="78"/>
      <c r="YP79" s="78"/>
      <c r="YQ79" s="78"/>
      <c r="YR79" s="78"/>
      <c r="YS79" s="78"/>
      <c r="YT79" s="78"/>
      <c r="YU79" s="78"/>
      <c r="YV79" s="78"/>
      <c r="YW79" s="78"/>
      <c r="YX79" s="78"/>
      <c r="YY79" s="78"/>
      <c r="YZ79" s="78"/>
      <c r="ZA79" s="78"/>
      <c r="ZB79" s="78"/>
      <c r="ZC79" s="78"/>
      <c r="ZD79" s="78"/>
      <c r="ZE79" s="78"/>
      <c r="ZF79" s="78"/>
      <c r="ZG79" s="78"/>
      <c r="ZH79" s="78"/>
      <c r="ZI79" s="78"/>
      <c r="ZJ79" s="78"/>
      <c r="ZK79" s="78"/>
      <c r="ZL79" s="78"/>
      <c r="ZM79" s="78"/>
      <c r="ZN79" s="78"/>
      <c r="ZO79" s="78"/>
      <c r="ZP79" s="78"/>
      <c r="ZQ79" s="78"/>
      <c r="ZR79" s="78"/>
      <c r="ZS79" s="78"/>
      <c r="ZT79" s="78"/>
      <c r="ZU79" s="78"/>
      <c r="ZV79" s="78"/>
      <c r="ZW79" s="78"/>
      <c r="ZX79" s="78"/>
      <c r="ZY79" s="78"/>
      <c r="ZZ79" s="78"/>
      <c r="AAA79" s="78"/>
      <c r="AAB79" s="78"/>
      <c r="AAC79" s="78"/>
      <c r="AAD79" s="78"/>
      <c r="AAE79" s="78"/>
      <c r="AAF79" s="78"/>
      <c r="AAG79" s="78"/>
      <c r="AAH79" s="78"/>
      <c r="AAI79" s="78"/>
      <c r="AAJ79" s="78"/>
      <c r="AAK79" s="78"/>
      <c r="AAL79" s="78"/>
      <c r="AAM79" s="78"/>
      <c r="AAN79" s="78"/>
      <c r="AAO79" s="78"/>
      <c r="AAP79" s="78"/>
      <c r="AAQ79" s="78"/>
      <c r="AAR79" s="78"/>
      <c r="AAS79" s="78"/>
      <c r="AAT79" s="78"/>
      <c r="AAU79" s="78"/>
      <c r="AAV79" s="78"/>
      <c r="AAW79" s="78"/>
      <c r="AAX79" s="78"/>
      <c r="AAY79" s="78"/>
      <c r="AAZ79" s="78"/>
      <c r="ABA79" s="78"/>
      <c r="ABB79" s="78"/>
      <c r="ABC79" s="78"/>
      <c r="ABD79" s="78"/>
      <c r="ABE79" s="78"/>
      <c r="ABF79" s="78"/>
      <c r="ABG79" s="78"/>
      <c r="ABH79" s="78"/>
      <c r="ABI79" s="78"/>
      <c r="ABJ79" s="78"/>
      <c r="ABK79" s="78"/>
      <c r="ABL79" s="78"/>
      <c r="ABM79" s="78"/>
      <c r="ABN79" s="78"/>
      <c r="ABO79" s="78"/>
      <c r="ABP79" s="78"/>
      <c r="ABQ79" s="78"/>
      <c r="ABR79" s="78"/>
      <c r="ABS79" s="78"/>
      <c r="ABT79" s="78"/>
      <c r="ABU79" s="78"/>
      <c r="ABV79" s="78"/>
      <c r="ABW79" s="78"/>
      <c r="ABX79" s="78"/>
      <c r="ABY79" s="78"/>
      <c r="ABZ79" s="78"/>
      <c r="ACA79" s="78"/>
      <c r="ACB79" s="78"/>
      <c r="ACC79" s="78"/>
      <c r="ACD79" s="78"/>
      <c r="ACE79" s="78"/>
      <c r="ACF79" s="78"/>
      <c r="ACG79" s="78"/>
      <c r="ACH79" s="78"/>
      <c r="ACI79" s="78"/>
      <c r="ACJ79" s="78"/>
      <c r="ACK79" s="78"/>
      <c r="ACL79" s="78"/>
      <c r="ACM79" s="78"/>
      <c r="ACN79" s="78"/>
      <c r="ACO79" s="78"/>
      <c r="ACP79" s="78"/>
      <c r="ACQ79" s="78"/>
      <c r="ACR79" s="78"/>
      <c r="ACS79" s="78"/>
      <c r="ACT79" s="78"/>
      <c r="ACU79" s="78"/>
      <c r="ACV79" s="78"/>
      <c r="ACW79" s="78"/>
      <c r="ACX79" s="78"/>
      <c r="ACY79" s="78"/>
      <c r="ACZ79" s="78"/>
      <c r="ADA79" s="78"/>
      <c r="ADB79" s="78"/>
      <c r="ADC79" s="78"/>
      <c r="ADD79" s="78"/>
      <c r="ADE79" s="78"/>
      <c r="ADF79" s="78"/>
      <c r="ADG79" s="78"/>
      <c r="ADH79" s="78"/>
      <c r="ADI79" s="78"/>
      <c r="ADJ79" s="78"/>
      <c r="ADK79" s="78"/>
      <c r="ADL79" s="78"/>
      <c r="ADM79" s="78"/>
      <c r="ADN79" s="78"/>
      <c r="ADO79" s="78"/>
      <c r="ADP79" s="78"/>
      <c r="ADQ79" s="78"/>
      <c r="ADR79" s="78"/>
      <c r="ADS79" s="78"/>
      <c r="ADT79" s="78"/>
      <c r="ADU79" s="78"/>
      <c r="ADV79" s="78"/>
      <c r="ADW79" s="78"/>
      <c r="ADX79" s="78"/>
      <c r="ADY79" s="78"/>
      <c r="ADZ79" s="78"/>
      <c r="AEA79" s="78"/>
      <c r="AEB79" s="78"/>
      <c r="AEC79" s="78"/>
      <c r="AED79" s="78"/>
      <c r="AEE79" s="78"/>
      <c r="AEF79" s="78"/>
      <c r="AEG79" s="78"/>
      <c r="AEH79" s="78"/>
      <c r="AEI79" s="78"/>
      <c r="AEJ79" s="78"/>
      <c r="AEK79" s="78"/>
      <c r="AEL79" s="78"/>
      <c r="AEM79" s="78"/>
      <c r="AEN79" s="78"/>
      <c r="AEO79" s="78"/>
      <c r="AEP79" s="78"/>
      <c r="AEQ79" s="78"/>
      <c r="AER79" s="78"/>
      <c r="AES79" s="78"/>
      <c r="AET79" s="78"/>
      <c r="AEU79" s="78"/>
      <c r="AEV79" s="78"/>
      <c r="AEW79" s="78"/>
      <c r="AEX79" s="78"/>
      <c r="AEY79" s="78"/>
      <c r="AEZ79" s="78"/>
      <c r="AFA79" s="78"/>
      <c r="AFB79" s="78"/>
      <c r="AFC79" s="78"/>
      <c r="AFD79" s="78"/>
      <c r="AFE79" s="78"/>
      <c r="AFF79" s="78"/>
      <c r="AFG79" s="78"/>
      <c r="AFH79" s="78"/>
      <c r="AFI79" s="78"/>
      <c r="AFJ79" s="78"/>
      <c r="AFK79" s="78"/>
      <c r="AFL79" s="78"/>
      <c r="AFM79" s="78"/>
      <c r="AFN79" s="78"/>
      <c r="AFO79" s="78"/>
      <c r="AFP79" s="78"/>
      <c r="AFQ79" s="78"/>
      <c r="AFR79" s="78"/>
      <c r="AFS79" s="78"/>
      <c r="AFT79" s="78"/>
      <c r="AFU79" s="78"/>
      <c r="AFV79" s="78"/>
      <c r="AFW79" s="78"/>
      <c r="AFX79" s="78"/>
      <c r="AFY79" s="78"/>
      <c r="AFZ79" s="78"/>
      <c r="AGA79" s="78"/>
      <c r="AGB79" s="78"/>
      <c r="AGC79" s="78"/>
      <c r="AGD79" s="78"/>
      <c r="AGE79" s="78"/>
      <c r="AGF79" s="78"/>
      <c r="AGG79" s="78"/>
      <c r="AGH79" s="78"/>
      <c r="AGI79" s="78"/>
      <c r="AGJ79" s="78"/>
      <c r="AGK79" s="78"/>
      <c r="AGL79" s="78"/>
      <c r="AGM79" s="78"/>
      <c r="AGN79" s="78"/>
      <c r="AGO79" s="78"/>
      <c r="AGP79" s="78"/>
      <c r="AGQ79" s="78"/>
      <c r="AGR79" s="78"/>
      <c r="AGS79" s="78"/>
      <c r="AGT79" s="78"/>
      <c r="AGU79" s="78"/>
      <c r="AGV79" s="78"/>
      <c r="AGW79" s="78"/>
      <c r="AGX79" s="78"/>
      <c r="AGY79" s="78"/>
      <c r="AGZ79" s="78"/>
      <c r="AHA79" s="78"/>
      <c r="AHB79" s="78"/>
      <c r="AHC79" s="78"/>
      <c r="AHD79" s="78"/>
      <c r="AHE79" s="78"/>
      <c r="AHF79" s="78"/>
      <c r="AHG79" s="78"/>
      <c r="AHH79" s="78"/>
      <c r="AHI79" s="78"/>
      <c r="AHJ79" s="78"/>
      <c r="AHK79" s="78"/>
      <c r="AHL79" s="78"/>
      <c r="AHM79" s="78"/>
      <c r="AHN79" s="78"/>
      <c r="AHO79" s="78"/>
      <c r="AHP79" s="78"/>
      <c r="AHQ79" s="78"/>
      <c r="AHR79" s="78"/>
      <c r="AHS79" s="78"/>
      <c r="AHT79" s="78"/>
      <c r="AHU79" s="78"/>
      <c r="AHV79" s="78"/>
      <c r="AHW79" s="78"/>
      <c r="AHX79" s="78"/>
      <c r="AHY79" s="78"/>
      <c r="AHZ79" s="78"/>
      <c r="AIA79" s="78"/>
      <c r="AIB79" s="78"/>
      <c r="AIC79" s="78"/>
      <c r="AID79" s="78"/>
      <c r="AIE79" s="78"/>
      <c r="AIF79" s="78"/>
      <c r="AIG79" s="78"/>
      <c r="AIH79" s="78"/>
      <c r="AII79" s="78"/>
      <c r="AIJ79" s="78"/>
      <c r="AIK79" s="78"/>
      <c r="AIL79" s="78"/>
      <c r="AIM79" s="78"/>
      <c r="AIN79" s="78"/>
      <c r="AIO79" s="78"/>
      <c r="AIP79" s="78"/>
      <c r="AIQ79" s="78"/>
      <c r="AIR79" s="78"/>
      <c r="AIS79" s="78"/>
      <c r="AIT79" s="78"/>
      <c r="AIU79" s="78"/>
      <c r="AIV79" s="78"/>
      <c r="AIW79" s="78"/>
      <c r="AIX79" s="78"/>
      <c r="AIY79" s="78"/>
      <c r="AIZ79" s="78"/>
      <c r="AJA79" s="78"/>
      <c r="AJB79" s="78"/>
      <c r="AJC79" s="78"/>
      <c r="AJD79" s="78"/>
      <c r="AJE79" s="78"/>
      <c r="AJF79" s="78"/>
      <c r="AJG79" s="78"/>
      <c r="AJH79" s="78"/>
      <c r="AJI79" s="78"/>
      <c r="AJJ79" s="78"/>
      <c r="AJK79" s="78"/>
      <c r="AJL79" s="78"/>
      <c r="AJM79" s="78"/>
      <c r="AJN79" s="78"/>
      <c r="AJO79" s="78"/>
      <c r="AJP79" s="78"/>
      <c r="AJQ79" s="78"/>
      <c r="AJR79" s="78"/>
      <c r="AJS79" s="78"/>
      <c r="AJT79" s="78"/>
      <c r="AJU79" s="78"/>
      <c r="AJV79" s="78"/>
      <c r="AJW79" s="78"/>
      <c r="AJX79" s="78"/>
      <c r="AJY79" s="78"/>
      <c r="AJZ79" s="78"/>
      <c r="AKA79" s="78"/>
      <c r="AKB79" s="78"/>
      <c r="AKC79" s="78"/>
      <c r="AKD79" s="78"/>
      <c r="AKE79" s="78"/>
      <c r="AKF79" s="78"/>
      <c r="AKG79" s="78"/>
      <c r="AKH79" s="78"/>
      <c r="AKI79" s="78"/>
      <c r="AKJ79" s="78"/>
      <c r="AKK79" s="78"/>
      <c r="AKL79" s="78"/>
      <c r="AKM79" s="78"/>
      <c r="AKN79" s="78"/>
      <c r="AKO79" s="78"/>
      <c r="AKP79" s="78"/>
      <c r="AKQ79" s="78"/>
      <c r="AKR79" s="78"/>
      <c r="AKS79" s="78"/>
      <c r="AKT79" s="78"/>
      <c r="AKU79" s="78"/>
      <c r="AKV79" s="78"/>
      <c r="AKW79" s="78"/>
      <c r="AKX79" s="78"/>
      <c r="AKY79" s="78"/>
      <c r="AKZ79" s="78"/>
      <c r="ALA79" s="78"/>
      <c r="ALB79" s="78"/>
      <c r="ALC79" s="78"/>
      <c r="ALD79" s="78"/>
      <c r="ALE79" s="78"/>
      <c r="ALF79" s="78"/>
      <c r="ALG79" s="78"/>
      <c r="ALH79" s="78"/>
      <c r="ALI79" s="78"/>
      <c r="ALJ79" s="78"/>
      <c r="ALK79" s="78"/>
      <c r="ALL79" s="78"/>
      <c r="ALM79" s="78"/>
      <c r="ALN79" s="78"/>
      <c r="ALO79" s="78"/>
      <c r="ALP79" s="78"/>
      <c r="ALQ79" s="78"/>
      <c r="ALR79" s="78"/>
      <c r="ALS79" s="78"/>
      <c r="ALT79" s="78"/>
      <c r="ALU79" s="78"/>
      <c r="ALV79" s="78"/>
      <c r="ALW79" s="78"/>
      <c r="ALX79" s="78"/>
      <c r="ALY79" s="78"/>
      <c r="ALZ79" s="78"/>
      <c r="AMA79" s="78"/>
      <c r="AMB79" s="78"/>
      <c r="AMC79" s="78"/>
      <c r="AMD79" s="78"/>
      <c r="AME79" s="78"/>
      <c r="AMF79" s="78"/>
      <c r="AMG79" s="78"/>
      <c r="AMH79" s="39"/>
      <c r="AMI79" s="39"/>
      <c r="AMJ79" s="39"/>
      <c r="AMK79" s="39"/>
    </row>
    <row r="80" customFormat="false" ht="14.15" hidden="false" customHeight="false" outlineLevel="0" collapsed="false">
      <c r="A80" s="64" t="s">
        <v>87</v>
      </c>
      <c r="B80" s="65" t="n">
        <f aca="false">SUM(B77:B79)</f>
        <v>0.0953187453728889</v>
      </c>
      <c r="C80" s="117" t="n">
        <f aca="false">SUM(C77:C79)</f>
        <v>555.258408292328</v>
      </c>
      <c r="D80" s="117" t="n">
        <f aca="false">SUM(D77:D79)</f>
        <v>1696.6022593902</v>
      </c>
      <c r="E80" s="117" t="n">
        <f aca="false">SUM(E77:E79)</f>
        <v>1890.00767849807</v>
      </c>
      <c r="AT80" s="36"/>
      <c r="AMH80" s="39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6"/>
      <c r="AMH81" s="39"/>
    </row>
    <row r="82" customFormat="false" ht="16.15" hidden="false" customHeight="true" outlineLevel="0" collapsed="false">
      <c r="A82" s="52" t="s">
        <v>139</v>
      </c>
      <c r="B82" s="52"/>
      <c r="C82" s="52"/>
      <c r="D82" s="52"/>
      <c r="E82" s="52"/>
      <c r="AT82" s="36"/>
      <c r="AMH82" s="39"/>
    </row>
    <row r="83" customFormat="false" ht="13.8" hidden="false" customHeight="false" outlineLevel="0" collapsed="false">
      <c r="A83" s="53" t="s">
        <v>140</v>
      </c>
      <c r="B83" s="103"/>
      <c r="C83" s="95" t="s">
        <v>79</v>
      </c>
      <c r="D83" s="95" t="s">
        <v>79</v>
      </c>
      <c r="E83" s="119" t="s">
        <v>79</v>
      </c>
      <c r="AT83" s="36"/>
      <c r="AMH83" s="39"/>
    </row>
    <row r="84" customFormat="false" ht="13.8" hidden="false" customHeight="false" outlineLevel="0" collapsed="false">
      <c r="A84" s="55" t="s">
        <v>141</v>
      </c>
      <c r="B84" s="120"/>
      <c r="C84" s="57" t="n">
        <f aca="false">'Memória de Cálculo 2 (Insumos)'!G16</f>
        <v>205.19</v>
      </c>
      <c r="D84" s="57" t="n">
        <f aca="false">'Memória de Cálculo 2 (Insumos)'!G16*2</f>
        <v>410.38</v>
      </c>
      <c r="E84" s="57" t="n">
        <f aca="false">'Memória de Cálculo 2 (Insumos)'!G16*2</f>
        <v>410.38</v>
      </c>
      <c r="AT84" s="36"/>
      <c r="AMH84" s="39"/>
    </row>
    <row r="85" customFormat="false" ht="13.8" hidden="false" customHeight="false" outlineLevel="0" collapsed="false">
      <c r="A85" s="55" t="s">
        <v>142</v>
      </c>
      <c r="B85" s="120"/>
      <c r="C85" s="121"/>
      <c r="D85" s="121"/>
      <c r="E85" s="121"/>
      <c r="AT85" s="36"/>
      <c r="AMH85" s="39"/>
    </row>
    <row r="86" customFormat="false" ht="13.8" hidden="false" customHeight="false" outlineLevel="0" collapsed="false">
      <c r="A86" s="55" t="s">
        <v>143</v>
      </c>
      <c r="B86" s="60"/>
      <c r="C86" s="114" t="n">
        <f aca="false">'Memória de Cálculo 2 (Insumos)'!F24</f>
        <v>11.0928</v>
      </c>
      <c r="D86" s="77" t="n">
        <f aca="false">'Memória de Cálculo 2 (Insumos)'!F24</f>
        <v>11.0928</v>
      </c>
      <c r="E86" s="77" t="n">
        <f aca="false">'Memória de Cálculo 2 (Insumos)'!F26</f>
        <v>12.4678</v>
      </c>
      <c r="AT86" s="36"/>
      <c r="AMH86" s="39"/>
    </row>
    <row r="87" customFormat="false" ht="13.8" hidden="false" customHeight="false" outlineLevel="0" collapsed="false">
      <c r="A87" s="55" t="s">
        <v>144</v>
      </c>
      <c r="B87" s="60"/>
      <c r="C87" s="114" t="n">
        <v>0</v>
      </c>
      <c r="D87" s="77" t="n">
        <v>0</v>
      </c>
      <c r="E87" s="77" t="n">
        <v>0</v>
      </c>
      <c r="AT87" s="36"/>
      <c r="AMH87" s="39"/>
    </row>
    <row r="88" customFormat="false" ht="13.8" hidden="false" customHeight="false" outlineLevel="0" collapsed="false">
      <c r="A88" s="64" t="s">
        <v>87</v>
      </c>
      <c r="B88" s="122"/>
      <c r="C88" s="123" t="n">
        <f aca="false">SUM(C84:C87)</f>
        <v>216.2828</v>
      </c>
      <c r="D88" s="123" t="n">
        <f aca="false">SUM(D84:D87)</f>
        <v>421.4728</v>
      </c>
      <c r="E88" s="123" t="n">
        <f aca="false">SUM(E84:E87)</f>
        <v>422.8478</v>
      </c>
      <c r="AT88" s="36"/>
      <c r="AMH88" s="39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6"/>
      <c r="AMH89" s="39"/>
    </row>
    <row r="90" customFormat="false" ht="16.15" hidden="false" customHeight="true" outlineLevel="0" collapsed="false">
      <c r="A90" s="52" t="s">
        <v>145</v>
      </c>
      <c r="B90" s="52"/>
      <c r="C90" s="52"/>
      <c r="D90" s="52"/>
      <c r="E90" s="52"/>
      <c r="AT90" s="36"/>
      <c r="AMH90" s="39"/>
    </row>
    <row r="91" customFormat="false" ht="13.8" hidden="false" customHeight="false" outlineLevel="0" collapsed="false">
      <c r="A91" s="53" t="s">
        <v>146</v>
      </c>
      <c r="B91" s="103"/>
      <c r="C91" s="54" t="s">
        <v>79</v>
      </c>
      <c r="D91" s="54" t="s">
        <v>79</v>
      </c>
      <c r="E91" s="124" t="s">
        <v>79</v>
      </c>
      <c r="AT91" s="36"/>
      <c r="AMH91" s="39"/>
    </row>
    <row r="92" customFormat="false" ht="13.8" hidden="false" customHeight="false" outlineLevel="0" collapsed="false">
      <c r="A92" s="55" t="s">
        <v>147</v>
      </c>
      <c r="B92" s="58" t="n">
        <v>0.06</v>
      </c>
      <c r="C92" s="77" t="n">
        <f aca="false">(C19+C49+C59+C80+C88)*$B92</f>
        <v>395.80928964834</v>
      </c>
      <c r="D92" s="77" t="n">
        <f aca="false">(D19+D49+D59+D80+D88)*$B92</f>
        <v>789.443737865012</v>
      </c>
      <c r="E92" s="77" t="n">
        <f aca="false">(E19+E49+E59+E80+E88)*$B92</f>
        <v>922.872882437484</v>
      </c>
      <c r="AT92" s="36"/>
      <c r="AMH92" s="39"/>
    </row>
    <row r="93" customFormat="false" ht="13.8" hidden="false" customHeight="false" outlineLevel="0" collapsed="false">
      <c r="A93" s="55" t="s">
        <v>148</v>
      </c>
      <c r="B93" s="58" t="n">
        <v>0.0679</v>
      </c>
      <c r="C93" s="77" t="n">
        <f aca="false">(C19+C49+C59+C80+C88+C92)*$B93</f>
        <v>474.79963021916</v>
      </c>
      <c r="D93" s="77" t="n">
        <f aca="false">(D19+D49+D59+D80+D88+D92)*$B93</f>
        <v>946.990393151607</v>
      </c>
      <c r="E93" s="77" t="n">
        <f aca="false">(E19+E49+E59+E80+E88+E92)*$B93</f>
        <v>1107.04754734259</v>
      </c>
      <c r="AT93" s="36"/>
      <c r="AMH93" s="39"/>
    </row>
    <row r="94" customFormat="false" ht="13.8" hidden="false" customHeight="false" outlineLevel="0" collapsed="false">
      <c r="A94" s="125" t="s">
        <v>149</v>
      </c>
      <c r="B94" s="126" t="n">
        <f aca="false">SUM(B95:B98)</f>
        <v>0.0565</v>
      </c>
      <c r="C94" s="127" t="n">
        <f aca="false">SUM(C95:C98)</f>
        <v>447.175218220845</v>
      </c>
      <c r="D94" s="127" t="n">
        <f aca="false">SUM(D95:D98)</f>
        <v>891.893356182998</v>
      </c>
      <c r="E94" s="127" t="n">
        <f aca="false">SUM(E95:E98)</f>
        <v>1042.63819315796</v>
      </c>
      <c r="AT94" s="36"/>
      <c r="AMH94" s="39"/>
    </row>
    <row r="95" customFormat="false" ht="13.8" hidden="false" customHeight="false" outlineLevel="0" collapsed="false">
      <c r="A95" s="128" t="s">
        <v>150</v>
      </c>
      <c r="B95" s="129" t="n">
        <v>0.0365</v>
      </c>
      <c r="C95" s="130" t="n">
        <f aca="false">((C$19+C$49+C$59+C$80+C$88+C$92+C$93)/(1-$B95-$B96-$B97))*$B95</f>
        <v>288.883105576298</v>
      </c>
      <c r="D95" s="130" t="n">
        <f aca="false">((D$19+D$49+D$59+D$80+D$88+D$92+D$93)/(1-$B95-$B96-$B97))*$B95</f>
        <v>576.178893817335</v>
      </c>
      <c r="E95" s="130" t="n">
        <f aca="false">((E$19+E$49+E$59+E$80+E$88+E$92+E$93)/(1-$B95-$B96-$B97))*$B95</f>
        <v>673.562726553374</v>
      </c>
      <c r="AT95" s="36"/>
      <c r="AMH95" s="39"/>
    </row>
    <row r="96" customFormat="false" ht="13.8" hidden="false" customHeight="false" outlineLevel="0" collapsed="false">
      <c r="A96" s="128" t="s">
        <v>151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6"/>
      <c r="AMH96" s="39"/>
    </row>
    <row r="97" customFormat="false" ht="13.8" hidden="false" customHeight="false" outlineLevel="0" collapsed="false">
      <c r="A97" s="128" t="s">
        <v>152</v>
      </c>
      <c r="B97" s="129" t="n">
        <v>0.02</v>
      </c>
      <c r="C97" s="131" t="n">
        <f aca="false">((C$19+C$49+C$59+C$80+C$88+C$92+C$93)/(1-$B95-$B96-$B97))*$B97</f>
        <v>158.292112644547</v>
      </c>
      <c r="D97" s="131" t="n">
        <f aca="false">((D$19+D$49+D$59+D$80+D$88+D$92+D$93)/(1-$B95-$B96-$B97))*$B97</f>
        <v>315.714462365663</v>
      </c>
      <c r="E97" s="131" t="n">
        <f aca="false">((E$19+E$49+E$59+E$80+E$88+E$92+E$93)/(1-$B95-$B96-$B97))*$B97</f>
        <v>369.075466604589</v>
      </c>
      <c r="AT97" s="36"/>
      <c r="AMH97" s="39"/>
    </row>
    <row r="98" customFormat="false" ht="13.8" hidden="false" customHeight="false" outlineLevel="0" collapsed="false">
      <c r="A98" s="128" t="s">
        <v>153</v>
      </c>
      <c r="B98" s="60" t="n">
        <v>0</v>
      </c>
      <c r="C98" s="131"/>
      <c r="D98" s="131"/>
      <c r="E98" s="130"/>
      <c r="AT98" s="36"/>
      <c r="AMH98" s="39"/>
    </row>
    <row r="99" customFormat="false" ht="13.8" hidden="false" customHeight="false" outlineLevel="0" collapsed="false">
      <c r="A99" s="125" t="s">
        <v>154</v>
      </c>
      <c r="B99" s="126" t="n">
        <f aca="false">SUM(B100:B103)</f>
        <v>0.0615</v>
      </c>
      <c r="C99" s="127" t="n">
        <f aca="false">SUM(C100:C103)</f>
        <v>489.341470923175</v>
      </c>
      <c r="D99" s="127" t="n">
        <f aca="false">SUM(D100:D103)</f>
        <v>975.994171943697</v>
      </c>
      <c r="E99" s="127" t="n">
        <f aca="false">SUM(E100:E103)</f>
        <v>1140.95344798071</v>
      </c>
      <c r="AT99" s="36"/>
      <c r="AMH99" s="39"/>
    </row>
    <row r="100" customFormat="false" ht="13.8" hidden="false" customHeight="false" outlineLevel="0" collapsed="false">
      <c r="A100" s="128" t="s">
        <v>150</v>
      </c>
      <c r="B100" s="129" t="n">
        <v>0.0365</v>
      </c>
      <c r="C100" s="130" t="n">
        <f aca="false">((C$19+C$49+C$59+C$80+C$88+C$92+C$93)/(1-$B100-$B101-$B102))*$B100</f>
        <v>290.422173799933</v>
      </c>
      <c r="D100" s="130" t="n">
        <f aca="false">((D$19+D$49+D$59+D$80+D$88+D$92+D$93)/(1-$B100-$B101-$B102))*$B100</f>
        <v>579.248573592601</v>
      </c>
      <c r="E100" s="130" t="n">
        <f aca="false">((E$19+E$49+E$59+E$80+E$88+E$92+E$93)/(1-$B100-$B101-$B102))*$B100</f>
        <v>677.151233354405</v>
      </c>
      <c r="AT100" s="36"/>
      <c r="AMH100" s="39"/>
    </row>
    <row r="101" customFormat="false" ht="13.8" hidden="false" customHeight="false" outlineLevel="0" collapsed="false">
      <c r="A101" s="128" t="s">
        <v>151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6"/>
      <c r="AMH101" s="39"/>
    </row>
    <row r="102" customFormat="false" ht="13.8" hidden="false" customHeight="false" outlineLevel="0" collapsed="false">
      <c r="A102" s="128" t="s">
        <v>152</v>
      </c>
      <c r="B102" s="129" t="n">
        <v>0.025</v>
      </c>
      <c r="C102" s="131" t="n">
        <f aca="false">((C$19+C$49+C$59+C$80+C$88+C$92+C$93)/(1-$B100-$B101-$B102))*$B102</f>
        <v>198.919297123242</v>
      </c>
      <c r="D102" s="131" t="n">
        <f aca="false">((D$19+D$49+D$59+D$80+D$88+D$92+D$93)/(1-$B100-$B101-$B102))*$B102</f>
        <v>396.745598351096</v>
      </c>
      <c r="E102" s="131" t="n">
        <f aca="false">((E$19+E$49+E$59+E$80+E$88+E$92+E$93)/(1-$B100-$B101-$B102))*$B102</f>
        <v>463.802214626305</v>
      </c>
      <c r="AT102" s="36"/>
      <c r="AMH102" s="39"/>
    </row>
    <row r="103" customFormat="false" ht="13.8" hidden="false" customHeight="false" outlineLevel="0" collapsed="false">
      <c r="A103" s="128" t="s">
        <v>153</v>
      </c>
      <c r="B103" s="60" t="n">
        <v>0</v>
      </c>
      <c r="C103" s="131"/>
      <c r="D103" s="131"/>
      <c r="E103" s="130"/>
      <c r="AT103" s="36"/>
      <c r="AMH103" s="39"/>
    </row>
    <row r="104" customFormat="false" ht="13.8" hidden="false" customHeight="false" outlineLevel="0" collapsed="false">
      <c r="A104" s="125" t="s">
        <v>155</v>
      </c>
      <c r="B104" s="126" t="n">
        <f aca="false">SUM(B105:B108)</f>
        <v>0.0665</v>
      </c>
      <c r="C104" s="127" t="n">
        <f aca="false">SUM(C105:C108)</f>
        <v>531.959424243633</v>
      </c>
      <c r="D104" s="127" t="n">
        <f aca="false">SUM(D105:D108)</f>
        <v>1060.99590699482</v>
      </c>
      <c r="E104" s="127" t="n">
        <f aca="false">SUM(E105:E108)</f>
        <v>1240.32189246412</v>
      </c>
      <c r="AT104" s="36"/>
      <c r="AMH104" s="39"/>
    </row>
    <row r="105" customFormat="false" ht="13.8" hidden="false" customHeight="false" outlineLevel="0" collapsed="false">
      <c r="A105" s="128" t="s">
        <v>150</v>
      </c>
      <c r="B105" s="129" t="n">
        <v>0.0365</v>
      </c>
      <c r="C105" s="130" t="n">
        <f aca="false">((C$19+C$49+C$59+C$80+C$88+C$92+C$93)/(1-$B105-$B106-$B107))*$B105</f>
        <v>291.97772909613</v>
      </c>
      <c r="D105" s="130" t="n">
        <f aca="false">((D$19+D$49+D$59+D$80+D$88+D$92+D$93)/(1-$B105-$B106-$B107))*$B105</f>
        <v>582.351136921967</v>
      </c>
      <c r="E105" s="130" t="n">
        <f aca="false">((E$19+E$49+E$59+E$80+E$88+E$92+E$93)/(1-$B105-$B106-$B107))*$B105</f>
        <v>680.778181578049</v>
      </c>
      <c r="AT105" s="36"/>
      <c r="AMH105" s="39"/>
    </row>
    <row r="106" customFormat="false" ht="13.8" hidden="false" customHeight="false" outlineLevel="0" collapsed="false">
      <c r="A106" s="128" t="s">
        <v>151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6"/>
      <c r="AMH106" s="39"/>
    </row>
    <row r="107" customFormat="false" ht="13.8" hidden="false" customHeight="false" outlineLevel="0" collapsed="false">
      <c r="A107" s="128" t="s">
        <v>152</v>
      </c>
      <c r="B107" s="129" t="n">
        <v>0.03</v>
      </c>
      <c r="C107" s="131" t="n">
        <f aca="false">((C$19+C$49+C$59+C$80+C$88+C$92+C$93)/(1-$B105-$B106-$B107))*$B107</f>
        <v>239.981695147504</v>
      </c>
      <c r="D107" s="131" t="n">
        <f aca="false">((D$19+D$49+D$59+D$80+D$88+D$92+D$93)/(1-$B105-$B106-$B107))*$B107</f>
        <v>478.644770072849</v>
      </c>
      <c r="E107" s="131" t="n">
        <f aca="false">((E$19+E$49+E$59+E$80+E$88+E$92+E$93)/(1-$B105-$B106-$B107))*$B107</f>
        <v>559.543710886068</v>
      </c>
      <c r="AT107" s="36"/>
      <c r="AMH107" s="39"/>
      <c r="XFC107" s="132"/>
      <c r="XFD107" s="132"/>
    </row>
    <row r="108" customFormat="false" ht="13.8" hidden="false" customHeight="false" outlineLevel="0" collapsed="false">
      <c r="A108" s="128" t="s">
        <v>153</v>
      </c>
      <c r="B108" s="60" t="n">
        <v>0</v>
      </c>
      <c r="C108" s="131"/>
      <c r="D108" s="131"/>
      <c r="E108" s="130"/>
      <c r="AT108" s="36"/>
      <c r="AMH108" s="39"/>
      <c r="XFC108" s="132"/>
      <c r="XFD108" s="132"/>
    </row>
    <row r="109" customFormat="false" ht="13.8" hidden="false" customHeight="false" outlineLevel="0" collapsed="false">
      <c r="A109" s="125" t="s">
        <v>156</v>
      </c>
      <c r="B109" s="126" t="n">
        <f aca="false">SUM(B110:B113)</f>
        <v>0.0715</v>
      </c>
      <c r="C109" s="127" t="n">
        <f aca="false">SUM(C110:C113)</f>
        <v>575.036375445842</v>
      </c>
      <c r="D109" s="127" t="n">
        <f aca="false">SUM(D110:D113)</f>
        <v>1146.91311576754</v>
      </c>
      <c r="E109" s="127" t="n">
        <f aca="false">SUM(E110:E113)</f>
        <v>1340.76054098073</v>
      </c>
      <c r="AT109" s="36"/>
      <c r="AMH109" s="39"/>
      <c r="XFC109" s="132"/>
      <c r="XFD109" s="132"/>
    </row>
    <row r="110" customFormat="false" ht="13.8" hidden="false" customHeight="false" outlineLevel="0" collapsed="false">
      <c r="A110" s="128" t="s">
        <v>150</v>
      </c>
      <c r="B110" s="129" t="n">
        <v>0.0365</v>
      </c>
      <c r="C110" s="130" t="n">
        <f aca="false">((C$19+C$49+C$59+C$80+C$88+C$92+C$93)/(1-$B110-$B111-$B112))*$B110</f>
        <v>293.55003781501</v>
      </c>
      <c r="D110" s="130" t="n">
        <f aca="false">((D$19+D$49+D$59+D$80+D$88+D$92+D$93)/(1-$B110-$B111-$B112))*$B110</f>
        <v>585.487115042171</v>
      </c>
      <c r="E110" s="130" t="n">
        <f aca="false">((E$19+E$49+E$59+E$80+E$88+E$92+E$93)/(1-$B110-$B111-$B112))*$B110</f>
        <v>684.444192248905</v>
      </c>
      <c r="AT110" s="36"/>
      <c r="AMH110" s="39"/>
      <c r="XFC110" s="132"/>
      <c r="XFD110" s="132"/>
    </row>
    <row r="111" customFormat="false" ht="13.8" hidden="false" customHeight="false" outlineLevel="0" collapsed="false">
      <c r="A111" s="128" t="s">
        <v>151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6"/>
      <c r="AMH111" s="39"/>
      <c r="XFC111" s="132"/>
      <c r="XFD111" s="132"/>
    </row>
    <row r="112" customFormat="false" ht="13.8" hidden="false" customHeight="false" outlineLevel="0" collapsed="false">
      <c r="A112" s="128" t="s">
        <v>152</v>
      </c>
      <c r="B112" s="129" t="n">
        <v>0.035</v>
      </c>
      <c r="C112" s="131" t="n">
        <f aca="false">((C$19+C$49+C$59+C$80+C$88+C$92+C$93)/(1-$B110-$B111-$B112))*$B112</f>
        <v>281.486337630832</v>
      </c>
      <c r="D112" s="131" t="n">
        <f aca="false">((D$19+D$49+D$59+D$80+D$88+D$92+D$93)/(1-$B110-$B111-$B112))*$B112</f>
        <v>561.42600072537</v>
      </c>
      <c r="E112" s="131" t="n">
        <f aca="false">((E$19+E$49+E$59+E$80+E$88+E$92+E$93)/(1-$B110-$B111-$B112))*$B112</f>
        <v>656.316348731827</v>
      </c>
      <c r="AT112" s="36"/>
      <c r="AMH112" s="39"/>
      <c r="XFC112" s="132"/>
      <c r="XFD112" s="132"/>
    </row>
    <row r="113" customFormat="false" ht="13.8" hidden="false" customHeight="false" outlineLevel="0" collapsed="false">
      <c r="A113" s="128" t="s">
        <v>153</v>
      </c>
      <c r="B113" s="60" t="n">
        <v>0</v>
      </c>
      <c r="C113" s="131"/>
      <c r="D113" s="131"/>
      <c r="E113" s="130"/>
      <c r="AT113" s="36"/>
      <c r="AMH113" s="39"/>
      <c r="XFC113" s="132"/>
      <c r="XFD113" s="132"/>
    </row>
    <row r="114" customFormat="false" ht="13.8" hidden="false" customHeight="false" outlineLevel="0" collapsed="false">
      <c r="A114" s="125" t="s">
        <v>157</v>
      </c>
      <c r="B114" s="126" t="n">
        <f aca="false">SUM(B115:B118)</f>
        <v>0.0765</v>
      </c>
      <c r="C114" s="127" t="n">
        <f aca="false">SUM(C115:C118)</f>
        <v>618.579779828367</v>
      </c>
      <c r="D114" s="127" t="n">
        <f aca="false">SUM(D115:D118)</f>
        <v>1233.7606678946</v>
      </c>
      <c r="E114" s="127" t="n">
        <f aca="false">SUM(E115:E118)</f>
        <v>1442.28677637896</v>
      </c>
      <c r="AT114" s="36"/>
      <c r="AMH114" s="39"/>
    </row>
    <row r="115" customFormat="false" ht="13.8" hidden="false" customHeight="false" outlineLevel="0" collapsed="false">
      <c r="A115" s="128" t="s">
        <v>150</v>
      </c>
      <c r="B115" s="129" t="n">
        <v>0.0365</v>
      </c>
      <c r="C115" s="130" t="n">
        <f aca="false">((C$19+C$49+C$59+C$80+C$88+C$92+C$93)/(1-$B115-$B116-$B117))*$B115</f>
        <v>295.139372074972</v>
      </c>
      <c r="D115" s="130" t="n">
        <f aca="false">((D$19+D$49+D$59+D$80+D$88+D$92+D$93)/(1-$B115-$B116-$B117))*$B115</f>
        <v>588.657050694809</v>
      </c>
      <c r="E115" s="130" t="n">
        <f aca="false">((E$19+E$49+E$59+E$80+E$88+E$92+E$93)/(1-$B115-$B116-$B117))*$B115</f>
        <v>688.149899840941</v>
      </c>
      <c r="AT115" s="36"/>
      <c r="AMH115" s="39"/>
    </row>
    <row r="116" customFormat="false" ht="13.8" hidden="false" customHeight="false" outlineLevel="0" collapsed="false">
      <c r="A116" s="128" t="s">
        <v>151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6"/>
      <c r="AMH116" s="39"/>
    </row>
    <row r="117" customFormat="false" ht="13.8" hidden="false" customHeight="false" outlineLevel="0" collapsed="false">
      <c r="A117" s="128" t="s">
        <v>152</v>
      </c>
      <c r="B117" s="129" t="n">
        <v>0.04</v>
      </c>
      <c r="C117" s="131" t="n">
        <f aca="false">((C$19+C$49+C$59+C$80+C$88+C$92+C$93)/(1-$B115-$B116-$B117))*$B117</f>
        <v>323.440407753394</v>
      </c>
      <c r="D117" s="131" t="n">
        <f aca="false">((D$19+D$49+D$59+D$80+D$88+D$92+D$93)/(1-$B115-$B116-$B117))*$B117</f>
        <v>645.10361719979</v>
      </c>
      <c r="E117" s="131" t="n">
        <f aca="false">((E$19+E$49+E$59+E$80+E$88+E$92+E$93)/(1-$B115-$B116-$B117))*$B117</f>
        <v>754.136876538017</v>
      </c>
      <c r="AT117" s="36"/>
      <c r="AMH117" s="39"/>
    </row>
    <row r="118" customFormat="false" ht="13.8" hidden="false" customHeight="false" outlineLevel="0" collapsed="false">
      <c r="A118" s="128" t="s">
        <v>153</v>
      </c>
      <c r="B118" s="60" t="n">
        <v>0</v>
      </c>
      <c r="C118" s="131"/>
      <c r="D118" s="131"/>
      <c r="E118" s="130"/>
      <c r="AT118" s="36"/>
      <c r="AMH118" s="39"/>
    </row>
    <row r="119" customFormat="false" ht="13.8" hidden="false" customHeight="false" outlineLevel="0" collapsed="false">
      <c r="A119" s="125" t="s">
        <v>158</v>
      </c>
      <c r="B119" s="126" t="n">
        <f aca="false">SUM(B120:B123)</f>
        <v>0.0815</v>
      </c>
      <c r="C119" s="127" t="n">
        <f aca="false">SUM(C120:C123)</f>
        <v>662.597255026161</v>
      </c>
      <c r="D119" s="127" t="n">
        <f aca="false">SUM(D120:D123)</f>
        <v>1321.55375678951</v>
      </c>
      <c r="E119" s="127" t="n">
        <f aca="false">SUM(E120:E123)</f>
        <v>1544.91836001233</v>
      </c>
      <c r="AT119" s="36"/>
      <c r="AMH119" s="39"/>
    </row>
    <row r="120" customFormat="false" ht="13.8" hidden="false" customHeight="false" outlineLevel="0" collapsed="false">
      <c r="A120" s="128" t="s">
        <v>150</v>
      </c>
      <c r="B120" s="129" t="n">
        <v>0.0365</v>
      </c>
      <c r="C120" s="130" t="n">
        <f aca="false">((C$19+C$49+C$59+C$80+C$88+C$92+C$93)/(1-$B120-$B121-$B122))*$B120</f>
        <v>296.746009919692</v>
      </c>
      <c r="D120" s="130" t="n">
        <f aca="false">((D$19+D$49+D$59+D$80+D$88+D$92+D$93)/(1-$B120-$B121-$B122))*$B120</f>
        <v>591.861498439473</v>
      </c>
      <c r="E120" s="130" t="n">
        <f aca="false">((E$19+E$49+E$59+E$80+E$88+E$92+E$93)/(1-$B120-$B121-$B122))*$B120</f>
        <v>691.895952643559</v>
      </c>
      <c r="AT120" s="36"/>
      <c r="AMH120" s="39"/>
    </row>
    <row r="121" customFormat="false" ht="13.8" hidden="false" customHeight="false" outlineLevel="0" collapsed="false">
      <c r="A121" s="128" t="s">
        <v>151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6"/>
      <c r="AMH121" s="39"/>
    </row>
    <row r="122" customFormat="false" ht="13.8" hidden="false" customHeight="false" outlineLevel="0" collapsed="false">
      <c r="A122" s="128" t="s">
        <v>152</v>
      </c>
      <c r="B122" s="129" t="n">
        <v>0.045</v>
      </c>
      <c r="C122" s="131" t="n">
        <f aca="false">((C$19+C$49+C$59+C$80+C$88+C$92+C$93)/(1-$B120-$B121-$B122))*$B122</f>
        <v>365.851245106469</v>
      </c>
      <c r="D122" s="131" t="n">
        <f aca="false">((D$19+D$49+D$59+D$80+D$88+D$92+D$93)/(1-$B120-$B121-$B122))*$B122</f>
        <v>729.692258350035</v>
      </c>
      <c r="E122" s="131" t="n">
        <f aca="false">((E$19+E$49+E$59+E$80+E$88+E$92+E$93)/(1-$B120-$B121-$B122))*$B122</f>
        <v>853.022407368771</v>
      </c>
      <c r="AT122" s="36"/>
      <c r="AMH122" s="39"/>
      <c r="XFC122" s="37"/>
      <c r="XFD122" s="37"/>
    </row>
    <row r="123" customFormat="false" ht="13.8" hidden="false" customHeight="false" outlineLevel="0" collapsed="false">
      <c r="A123" s="128" t="s">
        <v>153</v>
      </c>
      <c r="B123" s="60" t="n">
        <v>0</v>
      </c>
      <c r="C123" s="131"/>
      <c r="D123" s="131"/>
      <c r="E123" s="130"/>
      <c r="AT123" s="36"/>
      <c r="AMH123" s="39"/>
      <c r="XFC123" s="37"/>
      <c r="XFD123" s="37"/>
    </row>
    <row r="124" customFormat="false" ht="13.8" hidden="false" customHeight="false" outlineLevel="0" collapsed="false">
      <c r="A124" s="125" t="s">
        <v>159</v>
      </c>
      <c r="B124" s="126" t="n">
        <f aca="false">SUM(B125:B128)</f>
        <v>0.0865</v>
      </c>
      <c r="C124" s="127" t="n">
        <f aca="false">SUM(C125:C128)</f>
        <v>707.096585453269</v>
      </c>
      <c r="D124" s="127" t="n">
        <f aca="false">SUM(D125:D128)</f>
        <v>1410.30790850757</v>
      </c>
      <c r="E124" s="127" t="n">
        <f aca="false">SUM(E125:E128)</f>
        <v>1648.67344209817</v>
      </c>
      <c r="AT124" s="36"/>
      <c r="AMH124" s="39"/>
      <c r="XFC124" s="37"/>
      <c r="XFD124" s="37"/>
    </row>
    <row r="125" customFormat="false" ht="13.8" hidden="false" customHeight="false" outlineLevel="0" collapsed="false">
      <c r="A125" s="128" t="s">
        <v>150</v>
      </c>
      <c r="B125" s="129" t="n">
        <v>0.0365</v>
      </c>
      <c r="C125" s="130" t="n">
        <f aca="false">((C$19+C$49+C$59+C$80+C$88+C$92+C$93)/(1-$B125-$B126-$B127))*$B125</f>
        <v>298.370235480281</v>
      </c>
      <c r="D125" s="130" t="n">
        <f aca="false">((D$19+D$49+D$59+D$80+D$88+D$92+D$93)/(1-$B125-$B126-$B127))*$B125</f>
        <v>595.101024977182</v>
      </c>
      <c r="E125" s="130" t="n">
        <f aca="false">((E$19+E$49+E$59+E$80+E$88+E$92+E$93)/(1-$B125-$B126-$B127))*$B125</f>
        <v>695.683013139692</v>
      </c>
      <c r="AT125" s="36"/>
      <c r="AMH125" s="39"/>
      <c r="XFC125" s="37"/>
      <c r="XFD125" s="37"/>
    </row>
    <row r="126" customFormat="false" ht="13.8" hidden="false" customHeight="false" outlineLevel="0" collapsed="false">
      <c r="A126" s="128" t="s">
        <v>151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6"/>
      <c r="AMH126" s="39"/>
      <c r="XFC126" s="37"/>
      <c r="XFD126" s="37"/>
    </row>
    <row r="127" customFormat="false" ht="13.8" hidden="false" customHeight="false" outlineLevel="0" collapsed="false">
      <c r="A127" s="128" t="s">
        <v>152</v>
      </c>
      <c r="B127" s="129" t="n">
        <v>0.05</v>
      </c>
      <c r="C127" s="131" t="n">
        <f aca="false">((C$19+C$49+C$59+C$80+C$88+C$92+C$93)/(1-$B125-$B126-$B127))*$B127</f>
        <v>408.726349972988</v>
      </c>
      <c r="D127" s="131" t="n">
        <f aca="false">((D$19+D$49+D$59+D$80+D$88+D$92+D$93)/(1-$B125-$B126-$B127))*$B127</f>
        <v>815.206883530386</v>
      </c>
      <c r="E127" s="131" t="n">
        <f aca="false">((E$19+E$49+E$59+E$80+E$88+E$92+E$93)/(1-$B125-$B126-$B127))*$B127</f>
        <v>952.990428958482</v>
      </c>
      <c r="AT127" s="36"/>
      <c r="AMH127" s="39"/>
      <c r="XFC127" s="37"/>
      <c r="XFD127" s="37"/>
    </row>
    <row r="128" customFormat="false" ht="13.8" hidden="false" customHeight="false" outlineLevel="0" collapsed="false">
      <c r="A128" s="128" t="s">
        <v>153</v>
      </c>
      <c r="B128" s="60" t="n">
        <v>0</v>
      </c>
      <c r="C128" s="131"/>
      <c r="D128" s="131"/>
      <c r="E128" s="130"/>
      <c r="AT128" s="36"/>
      <c r="AMH128" s="39"/>
      <c r="XFC128" s="37"/>
      <c r="XFD128" s="37"/>
    </row>
    <row r="129" customFormat="false" ht="13.8" hidden="false" customHeight="true" outlineLevel="0" collapsed="false">
      <c r="A129" s="64" t="s">
        <v>87</v>
      </c>
      <c r="B129" s="133" t="n">
        <v>0.02</v>
      </c>
      <c r="C129" s="134" t="n">
        <f aca="false">SUM(C92:C93,C94)</f>
        <v>1317.78413808834</v>
      </c>
      <c r="D129" s="134" t="n">
        <f aca="false">SUM(D92:D93,D94)</f>
        <v>2628.32748719962</v>
      </c>
      <c r="E129" s="134" t="n">
        <f aca="false">SUM(E92:E93,E94)</f>
        <v>3072.55862293804</v>
      </c>
      <c r="AT129" s="36"/>
      <c r="AMH129" s="39"/>
      <c r="XFC129" s="37"/>
      <c r="XFD129" s="37"/>
    </row>
    <row r="130" customFormat="false" ht="13.8" hidden="false" customHeight="false" outlineLevel="0" collapsed="false">
      <c r="A130" s="64"/>
      <c r="B130" s="135" t="n">
        <v>0.025</v>
      </c>
      <c r="C130" s="136" t="n">
        <f aca="false">SUM(C92:C93,C99)</f>
        <v>1359.95039079067</v>
      </c>
      <c r="D130" s="136" t="n">
        <f aca="false">SUM(D92:D93,D99)</f>
        <v>2712.42830296032</v>
      </c>
      <c r="E130" s="136" t="n">
        <f aca="false">SUM(E92:E93,E99)</f>
        <v>3170.87387776078</v>
      </c>
      <c r="AT130" s="36"/>
      <c r="AMH130" s="39"/>
      <c r="XFC130" s="75"/>
      <c r="XFD130" s="75"/>
    </row>
    <row r="131" customFormat="false" ht="13.8" hidden="false" customHeight="false" outlineLevel="0" collapsed="false">
      <c r="A131" s="64"/>
      <c r="B131" s="135" t="n">
        <v>0.03</v>
      </c>
      <c r="C131" s="136" t="n">
        <f aca="false">SUM(C92:C93,C104)</f>
        <v>1402.56834411113</v>
      </c>
      <c r="D131" s="136" t="n">
        <f aca="false">SUM(D92:D93,D104)</f>
        <v>2797.43003801143</v>
      </c>
      <c r="E131" s="136" t="n">
        <f aca="false">SUM(E92:E93,E104)</f>
        <v>3270.24232224419</v>
      </c>
      <c r="AT131" s="36"/>
      <c r="AMH131" s="39"/>
    </row>
    <row r="132" customFormat="false" ht="13.8" hidden="false" customHeight="false" outlineLevel="0" collapsed="false">
      <c r="A132" s="64"/>
      <c r="B132" s="135" t="n">
        <v>0.035</v>
      </c>
      <c r="C132" s="136" t="n">
        <f aca="false">SUM(C92:C93,C109)</f>
        <v>1445.64529531334</v>
      </c>
      <c r="D132" s="136" t="n">
        <f aca="false">SUM(D92:D93,D109)</f>
        <v>2883.34724678416</v>
      </c>
      <c r="E132" s="136" t="n">
        <f aca="false">SUM(E92:E93,E109)</f>
        <v>3370.68097076081</v>
      </c>
      <c r="AT132" s="36"/>
      <c r="AMH132" s="39"/>
    </row>
    <row r="133" customFormat="false" ht="13.8" hidden="false" customHeight="false" outlineLevel="0" collapsed="false">
      <c r="A133" s="64"/>
      <c r="B133" s="135" t="n">
        <v>0.04</v>
      </c>
      <c r="C133" s="136" t="n">
        <f aca="false">SUM(C92:C93,C114)</f>
        <v>1489.18869969587</v>
      </c>
      <c r="D133" s="136" t="n">
        <f aca="false">SUM(D92:D93,D114)</f>
        <v>2970.19479891122</v>
      </c>
      <c r="E133" s="136" t="n">
        <f aca="false">SUM(E92:E93,E114)</f>
        <v>3472.20720615903</v>
      </c>
      <c r="AT133" s="36"/>
      <c r="AMH133" s="39"/>
    </row>
    <row r="134" customFormat="false" ht="13.8" hidden="false" customHeight="false" outlineLevel="0" collapsed="false">
      <c r="A134" s="64"/>
      <c r="B134" s="135" t="n">
        <v>0.045</v>
      </c>
      <c r="C134" s="136" t="n">
        <f aca="false">SUM(C92:C93,C119)</f>
        <v>1533.20617489366</v>
      </c>
      <c r="D134" s="136" t="n">
        <f aca="false">SUM(D92:D93,D119)</f>
        <v>3057.98788780613</v>
      </c>
      <c r="E134" s="136" t="n">
        <f aca="false">SUM(E92:E93,E119)</f>
        <v>3574.8387897924</v>
      </c>
      <c r="AT134" s="36"/>
      <c r="AMH134" s="39"/>
    </row>
    <row r="135" customFormat="false" ht="13.8" hidden="false" customHeight="false" outlineLevel="0" collapsed="false">
      <c r="A135" s="64"/>
      <c r="B135" s="137" t="n">
        <v>0.05</v>
      </c>
      <c r="C135" s="138" t="n">
        <f aca="false">SUM(C92:C93,C124)</f>
        <v>1577.70550532077</v>
      </c>
      <c r="D135" s="138" t="n">
        <f aca="false">SUM(D92:D93,D124)</f>
        <v>3146.74203952419</v>
      </c>
      <c r="E135" s="138" t="n">
        <f aca="false">SUM(E92:E93,E124)</f>
        <v>3678.59387187825</v>
      </c>
      <c r="AT135" s="36"/>
      <c r="AMH135" s="39"/>
    </row>
    <row r="136" customFormat="false" ht="13.8" hidden="false" customHeight="false" outlineLevel="0" collapsed="false">
      <c r="A136" s="102"/>
      <c r="B136" s="118"/>
      <c r="C136" s="70"/>
      <c r="D136" s="70"/>
      <c r="E136" s="44"/>
      <c r="AT136" s="36"/>
      <c r="AMH136" s="39"/>
    </row>
    <row r="137" customFormat="false" ht="13.8" hidden="false" customHeight="false" outlineLevel="0" collapsed="false">
      <c r="A137" s="68"/>
      <c r="B137" s="69"/>
      <c r="C137" s="69"/>
      <c r="D137" s="69"/>
      <c r="E137" s="44"/>
      <c r="AT137" s="36"/>
      <c r="AMH137" s="39"/>
    </row>
    <row r="138" customFormat="false" ht="17.5" hidden="false" customHeight="true" outlineLevel="0" collapsed="false">
      <c r="A138" s="139" t="s">
        <v>160</v>
      </c>
      <c r="B138" s="139"/>
      <c r="C138" s="139"/>
      <c r="D138" s="139"/>
      <c r="E138" s="139"/>
      <c r="AT138" s="36"/>
      <c r="AMH138" s="39"/>
    </row>
    <row r="139" customFormat="false" ht="14.5" hidden="false" customHeight="true" outlineLevel="0" collapsed="false">
      <c r="A139" s="140" t="s">
        <v>161</v>
      </c>
      <c r="B139" s="140"/>
      <c r="C139" s="141" t="s">
        <v>79</v>
      </c>
      <c r="D139" s="141" t="s">
        <v>79</v>
      </c>
      <c r="E139" s="142" t="s">
        <v>79</v>
      </c>
      <c r="AT139" s="36"/>
      <c r="AMH139" s="39"/>
    </row>
    <row r="140" customFormat="false" ht="15" hidden="false" customHeight="true" outlineLevel="0" collapsed="false">
      <c r="A140" s="143" t="s">
        <v>162</v>
      </c>
      <c r="B140" s="143"/>
      <c r="C140" s="144" t="n">
        <f aca="false">C19</f>
        <v>2953.262</v>
      </c>
      <c r="D140" s="144" t="n">
        <f aca="false">D19</f>
        <v>5906.524</v>
      </c>
      <c r="E140" s="144" t="n">
        <f aca="false">E19</f>
        <v>7186.27086666667</v>
      </c>
      <c r="AT140" s="36"/>
      <c r="AMH140" s="39"/>
    </row>
    <row r="141" customFormat="false" ht="15" hidden="false" customHeight="true" outlineLevel="0" collapsed="false">
      <c r="A141" s="145" t="s">
        <v>163</v>
      </c>
      <c r="B141" s="145"/>
      <c r="C141" s="146" t="n">
        <f aca="false">C49</f>
        <v>2678.57962484667</v>
      </c>
      <c r="D141" s="146" t="n">
        <f aca="false">D49</f>
        <v>4745.91924969333</v>
      </c>
      <c r="E141" s="146" t="n">
        <f aca="false">E49</f>
        <v>5411.38762036</v>
      </c>
      <c r="AT141" s="36"/>
      <c r="AMH141" s="39"/>
    </row>
    <row r="142" customFormat="false" ht="13.9" hidden="false" customHeight="true" outlineLevel="0" collapsed="false">
      <c r="A142" s="145" t="s">
        <v>164</v>
      </c>
      <c r="B142" s="145" t="s">
        <v>161</v>
      </c>
      <c r="C142" s="146" t="n">
        <f aca="false">C59</f>
        <v>193.438661</v>
      </c>
      <c r="D142" s="146" t="n">
        <f aca="false">D59</f>
        <v>386.877322</v>
      </c>
      <c r="E142" s="146" t="n">
        <f aca="false">E59</f>
        <v>470.700741766667</v>
      </c>
      <c r="AT142" s="36"/>
      <c r="AMH142" s="39"/>
    </row>
    <row r="143" customFormat="false" ht="15" hidden="false" customHeight="true" outlineLevel="0" collapsed="false">
      <c r="A143" s="145" t="s">
        <v>165</v>
      </c>
      <c r="B143" s="145"/>
      <c r="C143" s="146" t="n">
        <f aca="false">C80</f>
        <v>555.258408292328</v>
      </c>
      <c r="D143" s="146" t="n">
        <f aca="false">D80</f>
        <v>1696.6022593902</v>
      </c>
      <c r="E143" s="146" t="n">
        <f aca="false">E80</f>
        <v>1890.00767849807</v>
      </c>
      <c r="AT143" s="36"/>
      <c r="AMH143" s="39"/>
    </row>
    <row r="144" s="132" customFormat="true" ht="15.75" hidden="false" customHeight="true" outlineLevel="0" collapsed="false">
      <c r="A144" s="145" t="s">
        <v>166</v>
      </c>
      <c r="B144" s="145"/>
      <c r="C144" s="146" t="n">
        <f aca="false">C88</f>
        <v>216.2828</v>
      </c>
      <c r="D144" s="146" t="n">
        <f aca="false">D88</f>
        <v>421.4728</v>
      </c>
      <c r="E144" s="146" t="n">
        <f aca="false">E88</f>
        <v>422.8478</v>
      </c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  <c r="FW144" s="36"/>
      <c r="FX144" s="36"/>
      <c r="FY144" s="36"/>
      <c r="FZ144" s="36"/>
      <c r="GA144" s="36"/>
      <c r="GB144" s="36"/>
      <c r="GC144" s="36"/>
      <c r="GD144" s="36"/>
      <c r="GE144" s="36"/>
      <c r="GF144" s="36"/>
      <c r="GG144" s="36"/>
      <c r="GH144" s="36"/>
      <c r="GI144" s="36"/>
      <c r="GJ144" s="36"/>
      <c r="GK144" s="36"/>
      <c r="GL144" s="36"/>
      <c r="GM144" s="36"/>
      <c r="GN144" s="36"/>
      <c r="GO144" s="36"/>
      <c r="GP144" s="36"/>
      <c r="GQ144" s="36"/>
      <c r="GR144" s="36"/>
      <c r="GS144" s="36"/>
      <c r="GT144" s="36"/>
      <c r="GU144" s="36"/>
      <c r="GV144" s="36"/>
      <c r="GW144" s="36"/>
      <c r="GX144" s="36"/>
      <c r="GY144" s="36"/>
      <c r="GZ144" s="36"/>
      <c r="HA144" s="36"/>
      <c r="HB144" s="36"/>
      <c r="HC144" s="36"/>
      <c r="HD144" s="36"/>
      <c r="HE144" s="36"/>
      <c r="HF144" s="36"/>
      <c r="HG144" s="36"/>
      <c r="HH144" s="36"/>
      <c r="HI144" s="36"/>
      <c r="HJ144" s="36"/>
      <c r="HK144" s="36"/>
      <c r="HL144" s="36"/>
      <c r="HM144" s="36"/>
      <c r="HN144" s="36"/>
      <c r="HO144" s="36"/>
      <c r="HP144" s="36"/>
      <c r="HQ144" s="36"/>
      <c r="HR144" s="36"/>
      <c r="HS144" s="36"/>
      <c r="HT144" s="36"/>
      <c r="HU144" s="36"/>
      <c r="HV144" s="36"/>
      <c r="HW144" s="36"/>
      <c r="HX144" s="36"/>
      <c r="HY144" s="36"/>
      <c r="HZ144" s="36"/>
      <c r="IA144" s="36"/>
      <c r="IB144" s="36"/>
      <c r="IC144" s="36"/>
      <c r="ID144" s="36"/>
      <c r="IE144" s="36"/>
      <c r="IF144" s="36"/>
      <c r="IG144" s="36"/>
      <c r="IH144" s="36"/>
      <c r="II144" s="36"/>
      <c r="IJ144" s="36"/>
      <c r="IK144" s="36"/>
      <c r="IL144" s="36"/>
      <c r="IM144" s="36"/>
      <c r="IN144" s="36"/>
      <c r="IO144" s="36"/>
      <c r="IP144" s="36"/>
      <c r="IQ144" s="36"/>
      <c r="IR144" s="36"/>
      <c r="IS144" s="36"/>
      <c r="IT144" s="36"/>
      <c r="IU144" s="36"/>
      <c r="IV144" s="36"/>
      <c r="IW144" s="36"/>
      <c r="IX144" s="36"/>
      <c r="IY144" s="36"/>
      <c r="IZ144" s="36"/>
      <c r="JA144" s="36"/>
      <c r="JB144" s="36"/>
      <c r="JC144" s="36"/>
      <c r="JD144" s="36"/>
      <c r="JE144" s="36"/>
      <c r="JF144" s="36"/>
      <c r="JG144" s="36"/>
      <c r="JH144" s="36"/>
      <c r="JI144" s="36"/>
      <c r="JJ144" s="36"/>
      <c r="JK144" s="36"/>
      <c r="JL144" s="36"/>
      <c r="JM144" s="36"/>
      <c r="JN144" s="36"/>
      <c r="JO144" s="36"/>
      <c r="JP144" s="36"/>
      <c r="JQ144" s="36"/>
      <c r="JR144" s="36"/>
      <c r="JS144" s="36"/>
      <c r="JT144" s="36"/>
      <c r="JU144" s="36"/>
      <c r="JV144" s="36"/>
      <c r="JW144" s="36"/>
      <c r="JX144" s="36"/>
      <c r="JY144" s="36"/>
      <c r="JZ144" s="36"/>
      <c r="KA144" s="36"/>
      <c r="KB144" s="36"/>
      <c r="KC144" s="36"/>
      <c r="KD144" s="36"/>
      <c r="KE144" s="36"/>
      <c r="KF144" s="36"/>
      <c r="KG144" s="36"/>
      <c r="KH144" s="36"/>
      <c r="KI144" s="36"/>
      <c r="KJ144" s="36"/>
      <c r="KK144" s="36"/>
      <c r="KL144" s="36"/>
      <c r="KM144" s="36"/>
      <c r="KN144" s="36"/>
      <c r="KO144" s="36"/>
      <c r="KP144" s="36"/>
      <c r="KQ144" s="36"/>
      <c r="KR144" s="36"/>
      <c r="KS144" s="36"/>
      <c r="KT144" s="36"/>
      <c r="KU144" s="36"/>
      <c r="KV144" s="36"/>
      <c r="KW144" s="36"/>
      <c r="KX144" s="36"/>
      <c r="KY144" s="36"/>
      <c r="KZ144" s="36"/>
      <c r="LA144" s="36"/>
      <c r="LB144" s="36"/>
      <c r="LC144" s="36"/>
      <c r="LD144" s="36"/>
      <c r="LE144" s="36"/>
      <c r="LF144" s="36"/>
      <c r="LG144" s="36"/>
      <c r="LH144" s="36"/>
      <c r="LI144" s="36"/>
      <c r="LJ144" s="36"/>
      <c r="LK144" s="36"/>
      <c r="LL144" s="36"/>
      <c r="LM144" s="36"/>
      <c r="LN144" s="36"/>
      <c r="LO144" s="36"/>
      <c r="LP144" s="36"/>
      <c r="LQ144" s="36"/>
      <c r="LR144" s="36"/>
      <c r="LS144" s="36"/>
      <c r="LT144" s="36"/>
      <c r="LU144" s="36"/>
      <c r="LV144" s="36"/>
      <c r="LW144" s="36"/>
      <c r="LX144" s="36"/>
      <c r="LY144" s="36"/>
      <c r="LZ144" s="36"/>
      <c r="MA144" s="36"/>
      <c r="MB144" s="36"/>
      <c r="MC144" s="36"/>
      <c r="MD144" s="36"/>
      <c r="ME144" s="36"/>
      <c r="MF144" s="36"/>
      <c r="MG144" s="36"/>
      <c r="MH144" s="36"/>
      <c r="MI144" s="36"/>
      <c r="MJ144" s="36"/>
      <c r="MK144" s="36"/>
      <c r="ML144" s="36"/>
      <c r="MM144" s="36"/>
      <c r="MN144" s="36"/>
      <c r="MO144" s="36"/>
      <c r="MP144" s="36"/>
      <c r="MQ144" s="36"/>
      <c r="MR144" s="36"/>
      <c r="MS144" s="36"/>
      <c r="MT144" s="36"/>
      <c r="MU144" s="36"/>
      <c r="MV144" s="36"/>
      <c r="MW144" s="36"/>
      <c r="MX144" s="36"/>
      <c r="MY144" s="36"/>
      <c r="MZ144" s="36"/>
      <c r="NA144" s="36"/>
      <c r="NB144" s="36"/>
      <c r="NC144" s="36"/>
      <c r="ND144" s="36"/>
      <c r="NE144" s="36"/>
      <c r="NF144" s="36"/>
      <c r="NG144" s="36"/>
      <c r="NH144" s="36"/>
      <c r="NI144" s="36"/>
      <c r="NJ144" s="36"/>
      <c r="NK144" s="36"/>
      <c r="NL144" s="36"/>
      <c r="NM144" s="36"/>
      <c r="NN144" s="36"/>
      <c r="NO144" s="36"/>
      <c r="NP144" s="36"/>
      <c r="NQ144" s="36"/>
      <c r="NR144" s="36"/>
      <c r="NS144" s="36"/>
      <c r="NT144" s="36"/>
      <c r="NU144" s="36"/>
      <c r="NV144" s="36"/>
      <c r="NW144" s="36"/>
      <c r="NX144" s="36"/>
      <c r="NY144" s="36"/>
      <c r="NZ144" s="36"/>
      <c r="OA144" s="36"/>
      <c r="OB144" s="36"/>
      <c r="OC144" s="36"/>
      <c r="OD144" s="36"/>
      <c r="OE144" s="36"/>
      <c r="OF144" s="36"/>
      <c r="OG144" s="36"/>
      <c r="OH144" s="36"/>
      <c r="OI144" s="36"/>
      <c r="OJ144" s="36"/>
      <c r="OK144" s="36"/>
      <c r="OL144" s="36"/>
      <c r="OM144" s="36"/>
      <c r="ON144" s="36"/>
      <c r="OO144" s="36"/>
      <c r="OP144" s="36"/>
      <c r="OQ144" s="36"/>
      <c r="OR144" s="36"/>
      <c r="OS144" s="36"/>
      <c r="OT144" s="36"/>
      <c r="OU144" s="36"/>
      <c r="OV144" s="36"/>
      <c r="OW144" s="36"/>
      <c r="OX144" s="36"/>
      <c r="OY144" s="36"/>
      <c r="OZ144" s="36"/>
      <c r="PA144" s="36"/>
      <c r="PB144" s="36"/>
      <c r="PC144" s="36"/>
      <c r="PD144" s="36"/>
      <c r="PE144" s="36"/>
      <c r="PF144" s="36"/>
      <c r="PG144" s="36"/>
      <c r="PH144" s="36"/>
      <c r="PI144" s="36"/>
      <c r="PJ144" s="36"/>
      <c r="PK144" s="36"/>
      <c r="PL144" s="36"/>
      <c r="PM144" s="36"/>
      <c r="PN144" s="36"/>
      <c r="PO144" s="36"/>
      <c r="PP144" s="36"/>
      <c r="PQ144" s="36"/>
      <c r="PR144" s="36"/>
      <c r="PS144" s="36"/>
      <c r="PT144" s="36"/>
      <c r="PU144" s="36"/>
      <c r="PV144" s="36"/>
      <c r="PW144" s="36"/>
      <c r="PX144" s="36"/>
      <c r="PY144" s="36"/>
      <c r="PZ144" s="36"/>
      <c r="QA144" s="36"/>
      <c r="QB144" s="36"/>
      <c r="QC144" s="36"/>
      <c r="QD144" s="36"/>
      <c r="QE144" s="36"/>
      <c r="QF144" s="36"/>
      <c r="QG144" s="36"/>
      <c r="QH144" s="36"/>
      <c r="QI144" s="36"/>
      <c r="QJ144" s="36"/>
      <c r="QK144" s="36"/>
      <c r="QL144" s="36"/>
      <c r="QM144" s="36"/>
      <c r="QN144" s="36"/>
      <c r="QO144" s="36"/>
      <c r="QP144" s="36"/>
      <c r="QQ144" s="36"/>
      <c r="QR144" s="36"/>
      <c r="QS144" s="36"/>
      <c r="QT144" s="36"/>
      <c r="QU144" s="36"/>
      <c r="QV144" s="36"/>
      <c r="QW144" s="36"/>
      <c r="QX144" s="36"/>
      <c r="QY144" s="36"/>
      <c r="QZ144" s="36"/>
      <c r="RA144" s="36"/>
      <c r="RB144" s="36"/>
      <c r="RC144" s="36"/>
      <c r="RD144" s="36"/>
      <c r="RE144" s="36"/>
      <c r="RF144" s="36"/>
      <c r="RG144" s="36"/>
      <c r="RH144" s="36"/>
      <c r="RI144" s="36"/>
      <c r="RJ144" s="36"/>
      <c r="RK144" s="36"/>
      <c r="RL144" s="36"/>
      <c r="RM144" s="36"/>
      <c r="RN144" s="36"/>
      <c r="RO144" s="36"/>
      <c r="RP144" s="36"/>
      <c r="RQ144" s="36"/>
      <c r="RR144" s="36"/>
      <c r="RS144" s="36"/>
      <c r="RT144" s="36"/>
      <c r="RU144" s="36"/>
      <c r="RV144" s="36"/>
      <c r="RW144" s="36"/>
      <c r="RX144" s="36"/>
      <c r="RY144" s="36"/>
      <c r="RZ144" s="36"/>
      <c r="SA144" s="36"/>
      <c r="SB144" s="36"/>
      <c r="SC144" s="36"/>
      <c r="SD144" s="36"/>
      <c r="SE144" s="36"/>
      <c r="SF144" s="36"/>
      <c r="SG144" s="36"/>
      <c r="SH144" s="36"/>
      <c r="SI144" s="36"/>
      <c r="SJ144" s="36"/>
      <c r="SK144" s="36"/>
      <c r="SL144" s="36"/>
      <c r="SM144" s="36"/>
      <c r="SN144" s="36"/>
      <c r="SO144" s="36"/>
      <c r="SP144" s="36"/>
      <c r="SQ144" s="36"/>
      <c r="SR144" s="36"/>
      <c r="SS144" s="36"/>
      <c r="ST144" s="36"/>
      <c r="SU144" s="36"/>
      <c r="SV144" s="36"/>
      <c r="SW144" s="36"/>
      <c r="SX144" s="36"/>
      <c r="SY144" s="36"/>
      <c r="SZ144" s="36"/>
      <c r="TA144" s="36"/>
      <c r="TB144" s="36"/>
      <c r="TC144" s="36"/>
      <c r="TD144" s="36"/>
      <c r="TE144" s="36"/>
      <c r="TF144" s="36"/>
      <c r="TG144" s="36"/>
      <c r="TH144" s="36"/>
      <c r="TI144" s="36"/>
      <c r="TJ144" s="36"/>
      <c r="TK144" s="36"/>
      <c r="TL144" s="36"/>
      <c r="TM144" s="36"/>
      <c r="TN144" s="36"/>
      <c r="TO144" s="36"/>
      <c r="TP144" s="36"/>
      <c r="TQ144" s="36"/>
      <c r="TR144" s="36"/>
      <c r="TS144" s="36"/>
      <c r="TT144" s="36"/>
      <c r="TU144" s="36"/>
      <c r="TV144" s="36"/>
      <c r="TW144" s="36"/>
      <c r="TX144" s="36"/>
      <c r="TY144" s="36"/>
      <c r="TZ144" s="36"/>
      <c r="UA144" s="36"/>
      <c r="UB144" s="36"/>
      <c r="UC144" s="36"/>
      <c r="UD144" s="36"/>
      <c r="UE144" s="36"/>
      <c r="UF144" s="36"/>
      <c r="UG144" s="36"/>
      <c r="UH144" s="36"/>
      <c r="UI144" s="36"/>
      <c r="UJ144" s="36"/>
      <c r="UK144" s="36"/>
      <c r="UL144" s="36"/>
      <c r="UM144" s="36"/>
      <c r="UN144" s="36"/>
      <c r="UO144" s="36"/>
      <c r="UP144" s="36"/>
      <c r="UQ144" s="36"/>
      <c r="UR144" s="36"/>
      <c r="US144" s="36"/>
      <c r="UT144" s="36"/>
      <c r="UU144" s="36"/>
      <c r="UV144" s="36"/>
      <c r="UW144" s="36"/>
      <c r="UX144" s="36"/>
      <c r="UY144" s="36"/>
      <c r="UZ144" s="36"/>
      <c r="VA144" s="36"/>
      <c r="VB144" s="36"/>
      <c r="VC144" s="36"/>
      <c r="VD144" s="36"/>
      <c r="VE144" s="36"/>
      <c r="VF144" s="36"/>
      <c r="VG144" s="36"/>
      <c r="VH144" s="36"/>
      <c r="VI144" s="36"/>
      <c r="VJ144" s="36"/>
      <c r="VK144" s="36"/>
      <c r="VL144" s="36"/>
      <c r="VM144" s="36"/>
      <c r="VN144" s="36"/>
      <c r="VO144" s="36"/>
      <c r="VP144" s="36"/>
      <c r="VQ144" s="36"/>
      <c r="VR144" s="36"/>
      <c r="VS144" s="36"/>
      <c r="VT144" s="36"/>
      <c r="VU144" s="36"/>
      <c r="VV144" s="36"/>
      <c r="VW144" s="36"/>
      <c r="VX144" s="36"/>
      <c r="VY144" s="36"/>
      <c r="VZ144" s="36"/>
      <c r="WA144" s="36"/>
      <c r="WB144" s="36"/>
      <c r="WC144" s="36"/>
      <c r="WD144" s="36"/>
      <c r="WE144" s="36"/>
      <c r="WF144" s="36"/>
      <c r="WG144" s="36"/>
      <c r="WH144" s="36"/>
      <c r="WI144" s="36"/>
      <c r="WJ144" s="36"/>
      <c r="WK144" s="36"/>
      <c r="WL144" s="36"/>
      <c r="WM144" s="36"/>
      <c r="WN144" s="36"/>
      <c r="WO144" s="36"/>
      <c r="WP144" s="36"/>
      <c r="WQ144" s="36"/>
      <c r="WR144" s="36"/>
      <c r="WS144" s="36"/>
      <c r="WT144" s="36"/>
      <c r="WU144" s="36"/>
      <c r="WV144" s="36"/>
      <c r="WW144" s="36"/>
      <c r="WX144" s="36"/>
      <c r="WY144" s="36"/>
      <c r="WZ144" s="36"/>
      <c r="XA144" s="36"/>
      <c r="XB144" s="36"/>
      <c r="XC144" s="36"/>
      <c r="XD144" s="36"/>
      <c r="XE144" s="36"/>
      <c r="XF144" s="36"/>
      <c r="XG144" s="36"/>
      <c r="XH144" s="36"/>
      <c r="XI144" s="36"/>
      <c r="XJ144" s="36"/>
      <c r="XK144" s="36"/>
      <c r="XL144" s="36"/>
      <c r="XM144" s="36"/>
      <c r="XN144" s="36"/>
      <c r="XO144" s="36"/>
      <c r="XP144" s="36"/>
      <c r="XQ144" s="36"/>
      <c r="XR144" s="36"/>
      <c r="XS144" s="36"/>
      <c r="XT144" s="36"/>
      <c r="XU144" s="36"/>
      <c r="XV144" s="36"/>
      <c r="XW144" s="36"/>
      <c r="XX144" s="36"/>
      <c r="XY144" s="36"/>
      <c r="XZ144" s="36"/>
      <c r="YA144" s="36"/>
      <c r="YB144" s="36"/>
      <c r="YC144" s="36"/>
      <c r="YD144" s="36"/>
      <c r="YE144" s="36"/>
      <c r="YF144" s="36"/>
      <c r="YG144" s="36"/>
      <c r="YH144" s="36"/>
      <c r="YI144" s="36"/>
      <c r="YJ144" s="36"/>
      <c r="YK144" s="36"/>
      <c r="YL144" s="36"/>
      <c r="YM144" s="36"/>
      <c r="YN144" s="36"/>
      <c r="YO144" s="36"/>
      <c r="YP144" s="36"/>
      <c r="YQ144" s="36"/>
      <c r="YR144" s="36"/>
      <c r="YS144" s="36"/>
      <c r="YT144" s="36"/>
      <c r="YU144" s="36"/>
      <c r="YV144" s="36"/>
      <c r="YW144" s="36"/>
      <c r="YX144" s="36"/>
      <c r="YY144" s="36"/>
      <c r="YZ144" s="36"/>
      <c r="ZA144" s="36"/>
      <c r="ZB144" s="36"/>
      <c r="ZC144" s="36"/>
      <c r="ZD144" s="36"/>
      <c r="ZE144" s="36"/>
      <c r="ZF144" s="36"/>
      <c r="ZG144" s="36"/>
      <c r="ZH144" s="36"/>
      <c r="ZI144" s="36"/>
      <c r="ZJ144" s="36"/>
      <c r="ZK144" s="36"/>
      <c r="ZL144" s="36"/>
      <c r="ZM144" s="36"/>
      <c r="ZN144" s="36"/>
      <c r="ZO144" s="36"/>
      <c r="ZP144" s="36"/>
      <c r="ZQ144" s="36"/>
      <c r="ZR144" s="36"/>
      <c r="ZS144" s="36"/>
      <c r="ZT144" s="36"/>
      <c r="ZU144" s="36"/>
      <c r="ZV144" s="36"/>
      <c r="ZW144" s="36"/>
      <c r="ZX144" s="36"/>
      <c r="ZY144" s="36"/>
      <c r="ZZ144" s="36"/>
      <c r="AAA144" s="36"/>
      <c r="AAB144" s="36"/>
      <c r="AAC144" s="36"/>
      <c r="AAD144" s="36"/>
      <c r="AAE144" s="36"/>
      <c r="AAF144" s="36"/>
      <c r="AAG144" s="36"/>
      <c r="AAH144" s="36"/>
      <c r="AAI144" s="36"/>
      <c r="AAJ144" s="36"/>
      <c r="AAK144" s="36"/>
      <c r="AAL144" s="36"/>
      <c r="AAM144" s="36"/>
      <c r="AAN144" s="36"/>
      <c r="AAO144" s="36"/>
      <c r="AAP144" s="36"/>
      <c r="AAQ144" s="36"/>
      <c r="AAR144" s="36"/>
      <c r="AAS144" s="36"/>
      <c r="AAT144" s="36"/>
      <c r="AAU144" s="36"/>
      <c r="AAV144" s="36"/>
      <c r="AAW144" s="36"/>
      <c r="AAX144" s="36"/>
      <c r="AAY144" s="36"/>
      <c r="AAZ144" s="36"/>
      <c r="ABA144" s="36"/>
      <c r="ABB144" s="36"/>
      <c r="ABC144" s="36"/>
      <c r="ABD144" s="36"/>
      <c r="ABE144" s="36"/>
      <c r="ABF144" s="36"/>
      <c r="ABG144" s="36"/>
      <c r="ABH144" s="36"/>
      <c r="ABI144" s="36"/>
      <c r="ABJ144" s="36"/>
      <c r="ABK144" s="36"/>
      <c r="ABL144" s="36"/>
      <c r="ABM144" s="36"/>
      <c r="ABN144" s="36"/>
      <c r="ABO144" s="36"/>
      <c r="ABP144" s="36"/>
      <c r="ABQ144" s="36"/>
      <c r="ABR144" s="36"/>
      <c r="ABS144" s="36"/>
      <c r="ABT144" s="36"/>
      <c r="ABU144" s="36"/>
      <c r="ABV144" s="36"/>
      <c r="ABW144" s="36"/>
      <c r="ABX144" s="36"/>
      <c r="ABY144" s="36"/>
      <c r="ABZ144" s="36"/>
      <c r="ACA144" s="36"/>
      <c r="ACB144" s="36"/>
      <c r="ACC144" s="36"/>
      <c r="ACD144" s="36"/>
      <c r="ACE144" s="36"/>
      <c r="ACF144" s="36"/>
      <c r="ACG144" s="36"/>
      <c r="ACH144" s="36"/>
      <c r="ACI144" s="36"/>
      <c r="ACJ144" s="36"/>
      <c r="ACK144" s="36"/>
      <c r="ACL144" s="36"/>
      <c r="ACM144" s="36"/>
      <c r="ACN144" s="36"/>
      <c r="ACO144" s="36"/>
      <c r="ACP144" s="36"/>
      <c r="ACQ144" s="36"/>
      <c r="ACR144" s="36"/>
      <c r="ACS144" s="36"/>
      <c r="ACT144" s="36"/>
      <c r="ACU144" s="36"/>
      <c r="ACV144" s="36"/>
      <c r="ACW144" s="36"/>
      <c r="ACX144" s="36"/>
      <c r="ACY144" s="36"/>
      <c r="ACZ144" s="36"/>
      <c r="ADA144" s="36"/>
      <c r="ADB144" s="36"/>
      <c r="ADC144" s="36"/>
      <c r="ADD144" s="36"/>
      <c r="ADE144" s="36"/>
      <c r="ADF144" s="36"/>
      <c r="ADG144" s="36"/>
      <c r="ADH144" s="36"/>
      <c r="ADI144" s="36"/>
      <c r="ADJ144" s="36"/>
      <c r="ADK144" s="36"/>
      <c r="ADL144" s="36"/>
      <c r="ADM144" s="36"/>
      <c r="ADN144" s="36"/>
      <c r="ADO144" s="36"/>
      <c r="ADP144" s="36"/>
      <c r="ADQ144" s="36"/>
      <c r="ADR144" s="36"/>
      <c r="ADS144" s="36"/>
      <c r="ADT144" s="36"/>
      <c r="ADU144" s="36"/>
      <c r="ADV144" s="36"/>
      <c r="ADW144" s="36"/>
      <c r="ADX144" s="36"/>
      <c r="ADY144" s="36"/>
      <c r="ADZ144" s="36"/>
      <c r="AEA144" s="36"/>
      <c r="AEB144" s="36"/>
      <c r="AEC144" s="36"/>
      <c r="AED144" s="36"/>
      <c r="AEE144" s="36"/>
      <c r="AEF144" s="36"/>
      <c r="AEG144" s="36"/>
      <c r="AEH144" s="36"/>
      <c r="AEI144" s="36"/>
      <c r="AEJ144" s="36"/>
      <c r="AEK144" s="36"/>
      <c r="AEL144" s="36"/>
      <c r="AEM144" s="36"/>
      <c r="AEN144" s="36"/>
      <c r="AEO144" s="36"/>
      <c r="AEP144" s="36"/>
      <c r="AEQ144" s="36"/>
      <c r="AER144" s="36"/>
      <c r="AES144" s="36"/>
      <c r="AET144" s="36"/>
      <c r="AEU144" s="36"/>
      <c r="AEV144" s="36"/>
      <c r="AEW144" s="36"/>
      <c r="AEX144" s="36"/>
      <c r="AEY144" s="36"/>
      <c r="AEZ144" s="36"/>
      <c r="AFA144" s="36"/>
      <c r="AFB144" s="36"/>
      <c r="AFC144" s="36"/>
      <c r="AFD144" s="36"/>
      <c r="AFE144" s="36"/>
      <c r="AFF144" s="36"/>
      <c r="AFG144" s="36"/>
      <c r="AFH144" s="36"/>
      <c r="AFI144" s="36"/>
      <c r="AFJ144" s="36"/>
      <c r="AFK144" s="36"/>
      <c r="AFL144" s="36"/>
      <c r="AFM144" s="36"/>
      <c r="AFN144" s="36"/>
      <c r="AFO144" s="36"/>
      <c r="AFP144" s="36"/>
      <c r="AFQ144" s="36"/>
      <c r="AFR144" s="36"/>
      <c r="AFS144" s="36"/>
      <c r="AFT144" s="36"/>
      <c r="AFU144" s="36"/>
      <c r="AFV144" s="36"/>
      <c r="AFW144" s="36"/>
      <c r="AFX144" s="36"/>
      <c r="AFY144" s="36"/>
      <c r="AFZ144" s="36"/>
      <c r="AGA144" s="36"/>
      <c r="AGB144" s="36"/>
      <c r="AGC144" s="36"/>
      <c r="AGD144" s="36"/>
      <c r="AGE144" s="36"/>
      <c r="AGF144" s="36"/>
      <c r="AGG144" s="36"/>
      <c r="AGH144" s="36"/>
      <c r="AGI144" s="36"/>
      <c r="AGJ144" s="36"/>
      <c r="AGK144" s="36"/>
      <c r="AGL144" s="36"/>
      <c r="AGM144" s="36"/>
      <c r="AGN144" s="36"/>
      <c r="AGO144" s="36"/>
      <c r="AGP144" s="36"/>
      <c r="AGQ144" s="36"/>
      <c r="AGR144" s="36"/>
      <c r="AGS144" s="36"/>
      <c r="AGT144" s="36"/>
      <c r="AGU144" s="36"/>
      <c r="AGV144" s="36"/>
      <c r="AGW144" s="36"/>
      <c r="AGX144" s="36"/>
      <c r="AGY144" s="36"/>
      <c r="AGZ144" s="36"/>
      <c r="AHA144" s="36"/>
      <c r="AHB144" s="36"/>
      <c r="AHC144" s="36"/>
      <c r="AHD144" s="36"/>
      <c r="AHE144" s="36"/>
      <c r="AHF144" s="36"/>
      <c r="AHG144" s="36"/>
      <c r="AHH144" s="36"/>
      <c r="AHI144" s="36"/>
      <c r="AHJ144" s="36"/>
      <c r="AHK144" s="36"/>
      <c r="AHL144" s="36"/>
      <c r="AHM144" s="36"/>
      <c r="AHN144" s="36"/>
      <c r="AHO144" s="36"/>
      <c r="AHP144" s="36"/>
      <c r="AHQ144" s="36"/>
      <c r="AHR144" s="36"/>
      <c r="AHS144" s="36"/>
      <c r="AHT144" s="36"/>
      <c r="AHU144" s="36"/>
      <c r="AHV144" s="36"/>
      <c r="AHW144" s="36"/>
      <c r="AHX144" s="36"/>
      <c r="AHY144" s="36"/>
      <c r="AHZ144" s="36"/>
      <c r="AIA144" s="36"/>
      <c r="AIB144" s="36"/>
      <c r="AIC144" s="36"/>
      <c r="AID144" s="36"/>
      <c r="AIE144" s="36"/>
      <c r="AIF144" s="36"/>
      <c r="AIG144" s="36"/>
      <c r="AIH144" s="36"/>
      <c r="AII144" s="36"/>
      <c r="AIJ144" s="36"/>
      <c r="AIK144" s="36"/>
      <c r="AIL144" s="36"/>
      <c r="AIM144" s="36"/>
      <c r="AIN144" s="36"/>
      <c r="AIO144" s="36"/>
      <c r="AIP144" s="36"/>
      <c r="AIQ144" s="36"/>
      <c r="AIR144" s="36"/>
      <c r="AIS144" s="36"/>
      <c r="AIT144" s="36"/>
      <c r="AIU144" s="36"/>
      <c r="AIV144" s="36"/>
      <c r="AIW144" s="36"/>
      <c r="AIX144" s="36"/>
      <c r="AIY144" s="36"/>
      <c r="AIZ144" s="36"/>
      <c r="AJA144" s="36"/>
      <c r="AJB144" s="36"/>
      <c r="AJC144" s="36"/>
      <c r="AJD144" s="36"/>
      <c r="AJE144" s="36"/>
      <c r="AJF144" s="36"/>
      <c r="AJG144" s="36"/>
      <c r="AJH144" s="36"/>
      <c r="AJI144" s="36"/>
      <c r="AJJ144" s="36"/>
      <c r="AJK144" s="36"/>
      <c r="AJL144" s="36"/>
      <c r="AJM144" s="36"/>
      <c r="AJN144" s="36"/>
      <c r="AJO144" s="36"/>
      <c r="AJP144" s="36"/>
      <c r="AJQ144" s="36"/>
      <c r="AJR144" s="36"/>
      <c r="AJS144" s="36"/>
      <c r="AJT144" s="36"/>
      <c r="AJU144" s="36"/>
      <c r="AJV144" s="36"/>
      <c r="AJW144" s="36"/>
      <c r="AJX144" s="36"/>
      <c r="AJY144" s="36"/>
      <c r="AJZ144" s="36"/>
      <c r="AKA144" s="36"/>
      <c r="AKB144" s="36"/>
      <c r="AKC144" s="36"/>
      <c r="AKD144" s="36"/>
      <c r="AKE144" s="36"/>
      <c r="AKF144" s="36"/>
      <c r="AKG144" s="36"/>
      <c r="AKH144" s="36"/>
      <c r="AKI144" s="36"/>
      <c r="AKJ144" s="36"/>
      <c r="AKK144" s="36"/>
      <c r="AKL144" s="36"/>
      <c r="AKM144" s="36"/>
      <c r="AKN144" s="36"/>
      <c r="AKO144" s="36"/>
      <c r="AKP144" s="36"/>
      <c r="AKQ144" s="36"/>
      <c r="AKR144" s="36"/>
      <c r="AKS144" s="36"/>
      <c r="AKT144" s="36"/>
      <c r="AKU144" s="36"/>
      <c r="AKV144" s="36"/>
      <c r="AKW144" s="36"/>
      <c r="AKX144" s="36"/>
      <c r="AKY144" s="36"/>
      <c r="AKZ144" s="36"/>
      <c r="ALA144" s="36"/>
      <c r="ALB144" s="36"/>
      <c r="ALC144" s="36"/>
      <c r="ALD144" s="36"/>
      <c r="ALE144" s="36"/>
      <c r="ALF144" s="36"/>
      <c r="ALG144" s="36"/>
      <c r="ALH144" s="36"/>
      <c r="ALI144" s="36"/>
      <c r="ALJ144" s="36"/>
      <c r="ALK144" s="36"/>
      <c r="ALL144" s="36"/>
      <c r="ALM144" s="36"/>
      <c r="ALN144" s="36"/>
      <c r="ALO144" s="36"/>
      <c r="ALP144" s="36"/>
      <c r="ALQ144" s="36"/>
      <c r="ALR144" s="36"/>
      <c r="ALS144" s="36"/>
      <c r="ALT144" s="36"/>
      <c r="ALU144" s="36"/>
      <c r="ALV144" s="36"/>
      <c r="ALW144" s="36"/>
      <c r="ALX144" s="36"/>
      <c r="ALY144" s="36"/>
      <c r="ALZ144" s="36"/>
      <c r="AMA144" s="36"/>
      <c r="AMB144" s="36"/>
      <c r="AMC144" s="36"/>
      <c r="AMD144" s="36"/>
      <c r="AME144" s="36"/>
      <c r="AMF144" s="36"/>
      <c r="AMG144" s="36"/>
      <c r="AMH144" s="39"/>
      <c r="AMI144" s="39"/>
      <c r="AMJ144" s="39"/>
      <c r="AMK144" s="39"/>
      <c r="AML144" s="39"/>
      <c r="AMM144" s="39"/>
      <c r="XFC144" s="39"/>
      <c r="XFD144" s="39"/>
    </row>
    <row r="145" s="132" customFormat="true" ht="15.75" hidden="false" customHeight="true" outlineLevel="0" collapsed="false">
      <c r="A145" s="147" t="s">
        <v>167</v>
      </c>
      <c r="B145" s="147"/>
      <c r="C145" s="148" t="n">
        <f aca="false">SUM(C140:C144)</f>
        <v>6596.82149413899</v>
      </c>
      <c r="D145" s="148" t="n">
        <f aca="false">SUM(D140:D144)</f>
        <v>13157.3956310835</v>
      </c>
      <c r="E145" s="148" t="n">
        <f aca="false">SUM(E140:E144)</f>
        <v>15381.2147072914</v>
      </c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  <c r="HI145" s="36"/>
      <c r="HJ145" s="36"/>
      <c r="HK145" s="36"/>
      <c r="HL145" s="36"/>
      <c r="HM145" s="36"/>
      <c r="HN145" s="36"/>
      <c r="HO145" s="36"/>
      <c r="HP145" s="36"/>
      <c r="HQ145" s="36"/>
      <c r="HR145" s="36"/>
      <c r="HS145" s="36"/>
      <c r="HT145" s="36"/>
      <c r="HU145" s="36"/>
      <c r="HV145" s="36"/>
      <c r="HW145" s="36"/>
      <c r="HX145" s="36"/>
      <c r="HY145" s="36"/>
      <c r="HZ145" s="36"/>
      <c r="IA145" s="36"/>
      <c r="IB145" s="36"/>
      <c r="IC145" s="36"/>
      <c r="ID145" s="36"/>
      <c r="IE145" s="36"/>
      <c r="IF145" s="36"/>
      <c r="IG145" s="36"/>
      <c r="IH145" s="36"/>
      <c r="II145" s="36"/>
      <c r="IJ145" s="36"/>
      <c r="IK145" s="36"/>
      <c r="IL145" s="36"/>
      <c r="IM145" s="36"/>
      <c r="IN145" s="36"/>
      <c r="IO145" s="36"/>
      <c r="IP145" s="36"/>
      <c r="IQ145" s="36"/>
      <c r="IR145" s="36"/>
      <c r="IS145" s="36"/>
      <c r="IT145" s="36"/>
      <c r="IU145" s="36"/>
      <c r="IV145" s="36"/>
      <c r="IW145" s="36"/>
      <c r="IX145" s="36"/>
      <c r="IY145" s="36"/>
      <c r="IZ145" s="36"/>
      <c r="JA145" s="36"/>
      <c r="JB145" s="36"/>
      <c r="JC145" s="36"/>
      <c r="JD145" s="36"/>
      <c r="JE145" s="36"/>
      <c r="JF145" s="36"/>
      <c r="JG145" s="36"/>
      <c r="JH145" s="36"/>
      <c r="JI145" s="36"/>
      <c r="JJ145" s="36"/>
      <c r="JK145" s="36"/>
      <c r="JL145" s="36"/>
      <c r="JM145" s="36"/>
      <c r="JN145" s="36"/>
      <c r="JO145" s="36"/>
      <c r="JP145" s="36"/>
      <c r="JQ145" s="36"/>
      <c r="JR145" s="36"/>
      <c r="JS145" s="36"/>
      <c r="JT145" s="36"/>
      <c r="JU145" s="36"/>
      <c r="JV145" s="36"/>
      <c r="JW145" s="36"/>
      <c r="JX145" s="36"/>
      <c r="JY145" s="36"/>
      <c r="JZ145" s="36"/>
      <c r="KA145" s="36"/>
      <c r="KB145" s="36"/>
      <c r="KC145" s="36"/>
      <c r="KD145" s="36"/>
      <c r="KE145" s="36"/>
      <c r="KF145" s="36"/>
      <c r="KG145" s="36"/>
      <c r="KH145" s="36"/>
      <c r="KI145" s="36"/>
      <c r="KJ145" s="36"/>
      <c r="KK145" s="36"/>
      <c r="KL145" s="36"/>
      <c r="KM145" s="36"/>
      <c r="KN145" s="36"/>
      <c r="KO145" s="36"/>
      <c r="KP145" s="36"/>
      <c r="KQ145" s="36"/>
      <c r="KR145" s="36"/>
      <c r="KS145" s="36"/>
      <c r="KT145" s="36"/>
      <c r="KU145" s="36"/>
      <c r="KV145" s="36"/>
      <c r="KW145" s="36"/>
      <c r="KX145" s="36"/>
      <c r="KY145" s="36"/>
      <c r="KZ145" s="36"/>
      <c r="LA145" s="36"/>
      <c r="LB145" s="36"/>
      <c r="LC145" s="36"/>
      <c r="LD145" s="36"/>
      <c r="LE145" s="36"/>
      <c r="LF145" s="36"/>
      <c r="LG145" s="36"/>
      <c r="LH145" s="36"/>
      <c r="LI145" s="36"/>
      <c r="LJ145" s="36"/>
      <c r="LK145" s="36"/>
      <c r="LL145" s="36"/>
      <c r="LM145" s="36"/>
      <c r="LN145" s="36"/>
      <c r="LO145" s="36"/>
      <c r="LP145" s="36"/>
      <c r="LQ145" s="36"/>
      <c r="LR145" s="36"/>
      <c r="LS145" s="36"/>
      <c r="LT145" s="36"/>
      <c r="LU145" s="36"/>
      <c r="LV145" s="36"/>
      <c r="LW145" s="36"/>
      <c r="LX145" s="36"/>
      <c r="LY145" s="36"/>
      <c r="LZ145" s="36"/>
      <c r="MA145" s="36"/>
      <c r="MB145" s="36"/>
      <c r="MC145" s="36"/>
      <c r="MD145" s="36"/>
      <c r="ME145" s="36"/>
      <c r="MF145" s="36"/>
      <c r="MG145" s="36"/>
      <c r="MH145" s="36"/>
      <c r="MI145" s="36"/>
      <c r="MJ145" s="36"/>
      <c r="MK145" s="36"/>
      <c r="ML145" s="36"/>
      <c r="MM145" s="36"/>
      <c r="MN145" s="36"/>
      <c r="MO145" s="36"/>
      <c r="MP145" s="36"/>
      <c r="MQ145" s="36"/>
      <c r="MR145" s="36"/>
      <c r="MS145" s="36"/>
      <c r="MT145" s="36"/>
      <c r="MU145" s="36"/>
      <c r="MV145" s="36"/>
      <c r="MW145" s="36"/>
      <c r="MX145" s="36"/>
      <c r="MY145" s="36"/>
      <c r="MZ145" s="36"/>
      <c r="NA145" s="36"/>
      <c r="NB145" s="36"/>
      <c r="NC145" s="36"/>
      <c r="ND145" s="36"/>
      <c r="NE145" s="36"/>
      <c r="NF145" s="36"/>
      <c r="NG145" s="36"/>
      <c r="NH145" s="36"/>
      <c r="NI145" s="36"/>
      <c r="NJ145" s="36"/>
      <c r="NK145" s="36"/>
      <c r="NL145" s="36"/>
      <c r="NM145" s="36"/>
      <c r="NN145" s="36"/>
      <c r="NO145" s="36"/>
      <c r="NP145" s="36"/>
      <c r="NQ145" s="36"/>
      <c r="NR145" s="36"/>
      <c r="NS145" s="36"/>
      <c r="NT145" s="36"/>
      <c r="NU145" s="36"/>
      <c r="NV145" s="36"/>
      <c r="NW145" s="36"/>
      <c r="NX145" s="36"/>
      <c r="NY145" s="36"/>
      <c r="NZ145" s="36"/>
      <c r="OA145" s="36"/>
      <c r="OB145" s="36"/>
      <c r="OC145" s="36"/>
      <c r="OD145" s="36"/>
      <c r="OE145" s="36"/>
      <c r="OF145" s="36"/>
      <c r="OG145" s="36"/>
      <c r="OH145" s="36"/>
      <c r="OI145" s="36"/>
      <c r="OJ145" s="36"/>
      <c r="OK145" s="36"/>
      <c r="OL145" s="36"/>
      <c r="OM145" s="36"/>
      <c r="ON145" s="36"/>
      <c r="OO145" s="36"/>
      <c r="OP145" s="36"/>
      <c r="OQ145" s="36"/>
      <c r="OR145" s="36"/>
      <c r="OS145" s="36"/>
      <c r="OT145" s="36"/>
      <c r="OU145" s="36"/>
      <c r="OV145" s="36"/>
      <c r="OW145" s="36"/>
      <c r="OX145" s="36"/>
      <c r="OY145" s="36"/>
      <c r="OZ145" s="36"/>
      <c r="PA145" s="36"/>
      <c r="PB145" s="36"/>
      <c r="PC145" s="36"/>
      <c r="PD145" s="36"/>
      <c r="PE145" s="36"/>
      <c r="PF145" s="36"/>
      <c r="PG145" s="36"/>
      <c r="PH145" s="36"/>
      <c r="PI145" s="36"/>
      <c r="PJ145" s="36"/>
      <c r="PK145" s="36"/>
      <c r="PL145" s="36"/>
      <c r="PM145" s="36"/>
      <c r="PN145" s="36"/>
      <c r="PO145" s="36"/>
      <c r="PP145" s="36"/>
      <c r="PQ145" s="36"/>
      <c r="PR145" s="36"/>
      <c r="PS145" s="36"/>
      <c r="PT145" s="36"/>
      <c r="PU145" s="36"/>
      <c r="PV145" s="36"/>
      <c r="PW145" s="36"/>
      <c r="PX145" s="36"/>
      <c r="PY145" s="36"/>
      <c r="PZ145" s="36"/>
      <c r="QA145" s="36"/>
      <c r="QB145" s="36"/>
      <c r="QC145" s="36"/>
      <c r="QD145" s="36"/>
      <c r="QE145" s="36"/>
      <c r="QF145" s="36"/>
      <c r="QG145" s="36"/>
      <c r="QH145" s="36"/>
      <c r="QI145" s="36"/>
      <c r="QJ145" s="36"/>
      <c r="QK145" s="36"/>
      <c r="QL145" s="36"/>
      <c r="QM145" s="36"/>
      <c r="QN145" s="36"/>
      <c r="QO145" s="36"/>
      <c r="QP145" s="36"/>
      <c r="QQ145" s="36"/>
      <c r="QR145" s="36"/>
      <c r="QS145" s="36"/>
      <c r="QT145" s="36"/>
      <c r="QU145" s="36"/>
      <c r="QV145" s="36"/>
      <c r="QW145" s="36"/>
      <c r="QX145" s="36"/>
      <c r="QY145" s="36"/>
      <c r="QZ145" s="36"/>
      <c r="RA145" s="36"/>
      <c r="RB145" s="36"/>
      <c r="RC145" s="36"/>
      <c r="RD145" s="36"/>
      <c r="RE145" s="36"/>
      <c r="RF145" s="36"/>
      <c r="RG145" s="36"/>
      <c r="RH145" s="36"/>
      <c r="RI145" s="36"/>
      <c r="RJ145" s="36"/>
      <c r="RK145" s="36"/>
      <c r="RL145" s="36"/>
      <c r="RM145" s="36"/>
      <c r="RN145" s="36"/>
      <c r="RO145" s="36"/>
      <c r="RP145" s="36"/>
      <c r="RQ145" s="36"/>
      <c r="RR145" s="36"/>
      <c r="RS145" s="36"/>
      <c r="RT145" s="36"/>
      <c r="RU145" s="36"/>
      <c r="RV145" s="36"/>
      <c r="RW145" s="36"/>
      <c r="RX145" s="36"/>
      <c r="RY145" s="36"/>
      <c r="RZ145" s="36"/>
      <c r="SA145" s="36"/>
      <c r="SB145" s="36"/>
      <c r="SC145" s="36"/>
      <c r="SD145" s="36"/>
      <c r="SE145" s="36"/>
      <c r="SF145" s="36"/>
      <c r="SG145" s="36"/>
      <c r="SH145" s="36"/>
      <c r="SI145" s="36"/>
      <c r="SJ145" s="36"/>
      <c r="SK145" s="36"/>
      <c r="SL145" s="36"/>
      <c r="SM145" s="36"/>
      <c r="SN145" s="36"/>
      <c r="SO145" s="36"/>
      <c r="SP145" s="36"/>
      <c r="SQ145" s="36"/>
      <c r="SR145" s="36"/>
      <c r="SS145" s="36"/>
      <c r="ST145" s="36"/>
      <c r="SU145" s="36"/>
      <c r="SV145" s="36"/>
      <c r="SW145" s="36"/>
      <c r="SX145" s="36"/>
      <c r="SY145" s="36"/>
      <c r="SZ145" s="36"/>
      <c r="TA145" s="36"/>
      <c r="TB145" s="36"/>
      <c r="TC145" s="36"/>
      <c r="TD145" s="36"/>
      <c r="TE145" s="36"/>
      <c r="TF145" s="36"/>
      <c r="TG145" s="36"/>
      <c r="TH145" s="36"/>
      <c r="TI145" s="36"/>
      <c r="TJ145" s="36"/>
      <c r="TK145" s="36"/>
      <c r="TL145" s="36"/>
      <c r="TM145" s="36"/>
      <c r="TN145" s="36"/>
      <c r="TO145" s="36"/>
      <c r="TP145" s="36"/>
      <c r="TQ145" s="36"/>
      <c r="TR145" s="36"/>
      <c r="TS145" s="36"/>
      <c r="TT145" s="36"/>
      <c r="TU145" s="36"/>
      <c r="TV145" s="36"/>
      <c r="TW145" s="36"/>
      <c r="TX145" s="36"/>
      <c r="TY145" s="36"/>
      <c r="TZ145" s="36"/>
      <c r="UA145" s="36"/>
      <c r="UB145" s="36"/>
      <c r="UC145" s="36"/>
      <c r="UD145" s="36"/>
      <c r="UE145" s="36"/>
      <c r="UF145" s="36"/>
      <c r="UG145" s="36"/>
      <c r="UH145" s="36"/>
      <c r="UI145" s="36"/>
      <c r="UJ145" s="36"/>
      <c r="UK145" s="36"/>
      <c r="UL145" s="36"/>
      <c r="UM145" s="36"/>
      <c r="UN145" s="36"/>
      <c r="UO145" s="36"/>
      <c r="UP145" s="36"/>
      <c r="UQ145" s="36"/>
      <c r="UR145" s="36"/>
      <c r="US145" s="36"/>
      <c r="UT145" s="36"/>
      <c r="UU145" s="36"/>
      <c r="UV145" s="36"/>
      <c r="UW145" s="36"/>
      <c r="UX145" s="36"/>
      <c r="UY145" s="36"/>
      <c r="UZ145" s="36"/>
      <c r="VA145" s="36"/>
      <c r="VB145" s="36"/>
      <c r="VC145" s="36"/>
      <c r="VD145" s="36"/>
      <c r="VE145" s="36"/>
      <c r="VF145" s="36"/>
      <c r="VG145" s="36"/>
      <c r="VH145" s="36"/>
      <c r="VI145" s="36"/>
      <c r="VJ145" s="36"/>
      <c r="VK145" s="36"/>
      <c r="VL145" s="36"/>
      <c r="VM145" s="36"/>
      <c r="VN145" s="36"/>
      <c r="VO145" s="36"/>
      <c r="VP145" s="36"/>
      <c r="VQ145" s="36"/>
      <c r="VR145" s="36"/>
      <c r="VS145" s="36"/>
      <c r="VT145" s="36"/>
      <c r="VU145" s="36"/>
      <c r="VV145" s="36"/>
      <c r="VW145" s="36"/>
      <c r="VX145" s="36"/>
      <c r="VY145" s="36"/>
      <c r="VZ145" s="36"/>
      <c r="WA145" s="36"/>
      <c r="WB145" s="36"/>
      <c r="WC145" s="36"/>
      <c r="WD145" s="36"/>
      <c r="WE145" s="36"/>
      <c r="WF145" s="36"/>
      <c r="WG145" s="36"/>
      <c r="WH145" s="36"/>
      <c r="WI145" s="36"/>
      <c r="WJ145" s="36"/>
      <c r="WK145" s="36"/>
      <c r="WL145" s="36"/>
      <c r="WM145" s="36"/>
      <c r="WN145" s="36"/>
      <c r="WO145" s="36"/>
      <c r="WP145" s="36"/>
      <c r="WQ145" s="36"/>
      <c r="WR145" s="36"/>
      <c r="WS145" s="36"/>
      <c r="WT145" s="36"/>
      <c r="WU145" s="36"/>
      <c r="WV145" s="36"/>
      <c r="WW145" s="36"/>
      <c r="WX145" s="36"/>
      <c r="WY145" s="36"/>
      <c r="WZ145" s="36"/>
      <c r="XA145" s="36"/>
      <c r="XB145" s="36"/>
      <c r="XC145" s="36"/>
      <c r="XD145" s="36"/>
      <c r="XE145" s="36"/>
      <c r="XF145" s="36"/>
      <c r="XG145" s="36"/>
      <c r="XH145" s="36"/>
      <c r="XI145" s="36"/>
      <c r="XJ145" s="36"/>
      <c r="XK145" s="36"/>
      <c r="XL145" s="36"/>
      <c r="XM145" s="36"/>
      <c r="XN145" s="36"/>
      <c r="XO145" s="36"/>
      <c r="XP145" s="36"/>
      <c r="XQ145" s="36"/>
      <c r="XR145" s="36"/>
      <c r="XS145" s="36"/>
      <c r="XT145" s="36"/>
      <c r="XU145" s="36"/>
      <c r="XV145" s="36"/>
      <c r="XW145" s="36"/>
      <c r="XX145" s="36"/>
      <c r="XY145" s="36"/>
      <c r="XZ145" s="36"/>
      <c r="YA145" s="36"/>
      <c r="YB145" s="36"/>
      <c r="YC145" s="36"/>
      <c r="YD145" s="36"/>
      <c r="YE145" s="36"/>
      <c r="YF145" s="36"/>
      <c r="YG145" s="36"/>
      <c r="YH145" s="36"/>
      <c r="YI145" s="36"/>
      <c r="YJ145" s="36"/>
      <c r="YK145" s="36"/>
      <c r="YL145" s="36"/>
      <c r="YM145" s="36"/>
      <c r="YN145" s="36"/>
      <c r="YO145" s="36"/>
      <c r="YP145" s="36"/>
      <c r="YQ145" s="36"/>
      <c r="YR145" s="36"/>
      <c r="YS145" s="36"/>
      <c r="YT145" s="36"/>
      <c r="YU145" s="36"/>
      <c r="YV145" s="36"/>
      <c r="YW145" s="36"/>
      <c r="YX145" s="36"/>
      <c r="YY145" s="36"/>
      <c r="YZ145" s="36"/>
      <c r="ZA145" s="36"/>
      <c r="ZB145" s="36"/>
      <c r="ZC145" s="36"/>
      <c r="ZD145" s="36"/>
      <c r="ZE145" s="36"/>
      <c r="ZF145" s="36"/>
      <c r="ZG145" s="36"/>
      <c r="ZH145" s="36"/>
      <c r="ZI145" s="36"/>
      <c r="ZJ145" s="36"/>
      <c r="ZK145" s="36"/>
      <c r="ZL145" s="36"/>
      <c r="ZM145" s="36"/>
      <c r="ZN145" s="36"/>
      <c r="ZO145" s="36"/>
      <c r="ZP145" s="36"/>
      <c r="ZQ145" s="36"/>
      <c r="ZR145" s="36"/>
      <c r="ZS145" s="36"/>
      <c r="ZT145" s="36"/>
      <c r="ZU145" s="36"/>
      <c r="ZV145" s="36"/>
      <c r="ZW145" s="36"/>
      <c r="ZX145" s="36"/>
      <c r="ZY145" s="36"/>
      <c r="ZZ145" s="36"/>
      <c r="AAA145" s="36"/>
      <c r="AAB145" s="36"/>
      <c r="AAC145" s="36"/>
      <c r="AAD145" s="36"/>
      <c r="AAE145" s="36"/>
      <c r="AAF145" s="36"/>
      <c r="AAG145" s="36"/>
      <c r="AAH145" s="36"/>
      <c r="AAI145" s="36"/>
      <c r="AAJ145" s="36"/>
      <c r="AAK145" s="36"/>
      <c r="AAL145" s="36"/>
      <c r="AAM145" s="36"/>
      <c r="AAN145" s="36"/>
      <c r="AAO145" s="36"/>
      <c r="AAP145" s="36"/>
      <c r="AAQ145" s="36"/>
      <c r="AAR145" s="36"/>
      <c r="AAS145" s="36"/>
      <c r="AAT145" s="36"/>
      <c r="AAU145" s="36"/>
      <c r="AAV145" s="36"/>
      <c r="AAW145" s="36"/>
      <c r="AAX145" s="36"/>
      <c r="AAY145" s="36"/>
      <c r="AAZ145" s="36"/>
      <c r="ABA145" s="36"/>
      <c r="ABB145" s="36"/>
      <c r="ABC145" s="36"/>
      <c r="ABD145" s="36"/>
      <c r="ABE145" s="36"/>
      <c r="ABF145" s="36"/>
      <c r="ABG145" s="36"/>
      <c r="ABH145" s="36"/>
      <c r="ABI145" s="36"/>
      <c r="ABJ145" s="36"/>
      <c r="ABK145" s="36"/>
      <c r="ABL145" s="36"/>
      <c r="ABM145" s="36"/>
      <c r="ABN145" s="36"/>
      <c r="ABO145" s="36"/>
      <c r="ABP145" s="36"/>
      <c r="ABQ145" s="36"/>
      <c r="ABR145" s="36"/>
      <c r="ABS145" s="36"/>
      <c r="ABT145" s="36"/>
      <c r="ABU145" s="36"/>
      <c r="ABV145" s="36"/>
      <c r="ABW145" s="36"/>
      <c r="ABX145" s="36"/>
      <c r="ABY145" s="36"/>
      <c r="ABZ145" s="36"/>
      <c r="ACA145" s="36"/>
      <c r="ACB145" s="36"/>
      <c r="ACC145" s="36"/>
      <c r="ACD145" s="36"/>
      <c r="ACE145" s="36"/>
      <c r="ACF145" s="36"/>
      <c r="ACG145" s="36"/>
      <c r="ACH145" s="36"/>
      <c r="ACI145" s="36"/>
      <c r="ACJ145" s="36"/>
      <c r="ACK145" s="36"/>
      <c r="ACL145" s="36"/>
      <c r="ACM145" s="36"/>
      <c r="ACN145" s="36"/>
      <c r="ACO145" s="36"/>
      <c r="ACP145" s="36"/>
      <c r="ACQ145" s="36"/>
      <c r="ACR145" s="36"/>
      <c r="ACS145" s="36"/>
      <c r="ACT145" s="36"/>
      <c r="ACU145" s="36"/>
      <c r="ACV145" s="36"/>
      <c r="ACW145" s="36"/>
      <c r="ACX145" s="36"/>
      <c r="ACY145" s="36"/>
      <c r="ACZ145" s="36"/>
      <c r="ADA145" s="36"/>
      <c r="ADB145" s="36"/>
      <c r="ADC145" s="36"/>
      <c r="ADD145" s="36"/>
      <c r="ADE145" s="36"/>
      <c r="ADF145" s="36"/>
      <c r="ADG145" s="36"/>
      <c r="ADH145" s="36"/>
      <c r="ADI145" s="36"/>
      <c r="ADJ145" s="36"/>
      <c r="ADK145" s="36"/>
      <c r="ADL145" s="36"/>
      <c r="ADM145" s="36"/>
      <c r="ADN145" s="36"/>
      <c r="ADO145" s="36"/>
      <c r="ADP145" s="36"/>
      <c r="ADQ145" s="36"/>
      <c r="ADR145" s="36"/>
      <c r="ADS145" s="36"/>
      <c r="ADT145" s="36"/>
      <c r="ADU145" s="36"/>
      <c r="ADV145" s="36"/>
      <c r="ADW145" s="36"/>
      <c r="ADX145" s="36"/>
      <c r="ADY145" s="36"/>
      <c r="ADZ145" s="36"/>
      <c r="AEA145" s="36"/>
      <c r="AEB145" s="36"/>
      <c r="AEC145" s="36"/>
      <c r="AED145" s="36"/>
      <c r="AEE145" s="36"/>
      <c r="AEF145" s="36"/>
      <c r="AEG145" s="36"/>
      <c r="AEH145" s="36"/>
      <c r="AEI145" s="36"/>
      <c r="AEJ145" s="36"/>
      <c r="AEK145" s="36"/>
      <c r="AEL145" s="36"/>
      <c r="AEM145" s="36"/>
      <c r="AEN145" s="36"/>
      <c r="AEO145" s="36"/>
      <c r="AEP145" s="36"/>
      <c r="AEQ145" s="36"/>
      <c r="AER145" s="36"/>
      <c r="AES145" s="36"/>
      <c r="AET145" s="36"/>
      <c r="AEU145" s="36"/>
      <c r="AEV145" s="36"/>
      <c r="AEW145" s="36"/>
      <c r="AEX145" s="36"/>
      <c r="AEY145" s="36"/>
      <c r="AEZ145" s="36"/>
      <c r="AFA145" s="36"/>
      <c r="AFB145" s="36"/>
      <c r="AFC145" s="36"/>
      <c r="AFD145" s="36"/>
      <c r="AFE145" s="36"/>
      <c r="AFF145" s="36"/>
      <c r="AFG145" s="36"/>
      <c r="AFH145" s="36"/>
      <c r="AFI145" s="36"/>
      <c r="AFJ145" s="36"/>
      <c r="AFK145" s="36"/>
      <c r="AFL145" s="36"/>
      <c r="AFM145" s="36"/>
      <c r="AFN145" s="36"/>
      <c r="AFO145" s="36"/>
      <c r="AFP145" s="36"/>
      <c r="AFQ145" s="36"/>
      <c r="AFR145" s="36"/>
      <c r="AFS145" s="36"/>
      <c r="AFT145" s="36"/>
      <c r="AFU145" s="36"/>
      <c r="AFV145" s="36"/>
      <c r="AFW145" s="36"/>
      <c r="AFX145" s="36"/>
      <c r="AFY145" s="36"/>
      <c r="AFZ145" s="36"/>
      <c r="AGA145" s="36"/>
      <c r="AGB145" s="36"/>
      <c r="AGC145" s="36"/>
      <c r="AGD145" s="36"/>
      <c r="AGE145" s="36"/>
      <c r="AGF145" s="36"/>
      <c r="AGG145" s="36"/>
      <c r="AGH145" s="36"/>
      <c r="AGI145" s="36"/>
      <c r="AGJ145" s="36"/>
      <c r="AGK145" s="36"/>
      <c r="AGL145" s="36"/>
      <c r="AGM145" s="36"/>
      <c r="AGN145" s="36"/>
      <c r="AGO145" s="36"/>
      <c r="AGP145" s="36"/>
      <c r="AGQ145" s="36"/>
      <c r="AGR145" s="36"/>
      <c r="AGS145" s="36"/>
      <c r="AGT145" s="36"/>
      <c r="AGU145" s="36"/>
      <c r="AGV145" s="36"/>
      <c r="AGW145" s="36"/>
      <c r="AGX145" s="36"/>
      <c r="AGY145" s="36"/>
      <c r="AGZ145" s="36"/>
      <c r="AHA145" s="36"/>
      <c r="AHB145" s="36"/>
      <c r="AHC145" s="36"/>
      <c r="AHD145" s="36"/>
      <c r="AHE145" s="36"/>
      <c r="AHF145" s="36"/>
      <c r="AHG145" s="36"/>
      <c r="AHH145" s="36"/>
      <c r="AHI145" s="36"/>
      <c r="AHJ145" s="36"/>
      <c r="AHK145" s="36"/>
      <c r="AHL145" s="36"/>
      <c r="AHM145" s="36"/>
      <c r="AHN145" s="36"/>
      <c r="AHO145" s="36"/>
      <c r="AHP145" s="36"/>
      <c r="AHQ145" s="36"/>
      <c r="AHR145" s="36"/>
      <c r="AHS145" s="36"/>
      <c r="AHT145" s="36"/>
      <c r="AHU145" s="36"/>
      <c r="AHV145" s="36"/>
      <c r="AHW145" s="36"/>
      <c r="AHX145" s="36"/>
      <c r="AHY145" s="36"/>
      <c r="AHZ145" s="36"/>
      <c r="AIA145" s="36"/>
      <c r="AIB145" s="36"/>
      <c r="AIC145" s="36"/>
      <c r="AID145" s="36"/>
      <c r="AIE145" s="36"/>
      <c r="AIF145" s="36"/>
      <c r="AIG145" s="36"/>
      <c r="AIH145" s="36"/>
      <c r="AII145" s="36"/>
      <c r="AIJ145" s="36"/>
      <c r="AIK145" s="36"/>
      <c r="AIL145" s="36"/>
      <c r="AIM145" s="36"/>
      <c r="AIN145" s="36"/>
      <c r="AIO145" s="36"/>
      <c r="AIP145" s="36"/>
      <c r="AIQ145" s="36"/>
      <c r="AIR145" s="36"/>
      <c r="AIS145" s="36"/>
      <c r="AIT145" s="36"/>
      <c r="AIU145" s="36"/>
      <c r="AIV145" s="36"/>
      <c r="AIW145" s="36"/>
      <c r="AIX145" s="36"/>
      <c r="AIY145" s="36"/>
      <c r="AIZ145" s="36"/>
      <c r="AJA145" s="36"/>
      <c r="AJB145" s="36"/>
      <c r="AJC145" s="36"/>
      <c r="AJD145" s="36"/>
      <c r="AJE145" s="36"/>
      <c r="AJF145" s="36"/>
      <c r="AJG145" s="36"/>
      <c r="AJH145" s="36"/>
      <c r="AJI145" s="36"/>
      <c r="AJJ145" s="36"/>
      <c r="AJK145" s="36"/>
      <c r="AJL145" s="36"/>
      <c r="AJM145" s="36"/>
      <c r="AJN145" s="36"/>
      <c r="AJO145" s="36"/>
      <c r="AJP145" s="36"/>
      <c r="AJQ145" s="36"/>
      <c r="AJR145" s="36"/>
      <c r="AJS145" s="36"/>
      <c r="AJT145" s="36"/>
      <c r="AJU145" s="36"/>
      <c r="AJV145" s="36"/>
      <c r="AJW145" s="36"/>
      <c r="AJX145" s="36"/>
      <c r="AJY145" s="36"/>
      <c r="AJZ145" s="36"/>
      <c r="AKA145" s="36"/>
      <c r="AKB145" s="36"/>
      <c r="AKC145" s="36"/>
      <c r="AKD145" s="36"/>
      <c r="AKE145" s="36"/>
      <c r="AKF145" s="36"/>
      <c r="AKG145" s="36"/>
      <c r="AKH145" s="36"/>
      <c r="AKI145" s="36"/>
      <c r="AKJ145" s="36"/>
      <c r="AKK145" s="36"/>
      <c r="AKL145" s="36"/>
      <c r="AKM145" s="36"/>
      <c r="AKN145" s="36"/>
      <c r="AKO145" s="36"/>
      <c r="AKP145" s="36"/>
      <c r="AKQ145" s="36"/>
      <c r="AKR145" s="36"/>
      <c r="AKS145" s="36"/>
      <c r="AKT145" s="36"/>
      <c r="AKU145" s="36"/>
      <c r="AKV145" s="36"/>
      <c r="AKW145" s="36"/>
      <c r="AKX145" s="36"/>
      <c r="AKY145" s="36"/>
      <c r="AKZ145" s="36"/>
      <c r="ALA145" s="36"/>
      <c r="ALB145" s="36"/>
      <c r="ALC145" s="36"/>
      <c r="ALD145" s="36"/>
      <c r="ALE145" s="36"/>
      <c r="ALF145" s="36"/>
      <c r="ALG145" s="36"/>
      <c r="ALH145" s="36"/>
      <c r="ALI145" s="36"/>
      <c r="ALJ145" s="36"/>
      <c r="ALK145" s="36"/>
      <c r="ALL145" s="36"/>
      <c r="ALM145" s="36"/>
      <c r="ALN145" s="36"/>
      <c r="ALO145" s="36"/>
      <c r="ALP145" s="36"/>
      <c r="ALQ145" s="36"/>
      <c r="ALR145" s="36"/>
      <c r="ALS145" s="36"/>
      <c r="ALT145" s="36"/>
      <c r="ALU145" s="36"/>
      <c r="ALV145" s="36"/>
      <c r="ALW145" s="36"/>
      <c r="ALX145" s="36"/>
      <c r="ALY145" s="36"/>
      <c r="ALZ145" s="36"/>
      <c r="AMA145" s="36"/>
      <c r="AMB145" s="36"/>
      <c r="AMC145" s="36"/>
      <c r="AMD145" s="36"/>
      <c r="AME145" s="36"/>
      <c r="AMF145" s="36"/>
      <c r="AMG145" s="36"/>
      <c r="AMH145" s="39"/>
      <c r="AMI145" s="39"/>
      <c r="AMJ145" s="39"/>
      <c r="AMK145" s="39"/>
      <c r="AML145" s="39"/>
      <c r="AMM145" s="39"/>
      <c r="XFC145" s="39"/>
      <c r="XFD145" s="39"/>
    </row>
    <row r="146" s="132" customFormat="true" ht="15.75" hidden="false" customHeight="true" outlineLevel="0" collapsed="false">
      <c r="A146" s="149" t="s">
        <v>168</v>
      </c>
      <c r="B146" s="150" t="n">
        <v>0.02</v>
      </c>
      <c r="C146" s="146" t="n">
        <f aca="false">C129</f>
        <v>1317.78413808834</v>
      </c>
      <c r="D146" s="146" t="n">
        <f aca="false">D129</f>
        <v>2628.32748719962</v>
      </c>
      <c r="E146" s="146" t="n">
        <f aca="false">E129</f>
        <v>3072.55862293804</v>
      </c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  <c r="FJ146" s="37"/>
      <c r="FK146" s="37"/>
      <c r="FL146" s="37"/>
      <c r="FM146" s="37"/>
      <c r="FN146" s="37"/>
      <c r="FO146" s="37"/>
      <c r="FP146" s="37"/>
      <c r="FQ146" s="37"/>
      <c r="FR146" s="37"/>
      <c r="FS146" s="37"/>
      <c r="FT146" s="37"/>
      <c r="FU146" s="37"/>
      <c r="FV146" s="37"/>
      <c r="FW146" s="37"/>
      <c r="FX146" s="37"/>
      <c r="FY146" s="37"/>
      <c r="FZ146" s="37"/>
      <c r="GA146" s="37"/>
      <c r="GB146" s="37"/>
      <c r="GC146" s="37"/>
      <c r="GD146" s="37"/>
      <c r="GE146" s="37"/>
      <c r="GF146" s="37"/>
      <c r="GG146" s="37"/>
      <c r="GH146" s="37"/>
      <c r="GI146" s="37"/>
      <c r="GJ146" s="37"/>
      <c r="GK146" s="37"/>
      <c r="GL146" s="37"/>
      <c r="GM146" s="37"/>
      <c r="GN146" s="37"/>
      <c r="GO146" s="37"/>
      <c r="GP146" s="37"/>
      <c r="GQ146" s="37"/>
      <c r="GR146" s="37"/>
      <c r="GS146" s="37"/>
      <c r="GT146" s="37"/>
      <c r="GU146" s="37"/>
      <c r="GV146" s="37"/>
      <c r="GW146" s="37"/>
      <c r="GX146" s="37"/>
      <c r="GY146" s="37"/>
      <c r="GZ146" s="37"/>
      <c r="HA146" s="37"/>
      <c r="HB146" s="37"/>
      <c r="HC146" s="37"/>
      <c r="HD146" s="37"/>
      <c r="HE146" s="37"/>
      <c r="HF146" s="37"/>
      <c r="HG146" s="37"/>
      <c r="HH146" s="37"/>
      <c r="HI146" s="37"/>
      <c r="HJ146" s="37"/>
      <c r="HK146" s="37"/>
      <c r="HL146" s="37"/>
      <c r="HM146" s="37"/>
      <c r="HN146" s="37"/>
      <c r="HO146" s="37"/>
      <c r="HP146" s="37"/>
      <c r="HQ146" s="37"/>
      <c r="HR146" s="37"/>
      <c r="HS146" s="37"/>
      <c r="HT146" s="37"/>
      <c r="HU146" s="37"/>
      <c r="HV146" s="37"/>
      <c r="HW146" s="37"/>
      <c r="HX146" s="37"/>
      <c r="HY146" s="37"/>
      <c r="HZ146" s="37"/>
      <c r="IA146" s="37"/>
      <c r="IB146" s="37"/>
      <c r="IC146" s="37"/>
      <c r="ID146" s="37"/>
      <c r="IE146" s="37"/>
      <c r="IF146" s="37"/>
      <c r="IG146" s="37"/>
      <c r="IH146" s="37"/>
      <c r="II146" s="37"/>
      <c r="IJ146" s="37"/>
      <c r="IK146" s="37"/>
      <c r="IL146" s="37"/>
      <c r="IM146" s="37"/>
      <c r="IN146" s="37"/>
      <c r="IO146" s="37"/>
      <c r="IP146" s="37"/>
      <c r="IQ146" s="37"/>
      <c r="IR146" s="37"/>
      <c r="IS146" s="37"/>
      <c r="IT146" s="37"/>
      <c r="IU146" s="37"/>
      <c r="IV146" s="37"/>
      <c r="IW146" s="37"/>
      <c r="IX146" s="37"/>
      <c r="IY146" s="37"/>
      <c r="IZ146" s="37"/>
      <c r="JA146" s="37"/>
      <c r="JB146" s="37"/>
      <c r="JC146" s="37"/>
      <c r="JD146" s="37"/>
      <c r="JE146" s="37"/>
      <c r="JF146" s="37"/>
      <c r="JG146" s="37"/>
      <c r="JH146" s="37"/>
      <c r="JI146" s="37"/>
      <c r="JJ146" s="37"/>
      <c r="JK146" s="37"/>
      <c r="JL146" s="37"/>
      <c r="JM146" s="37"/>
      <c r="JN146" s="37"/>
      <c r="JO146" s="37"/>
      <c r="JP146" s="37"/>
      <c r="JQ146" s="37"/>
      <c r="JR146" s="37"/>
      <c r="JS146" s="37"/>
      <c r="JT146" s="37"/>
      <c r="JU146" s="37"/>
      <c r="JV146" s="37"/>
      <c r="JW146" s="37"/>
      <c r="JX146" s="37"/>
      <c r="JY146" s="37"/>
      <c r="JZ146" s="37"/>
      <c r="KA146" s="37"/>
      <c r="KB146" s="37"/>
      <c r="KC146" s="37"/>
      <c r="KD146" s="37"/>
      <c r="KE146" s="37"/>
      <c r="KF146" s="37"/>
      <c r="KG146" s="37"/>
      <c r="KH146" s="37"/>
      <c r="KI146" s="37"/>
      <c r="KJ146" s="37"/>
      <c r="KK146" s="37"/>
      <c r="KL146" s="37"/>
      <c r="KM146" s="37"/>
      <c r="KN146" s="37"/>
      <c r="KO146" s="37"/>
      <c r="KP146" s="37"/>
      <c r="KQ146" s="37"/>
      <c r="KR146" s="37"/>
      <c r="KS146" s="37"/>
      <c r="KT146" s="37"/>
      <c r="KU146" s="37"/>
      <c r="KV146" s="37"/>
      <c r="KW146" s="37"/>
      <c r="KX146" s="37"/>
      <c r="KY146" s="37"/>
      <c r="KZ146" s="37"/>
      <c r="LA146" s="37"/>
      <c r="LB146" s="37"/>
      <c r="LC146" s="37"/>
      <c r="LD146" s="37"/>
      <c r="LE146" s="37"/>
      <c r="LF146" s="37"/>
      <c r="LG146" s="37"/>
      <c r="LH146" s="37"/>
      <c r="LI146" s="37"/>
      <c r="LJ146" s="37"/>
      <c r="LK146" s="37"/>
      <c r="LL146" s="37"/>
      <c r="LM146" s="37"/>
      <c r="LN146" s="37"/>
      <c r="LO146" s="37"/>
      <c r="LP146" s="37"/>
      <c r="LQ146" s="37"/>
      <c r="LR146" s="37"/>
      <c r="LS146" s="37"/>
      <c r="LT146" s="37"/>
      <c r="LU146" s="37"/>
      <c r="LV146" s="37"/>
      <c r="LW146" s="37"/>
      <c r="LX146" s="37"/>
      <c r="LY146" s="37"/>
      <c r="LZ146" s="37"/>
      <c r="MA146" s="37"/>
      <c r="MB146" s="37"/>
      <c r="MC146" s="37"/>
      <c r="MD146" s="37"/>
      <c r="ME146" s="37"/>
      <c r="MF146" s="37"/>
      <c r="MG146" s="37"/>
      <c r="MH146" s="37"/>
      <c r="MI146" s="37"/>
      <c r="MJ146" s="37"/>
      <c r="MK146" s="37"/>
      <c r="ML146" s="37"/>
      <c r="MM146" s="37"/>
      <c r="MN146" s="37"/>
      <c r="MO146" s="37"/>
      <c r="MP146" s="37"/>
      <c r="MQ146" s="37"/>
      <c r="MR146" s="37"/>
      <c r="MS146" s="37"/>
      <c r="MT146" s="37"/>
      <c r="MU146" s="37"/>
      <c r="MV146" s="37"/>
      <c r="MW146" s="37"/>
      <c r="MX146" s="37"/>
      <c r="MY146" s="37"/>
      <c r="MZ146" s="37"/>
      <c r="NA146" s="37"/>
      <c r="NB146" s="37"/>
      <c r="NC146" s="37"/>
      <c r="ND146" s="37"/>
      <c r="NE146" s="37"/>
      <c r="NF146" s="37"/>
      <c r="NG146" s="37"/>
      <c r="NH146" s="37"/>
      <c r="NI146" s="37"/>
      <c r="NJ146" s="37"/>
      <c r="NK146" s="37"/>
      <c r="NL146" s="37"/>
      <c r="NM146" s="37"/>
      <c r="NN146" s="37"/>
      <c r="NO146" s="37"/>
      <c r="NP146" s="37"/>
      <c r="NQ146" s="37"/>
      <c r="NR146" s="37"/>
      <c r="NS146" s="37"/>
      <c r="NT146" s="37"/>
      <c r="NU146" s="37"/>
      <c r="NV146" s="37"/>
      <c r="NW146" s="37"/>
      <c r="NX146" s="37"/>
      <c r="NY146" s="37"/>
      <c r="NZ146" s="37"/>
      <c r="OA146" s="37"/>
      <c r="OB146" s="37"/>
      <c r="OC146" s="37"/>
      <c r="OD146" s="37"/>
      <c r="OE146" s="37"/>
      <c r="OF146" s="37"/>
      <c r="OG146" s="37"/>
      <c r="OH146" s="37"/>
      <c r="OI146" s="37"/>
      <c r="OJ146" s="37"/>
      <c r="OK146" s="37"/>
      <c r="OL146" s="37"/>
      <c r="OM146" s="37"/>
      <c r="ON146" s="37"/>
      <c r="OO146" s="37"/>
      <c r="OP146" s="37"/>
      <c r="OQ146" s="37"/>
      <c r="OR146" s="37"/>
      <c r="OS146" s="37"/>
      <c r="OT146" s="37"/>
      <c r="OU146" s="37"/>
      <c r="OV146" s="37"/>
      <c r="OW146" s="37"/>
      <c r="OX146" s="37"/>
      <c r="OY146" s="37"/>
      <c r="OZ146" s="37"/>
      <c r="PA146" s="37"/>
      <c r="PB146" s="37"/>
      <c r="PC146" s="37"/>
      <c r="PD146" s="37"/>
      <c r="PE146" s="37"/>
      <c r="PF146" s="37"/>
      <c r="PG146" s="37"/>
      <c r="PH146" s="37"/>
      <c r="PI146" s="37"/>
      <c r="PJ146" s="37"/>
      <c r="PK146" s="37"/>
      <c r="PL146" s="37"/>
      <c r="PM146" s="37"/>
      <c r="PN146" s="37"/>
      <c r="PO146" s="37"/>
      <c r="PP146" s="37"/>
      <c r="PQ146" s="37"/>
      <c r="PR146" s="37"/>
      <c r="PS146" s="37"/>
      <c r="PT146" s="37"/>
      <c r="PU146" s="37"/>
      <c r="PV146" s="37"/>
      <c r="PW146" s="37"/>
      <c r="PX146" s="37"/>
      <c r="PY146" s="37"/>
      <c r="PZ146" s="37"/>
      <c r="QA146" s="37"/>
      <c r="QB146" s="37"/>
      <c r="QC146" s="37"/>
      <c r="QD146" s="37"/>
      <c r="QE146" s="37"/>
      <c r="QF146" s="37"/>
      <c r="QG146" s="37"/>
      <c r="QH146" s="37"/>
      <c r="QI146" s="37"/>
      <c r="QJ146" s="37"/>
      <c r="QK146" s="37"/>
      <c r="QL146" s="37"/>
      <c r="QM146" s="37"/>
      <c r="QN146" s="37"/>
      <c r="QO146" s="37"/>
      <c r="QP146" s="37"/>
      <c r="QQ146" s="37"/>
      <c r="QR146" s="37"/>
      <c r="QS146" s="37"/>
      <c r="QT146" s="37"/>
      <c r="QU146" s="37"/>
      <c r="QV146" s="37"/>
      <c r="QW146" s="37"/>
      <c r="QX146" s="37"/>
      <c r="QY146" s="37"/>
      <c r="QZ146" s="37"/>
      <c r="RA146" s="37"/>
      <c r="RB146" s="37"/>
      <c r="RC146" s="37"/>
      <c r="RD146" s="37"/>
      <c r="RE146" s="37"/>
      <c r="RF146" s="37"/>
      <c r="RG146" s="37"/>
      <c r="RH146" s="37"/>
      <c r="RI146" s="37"/>
      <c r="RJ146" s="37"/>
      <c r="RK146" s="37"/>
      <c r="RL146" s="37"/>
      <c r="RM146" s="37"/>
      <c r="RN146" s="37"/>
      <c r="RO146" s="37"/>
      <c r="RP146" s="37"/>
      <c r="RQ146" s="37"/>
      <c r="RR146" s="37"/>
      <c r="RS146" s="37"/>
      <c r="RT146" s="37"/>
      <c r="RU146" s="37"/>
      <c r="RV146" s="37"/>
      <c r="RW146" s="37"/>
      <c r="RX146" s="37"/>
      <c r="RY146" s="37"/>
      <c r="RZ146" s="37"/>
      <c r="SA146" s="37"/>
      <c r="SB146" s="37"/>
      <c r="SC146" s="37"/>
      <c r="SD146" s="37"/>
      <c r="SE146" s="37"/>
      <c r="SF146" s="37"/>
      <c r="SG146" s="37"/>
      <c r="SH146" s="37"/>
      <c r="SI146" s="37"/>
      <c r="SJ146" s="37"/>
      <c r="SK146" s="37"/>
      <c r="SL146" s="37"/>
      <c r="SM146" s="37"/>
      <c r="SN146" s="37"/>
      <c r="SO146" s="37"/>
      <c r="SP146" s="37"/>
      <c r="SQ146" s="37"/>
      <c r="SR146" s="37"/>
      <c r="SS146" s="37"/>
      <c r="ST146" s="37"/>
      <c r="SU146" s="37"/>
      <c r="SV146" s="37"/>
      <c r="SW146" s="37"/>
      <c r="SX146" s="37"/>
      <c r="SY146" s="37"/>
      <c r="SZ146" s="37"/>
      <c r="TA146" s="37"/>
      <c r="TB146" s="37"/>
      <c r="TC146" s="37"/>
      <c r="TD146" s="37"/>
      <c r="TE146" s="37"/>
      <c r="TF146" s="37"/>
      <c r="TG146" s="37"/>
      <c r="TH146" s="37"/>
      <c r="TI146" s="37"/>
      <c r="TJ146" s="37"/>
      <c r="TK146" s="37"/>
      <c r="TL146" s="37"/>
      <c r="TM146" s="37"/>
      <c r="TN146" s="37"/>
      <c r="TO146" s="37"/>
      <c r="TP146" s="37"/>
      <c r="TQ146" s="37"/>
      <c r="TR146" s="37"/>
      <c r="TS146" s="37"/>
      <c r="TT146" s="37"/>
      <c r="TU146" s="37"/>
      <c r="TV146" s="37"/>
      <c r="TW146" s="37"/>
      <c r="TX146" s="37"/>
      <c r="TY146" s="37"/>
      <c r="TZ146" s="37"/>
      <c r="UA146" s="37"/>
      <c r="UB146" s="37"/>
      <c r="UC146" s="37"/>
      <c r="UD146" s="37"/>
      <c r="UE146" s="37"/>
      <c r="UF146" s="37"/>
      <c r="UG146" s="37"/>
      <c r="UH146" s="37"/>
      <c r="UI146" s="37"/>
      <c r="UJ146" s="37"/>
      <c r="UK146" s="37"/>
      <c r="UL146" s="37"/>
      <c r="UM146" s="37"/>
      <c r="UN146" s="37"/>
      <c r="UO146" s="37"/>
      <c r="UP146" s="37"/>
      <c r="UQ146" s="37"/>
      <c r="UR146" s="37"/>
      <c r="US146" s="37"/>
      <c r="UT146" s="37"/>
      <c r="UU146" s="37"/>
      <c r="UV146" s="37"/>
      <c r="UW146" s="37"/>
      <c r="UX146" s="37"/>
      <c r="UY146" s="37"/>
      <c r="UZ146" s="37"/>
      <c r="VA146" s="37"/>
      <c r="VB146" s="37"/>
      <c r="VC146" s="37"/>
      <c r="VD146" s="37"/>
      <c r="VE146" s="37"/>
      <c r="VF146" s="37"/>
      <c r="VG146" s="37"/>
      <c r="VH146" s="37"/>
      <c r="VI146" s="37"/>
      <c r="VJ146" s="37"/>
      <c r="VK146" s="37"/>
      <c r="VL146" s="37"/>
      <c r="VM146" s="37"/>
      <c r="VN146" s="37"/>
      <c r="VO146" s="37"/>
      <c r="VP146" s="37"/>
      <c r="VQ146" s="37"/>
      <c r="VR146" s="37"/>
      <c r="VS146" s="37"/>
      <c r="VT146" s="37"/>
      <c r="VU146" s="37"/>
      <c r="VV146" s="37"/>
      <c r="VW146" s="37"/>
      <c r="VX146" s="37"/>
      <c r="VY146" s="37"/>
      <c r="VZ146" s="37"/>
      <c r="WA146" s="37"/>
      <c r="WB146" s="37"/>
      <c r="WC146" s="37"/>
      <c r="WD146" s="37"/>
      <c r="WE146" s="37"/>
      <c r="WF146" s="37"/>
      <c r="WG146" s="37"/>
      <c r="WH146" s="37"/>
      <c r="WI146" s="37"/>
      <c r="WJ146" s="37"/>
      <c r="WK146" s="37"/>
      <c r="WL146" s="37"/>
      <c r="WM146" s="37"/>
      <c r="WN146" s="37"/>
      <c r="WO146" s="37"/>
      <c r="WP146" s="37"/>
      <c r="WQ146" s="37"/>
      <c r="WR146" s="37"/>
      <c r="WS146" s="37"/>
      <c r="WT146" s="37"/>
      <c r="WU146" s="37"/>
      <c r="WV146" s="37"/>
      <c r="WW146" s="37"/>
      <c r="WX146" s="37"/>
      <c r="WY146" s="37"/>
      <c r="WZ146" s="37"/>
      <c r="XA146" s="37"/>
      <c r="XB146" s="37"/>
      <c r="XC146" s="37"/>
      <c r="XD146" s="37"/>
      <c r="XE146" s="37"/>
      <c r="XF146" s="37"/>
      <c r="XG146" s="37"/>
      <c r="XH146" s="37"/>
      <c r="XI146" s="37"/>
      <c r="XJ146" s="37"/>
      <c r="XK146" s="37"/>
      <c r="XL146" s="37"/>
      <c r="XM146" s="37"/>
      <c r="XN146" s="37"/>
      <c r="XO146" s="37"/>
      <c r="XP146" s="37"/>
      <c r="XQ146" s="37"/>
      <c r="XR146" s="37"/>
      <c r="XS146" s="37"/>
      <c r="XT146" s="37"/>
      <c r="XU146" s="37"/>
      <c r="XV146" s="37"/>
      <c r="XW146" s="37"/>
      <c r="XX146" s="37"/>
      <c r="XY146" s="37"/>
      <c r="XZ146" s="37"/>
      <c r="YA146" s="37"/>
      <c r="YB146" s="37"/>
      <c r="YC146" s="37"/>
      <c r="YD146" s="37"/>
      <c r="YE146" s="37"/>
      <c r="YF146" s="37"/>
      <c r="YG146" s="37"/>
      <c r="YH146" s="37"/>
      <c r="YI146" s="37"/>
      <c r="YJ146" s="37"/>
      <c r="YK146" s="37"/>
      <c r="YL146" s="37"/>
      <c r="YM146" s="37"/>
      <c r="YN146" s="37"/>
      <c r="YO146" s="37"/>
      <c r="YP146" s="37"/>
      <c r="YQ146" s="37"/>
      <c r="YR146" s="37"/>
      <c r="YS146" s="37"/>
      <c r="YT146" s="37"/>
      <c r="YU146" s="37"/>
      <c r="YV146" s="37"/>
      <c r="YW146" s="37"/>
      <c r="YX146" s="37"/>
      <c r="YY146" s="37"/>
      <c r="YZ146" s="37"/>
      <c r="ZA146" s="37"/>
      <c r="ZB146" s="37"/>
      <c r="ZC146" s="37"/>
      <c r="ZD146" s="37"/>
      <c r="ZE146" s="37"/>
      <c r="ZF146" s="37"/>
      <c r="ZG146" s="37"/>
      <c r="ZH146" s="37"/>
      <c r="ZI146" s="37"/>
      <c r="ZJ146" s="37"/>
      <c r="ZK146" s="37"/>
      <c r="ZL146" s="37"/>
      <c r="ZM146" s="37"/>
      <c r="ZN146" s="37"/>
      <c r="ZO146" s="37"/>
      <c r="ZP146" s="37"/>
      <c r="ZQ146" s="37"/>
      <c r="ZR146" s="37"/>
      <c r="ZS146" s="37"/>
      <c r="ZT146" s="37"/>
      <c r="ZU146" s="37"/>
      <c r="ZV146" s="37"/>
      <c r="ZW146" s="37"/>
      <c r="ZX146" s="37"/>
      <c r="ZY146" s="37"/>
      <c r="ZZ146" s="37"/>
      <c r="AAA146" s="37"/>
      <c r="AAB146" s="37"/>
      <c r="AAC146" s="37"/>
      <c r="AAD146" s="37"/>
      <c r="AAE146" s="37"/>
      <c r="AAF146" s="37"/>
      <c r="AAG146" s="37"/>
      <c r="AAH146" s="37"/>
      <c r="AAI146" s="37"/>
      <c r="AAJ146" s="37"/>
      <c r="AAK146" s="37"/>
      <c r="AAL146" s="37"/>
      <c r="AAM146" s="37"/>
      <c r="AAN146" s="37"/>
      <c r="AAO146" s="37"/>
      <c r="AAP146" s="37"/>
      <c r="AAQ146" s="37"/>
      <c r="AAR146" s="37"/>
      <c r="AAS146" s="37"/>
      <c r="AAT146" s="37"/>
      <c r="AAU146" s="37"/>
      <c r="AAV146" s="37"/>
      <c r="AAW146" s="37"/>
      <c r="AAX146" s="37"/>
      <c r="AAY146" s="37"/>
      <c r="AAZ146" s="37"/>
      <c r="ABA146" s="37"/>
      <c r="ABB146" s="37"/>
      <c r="ABC146" s="37"/>
      <c r="ABD146" s="37"/>
      <c r="ABE146" s="37"/>
      <c r="ABF146" s="37"/>
      <c r="ABG146" s="37"/>
      <c r="ABH146" s="37"/>
      <c r="ABI146" s="37"/>
      <c r="ABJ146" s="37"/>
      <c r="ABK146" s="37"/>
      <c r="ABL146" s="37"/>
      <c r="ABM146" s="37"/>
      <c r="ABN146" s="37"/>
      <c r="ABO146" s="37"/>
      <c r="ABP146" s="37"/>
      <c r="ABQ146" s="37"/>
      <c r="ABR146" s="37"/>
      <c r="ABS146" s="37"/>
      <c r="ABT146" s="37"/>
      <c r="ABU146" s="37"/>
      <c r="ABV146" s="37"/>
      <c r="ABW146" s="37"/>
      <c r="ABX146" s="37"/>
      <c r="ABY146" s="37"/>
      <c r="ABZ146" s="37"/>
      <c r="ACA146" s="37"/>
      <c r="ACB146" s="37"/>
      <c r="ACC146" s="37"/>
      <c r="ACD146" s="37"/>
      <c r="ACE146" s="37"/>
      <c r="ACF146" s="37"/>
      <c r="ACG146" s="37"/>
      <c r="ACH146" s="37"/>
      <c r="ACI146" s="37"/>
      <c r="ACJ146" s="37"/>
      <c r="ACK146" s="37"/>
      <c r="ACL146" s="37"/>
      <c r="ACM146" s="37"/>
      <c r="ACN146" s="37"/>
      <c r="ACO146" s="37"/>
      <c r="ACP146" s="37"/>
      <c r="ACQ146" s="37"/>
      <c r="ACR146" s="37"/>
      <c r="ACS146" s="37"/>
      <c r="ACT146" s="37"/>
      <c r="ACU146" s="37"/>
      <c r="ACV146" s="37"/>
      <c r="ACW146" s="37"/>
      <c r="ACX146" s="37"/>
      <c r="ACY146" s="37"/>
      <c r="ACZ146" s="37"/>
      <c r="ADA146" s="37"/>
      <c r="ADB146" s="37"/>
      <c r="ADC146" s="37"/>
      <c r="ADD146" s="37"/>
      <c r="ADE146" s="37"/>
      <c r="ADF146" s="37"/>
      <c r="ADG146" s="37"/>
      <c r="ADH146" s="37"/>
      <c r="ADI146" s="37"/>
      <c r="ADJ146" s="37"/>
      <c r="ADK146" s="37"/>
      <c r="ADL146" s="37"/>
      <c r="ADM146" s="37"/>
      <c r="ADN146" s="37"/>
      <c r="ADO146" s="37"/>
      <c r="ADP146" s="37"/>
      <c r="ADQ146" s="37"/>
      <c r="ADR146" s="37"/>
      <c r="ADS146" s="37"/>
      <c r="ADT146" s="37"/>
      <c r="ADU146" s="37"/>
      <c r="ADV146" s="37"/>
      <c r="ADW146" s="37"/>
      <c r="ADX146" s="37"/>
      <c r="ADY146" s="37"/>
      <c r="ADZ146" s="37"/>
      <c r="AEA146" s="37"/>
      <c r="AEB146" s="37"/>
      <c r="AEC146" s="37"/>
      <c r="AED146" s="37"/>
      <c r="AEE146" s="37"/>
      <c r="AEF146" s="37"/>
      <c r="AEG146" s="37"/>
      <c r="AEH146" s="37"/>
      <c r="AEI146" s="37"/>
      <c r="AEJ146" s="37"/>
      <c r="AEK146" s="37"/>
      <c r="AEL146" s="37"/>
      <c r="AEM146" s="37"/>
      <c r="AEN146" s="37"/>
      <c r="AEO146" s="37"/>
      <c r="AEP146" s="37"/>
      <c r="AEQ146" s="37"/>
      <c r="AER146" s="37"/>
      <c r="AES146" s="37"/>
      <c r="AET146" s="37"/>
      <c r="AEU146" s="37"/>
      <c r="AEV146" s="37"/>
      <c r="AEW146" s="37"/>
      <c r="AEX146" s="37"/>
      <c r="AEY146" s="37"/>
      <c r="AEZ146" s="37"/>
      <c r="AFA146" s="37"/>
      <c r="AFB146" s="37"/>
      <c r="AFC146" s="37"/>
      <c r="AFD146" s="37"/>
      <c r="AFE146" s="37"/>
      <c r="AFF146" s="37"/>
      <c r="AFG146" s="37"/>
      <c r="AFH146" s="37"/>
      <c r="AFI146" s="37"/>
      <c r="AFJ146" s="37"/>
      <c r="AFK146" s="37"/>
      <c r="AFL146" s="37"/>
      <c r="AFM146" s="37"/>
      <c r="AFN146" s="37"/>
      <c r="AFO146" s="37"/>
      <c r="AFP146" s="37"/>
      <c r="AFQ146" s="37"/>
      <c r="AFR146" s="37"/>
      <c r="AFS146" s="37"/>
      <c r="AFT146" s="37"/>
      <c r="AFU146" s="37"/>
      <c r="AFV146" s="37"/>
      <c r="AFW146" s="37"/>
      <c r="AFX146" s="37"/>
      <c r="AFY146" s="37"/>
      <c r="AFZ146" s="37"/>
      <c r="AGA146" s="37"/>
      <c r="AGB146" s="37"/>
      <c r="AGC146" s="37"/>
      <c r="AGD146" s="37"/>
      <c r="AGE146" s="37"/>
      <c r="AGF146" s="37"/>
      <c r="AGG146" s="37"/>
      <c r="AGH146" s="37"/>
      <c r="AGI146" s="37"/>
      <c r="AGJ146" s="37"/>
      <c r="AGK146" s="37"/>
      <c r="AGL146" s="37"/>
      <c r="AGM146" s="37"/>
      <c r="AGN146" s="37"/>
      <c r="AGO146" s="37"/>
      <c r="AGP146" s="37"/>
      <c r="AGQ146" s="37"/>
      <c r="AGR146" s="37"/>
      <c r="AGS146" s="37"/>
      <c r="AGT146" s="37"/>
      <c r="AGU146" s="37"/>
      <c r="AGV146" s="37"/>
      <c r="AGW146" s="37"/>
      <c r="AGX146" s="37"/>
      <c r="AGY146" s="37"/>
      <c r="AGZ146" s="37"/>
      <c r="AHA146" s="37"/>
      <c r="AHB146" s="37"/>
      <c r="AHC146" s="37"/>
      <c r="AHD146" s="37"/>
      <c r="AHE146" s="37"/>
      <c r="AHF146" s="37"/>
      <c r="AHG146" s="37"/>
      <c r="AHH146" s="37"/>
      <c r="AHI146" s="37"/>
      <c r="AHJ146" s="37"/>
      <c r="AHK146" s="37"/>
      <c r="AHL146" s="37"/>
      <c r="AHM146" s="37"/>
      <c r="AHN146" s="37"/>
      <c r="AHO146" s="37"/>
      <c r="AHP146" s="37"/>
      <c r="AHQ146" s="37"/>
      <c r="AHR146" s="37"/>
      <c r="AHS146" s="37"/>
      <c r="AHT146" s="37"/>
      <c r="AHU146" s="37"/>
      <c r="AHV146" s="37"/>
      <c r="AHW146" s="37"/>
      <c r="AHX146" s="37"/>
      <c r="AHY146" s="37"/>
      <c r="AHZ146" s="37"/>
      <c r="AIA146" s="37"/>
      <c r="AIB146" s="37"/>
      <c r="AIC146" s="37"/>
      <c r="AID146" s="37"/>
      <c r="AIE146" s="37"/>
      <c r="AIF146" s="37"/>
      <c r="AIG146" s="37"/>
      <c r="AIH146" s="37"/>
      <c r="AII146" s="37"/>
      <c r="AIJ146" s="37"/>
      <c r="AIK146" s="37"/>
      <c r="AIL146" s="37"/>
      <c r="AIM146" s="37"/>
      <c r="AIN146" s="37"/>
      <c r="AIO146" s="37"/>
      <c r="AIP146" s="37"/>
      <c r="AIQ146" s="37"/>
      <c r="AIR146" s="37"/>
      <c r="AIS146" s="37"/>
      <c r="AIT146" s="37"/>
      <c r="AIU146" s="37"/>
      <c r="AIV146" s="37"/>
      <c r="AIW146" s="37"/>
      <c r="AIX146" s="37"/>
      <c r="AIY146" s="37"/>
      <c r="AIZ146" s="37"/>
      <c r="AJA146" s="37"/>
      <c r="AJB146" s="37"/>
      <c r="AJC146" s="37"/>
      <c r="AJD146" s="37"/>
      <c r="AJE146" s="37"/>
      <c r="AJF146" s="37"/>
      <c r="AJG146" s="37"/>
      <c r="AJH146" s="37"/>
      <c r="AJI146" s="37"/>
      <c r="AJJ146" s="37"/>
      <c r="AJK146" s="37"/>
      <c r="AJL146" s="37"/>
      <c r="AJM146" s="37"/>
      <c r="AJN146" s="37"/>
      <c r="AJO146" s="37"/>
      <c r="AJP146" s="37"/>
      <c r="AJQ146" s="37"/>
      <c r="AJR146" s="37"/>
      <c r="AJS146" s="37"/>
      <c r="AJT146" s="37"/>
      <c r="AJU146" s="37"/>
      <c r="AJV146" s="37"/>
      <c r="AJW146" s="37"/>
      <c r="AJX146" s="37"/>
      <c r="AJY146" s="37"/>
      <c r="AJZ146" s="37"/>
      <c r="AKA146" s="37"/>
      <c r="AKB146" s="37"/>
      <c r="AKC146" s="37"/>
      <c r="AKD146" s="37"/>
      <c r="AKE146" s="37"/>
      <c r="AKF146" s="37"/>
      <c r="AKG146" s="37"/>
      <c r="AKH146" s="37"/>
      <c r="AKI146" s="37"/>
      <c r="AKJ146" s="37"/>
      <c r="AKK146" s="37"/>
      <c r="AKL146" s="37"/>
      <c r="AKM146" s="37"/>
      <c r="AKN146" s="37"/>
      <c r="AKO146" s="37"/>
      <c r="AKP146" s="37"/>
      <c r="AKQ146" s="37"/>
      <c r="AKR146" s="37"/>
      <c r="AKS146" s="37"/>
      <c r="AKT146" s="37"/>
      <c r="AKU146" s="37"/>
      <c r="AKV146" s="37"/>
      <c r="AKW146" s="37"/>
      <c r="AKX146" s="37"/>
      <c r="AKY146" s="37"/>
      <c r="AKZ146" s="37"/>
      <c r="ALA146" s="37"/>
      <c r="ALB146" s="37"/>
      <c r="ALC146" s="37"/>
      <c r="ALD146" s="37"/>
      <c r="ALE146" s="37"/>
      <c r="ALF146" s="37"/>
      <c r="ALG146" s="37"/>
      <c r="ALH146" s="37"/>
      <c r="ALI146" s="37"/>
      <c r="ALJ146" s="37"/>
      <c r="ALK146" s="37"/>
      <c r="ALL146" s="37"/>
      <c r="ALM146" s="37"/>
      <c r="ALN146" s="37"/>
      <c r="ALO146" s="37"/>
      <c r="ALP146" s="37"/>
      <c r="ALQ146" s="37"/>
      <c r="ALR146" s="37"/>
      <c r="ALS146" s="37"/>
      <c r="ALT146" s="37"/>
      <c r="ALU146" s="37"/>
      <c r="ALV146" s="37"/>
      <c r="ALW146" s="37"/>
      <c r="ALX146" s="37"/>
      <c r="ALY146" s="37"/>
      <c r="ALZ146" s="37"/>
      <c r="AMA146" s="37"/>
      <c r="AMB146" s="37"/>
      <c r="AMC146" s="37"/>
      <c r="AMD146" s="37"/>
      <c r="AME146" s="37"/>
      <c r="AMF146" s="37"/>
      <c r="AMG146" s="37"/>
      <c r="AML146" s="39"/>
      <c r="AMM146" s="39"/>
      <c r="XFC146" s="39"/>
      <c r="XFD146" s="39"/>
    </row>
    <row r="147" s="132" customFormat="true" ht="15.75" hidden="false" customHeight="true" outlineLevel="0" collapsed="false">
      <c r="A147" s="149"/>
      <c r="B147" s="150" t="n">
        <v>0.025</v>
      </c>
      <c r="C147" s="146" t="n">
        <f aca="false">C130</f>
        <v>1359.95039079067</v>
      </c>
      <c r="D147" s="146" t="n">
        <f aca="false">D130</f>
        <v>2712.42830296032</v>
      </c>
      <c r="E147" s="146" t="n">
        <f aca="false">E130</f>
        <v>3170.87387776078</v>
      </c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  <c r="FK147" s="37"/>
      <c r="FL147" s="37"/>
      <c r="FM147" s="37"/>
      <c r="FN147" s="37"/>
      <c r="FO147" s="37"/>
      <c r="FP147" s="37"/>
      <c r="FQ147" s="37"/>
      <c r="FR147" s="37"/>
      <c r="FS147" s="37"/>
      <c r="FT147" s="37"/>
      <c r="FU147" s="37"/>
      <c r="FV147" s="37"/>
      <c r="FW147" s="37"/>
      <c r="FX147" s="37"/>
      <c r="FY147" s="37"/>
      <c r="FZ147" s="37"/>
      <c r="GA147" s="37"/>
      <c r="GB147" s="37"/>
      <c r="GC147" s="37"/>
      <c r="GD147" s="37"/>
      <c r="GE147" s="37"/>
      <c r="GF147" s="37"/>
      <c r="GG147" s="37"/>
      <c r="GH147" s="37"/>
      <c r="GI147" s="37"/>
      <c r="GJ147" s="37"/>
      <c r="GK147" s="37"/>
      <c r="GL147" s="37"/>
      <c r="GM147" s="37"/>
      <c r="GN147" s="37"/>
      <c r="GO147" s="37"/>
      <c r="GP147" s="37"/>
      <c r="GQ147" s="37"/>
      <c r="GR147" s="37"/>
      <c r="GS147" s="37"/>
      <c r="GT147" s="37"/>
      <c r="GU147" s="37"/>
      <c r="GV147" s="37"/>
      <c r="GW147" s="37"/>
      <c r="GX147" s="37"/>
      <c r="GY147" s="37"/>
      <c r="GZ147" s="37"/>
      <c r="HA147" s="37"/>
      <c r="HB147" s="37"/>
      <c r="HC147" s="37"/>
      <c r="HD147" s="37"/>
      <c r="HE147" s="37"/>
      <c r="HF147" s="37"/>
      <c r="HG147" s="37"/>
      <c r="HH147" s="37"/>
      <c r="HI147" s="37"/>
      <c r="HJ147" s="37"/>
      <c r="HK147" s="37"/>
      <c r="HL147" s="37"/>
      <c r="HM147" s="37"/>
      <c r="HN147" s="37"/>
      <c r="HO147" s="37"/>
      <c r="HP147" s="37"/>
      <c r="HQ147" s="37"/>
      <c r="HR147" s="37"/>
      <c r="HS147" s="37"/>
      <c r="HT147" s="37"/>
      <c r="HU147" s="37"/>
      <c r="HV147" s="37"/>
      <c r="HW147" s="37"/>
      <c r="HX147" s="37"/>
      <c r="HY147" s="37"/>
      <c r="HZ147" s="37"/>
      <c r="IA147" s="37"/>
      <c r="IB147" s="37"/>
      <c r="IC147" s="37"/>
      <c r="ID147" s="37"/>
      <c r="IE147" s="37"/>
      <c r="IF147" s="37"/>
      <c r="IG147" s="37"/>
      <c r="IH147" s="37"/>
      <c r="II147" s="37"/>
      <c r="IJ147" s="37"/>
      <c r="IK147" s="37"/>
      <c r="IL147" s="37"/>
      <c r="IM147" s="37"/>
      <c r="IN147" s="37"/>
      <c r="IO147" s="37"/>
      <c r="IP147" s="37"/>
      <c r="IQ147" s="37"/>
      <c r="IR147" s="37"/>
      <c r="IS147" s="37"/>
      <c r="IT147" s="37"/>
      <c r="IU147" s="37"/>
      <c r="IV147" s="37"/>
      <c r="IW147" s="37"/>
      <c r="IX147" s="37"/>
      <c r="IY147" s="37"/>
      <c r="IZ147" s="37"/>
      <c r="JA147" s="37"/>
      <c r="JB147" s="37"/>
      <c r="JC147" s="37"/>
      <c r="JD147" s="37"/>
      <c r="JE147" s="37"/>
      <c r="JF147" s="37"/>
      <c r="JG147" s="37"/>
      <c r="JH147" s="37"/>
      <c r="JI147" s="37"/>
      <c r="JJ147" s="37"/>
      <c r="JK147" s="37"/>
      <c r="JL147" s="37"/>
      <c r="JM147" s="37"/>
      <c r="JN147" s="37"/>
      <c r="JO147" s="37"/>
      <c r="JP147" s="37"/>
      <c r="JQ147" s="37"/>
      <c r="JR147" s="37"/>
      <c r="JS147" s="37"/>
      <c r="JT147" s="37"/>
      <c r="JU147" s="37"/>
      <c r="JV147" s="37"/>
      <c r="JW147" s="37"/>
      <c r="JX147" s="37"/>
      <c r="JY147" s="37"/>
      <c r="JZ147" s="37"/>
      <c r="KA147" s="37"/>
      <c r="KB147" s="37"/>
      <c r="KC147" s="37"/>
      <c r="KD147" s="37"/>
      <c r="KE147" s="37"/>
      <c r="KF147" s="37"/>
      <c r="KG147" s="37"/>
      <c r="KH147" s="37"/>
      <c r="KI147" s="37"/>
      <c r="KJ147" s="37"/>
      <c r="KK147" s="37"/>
      <c r="KL147" s="37"/>
      <c r="KM147" s="37"/>
      <c r="KN147" s="37"/>
      <c r="KO147" s="37"/>
      <c r="KP147" s="37"/>
      <c r="KQ147" s="37"/>
      <c r="KR147" s="37"/>
      <c r="KS147" s="37"/>
      <c r="KT147" s="37"/>
      <c r="KU147" s="37"/>
      <c r="KV147" s="37"/>
      <c r="KW147" s="37"/>
      <c r="KX147" s="37"/>
      <c r="KY147" s="37"/>
      <c r="KZ147" s="37"/>
      <c r="LA147" s="37"/>
      <c r="LB147" s="37"/>
      <c r="LC147" s="37"/>
      <c r="LD147" s="37"/>
      <c r="LE147" s="37"/>
      <c r="LF147" s="37"/>
      <c r="LG147" s="37"/>
      <c r="LH147" s="37"/>
      <c r="LI147" s="37"/>
      <c r="LJ147" s="37"/>
      <c r="LK147" s="37"/>
      <c r="LL147" s="37"/>
      <c r="LM147" s="37"/>
      <c r="LN147" s="37"/>
      <c r="LO147" s="37"/>
      <c r="LP147" s="37"/>
      <c r="LQ147" s="37"/>
      <c r="LR147" s="37"/>
      <c r="LS147" s="37"/>
      <c r="LT147" s="37"/>
      <c r="LU147" s="37"/>
      <c r="LV147" s="37"/>
      <c r="LW147" s="37"/>
      <c r="LX147" s="37"/>
      <c r="LY147" s="37"/>
      <c r="LZ147" s="37"/>
      <c r="MA147" s="37"/>
      <c r="MB147" s="37"/>
      <c r="MC147" s="37"/>
      <c r="MD147" s="37"/>
      <c r="ME147" s="37"/>
      <c r="MF147" s="37"/>
      <c r="MG147" s="37"/>
      <c r="MH147" s="37"/>
      <c r="MI147" s="37"/>
      <c r="MJ147" s="37"/>
      <c r="MK147" s="37"/>
      <c r="ML147" s="37"/>
      <c r="MM147" s="37"/>
      <c r="MN147" s="37"/>
      <c r="MO147" s="37"/>
      <c r="MP147" s="37"/>
      <c r="MQ147" s="37"/>
      <c r="MR147" s="37"/>
      <c r="MS147" s="37"/>
      <c r="MT147" s="37"/>
      <c r="MU147" s="37"/>
      <c r="MV147" s="37"/>
      <c r="MW147" s="37"/>
      <c r="MX147" s="37"/>
      <c r="MY147" s="37"/>
      <c r="MZ147" s="37"/>
      <c r="NA147" s="37"/>
      <c r="NB147" s="37"/>
      <c r="NC147" s="37"/>
      <c r="ND147" s="37"/>
      <c r="NE147" s="37"/>
      <c r="NF147" s="37"/>
      <c r="NG147" s="37"/>
      <c r="NH147" s="37"/>
      <c r="NI147" s="37"/>
      <c r="NJ147" s="37"/>
      <c r="NK147" s="37"/>
      <c r="NL147" s="37"/>
      <c r="NM147" s="37"/>
      <c r="NN147" s="37"/>
      <c r="NO147" s="37"/>
      <c r="NP147" s="37"/>
      <c r="NQ147" s="37"/>
      <c r="NR147" s="37"/>
      <c r="NS147" s="37"/>
      <c r="NT147" s="37"/>
      <c r="NU147" s="37"/>
      <c r="NV147" s="37"/>
      <c r="NW147" s="37"/>
      <c r="NX147" s="37"/>
      <c r="NY147" s="37"/>
      <c r="NZ147" s="37"/>
      <c r="OA147" s="37"/>
      <c r="OB147" s="37"/>
      <c r="OC147" s="37"/>
      <c r="OD147" s="37"/>
      <c r="OE147" s="37"/>
      <c r="OF147" s="37"/>
      <c r="OG147" s="37"/>
      <c r="OH147" s="37"/>
      <c r="OI147" s="37"/>
      <c r="OJ147" s="37"/>
      <c r="OK147" s="37"/>
      <c r="OL147" s="37"/>
      <c r="OM147" s="37"/>
      <c r="ON147" s="37"/>
      <c r="OO147" s="37"/>
      <c r="OP147" s="37"/>
      <c r="OQ147" s="37"/>
      <c r="OR147" s="37"/>
      <c r="OS147" s="37"/>
      <c r="OT147" s="37"/>
      <c r="OU147" s="37"/>
      <c r="OV147" s="37"/>
      <c r="OW147" s="37"/>
      <c r="OX147" s="37"/>
      <c r="OY147" s="37"/>
      <c r="OZ147" s="37"/>
      <c r="PA147" s="37"/>
      <c r="PB147" s="37"/>
      <c r="PC147" s="37"/>
      <c r="PD147" s="37"/>
      <c r="PE147" s="37"/>
      <c r="PF147" s="37"/>
      <c r="PG147" s="37"/>
      <c r="PH147" s="37"/>
      <c r="PI147" s="37"/>
      <c r="PJ147" s="37"/>
      <c r="PK147" s="37"/>
      <c r="PL147" s="37"/>
      <c r="PM147" s="37"/>
      <c r="PN147" s="37"/>
      <c r="PO147" s="37"/>
      <c r="PP147" s="37"/>
      <c r="PQ147" s="37"/>
      <c r="PR147" s="37"/>
      <c r="PS147" s="37"/>
      <c r="PT147" s="37"/>
      <c r="PU147" s="37"/>
      <c r="PV147" s="37"/>
      <c r="PW147" s="37"/>
      <c r="PX147" s="37"/>
      <c r="PY147" s="37"/>
      <c r="PZ147" s="37"/>
      <c r="QA147" s="37"/>
      <c r="QB147" s="37"/>
      <c r="QC147" s="37"/>
      <c r="QD147" s="37"/>
      <c r="QE147" s="37"/>
      <c r="QF147" s="37"/>
      <c r="QG147" s="37"/>
      <c r="QH147" s="37"/>
      <c r="QI147" s="37"/>
      <c r="QJ147" s="37"/>
      <c r="QK147" s="37"/>
      <c r="QL147" s="37"/>
      <c r="QM147" s="37"/>
      <c r="QN147" s="37"/>
      <c r="QO147" s="37"/>
      <c r="QP147" s="37"/>
      <c r="QQ147" s="37"/>
      <c r="QR147" s="37"/>
      <c r="QS147" s="37"/>
      <c r="QT147" s="37"/>
      <c r="QU147" s="37"/>
      <c r="QV147" s="37"/>
      <c r="QW147" s="37"/>
      <c r="QX147" s="37"/>
      <c r="QY147" s="37"/>
      <c r="QZ147" s="37"/>
      <c r="RA147" s="37"/>
      <c r="RB147" s="37"/>
      <c r="RC147" s="37"/>
      <c r="RD147" s="37"/>
      <c r="RE147" s="37"/>
      <c r="RF147" s="37"/>
      <c r="RG147" s="37"/>
      <c r="RH147" s="37"/>
      <c r="RI147" s="37"/>
      <c r="RJ147" s="37"/>
      <c r="RK147" s="37"/>
      <c r="RL147" s="37"/>
      <c r="RM147" s="37"/>
      <c r="RN147" s="37"/>
      <c r="RO147" s="37"/>
      <c r="RP147" s="37"/>
      <c r="RQ147" s="37"/>
      <c r="RR147" s="37"/>
      <c r="RS147" s="37"/>
      <c r="RT147" s="37"/>
      <c r="RU147" s="37"/>
      <c r="RV147" s="37"/>
      <c r="RW147" s="37"/>
      <c r="RX147" s="37"/>
      <c r="RY147" s="37"/>
      <c r="RZ147" s="37"/>
      <c r="SA147" s="37"/>
      <c r="SB147" s="37"/>
      <c r="SC147" s="37"/>
      <c r="SD147" s="37"/>
      <c r="SE147" s="37"/>
      <c r="SF147" s="37"/>
      <c r="SG147" s="37"/>
      <c r="SH147" s="37"/>
      <c r="SI147" s="37"/>
      <c r="SJ147" s="37"/>
      <c r="SK147" s="37"/>
      <c r="SL147" s="37"/>
      <c r="SM147" s="37"/>
      <c r="SN147" s="37"/>
      <c r="SO147" s="37"/>
      <c r="SP147" s="37"/>
      <c r="SQ147" s="37"/>
      <c r="SR147" s="37"/>
      <c r="SS147" s="37"/>
      <c r="ST147" s="37"/>
      <c r="SU147" s="37"/>
      <c r="SV147" s="37"/>
      <c r="SW147" s="37"/>
      <c r="SX147" s="37"/>
      <c r="SY147" s="37"/>
      <c r="SZ147" s="37"/>
      <c r="TA147" s="37"/>
      <c r="TB147" s="37"/>
      <c r="TC147" s="37"/>
      <c r="TD147" s="37"/>
      <c r="TE147" s="37"/>
      <c r="TF147" s="37"/>
      <c r="TG147" s="37"/>
      <c r="TH147" s="37"/>
      <c r="TI147" s="37"/>
      <c r="TJ147" s="37"/>
      <c r="TK147" s="37"/>
      <c r="TL147" s="37"/>
      <c r="TM147" s="37"/>
      <c r="TN147" s="37"/>
      <c r="TO147" s="37"/>
      <c r="TP147" s="37"/>
      <c r="TQ147" s="37"/>
      <c r="TR147" s="37"/>
      <c r="TS147" s="37"/>
      <c r="TT147" s="37"/>
      <c r="TU147" s="37"/>
      <c r="TV147" s="37"/>
      <c r="TW147" s="37"/>
      <c r="TX147" s="37"/>
      <c r="TY147" s="37"/>
      <c r="TZ147" s="37"/>
      <c r="UA147" s="37"/>
      <c r="UB147" s="37"/>
      <c r="UC147" s="37"/>
      <c r="UD147" s="37"/>
      <c r="UE147" s="37"/>
      <c r="UF147" s="37"/>
      <c r="UG147" s="37"/>
      <c r="UH147" s="37"/>
      <c r="UI147" s="37"/>
      <c r="UJ147" s="37"/>
      <c r="UK147" s="37"/>
      <c r="UL147" s="37"/>
      <c r="UM147" s="37"/>
      <c r="UN147" s="37"/>
      <c r="UO147" s="37"/>
      <c r="UP147" s="37"/>
      <c r="UQ147" s="37"/>
      <c r="UR147" s="37"/>
      <c r="US147" s="37"/>
      <c r="UT147" s="37"/>
      <c r="UU147" s="37"/>
      <c r="UV147" s="37"/>
      <c r="UW147" s="37"/>
      <c r="UX147" s="37"/>
      <c r="UY147" s="37"/>
      <c r="UZ147" s="37"/>
      <c r="VA147" s="37"/>
      <c r="VB147" s="37"/>
      <c r="VC147" s="37"/>
      <c r="VD147" s="37"/>
      <c r="VE147" s="37"/>
      <c r="VF147" s="37"/>
      <c r="VG147" s="37"/>
      <c r="VH147" s="37"/>
      <c r="VI147" s="37"/>
      <c r="VJ147" s="37"/>
      <c r="VK147" s="37"/>
      <c r="VL147" s="37"/>
      <c r="VM147" s="37"/>
      <c r="VN147" s="37"/>
      <c r="VO147" s="37"/>
      <c r="VP147" s="37"/>
      <c r="VQ147" s="37"/>
      <c r="VR147" s="37"/>
      <c r="VS147" s="37"/>
      <c r="VT147" s="37"/>
      <c r="VU147" s="37"/>
      <c r="VV147" s="37"/>
      <c r="VW147" s="37"/>
      <c r="VX147" s="37"/>
      <c r="VY147" s="37"/>
      <c r="VZ147" s="37"/>
      <c r="WA147" s="37"/>
      <c r="WB147" s="37"/>
      <c r="WC147" s="37"/>
      <c r="WD147" s="37"/>
      <c r="WE147" s="37"/>
      <c r="WF147" s="37"/>
      <c r="WG147" s="37"/>
      <c r="WH147" s="37"/>
      <c r="WI147" s="37"/>
      <c r="WJ147" s="37"/>
      <c r="WK147" s="37"/>
      <c r="WL147" s="37"/>
      <c r="WM147" s="37"/>
      <c r="WN147" s="37"/>
      <c r="WO147" s="37"/>
      <c r="WP147" s="37"/>
      <c r="WQ147" s="37"/>
      <c r="WR147" s="37"/>
      <c r="WS147" s="37"/>
      <c r="WT147" s="37"/>
      <c r="WU147" s="37"/>
      <c r="WV147" s="37"/>
      <c r="WW147" s="37"/>
      <c r="WX147" s="37"/>
      <c r="WY147" s="37"/>
      <c r="WZ147" s="37"/>
      <c r="XA147" s="37"/>
      <c r="XB147" s="37"/>
      <c r="XC147" s="37"/>
      <c r="XD147" s="37"/>
      <c r="XE147" s="37"/>
      <c r="XF147" s="37"/>
      <c r="XG147" s="37"/>
      <c r="XH147" s="37"/>
      <c r="XI147" s="37"/>
      <c r="XJ147" s="37"/>
      <c r="XK147" s="37"/>
      <c r="XL147" s="37"/>
      <c r="XM147" s="37"/>
      <c r="XN147" s="37"/>
      <c r="XO147" s="37"/>
      <c r="XP147" s="37"/>
      <c r="XQ147" s="37"/>
      <c r="XR147" s="37"/>
      <c r="XS147" s="37"/>
      <c r="XT147" s="37"/>
      <c r="XU147" s="37"/>
      <c r="XV147" s="37"/>
      <c r="XW147" s="37"/>
      <c r="XX147" s="37"/>
      <c r="XY147" s="37"/>
      <c r="XZ147" s="37"/>
      <c r="YA147" s="37"/>
      <c r="YB147" s="37"/>
      <c r="YC147" s="37"/>
      <c r="YD147" s="37"/>
      <c r="YE147" s="37"/>
      <c r="YF147" s="37"/>
      <c r="YG147" s="37"/>
      <c r="YH147" s="37"/>
      <c r="YI147" s="37"/>
      <c r="YJ147" s="37"/>
      <c r="YK147" s="37"/>
      <c r="YL147" s="37"/>
      <c r="YM147" s="37"/>
      <c r="YN147" s="37"/>
      <c r="YO147" s="37"/>
      <c r="YP147" s="37"/>
      <c r="YQ147" s="37"/>
      <c r="YR147" s="37"/>
      <c r="YS147" s="37"/>
      <c r="YT147" s="37"/>
      <c r="YU147" s="37"/>
      <c r="YV147" s="37"/>
      <c r="YW147" s="37"/>
      <c r="YX147" s="37"/>
      <c r="YY147" s="37"/>
      <c r="YZ147" s="37"/>
      <c r="ZA147" s="37"/>
      <c r="ZB147" s="37"/>
      <c r="ZC147" s="37"/>
      <c r="ZD147" s="37"/>
      <c r="ZE147" s="37"/>
      <c r="ZF147" s="37"/>
      <c r="ZG147" s="37"/>
      <c r="ZH147" s="37"/>
      <c r="ZI147" s="37"/>
      <c r="ZJ147" s="37"/>
      <c r="ZK147" s="37"/>
      <c r="ZL147" s="37"/>
      <c r="ZM147" s="37"/>
      <c r="ZN147" s="37"/>
      <c r="ZO147" s="37"/>
      <c r="ZP147" s="37"/>
      <c r="ZQ147" s="37"/>
      <c r="ZR147" s="37"/>
      <c r="ZS147" s="37"/>
      <c r="ZT147" s="37"/>
      <c r="ZU147" s="37"/>
      <c r="ZV147" s="37"/>
      <c r="ZW147" s="37"/>
      <c r="ZX147" s="37"/>
      <c r="ZY147" s="37"/>
      <c r="ZZ147" s="37"/>
      <c r="AAA147" s="37"/>
      <c r="AAB147" s="37"/>
      <c r="AAC147" s="37"/>
      <c r="AAD147" s="37"/>
      <c r="AAE147" s="37"/>
      <c r="AAF147" s="37"/>
      <c r="AAG147" s="37"/>
      <c r="AAH147" s="37"/>
      <c r="AAI147" s="37"/>
      <c r="AAJ147" s="37"/>
      <c r="AAK147" s="37"/>
      <c r="AAL147" s="37"/>
      <c r="AAM147" s="37"/>
      <c r="AAN147" s="37"/>
      <c r="AAO147" s="37"/>
      <c r="AAP147" s="37"/>
      <c r="AAQ147" s="37"/>
      <c r="AAR147" s="37"/>
      <c r="AAS147" s="37"/>
      <c r="AAT147" s="37"/>
      <c r="AAU147" s="37"/>
      <c r="AAV147" s="37"/>
      <c r="AAW147" s="37"/>
      <c r="AAX147" s="37"/>
      <c r="AAY147" s="37"/>
      <c r="AAZ147" s="37"/>
      <c r="ABA147" s="37"/>
      <c r="ABB147" s="37"/>
      <c r="ABC147" s="37"/>
      <c r="ABD147" s="37"/>
      <c r="ABE147" s="37"/>
      <c r="ABF147" s="37"/>
      <c r="ABG147" s="37"/>
      <c r="ABH147" s="37"/>
      <c r="ABI147" s="37"/>
      <c r="ABJ147" s="37"/>
      <c r="ABK147" s="37"/>
      <c r="ABL147" s="37"/>
      <c r="ABM147" s="37"/>
      <c r="ABN147" s="37"/>
      <c r="ABO147" s="37"/>
      <c r="ABP147" s="37"/>
      <c r="ABQ147" s="37"/>
      <c r="ABR147" s="37"/>
      <c r="ABS147" s="37"/>
      <c r="ABT147" s="37"/>
      <c r="ABU147" s="37"/>
      <c r="ABV147" s="37"/>
      <c r="ABW147" s="37"/>
      <c r="ABX147" s="37"/>
      <c r="ABY147" s="37"/>
      <c r="ABZ147" s="37"/>
      <c r="ACA147" s="37"/>
      <c r="ACB147" s="37"/>
      <c r="ACC147" s="37"/>
      <c r="ACD147" s="37"/>
      <c r="ACE147" s="37"/>
      <c r="ACF147" s="37"/>
      <c r="ACG147" s="37"/>
      <c r="ACH147" s="37"/>
      <c r="ACI147" s="37"/>
      <c r="ACJ147" s="37"/>
      <c r="ACK147" s="37"/>
      <c r="ACL147" s="37"/>
      <c r="ACM147" s="37"/>
      <c r="ACN147" s="37"/>
      <c r="ACO147" s="37"/>
      <c r="ACP147" s="37"/>
      <c r="ACQ147" s="37"/>
      <c r="ACR147" s="37"/>
      <c r="ACS147" s="37"/>
      <c r="ACT147" s="37"/>
      <c r="ACU147" s="37"/>
      <c r="ACV147" s="37"/>
      <c r="ACW147" s="37"/>
      <c r="ACX147" s="37"/>
      <c r="ACY147" s="37"/>
      <c r="ACZ147" s="37"/>
      <c r="ADA147" s="37"/>
      <c r="ADB147" s="37"/>
      <c r="ADC147" s="37"/>
      <c r="ADD147" s="37"/>
      <c r="ADE147" s="37"/>
      <c r="ADF147" s="37"/>
      <c r="ADG147" s="37"/>
      <c r="ADH147" s="37"/>
      <c r="ADI147" s="37"/>
      <c r="ADJ147" s="37"/>
      <c r="ADK147" s="37"/>
      <c r="ADL147" s="37"/>
      <c r="ADM147" s="37"/>
      <c r="ADN147" s="37"/>
      <c r="ADO147" s="37"/>
      <c r="ADP147" s="37"/>
      <c r="ADQ147" s="37"/>
      <c r="ADR147" s="37"/>
      <c r="ADS147" s="37"/>
      <c r="ADT147" s="37"/>
      <c r="ADU147" s="37"/>
      <c r="ADV147" s="37"/>
      <c r="ADW147" s="37"/>
      <c r="ADX147" s="37"/>
      <c r="ADY147" s="37"/>
      <c r="ADZ147" s="37"/>
      <c r="AEA147" s="37"/>
      <c r="AEB147" s="37"/>
      <c r="AEC147" s="37"/>
      <c r="AED147" s="37"/>
      <c r="AEE147" s="37"/>
      <c r="AEF147" s="37"/>
      <c r="AEG147" s="37"/>
      <c r="AEH147" s="37"/>
      <c r="AEI147" s="37"/>
      <c r="AEJ147" s="37"/>
      <c r="AEK147" s="37"/>
      <c r="AEL147" s="37"/>
      <c r="AEM147" s="37"/>
      <c r="AEN147" s="37"/>
      <c r="AEO147" s="37"/>
      <c r="AEP147" s="37"/>
      <c r="AEQ147" s="37"/>
      <c r="AER147" s="37"/>
      <c r="AES147" s="37"/>
      <c r="AET147" s="37"/>
      <c r="AEU147" s="37"/>
      <c r="AEV147" s="37"/>
      <c r="AEW147" s="37"/>
      <c r="AEX147" s="37"/>
      <c r="AEY147" s="37"/>
      <c r="AEZ147" s="37"/>
      <c r="AFA147" s="37"/>
      <c r="AFB147" s="37"/>
      <c r="AFC147" s="37"/>
      <c r="AFD147" s="37"/>
      <c r="AFE147" s="37"/>
      <c r="AFF147" s="37"/>
      <c r="AFG147" s="37"/>
      <c r="AFH147" s="37"/>
      <c r="AFI147" s="37"/>
      <c r="AFJ147" s="37"/>
      <c r="AFK147" s="37"/>
      <c r="AFL147" s="37"/>
      <c r="AFM147" s="37"/>
      <c r="AFN147" s="37"/>
      <c r="AFO147" s="37"/>
      <c r="AFP147" s="37"/>
      <c r="AFQ147" s="37"/>
      <c r="AFR147" s="37"/>
      <c r="AFS147" s="37"/>
      <c r="AFT147" s="37"/>
      <c r="AFU147" s="37"/>
      <c r="AFV147" s="37"/>
      <c r="AFW147" s="37"/>
      <c r="AFX147" s="37"/>
      <c r="AFY147" s="37"/>
      <c r="AFZ147" s="37"/>
      <c r="AGA147" s="37"/>
      <c r="AGB147" s="37"/>
      <c r="AGC147" s="37"/>
      <c r="AGD147" s="37"/>
      <c r="AGE147" s="37"/>
      <c r="AGF147" s="37"/>
      <c r="AGG147" s="37"/>
      <c r="AGH147" s="37"/>
      <c r="AGI147" s="37"/>
      <c r="AGJ147" s="37"/>
      <c r="AGK147" s="37"/>
      <c r="AGL147" s="37"/>
      <c r="AGM147" s="37"/>
      <c r="AGN147" s="37"/>
      <c r="AGO147" s="37"/>
      <c r="AGP147" s="37"/>
      <c r="AGQ147" s="37"/>
      <c r="AGR147" s="37"/>
      <c r="AGS147" s="37"/>
      <c r="AGT147" s="37"/>
      <c r="AGU147" s="37"/>
      <c r="AGV147" s="37"/>
      <c r="AGW147" s="37"/>
      <c r="AGX147" s="37"/>
      <c r="AGY147" s="37"/>
      <c r="AGZ147" s="37"/>
      <c r="AHA147" s="37"/>
      <c r="AHB147" s="37"/>
      <c r="AHC147" s="37"/>
      <c r="AHD147" s="37"/>
      <c r="AHE147" s="37"/>
      <c r="AHF147" s="37"/>
      <c r="AHG147" s="37"/>
      <c r="AHH147" s="37"/>
      <c r="AHI147" s="37"/>
      <c r="AHJ147" s="37"/>
      <c r="AHK147" s="37"/>
      <c r="AHL147" s="37"/>
      <c r="AHM147" s="37"/>
      <c r="AHN147" s="37"/>
      <c r="AHO147" s="37"/>
      <c r="AHP147" s="37"/>
      <c r="AHQ147" s="37"/>
      <c r="AHR147" s="37"/>
      <c r="AHS147" s="37"/>
      <c r="AHT147" s="37"/>
      <c r="AHU147" s="37"/>
      <c r="AHV147" s="37"/>
      <c r="AHW147" s="37"/>
      <c r="AHX147" s="37"/>
      <c r="AHY147" s="37"/>
      <c r="AHZ147" s="37"/>
      <c r="AIA147" s="37"/>
      <c r="AIB147" s="37"/>
      <c r="AIC147" s="37"/>
      <c r="AID147" s="37"/>
      <c r="AIE147" s="37"/>
      <c r="AIF147" s="37"/>
      <c r="AIG147" s="37"/>
      <c r="AIH147" s="37"/>
      <c r="AII147" s="37"/>
      <c r="AIJ147" s="37"/>
      <c r="AIK147" s="37"/>
      <c r="AIL147" s="37"/>
      <c r="AIM147" s="37"/>
      <c r="AIN147" s="37"/>
      <c r="AIO147" s="37"/>
      <c r="AIP147" s="37"/>
      <c r="AIQ147" s="37"/>
      <c r="AIR147" s="37"/>
      <c r="AIS147" s="37"/>
      <c r="AIT147" s="37"/>
      <c r="AIU147" s="37"/>
      <c r="AIV147" s="37"/>
      <c r="AIW147" s="37"/>
      <c r="AIX147" s="37"/>
      <c r="AIY147" s="37"/>
      <c r="AIZ147" s="37"/>
      <c r="AJA147" s="37"/>
      <c r="AJB147" s="37"/>
      <c r="AJC147" s="37"/>
      <c r="AJD147" s="37"/>
      <c r="AJE147" s="37"/>
      <c r="AJF147" s="37"/>
      <c r="AJG147" s="37"/>
      <c r="AJH147" s="37"/>
      <c r="AJI147" s="37"/>
      <c r="AJJ147" s="37"/>
      <c r="AJK147" s="37"/>
      <c r="AJL147" s="37"/>
      <c r="AJM147" s="37"/>
      <c r="AJN147" s="37"/>
      <c r="AJO147" s="37"/>
      <c r="AJP147" s="37"/>
      <c r="AJQ147" s="37"/>
      <c r="AJR147" s="37"/>
      <c r="AJS147" s="37"/>
      <c r="AJT147" s="37"/>
      <c r="AJU147" s="37"/>
      <c r="AJV147" s="37"/>
      <c r="AJW147" s="37"/>
      <c r="AJX147" s="37"/>
      <c r="AJY147" s="37"/>
      <c r="AJZ147" s="37"/>
      <c r="AKA147" s="37"/>
      <c r="AKB147" s="37"/>
      <c r="AKC147" s="37"/>
      <c r="AKD147" s="37"/>
      <c r="AKE147" s="37"/>
      <c r="AKF147" s="37"/>
      <c r="AKG147" s="37"/>
      <c r="AKH147" s="37"/>
      <c r="AKI147" s="37"/>
      <c r="AKJ147" s="37"/>
      <c r="AKK147" s="37"/>
      <c r="AKL147" s="37"/>
      <c r="AKM147" s="37"/>
      <c r="AKN147" s="37"/>
      <c r="AKO147" s="37"/>
      <c r="AKP147" s="37"/>
      <c r="AKQ147" s="37"/>
      <c r="AKR147" s="37"/>
      <c r="AKS147" s="37"/>
      <c r="AKT147" s="37"/>
      <c r="AKU147" s="37"/>
      <c r="AKV147" s="37"/>
      <c r="AKW147" s="37"/>
      <c r="AKX147" s="37"/>
      <c r="AKY147" s="37"/>
      <c r="AKZ147" s="37"/>
      <c r="ALA147" s="37"/>
      <c r="ALB147" s="37"/>
      <c r="ALC147" s="37"/>
      <c r="ALD147" s="37"/>
      <c r="ALE147" s="37"/>
      <c r="ALF147" s="37"/>
      <c r="ALG147" s="37"/>
      <c r="ALH147" s="37"/>
      <c r="ALI147" s="37"/>
      <c r="ALJ147" s="37"/>
      <c r="ALK147" s="37"/>
      <c r="ALL147" s="37"/>
      <c r="ALM147" s="37"/>
      <c r="ALN147" s="37"/>
      <c r="ALO147" s="37"/>
      <c r="ALP147" s="37"/>
      <c r="ALQ147" s="37"/>
      <c r="ALR147" s="37"/>
      <c r="ALS147" s="37"/>
      <c r="ALT147" s="37"/>
      <c r="ALU147" s="37"/>
      <c r="ALV147" s="37"/>
      <c r="ALW147" s="37"/>
      <c r="ALX147" s="37"/>
      <c r="ALY147" s="37"/>
      <c r="ALZ147" s="37"/>
      <c r="AMA147" s="37"/>
      <c r="AMB147" s="37"/>
      <c r="AMC147" s="37"/>
      <c r="AMD147" s="37"/>
      <c r="AME147" s="37"/>
      <c r="AMF147" s="37"/>
      <c r="AMG147" s="37"/>
      <c r="AML147" s="39"/>
      <c r="AMM147" s="39"/>
      <c r="XFC147" s="39"/>
      <c r="XFD147" s="39"/>
    </row>
    <row r="148" s="132" customFormat="true" ht="15.75" hidden="false" customHeight="true" outlineLevel="0" collapsed="false">
      <c r="A148" s="149"/>
      <c r="B148" s="150" t="n">
        <v>0.03</v>
      </c>
      <c r="C148" s="146" t="n">
        <f aca="false">C131</f>
        <v>1402.56834411113</v>
      </c>
      <c r="D148" s="146" t="n">
        <f aca="false">D131</f>
        <v>2797.43003801143</v>
      </c>
      <c r="E148" s="146" t="n">
        <f aca="false">E131</f>
        <v>3270.24232224419</v>
      </c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  <c r="FK148" s="37"/>
      <c r="FL148" s="37"/>
      <c r="FM148" s="37"/>
      <c r="FN148" s="37"/>
      <c r="FO148" s="37"/>
      <c r="FP148" s="37"/>
      <c r="FQ148" s="37"/>
      <c r="FR148" s="37"/>
      <c r="FS148" s="37"/>
      <c r="FT148" s="37"/>
      <c r="FU148" s="37"/>
      <c r="FV148" s="37"/>
      <c r="FW148" s="37"/>
      <c r="FX148" s="37"/>
      <c r="FY148" s="37"/>
      <c r="FZ148" s="37"/>
      <c r="GA148" s="37"/>
      <c r="GB148" s="37"/>
      <c r="GC148" s="37"/>
      <c r="GD148" s="37"/>
      <c r="GE148" s="37"/>
      <c r="GF148" s="37"/>
      <c r="GG148" s="37"/>
      <c r="GH148" s="37"/>
      <c r="GI148" s="37"/>
      <c r="GJ148" s="37"/>
      <c r="GK148" s="37"/>
      <c r="GL148" s="37"/>
      <c r="GM148" s="37"/>
      <c r="GN148" s="37"/>
      <c r="GO148" s="37"/>
      <c r="GP148" s="37"/>
      <c r="GQ148" s="37"/>
      <c r="GR148" s="37"/>
      <c r="GS148" s="37"/>
      <c r="GT148" s="37"/>
      <c r="GU148" s="37"/>
      <c r="GV148" s="37"/>
      <c r="GW148" s="37"/>
      <c r="GX148" s="37"/>
      <c r="GY148" s="37"/>
      <c r="GZ148" s="37"/>
      <c r="HA148" s="37"/>
      <c r="HB148" s="37"/>
      <c r="HC148" s="37"/>
      <c r="HD148" s="37"/>
      <c r="HE148" s="37"/>
      <c r="HF148" s="37"/>
      <c r="HG148" s="37"/>
      <c r="HH148" s="37"/>
      <c r="HI148" s="37"/>
      <c r="HJ148" s="37"/>
      <c r="HK148" s="37"/>
      <c r="HL148" s="37"/>
      <c r="HM148" s="37"/>
      <c r="HN148" s="37"/>
      <c r="HO148" s="37"/>
      <c r="HP148" s="37"/>
      <c r="HQ148" s="37"/>
      <c r="HR148" s="37"/>
      <c r="HS148" s="37"/>
      <c r="HT148" s="37"/>
      <c r="HU148" s="37"/>
      <c r="HV148" s="37"/>
      <c r="HW148" s="37"/>
      <c r="HX148" s="37"/>
      <c r="HY148" s="37"/>
      <c r="HZ148" s="37"/>
      <c r="IA148" s="37"/>
      <c r="IB148" s="37"/>
      <c r="IC148" s="37"/>
      <c r="ID148" s="37"/>
      <c r="IE148" s="37"/>
      <c r="IF148" s="37"/>
      <c r="IG148" s="37"/>
      <c r="IH148" s="37"/>
      <c r="II148" s="37"/>
      <c r="IJ148" s="37"/>
      <c r="IK148" s="37"/>
      <c r="IL148" s="37"/>
      <c r="IM148" s="37"/>
      <c r="IN148" s="37"/>
      <c r="IO148" s="37"/>
      <c r="IP148" s="37"/>
      <c r="IQ148" s="37"/>
      <c r="IR148" s="37"/>
      <c r="IS148" s="37"/>
      <c r="IT148" s="37"/>
      <c r="IU148" s="37"/>
      <c r="IV148" s="37"/>
      <c r="IW148" s="37"/>
      <c r="IX148" s="37"/>
      <c r="IY148" s="37"/>
      <c r="IZ148" s="37"/>
      <c r="JA148" s="37"/>
      <c r="JB148" s="37"/>
      <c r="JC148" s="37"/>
      <c r="JD148" s="37"/>
      <c r="JE148" s="37"/>
      <c r="JF148" s="37"/>
      <c r="JG148" s="37"/>
      <c r="JH148" s="37"/>
      <c r="JI148" s="37"/>
      <c r="JJ148" s="37"/>
      <c r="JK148" s="37"/>
      <c r="JL148" s="37"/>
      <c r="JM148" s="37"/>
      <c r="JN148" s="37"/>
      <c r="JO148" s="37"/>
      <c r="JP148" s="37"/>
      <c r="JQ148" s="37"/>
      <c r="JR148" s="37"/>
      <c r="JS148" s="37"/>
      <c r="JT148" s="37"/>
      <c r="JU148" s="37"/>
      <c r="JV148" s="37"/>
      <c r="JW148" s="37"/>
      <c r="JX148" s="37"/>
      <c r="JY148" s="37"/>
      <c r="JZ148" s="37"/>
      <c r="KA148" s="37"/>
      <c r="KB148" s="37"/>
      <c r="KC148" s="37"/>
      <c r="KD148" s="37"/>
      <c r="KE148" s="37"/>
      <c r="KF148" s="37"/>
      <c r="KG148" s="37"/>
      <c r="KH148" s="37"/>
      <c r="KI148" s="37"/>
      <c r="KJ148" s="37"/>
      <c r="KK148" s="37"/>
      <c r="KL148" s="37"/>
      <c r="KM148" s="37"/>
      <c r="KN148" s="37"/>
      <c r="KO148" s="37"/>
      <c r="KP148" s="37"/>
      <c r="KQ148" s="37"/>
      <c r="KR148" s="37"/>
      <c r="KS148" s="37"/>
      <c r="KT148" s="37"/>
      <c r="KU148" s="37"/>
      <c r="KV148" s="37"/>
      <c r="KW148" s="37"/>
      <c r="KX148" s="37"/>
      <c r="KY148" s="37"/>
      <c r="KZ148" s="37"/>
      <c r="LA148" s="37"/>
      <c r="LB148" s="37"/>
      <c r="LC148" s="37"/>
      <c r="LD148" s="37"/>
      <c r="LE148" s="37"/>
      <c r="LF148" s="37"/>
      <c r="LG148" s="37"/>
      <c r="LH148" s="37"/>
      <c r="LI148" s="37"/>
      <c r="LJ148" s="37"/>
      <c r="LK148" s="37"/>
      <c r="LL148" s="37"/>
      <c r="LM148" s="37"/>
      <c r="LN148" s="37"/>
      <c r="LO148" s="37"/>
      <c r="LP148" s="37"/>
      <c r="LQ148" s="37"/>
      <c r="LR148" s="37"/>
      <c r="LS148" s="37"/>
      <c r="LT148" s="37"/>
      <c r="LU148" s="37"/>
      <c r="LV148" s="37"/>
      <c r="LW148" s="37"/>
      <c r="LX148" s="37"/>
      <c r="LY148" s="37"/>
      <c r="LZ148" s="37"/>
      <c r="MA148" s="37"/>
      <c r="MB148" s="37"/>
      <c r="MC148" s="37"/>
      <c r="MD148" s="37"/>
      <c r="ME148" s="37"/>
      <c r="MF148" s="37"/>
      <c r="MG148" s="37"/>
      <c r="MH148" s="37"/>
      <c r="MI148" s="37"/>
      <c r="MJ148" s="37"/>
      <c r="MK148" s="37"/>
      <c r="ML148" s="37"/>
      <c r="MM148" s="37"/>
      <c r="MN148" s="37"/>
      <c r="MO148" s="37"/>
      <c r="MP148" s="37"/>
      <c r="MQ148" s="37"/>
      <c r="MR148" s="37"/>
      <c r="MS148" s="37"/>
      <c r="MT148" s="37"/>
      <c r="MU148" s="37"/>
      <c r="MV148" s="37"/>
      <c r="MW148" s="37"/>
      <c r="MX148" s="37"/>
      <c r="MY148" s="37"/>
      <c r="MZ148" s="37"/>
      <c r="NA148" s="37"/>
      <c r="NB148" s="37"/>
      <c r="NC148" s="37"/>
      <c r="ND148" s="37"/>
      <c r="NE148" s="37"/>
      <c r="NF148" s="37"/>
      <c r="NG148" s="37"/>
      <c r="NH148" s="37"/>
      <c r="NI148" s="37"/>
      <c r="NJ148" s="37"/>
      <c r="NK148" s="37"/>
      <c r="NL148" s="37"/>
      <c r="NM148" s="37"/>
      <c r="NN148" s="37"/>
      <c r="NO148" s="37"/>
      <c r="NP148" s="37"/>
      <c r="NQ148" s="37"/>
      <c r="NR148" s="37"/>
      <c r="NS148" s="37"/>
      <c r="NT148" s="37"/>
      <c r="NU148" s="37"/>
      <c r="NV148" s="37"/>
      <c r="NW148" s="37"/>
      <c r="NX148" s="37"/>
      <c r="NY148" s="37"/>
      <c r="NZ148" s="37"/>
      <c r="OA148" s="37"/>
      <c r="OB148" s="37"/>
      <c r="OC148" s="37"/>
      <c r="OD148" s="37"/>
      <c r="OE148" s="37"/>
      <c r="OF148" s="37"/>
      <c r="OG148" s="37"/>
      <c r="OH148" s="37"/>
      <c r="OI148" s="37"/>
      <c r="OJ148" s="37"/>
      <c r="OK148" s="37"/>
      <c r="OL148" s="37"/>
      <c r="OM148" s="37"/>
      <c r="ON148" s="37"/>
      <c r="OO148" s="37"/>
      <c r="OP148" s="37"/>
      <c r="OQ148" s="37"/>
      <c r="OR148" s="37"/>
      <c r="OS148" s="37"/>
      <c r="OT148" s="37"/>
      <c r="OU148" s="37"/>
      <c r="OV148" s="37"/>
      <c r="OW148" s="37"/>
      <c r="OX148" s="37"/>
      <c r="OY148" s="37"/>
      <c r="OZ148" s="37"/>
      <c r="PA148" s="37"/>
      <c r="PB148" s="37"/>
      <c r="PC148" s="37"/>
      <c r="PD148" s="37"/>
      <c r="PE148" s="37"/>
      <c r="PF148" s="37"/>
      <c r="PG148" s="37"/>
      <c r="PH148" s="37"/>
      <c r="PI148" s="37"/>
      <c r="PJ148" s="37"/>
      <c r="PK148" s="37"/>
      <c r="PL148" s="37"/>
      <c r="PM148" s="37"/>
      <c r="PN148" s="37"/>
      <c r="PO148" s="37"/>
      <c r="PP148" s="37"/>
      <c r="PQ148" s="37"/>
      <c r="PR148" s="37"/>
      <c r="PS148" s="37"/>
      <c r="PT148" s="37"/>
      <c r="PU148" s="37"/>
      <c r="PV148" s="37"/>
      <c r="PW148" s="37"/>
      <c r="PX148" s="37"/>
      <c r="PY148" s="37"/>
      <c r="PZ148" s="37"/>
      <c r="QA148" s="37"/>
      <c r="QB148" s="37"/>
      <c r="QC148" s="37"/>
      <c r="QD148" s="37"/>
      <c r="QE148" s="37"/>
      <c r="QF148" s="37"/>
      <c r="QG148" s="37"/>
      <c r="QH148" s="37"/>
      <c r="QI148" s="37"/>
      <c r="QJ148" s="37"/>
      <c r="QK148" s="37"/>
      <c r="QL148" s="37"/>
      <c r="QM148" s="37"/>
      <c r="QN148" s="37"/>
      <c r="QO148" s="37"/>
      <c r="QP148" s="37"/>
      <c r="QQ148" s="37"/>
      <c r="QR148" s="37"/>
      <c r="QS148" s="37"/>
      <c r="QT148" s="37"/>
      <c r="QU148" s="37"/>
      <c r="QV148" s="37"/>
      <c r="QW148" s="37"/>
      <c r="QX148" s="37"/>
      <c r="QY148" s="37"/>
      <c r="QZ148" s="37"/>
      <c r="RA148" s="37"/>
      <c r="RB148" s="37"/>
      <c r="RC148" s="37"/>
      <c r="RD148" s="37"/>
      <c r="RE148" s="37"/>
      <c r="RF148" s="37"/>
      <c r="RG148" s="37"/>
      <c r="RH148" s="37"/>
      <c r="RI148" s="37"/>
      <c r="RJ148" s="37"/>
      <c r="RK148" s="37"/>
      <c r="RL148" s="37"/>
      <c r="RM148" s="37"/>
      <c r="RN148" s="37"/>
      <c r="RO148" s="37"/>
      <c r="RP148" s="37"/>
      <c r="RQ148" s="37"/>
      <c r="RR148" s="37"/>
      <c r="RS148" s="37"/>
      <c r="RT148" s="37"/>
      <c r="RU148" s="37"/>
      <c r="RV148" s="37"/>
      <c r="RW148" s="37"/>
      <c r="RX148" s="37"/>
      <c r="RY148" s="37"/>
      <c r="RZ148" s="37"/>
      <c r="SA148" s="37"/>
      <c r="SB148" s="37"/>
      <c r="SC148" s="37"/>
      <c r="SD148" s="37"/>
      <c r="SE148" s="37"/>
      <c r="SF148" s="37"/>
      <c r="SG148" s="37"/>
      <c r="SH148" s="37"/>
      <c r="SI148" s="37"/>
      <c r="SJ148" s="37"/>
      <c r="SK148" s="37"/>
      <c r="SL148" s="37"/>
      <c r="SM148" s="37"/>
      <c r="SN148" s="37"/>
      <c r="SO148" s="37"/>
      <c r="SP148" s="37"/>
      <c r="SQ148" s="37"/>
      <c r="SR148" s="37"/>
      <c r="SS148" s="37"/>
      <c r="ST148" s="37"/>
      <c r="SU148" s="37"/>
      <c r="SV148" s="37"/>
      <c r="SW148" s="37"/>
      <c r="SX148" s="37"/>
      <c r="SY148" s="37"/>
      <c r="SZ148" s="37"/>
      <c r="TA148" s="37"/>
      <c r="TB148" s="37"/>
      <c r="TC148" s="37"/>
      <c r="TD148" s="37"/>
      <c r="TE148" s="37"/>
      <c r="TF148" s="37"/>
      <c r="TG148" s="37"/>
      <c r="TH148" s="37"/>
      <c r="TI148" s="37"/>
      <c r="TJ148" s="37"/>
      <c r="TK148" s="37"/>
      <c r="TL148" s="37"/>
      <c r="TM148" s="37"/>
      <c r="TN148" s="37"/>
      <c r="TO148" s="37"/>
      <c r="TP148" s="37"/>
      <c r="TQ148" s="37"/>
      <c r="TR148" s="37"/>
      <c r="TS148" s="37"/>
      <c r="TT148" s="37"/>
      <c r="TU148" s="37"/>
      <c r="TV148" s="37"/>
      <c r="TW148" s="37"/>
      <c r="TX148" s="37"/>
      <c r="TY148" s="37"/>
      <c r="TZ148" s="37"/>
      <c r="UA148" s="37"/>
      <c r="UB148" s="37"/>
      <c r="UC148" s="37"/>
      <c r="UD148" s="37"/>
      <c r="UE148" s="37"/>
      <c r="UF148" s="37"/>
      <c r="UG148" s="37"/>
      <c r="UH148" s="37"/>
      <c r="UI148" s="37"/>
      <c r="UJ148" s="37"/>
      <c r="UK148" s="37"/>
      <c r="UL148" s="37"/>
      <c r="UM148" s="37"/>
      <c r="UN148" s="37"/>
      <c r="UO148" s="37"/>
      <c r="UP148" s="37"/>
      <c r="UQ148" s="37"/>
      <c r="UR148" s="37"/>
      <c r="US148" s="37"/>
      <c r="UT148" s="37"/>
      <c r="UU148" s="37"/>
      <c r="UV148" s="37"/>
      <c r="UW148" s="37"/>
      <c r="UX148" s="37"/>
      <c r="UY148" s="37"/>
      <c r="UZ148" s="37"/>
      <c r="VA148" s="37"/>
      <c r="VB148" s="37"/>
      <c r="VC148" s="37"/>
      <c r="VD148" s="37"/>
      <c r="VE148" s="37"/>
      <c r="VF148" s="37"/>
      <c r="VG148" s="37"/>
      <c r="VH148" s="37"/>
      <c r="VI148" s="37"/>
      <c r="VJ148" s="37"/>
      <c r="VK148" s="37"/>
      <c r="VL148" s="37"/>
      <c r="VM148" s="37"/>
      <c r="VN148" s="37"/>
      <c r="VO148" s="37"/>
      <c r="VP148" s="37"/>
      <c r="VQ148" s="37"/>
      <c r="VR148" s="37"/>
      <c r="VS148" s="37"/>
      <c r="VT148" s="37"/>
      <c r="VU148" s="37"/>
      <c r="VV148" s="37"/>
      <c r="VW148" s="37"/>
      <c r="VX148" s="37"/>
      <c r="VY148" s="37"/>
      <c r="VZ148" s="37"/>
      <c r="WA148" s="37"/>
      <c r="WB148" s="37"/>
      <c r="WC148" s="37"/>
      <c r="WD148" s="37"/>
      <c r="WE148" s="37"/>
      <c r="WF148" s="37"/>
      <c r="WG148" s="37"/>
      <c r="WH148" s="37"/>
      <c r="WI148" s="37"/>
      <c r="WJ148" s="37"/>
      <c r="WK148" s="37"/>
      <c r="WL148" s="37"/>
      <c r="WM148" s="37"/>
      <c r="WN148" s="37"/>
      <c r="WO148" s="37"/>
      <c r="WP148" s="37"/>
      <c r="WQ148" s="37"/>
      <c r="WR148" s="37"/>
      <c r="WS148" s="37"/>
      <c r="WT148" s="37"/>
      <c r="WU148" s="37"/>
      <c r="WV148" s="37"/>
      <c r="WW148" s="37"/>
      <c r="WX148" s="37"/>
      <c r="WY148" s="37"/>
      <c r="WZ148" s="37"/>
      <c r="XA148" s="37"/>
      <c r="XB148" s="37"/>
      <c r="XC148" s="37"/>
      <c r="XD148" s="37"/>
      <c r="XE148" s="37"/>
      <c r="XF148" s="37"/>
      <c r="XG148" s="37"/>
      <c r="XH148" s="37"/>
      <c r="XI148" s="37"/>
      <c r="XJ148" s="37"/>
      <c r="XK148" s="37"/>
      <c r="XL148" s="37"/>
      <c r="XM148" s="37"/>
      <c r="XN148" s="37"/>
      <c r="XO148" s="37"/>
      <c r="XP148" s="37"/>
      <c r="XQ148" s="37"/>
      <c r="XR148" s="37"/>
      <c r="XS148" s="37"/>
      <c r="XT148" s="37"/>
      <c r="XU148" s="37"/>
      <c r="XV148" s="37"/>
      <c r="XW148" s="37"/>
      <c r="XX148" s="37"/>
      <c r="XY148" s="37"/>
      <c r="XZ148" s="37"/>
      <c r="YA148" s="37"/>
      <c r="YB148" s="37"/>
      <c r="YC148" s="37"/>
      <c r="YD148" s="37"/>
      <c r="YE148" s="37"/>
      <c r="YF148" s="37"/>
      <c r="YG148" s="37"/>
      <c r="YH148" s="37"/>
      <c r="YI148" s="37"/>
      <c r="YJ148" s="37"/>
      <c r="YK148" s="37"/>
      <c r="YL148" s="37"/>
      <c r="YM148" s="37"/>
      <c r="YN148" s="37"/>
      <c r="YO148" s="37"/>
      <c r="YP148" s="37"/>
      <c r="YQ148" s="37"/>
      <c r="YR148" s="37"/>
      <c r="YS148" s="37"/>
      <c r="YT148" s="37"/>
      <c r="YU148" s="37"/>
      <c r="YV148" s="37"/>
      <c r="YW148" s="37"/>
      <c r="YX148" s="37"/>
      <c r="YY148" s="37"/>
      <c r="YZ148" s="37"/>
      <c r="ZA148" s="37"/>
      <c r="ZB148" s="37"/>
      <c r="ZC148" s="37"/>
      <c r="ZD148" s="37"/>
      <c r="ZE148" s="37"/>
      <c r="ZF148" s="37"/>
      <c r="ZG148" s="37"/>
      <c r="ZH148" s="37"/>
      <c r="ZI148" s="37"/>
      <c r="ZJ148" s="37"/>
      <c r="ZK148" s="37"/>
      <c r="ZL148" s="37"/>
      <c r="ZM148" s="37"/>
      <c r="ZN148" s="37"/>
      <c r="ZO148" s="37"/>
      <c r="ZP148" s="37"/>
      <c r="ZQ148" s="37"/>
      <c r="ZR148" s="37"/>
      <c r="ZS148" s="37"/>
      <c r="ZT148" s="37"/>
      <c r="ZU148" s="37"/>
      <c r="ZV148" s="37"/>
      <c r="ZW148" s="37"/>
      <c r="ZX148" s="37"/>
      <c r="ZY148" s="37"/>
      <c r="ZZ148" s="37"/>
      <c r="AAA148" s="37"/>
      <c r="AAB148" s="37"/>
      <c r="AAC148" s="37"/>
      <c r="AAD148" s="37"/>
      <c r="AAE148" s="37"/>
      <c r="AAF148" s="37"/>
      <c r="AAG148" s="37"/>
      <c r="AAH148" s="37"/>
      <c r="AAI148" s="37"/>
      <c r="AAJ148" s="37"/>
      <c r="AAK148" s="37"/>
      <c r="AAL148" s="37"/>
      <c r="AAM148" s="37"/>
      <c r="AAN148" s="37"/>
      <c r="AAO148" s="37"/>
      <c r="AAP148" s="37"/>
      <c r="AAQ148" s="37"/>
      <c r="AAR148" s="37"/>
      <c r="AAS148" s="37"/>
      <c r="AAT148" s="37"/>
      <c r="AAU148" s="37"/>
      <c r="AAV148" s="37"/>
      <c r="AAW148" s="37"/>
      <c r="AAX148" s="37"/>
      <c r="AAY148" s="37"/>
      <c r="AAZ148" s="37"/>
      <c r="ABA148" s="37"/>
      <c r="ABB148" s="37"/>
      <c r="ABC148" s="37"/>
      <c r="ABD148" s="37"/>
      <c r="ABE148" s="37"/>
      <c r="ABF148" s="37"/>
      <c r="ABG148" s="37"/>
      <c r="ABH148" s="37"/>
      <c r="ABI148" s="37"/>
      <c r="ABJ148" s="37"/>
      <c r="ABK148" s="37"/>
      <c r="ABL148" s="37"/>
      <c r="ABM148" s="37"/>
      <c r="ABN148" s="37"/>
      <c r="ABO148" s="37"/>
      <c r="ABP148" s="37"/>
      <c r="ABQ148" s="37"/>
      <c r="ABR148" s="37"/>
      <c r="ABS148" s="37"/>
      <c r="ABT148" s="37"/>
      <c r="ABU148" s="37"/>
      <c r="ABV148" s="37"/>
      <c r="ABW148" s="37"/>
      <c r="ABX148" s="37"/>
      <c r="ABY148" s="37"/>
      <c r="ABZ148" s="37"/>
      <c r="ACA148" s="37"/>
      <c r="ACB148" s="37"/>
      <c r="ACC148" s="37"/>
      <c r="ACD148" s="37"/>
      <c r="ACE148" s="37"/>
      <c r="ACF148" s="37"/>
      <c r="ACG148" s="37"/>
      <c r="ACH148" s="37"/>
      <c r="ACI148" s="37"/>
      <c r="ACJ148" s="37"/>
      <c r="ACK148" s="37"/>
      <c r="ACL148" s="37"/>
      <c r="ACM148" s="37"/>
      <c r="ACN148" s="37"/>
      <c r="ACO148" s="37"/>
      <c r="ACP148" s="37"/>
      <c r="ACQ148" s="37"/>
      <c r="ACR148" s="37"/>
      <c r="ACS148" s="37"/>
      <c r="ACT148" s="37"/>
      <c r="ACU148" s="37"/>
      <c r="ACV148" s="37"/>
      <c r="ACW148" s="37"/>
      <c r="ACX148" s="37"/>
      <c r="ACY148" s="37"/>
      <c r="ACZ148" s="37"/>
      <c r="ADA148" s="37"/>
      <c r="ADB148" s="37"/>
      <c r="ADC148" s="37"/>
      <c r="ADD148" s="37"/>
      <c r="ADE148" s="37"/>
      <c r="ADF148" s="37"/>
      <c r="ADG148" s="37"/>
      <c r="ADH148" s="37"/>
      <c r="ADI148" s="37"/>
      <c r="ADJ148" s="37"/>
      <c r="ADK148" s="37"/>
      <c r="ADL148" s="37"/>
      <c r="ADM148" s="37"/>
      <c r="ADN148" s="37"/>
      <c r="ADO148" s="37"/>
      <c r="ADP148" s="37"/>
      <c r="ADQ148" s="37"/>
      <c r="ADR148" s="37"/>
      <c r="ADS148" s="37"/>
      <c r="ADT148" s="37"/>
      <c r="ADU148" s="37"/>
      <c r="ADV148" s="37"/>
      <c r="ADW148" s="37"/>
      <c r="ADX148" s="37"/>
      <c r="ADY148" s="37"/>
      <c r="ADZ148" s="37"/>
      <c r="AEA148" s="37"/>
      <c r="AEB148" s="37"/>
      <c r="AEC148" s="37"/>
      <c r="AED148" s="37"/>
      <c r="AEE148" s="37"/>
      <c r="AEF148" s="37"/>
      <c r="AEG148" s="37"/>
      <c r="AEH148" s="37"/>
      <c r="AEI148" s="37"/>
      <c r="AEJ148" s="37"/>
      <c r="AEK148" s="37"/>
      <c r="AEL148" s="37"/>
      <c r="AEM148" s="37"/>
      <c r="AEN148" s="37"/>
      <c r="AEO148" s="37"/>
      <c r="AEP148" s="37"/>
      <c r="AEQ148" s="37"/>
      <c r="AER148" s="37"/>
      <c r="AES148" s="37"/>
      <c r="AET148" s="37"/>
      <c r="AEU148" s="37"/>
      <c r="AEV148" s="37"/>
      <c r="AEW148" s="37"/>
      <c r="AEX148" s="37"/>
      <c r="AEY148" s="37"/>
      <c r="AEZ148" s="37"/>
      <c r="AFA148" s="37"/>
      <c r="AFB148" s="37"/>
      <c r="AFC148" s="37"/>
      <c r="AFD148" s="37"/>
      <c r="AFE148" s="37"/>
      <c r="AFF148" s="37"/>
      <c r="AFG148" s="37"/>
      <c r="AFH148" s="37"/>
      <c r="AFI148" s="37"/>
      <c r="AFJ148" s="37"/>
      <c r="AFK148" s="37"/>
      <c r="AFL148" s="37"/>
      <c r="AFM148" s="37"/>
      <c r="AFN148" s="37"/>
      <c r="AFO148" s="37"/>
      <c r="AFP148" s="37"/>
      <c r="AFQ148" s="37"/>
      <c r="AFR148" s="37"/>
      <c r="AFS148" s="37"/>
      <c r="AFT148" s="37"/>
      <c r="AFU148" s="37"/>
      <c r="AFV148" s="37"/>
      <c r="AFW148" s="37"/>
      <c r="AFX148" s="37"/>
      <c r="AFY148" s="37"/>
      <c r="AFZ148" s="37"/>
      <c r="AGA148" s="37"/>
      <c r="AGB148" s="37"/>
      <c r="AGC148" s="37"/>
      <c r="AGD148" s="37"/>
      <c r="AGE148" s="37"/>
      <c r="AGF148" s="37"/>
      <c r="AGG148" s="37"/>
      <c r="AGH148" s="37"/>
      <c r="AGI148" s="37"/>
      <c r="AGJ148" s="37"/>
      <c r="AGK148" s="37"/>
      <c r="AGL148" s="37"/>
      <c r="AGM148" s="37"/>
      <c r="AGN148" s="37"/>
      <c r="AGO148" s="37"/>
      <c r="AGP148" s="37"/>
      <c r="AGQ148" s="37"/>
      <c r="AGR148" s="37"/>
      <c r="AGS148" s="37"/>
      <c r="AGT148" s="37"/>
      <c r="AGU148" s="37"/>
      <c r="AGV148" s="37"/>
      <c r="AGW148" s="37"/>
      <c r="AGX148" s="37"/>
      <c r="AGY148" s="37"/>
      <c r="AGZ148" s="37"/>
      <c r="AHA148" s="37"/>
      <c r="AHB148" s="37"/>
      <c r="AHC148" s="37"/>
      <c r="AHD148" s="37"/>
      <c r="AHE148" s="37"/>
      <c r="AHF148" s="37"/>
      <c r="AHG148" s="37"/>
      <c r="AHH148" s="37"/>
      <c r="AHI148" s="37"/>
      <c r="AHJ148" s="37"/>
      <c r="AHK148" s="37"/>
      <c r="AHL148" s="37"/>
      <c r="AHM148" s="37"/>
      <c r="AHN148" s="37"/>
      <c r="AHO148" s="37"/>
      <c r="AHP148" s="37"/>
      <c r="AHQ148" s="37"/>
      <c r="AHR148" s="37"/>
      <c r="AHS148" s="37"/>
      <c r="AHT148" s="37"/>
      <c r="AHU148" s="37"/>
      <c r="AHV148" s="37"/>
      <c r="AHW148" s="37"/>
      <c r="AHX148" s="37"/>
      <c r="AHY148" s="37"/>
      <c r="AHZ148" s="37"/>
      <c r="AIA148" s="37"/>
      <c r="AIB148" s="37"/>
      <c r="AIC148" s="37"/>
      <c r="AID148" s="37"/>
      <c r="AIE148" s="37"/>
      <c r="AIF148" s="37"/>
      <c r="AIG148" s="37"/>
      <c r="AIH148" s="37"/>
      <c r="AII148" s="37"/>
      <c r="AIJ148" s="37"/>
      <c r="AIK148" s="37"/>
      <c r="AIL148" s="37"/>
      <c r="AIM148" s="37"/>
      <c r="AIN148" s="37"/>
      <c r="AIO148" s="37"/>
      <c r="AIP148" s="37"/>
      <c r="AIQ148" s="37"/>
      <c r="AIR148" s="37"/>
      <c r="AIS148" s="37"/>
      <c r="AIT148" s="37"/>
      <c r="AIU148" s="37"/>
      <c r="AIV148" s="37"/>
      <c r="AIW148" s="37"/>
      <c r="AIX148" s="37"/>
      <c r="AIY148" s="37"/>
      <c r="AIZ148" s="37"/>
      <c r="AJA148" s="37"/>
      <c r="AJB148" s="37"/>
      <c r="AJC148" s="37"/>
      <c r="AJD148" s="37"/>
      <c r="AJE148" s="37"/>
      <c r="AJF148" s="37"/>
      <c r="AJG148" s="37"/>
      <c r="AJH148" s="37"/>
      <c r="AJI148" s="37"/>
      <c r="AJJ148" s="37"/>
      <c r="AJK148" s="37"/>
      <c r="AJL148" s="37"/>
      <c r="AJM148" s="37"/>
      <c r="AJN148" s="37"/>
      <c r="AJO148" s="37"/>
      <c r="AJP148" s="37"/>
      <c r="AJQ148" s="37"/>
      <c r="AJR148" s="37"/>
      <c r="AJS148" s="37"/>
      <c r="AJT148" s="37"/>
      <c r="AJU148" s="37"/>
      <c r="AJV148" s="37"/>
      <c r="AJW148" s="37"/>
      <c r="AJX148" s="37"/>
      <c r="AJY148" s="37"/>
      <c r="AJZ148" s="37"/>
      <c r="AKA148" s="37"/>
      <c r="AKB148" s="37"/>
      <c r="AKC148" s="37"/>
      <c r="AKD148" s="37"/>
      <c r="AKE148" s="37"/>
      <c r="AKF148" s="37"/>
      <c r="AKG148" s="37"/>
      <c r="AKH148" s="37"/>
      <c r="AKI148" s="37"/>
      <c r="AKJ148" s="37"/>
      <c r="AKK148" s="37"/>
      <c r="AKL148" s="37"/>
      <c r="AKM148" s="37"/>
      <c r="AKN148" s="37"/>
      <c r="AKO148" s="37"/>
      <c r="AKP148" s="37"/>
      <c r="AKQ148" s="37"/>
      <c r="AKR148" s="37"/>
      <c r="AKS148" s="37"/>
      <c r="AKT148" s="37"/>
      <c r="AKU148" s="37"/>
      <c r="AKV148" s="37"/>
      <c r="AKW148" s="37"/>
      <c r="AKX148" s="37"/>
      <c r="AKY148" s="37"/>
      <c r="AKZ148" s="37"/>
      <c r="ALA148" s="37"/>
      <c r="ALB148" s="37"/>
      <c r="ALC148" s="37"/>
      <c r="ALD148" s="37"/>
      <c r="ALE148" s="37"/>
      <c r="ALF148" s="37"/>
      <c r="ALG148" s="37"/>
      <c r="ALH148" s="37"/>
      <c r="ALI148" s="37"/>
      <c r="ALJ148" s="37"/>
      <c r="ALK148" s="37"/>
      <c r="ALL148" s="37"/>
      <c r="ALM148" s="37"/>
      <c r="ALN148" s="37"/>
      <c r="ALO148" s="37"/>
      <c r="ALP148" s="37"/>
      <c r="ALQ148" s="37"/>
      <c r="ALR148" s="37"/>
      <c r="ALS148" s="37"/>
      <c r="ALT148" s="37"/>
      <c r="ALU148" s="37"/>
      <c r="ALV148" s="37"/>
      <c r="ALW148" s="37"/>
      <c r="ALX148" s="37"/>
      <c r="ALY148" s="37"/>
      <c r="ALZ148" s="37"/>
      <c r="AMA148" s="37"/>
      <c r="AMB148" s="37"/>
      <c r="AMC148" s="37"/>
      <c r="AMD148" s="37"/>
      <c r="AME148" s="37"/>
      <c r="AMF148" s="37"/>
      <c r="AMG148" s="37"/>
      <c r="AML148" s="39"/>
      <c r="AMM148" s="39"/>
      <c r="XFC148" s="39"/>
      <c r="XFD148" s="39"/>
    </row>
    <row r="149" s="132" customFormat="true" ht="15.75" hidden="false" customHeight="true" outlineLevel="0" collapsed="false">
      <c r="A149" s="149"/>
      <c r="B149" s="150" t="n">
        <v>0.035</v>
      </c>
      <c r="C149" s="146" t="n">
        <f aca="false">C132</f>
        <v>1445.64529531334</v>
      </c>
      <c r="D149" s="146" t="n">
        <f aca="false">D132</f>
        <v>2883.34724678416</v>
      </c>
      <c r="E149" s="146" t="n">
        <f aca="false">E132</f>
        <v>3370.68097076081</v>
      </c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37"/>
      <c r="LD149" s="37"/>
      <c r="LE149" s="37"/>
      <c r="LF149" s="37"/>
      <c r="LG149" s="37"/>
      <c r="LH149" s="37"/>
      <c r="LI149" s="37"/>
      <c r="LJ149" s="37"/>
      <c r="LK149" s="37"/>
      <c r="LL149" s="37"/>
      <c r="LM149" s="37"/>
      <c r="LN149" s="37"/>
      <c r="LO149" s="37"/>
      <c r="LP149" s="37"/>
      <c r="LQ149" s="37"/>
      <c r="LR149" s="37"/>
      <c r="LS149" s="37"/>
      <c r="LT149" s="37"/>
      <c r="LU149" s="37"/>
      <c r="LV149" s="37"/>
      <c r="LW149" s="37"/>
      <c r="LX149" s="37"/>
      <c r="LY149" s="37"/>
      <c r="LZ149" s="37"/>
      <c r="MA149" s="37"/>
      <c r="MB149" s="37"/>
      <c r="MC149" s="37"/>
      <c r="MD149" s="37"/>
      <c r="ME149" s="37"/>
      <c r="MF149" s="37"/>
      <c r="MG149" s="37"/>
      <c r="MH149" s="37"/>
      <c r="MI149" s="37"/>
      <c r="MJ149" s="37"/>
      <c r="MK149" s="37"/>
      <c r="ML149" s="37"/>
      <c r="MM149" s="37"/>
      <c r="MN149" s="37"/>
      <c r="MO149" s="37"/>
      <c r="MP149" s="37"/>
      <c r="MQ149" s="37"/>
      <c r="MR149" s="37"/>
      <c r="MS149" s="37"/>
      <c r="MT149" s="37"/>
      <c r="MU149" s="37"/>
      <c r="MV149" s="37"/>
      <c r="MW149" s="37"/>
      <c r="MX149" s="37"/>
      <c r="MY149" s="37"/>
      <c r="MZ149" s="37"/>
      <c r="NA149" s="37"/>
      <c r="NB149" s="37"/>
      <c r="NC149" s="37"/>
      <c r="ND149" s="37"/>
      <c r="NE149" s="37"/>
      <c r="NF149" s="37"/>
      <c r="NG149" s="37"/>
      <c r="NH149" s="37"/>
      <c r="NI149" s="37"/>
      <c r="NJ149" s="37"/>
      <c r="NK149" s="37"/>
      <c r="NL149" s="37"/>
      <c r="NM149" s="37"/>
      <c r="NN149" s="37"/>
      <c r="NO149" s="37"/>
      <c r="NP149" s="37"/>
      <c r="NQ149" s="37"/>
      <c r="NR149" s="37"/>
      <c r="NS149" s="37"/>
      <c r="NT149" s="37"/>
      <c r="NU149" s="37"/>
      <c r="NV149" s="37"/>
      <c r="NW149" s="37"/>
      <c r="NX149" s="37"/>
      <c r="NY149" s="37"/>
      <c r="NZ149" s="37"/>
      <c r="OA149" s="37"/>
      <c r="OB149" s="37"/>
      <c r="OC149" s="37"/>
      <c r="OD149" s="37"/>
      <c r="OE149" s="37"/>
      <c r="OF149" s="37"/>
      <c r="OG149" s="37"/>
      <c r="OH149" s="37"/>
      <c r="OI149" s="37"/>
      <c r="OJ149" s="37"/>
      <c r="OK149" s="37"/>
      <c r="OL149" s="37"/>
      <c r="OM149" s="37"/>
      <c r="ON149" s="37"/>
      <c r="OO149" s="37"/>
      <c r="OP149" s="37"/>
      <c r="OQ149" s="37"/>
      <c r="OR149" s="37"/>
      <c r="OS149" s="37"/>
      <c r="OT149" s="37"/>
      <c r="OU149" s="37"/>
      <c r="OV149" s="37"/>
      <c r="OW149" s="37"/>
      <c r="OX149" s="37"/>
      <c r="OY149" s="37"/>
      <c r="OZ149" s="37"/>
      <c r="PA149" s="37"/>
      <c r="PB149" s="37"/>
      <c r="PC149" s="37"/>
      <c r="PD149" s="37"/>
      <c r="PE149" s="37"/>
      <c r="PF149" s="37"/>
      <c r="PG149" s="37"/>
      <c r="PH149" s="37"/>
      <c r="PI149" s="37"/>
      <c r="PJ149" s="37"/>
      <c r="PK149" s="37"/>
      <c r="PL149" s="37"/>
      <c r="PM149" s="37"/>
      <c r="PN149" s="37"/>
      <c r="PO149" s="37"/>
      <c r="PP149" s="37"/>
      <c r="PQ149" s="37"/>
      <c r="PR149" s="37"/>
      <c r="PS149" s="37"/>
      <c r="PT149" s="37"/>
      <c r="PU149" s="37"/>
      <c r="PV149" s="37"/>
      <c r="PW149" s="37"/>
      <c r="PX149" s="37"/>
      <c r="PY149" s="37"/>
      <c r="PZ149" s="37"/>
      <c r="QA149" s="37"/>
      <c r="QB149" s="37"/>
      <c r="QC149" s="37"/>
      <c r="QD149" s="37"/>
      <c r="QE149" s="37"/>
      <c r="QF149" s="37"/>
      <c r="QG149" s="37"/>
      <c r="QH149" s="37"/>
      <c r="QI149" s="37"/>
      <c r="QJ149" s="37"/>
      <c r="QK149" s="37"/>
      <c r="QL149" s="37"/>
      <c r="QM149" s="37"/>
      <c r="QN149" s="37"/>
      <c r="QO149" s="37"/>
      <c r="QP149" s="37"/>
      <c r="QQ149" s="37"/>
      <c r="QR149" s="37"/>
      <c r="QS149" s="37"/>
      <c r="QT149" s="37"/>
      <c r="QU149" s="37"/>
      <c r="QV149" s="37"/>
      <c r="QW149" s="37"/>
      <c r="QX149" s="37"/>
      <c r="QY149" s="37"/>
      <c r="QZ149" s="37"/>
      <c r="RA149" s="37"/>
      <c r="RB149" s="37"/>
      <c r="RC149" s="37"/>
      <c r="RD149" s="37"/>
      <c r="RE149" s="37"/>
      <c r="RF149" s="37"/>
      <c r="RG149" s="37"/>
      <c r="RH149" s="37"/>
      <c r="RI149" s="37"/>
      <c r="RJ149" s="37"/>
      <c r="RK149" s="37"/>
      <c r="RL149" s="37"/>
      <c r="RM149" s="37"/>
      <c r="RN149" s="37"/>
      <c r="RO149" s="37"/>
      <c r="RP149" s="37"/>
      <c r="RQ149" s="37"/>
      <c r="RR149" s="37"/>
      <c r="RS149" s="37"/>
      <c r="RT149" s="37"/>
      <c r="RU149" s="37"/>
      <c r="RV149" s="37"/>
      <c r="RW149" s="37"/>
      <c r="RX149" s="37"/>
      <c r="RY149" s="37"/>
      <c r="RZ149" s="37"/>
      <c r="SA149" s="37"/>
      <c r="SB149" s="37"/>
      <c r="SC149" s="37"/>
      <c r="SD149" s="37"/>
      <c r="SE149" s="37"/>
      <c r="SF149" s="37"/>
      <c r="SG149" s="37"/>
      <c r="SH149" s="37"/>
      <c r="SI149" s="37"/>
      <c r="SJ149" s="37"/>
      <c r="SK149" s="37"/>
      <c r="SL149" s="37"/>
      <c r="SM149" s="37"/>
      <c r="SN149" s="37"/>
      <c r="SO149" s="37"/>
      <c r="SP149" s="37"/>
      <c r="SQ149" s="37"/>
      <c r="SR149" s="37"/>
      <c r="SS149" s="37"/>
      <c r="ST149" s="37"/>
      <c r="SU149" s="37"/>
      <c r="SV149" s="37"/>
      <c r="SW149" s="37"/>
      <c r="SX149" s="37"/>
      <c r="SY149" s="37"/>
      <c r="SZ149" s="37"/>
      <c r="TA149" s="37"/>
      <c r="TB149" s="37"/>
      <c r="TC149" s="37"/>
      <c r="TD149" s="37"/>
      <c r="TE149" s="37"/>
      <c r="TF149" s="37"/>
      <c r="TG149" s="37"/>
      <c r="TH149" s="37"/>
      <c r="TI149" s="37"/>
      <c r="TJ149" s="37"/>
      <c r="TK149" s="37"/>
      <c r="TL149" s="37"/>
      <c r="TM149" s="37"/>
      <c r="TN149" s="37"/>
      <c r="TO149" s="37"/>
      <c r="TP149" s="37"/>
      <c r="TQ149" s="37"/>
      <c r="TR149" s="37"/>
      <c r="TS149" s="37"/>
      <c r="TT149" s="37"/>
      <c r="TU149" s="37"/>
      <c r="TV149" s="37"/>
      <c r="TW149" s="37"/>
      <c r="TX149" s="37"/>
      <c r="TY149" s="37"/>
      <c r="TZ149" s="37"/>
      <c r="UA149" s="37"/>
      <c r="UB149" s="37"/>
      <c r="UC149" s="37"/>
      <c r="UD149" s="37"/>
      <c r="UE149" s="37"/>
      <c r="UF149" s="37"/>
      <c r="UG149" s="37"/>
      <c r="UH149" s="37"/>
      <c r="UI149" s="37"/>
      <c r="UJ149" s="37"/>
      <c r="UK149" s="37"/>
      <c r="UL149" s="37"/>
      <c r="UM149" s="37"/>
      <c r="UN149" s="37"/>
      <c r="UO149" s="37"/>
      <c r="UP149" s="37"/>
      <c r="UQ149" s="37"/>
      <c r="UR149" s="37"/>
      <c r="US149" s="37"/>
      <c r="UT149" s="37"/>
      <c r="UU149" s="37"/>
      <c r="UV149" s="37"/>
      <c r="UW149" s="37"/>
      <c r="UX149" s="37"/>
      <c r="UY149" s="37"/>
      <c r="UZ149" s="37"/>
      <c r="VA149" s="37"/>
      <c r="VB149" s="37"/>
      <c r="VC149" s="37"/>
      <c r="VD149" s="37"/>
      <c r="VE149" s="37"/>
      <c r="VF149" s="37"/>
      <c r="VG149" s="37"/>
      <c r="VH149" s="37"/>
      <c r="VI149" s="37"/>
      <c r="VJ149" s="37"/>
      <c r="VK149" s="37"/>
      <c r="VL149" s="37"/>
      <c r="VM149" s="37"/>
      <c r="VN149" s="37"/>
      <c r="VO149" s="37"/>
      <c r="VP149" s="37"/>
      <c r="VQ149" s="37"/>
      <c r="VR149" s="37"/>
      <c r="VS149" s="37"/>
      <c r="VT149" s="37"/>
      <c r="VU149" s="37"/>
      <c r="VV149" s="37"/>
      <c r="VW149" s="37"/>
      <c r="VX149" s="37"/>
      <c r="VY149" s="37"/>
      <c r="VZ149" s="37"/>
      <c r="WA149" s="37"/>
      <c r="WB149" s="37"/>
      <c r="WC149" s="37"/>
      <c r="WD149" s="37"/>
      <c r="WE149" s="37"/>
      <c r="WF149" s="37"/>
      <c r="WG149" s="37"/>
      <c r="WH149" s="37"/>
      <c r="WI149" s="37"/>
      <c r="WJ149" s="37"/>
      <c r="WK149" s="37"/>
      <c r="WL149" s="37"/>
      <c r="WM149" s="37"/>
      <c r="WN149" s="37"/>
      <c r="WO149" s="37"/>
      <c r="WP149" s="37"/>
      <c r="WQ149" s="37"/>
      <c r="WR149" s="37"/>
      <c r="WS149" s="37"/>
      <c r="WT149" s="37"/>
      <c r="WU149" s="37"/>
      <c r="WV149" s="37"/>
      <c r="WW149" s="37"/>
      <c r="WX149" s="37"/>
      <c r="WY149" s="37"/>
      <c r="WZ149" s="37"/>
      <c r="XA149" s="37"/>
      <c r="XB149" s="37"/>
      <c r="XC149" s="37"/>
      <c r="XD149" s="37"/>
      <c r="XE149" s="37"/>
      <c r="XF149" s="37"/>
      <c r="XG149" s="37"/>
      <c r="XH149" s="37"/>
      <c r="XI149" s="37"/>
      <c r="XJ149" s="37"/>
      <c r="XK149" s="37"/>
      <c r="XL149" s="37"/>
      <c r="XM149" s="37"/>
      <c r="XN149" s="37"/>
      <c r="XO149" s="37"/>
      <c r="XP149" s="37"/>
      <c r="XQ149" s="37"/>
      <c r="XR149" s="37"/>
      <c r="XS149" s="37"/>
      <c r="XT149" s="37"/>
      <c r="XU149" s="37"/>
      <c r="XV149" s="37"/>
      <c r="XW149" s="37"/>
      <c r="XX149" s="37"/>
      <c r="XY149" s="37"/>
      <c r="XZ149" s="37"/>
      <c r="YA149" s="37"/>
      <c r="YB149" s="37"/>
      <c r="YC149" s="37"/>
      <c r="YD149" s="37"/>
      <c r="YE149" s="37"/>
      <c r="YF149" s="37"/>
      <c r="YG149" s="37"/>
      <c r="YH149" s="37"/>
      <c r="YI149" s="37"/>
      <c r="YJ149" s="37"/>
      <c r="YK149" s="37"/>
      <c r="YL149" s="37"/>
      <c r="YM149" s="37"/>
      <c r="YN149" s="37"/>
      <c r="YO149" s="37"/>
      <c r="YP149" s="37"/>
      <c r="YQ149" s="37"/>
      <c r="YR149" s="37"/>
      <c r="YS149" s="37"/>
      <c r="YT149" s="37"/>
      <c r="YU149" s="37"/>
      <c r="YV149" s="37"/>
      <c r="YW149" s="37"/>
      <c r="YX149" s="37"/>
      <c r="YY149" s="37"/>
      <c r="YZ149" s="37"/>
      <c r="ZA149" s="37"/>
      <c r="ZB149" s="37"/>
      <c r="ZC149" s="37"/>
      <c r="ZD149" s="37"/>
      <c r="ZE149" s="37"/>
      <c r="ZF149" s="37"/>
      <c r="ZG149" s="37"/>
      <c r="ZH149" s="37"/>
      <c r="ZI149" s="37"/>
      <c r="ZJ149" s="37"/>
      <c r="ZK149" s="37"/>
      <c r="ZL149" s="37"/>
      <c r="ZM149" s="37"/>
      <c r="ZN149" s="37"/>
      <c r="ZO149" s="37"/>
      <c r="ZP149" s="37"/>
      <c r="ZQ149" s="37"/>
      <c r="ZR149" s="37"/>
      <c r="ZS149" s="37"/>
      <c r="ZT149" s="37"/>
      <c r="ZU149" s="37"/>
      <c r="ZV149" s="37"/>
      <c r="ZW149" s="37"/>
      <c r="ZX149" s="37"/>
      <c r="ZY149" s="37"/>
      <c r="ZZ149" s="37"/>
      <c r="AAA149" s="37"/>
      <c r="AAB149" s="37"/>
      <c r="AAC149" s="37"/>
      <c r="AAD149" s="37"/>
      <c r="AAE149" s="37"/>
      <c r="AAF149" s="37"/>
      <c r="AAG149" s="37"/>
      <c r="AAH149" s="37"/>
      <c r="AAI149" s="37"/>
      <c r="AAJ149" s="37"/>
      <c r="AAK149" s="37"/>
      <c r="AAL149" s="37"/>
      <c r="AAM149" s="37"/>
      <c r="AAN149" s="37"/>
      <c r="AAO149" s="37"/>
      <c r="AAP149" s="37"/>
      <c r="AAQ149" s="37"/>
      <c r="AAR149" s="37"/>
      <c r="AAS149" s="37"/>
      <c r="AAT149" s="37"/>
      <c r="AAU149" s="37"/>
      <c r="AAV149" s="37"/>
      <c r="AAW149" s="37"/>
      <c r="AAX149" s="37"/>
      <c r="AAY149" s="37"/>
      <c r="AAZ149" s="37"/>
      <c r="ABA149" s="37"/>
      <c r="ABB149" s="37"/>
      <c r="ABC149" s="37"/>
      <c r="ABD149" s="37"/>
      <c r="ABE149" s="37"/>
      <c r="ABF149" s="37"/>
      <c r="ABG149" s="37"/>
      <c r="ABH149" s="37"/>
      <c r="ABI149" s="37"/>
      <c r="ABJ149" s="37"/>
      <c r="ABK149" s="37"/>
      <c r="ABL149" s="37"/>
      <c r="ABM149" s="37"/>
      <c r="ABN149" s="37"/>
      <c r="ABO149" s="37"/>
      <c r="ABP149" s="37"/>
      <c r="ABQ149" s="37"/>
      <c r="ABR149" s="37"/>
      <c r="ABS149" s="37"/>
      <c r="ABT149" s="37"/>
      <c r="ABU149" s="37"/>
      <c r="ABV149" s="37"/>
      <c r="ABW149" s="37"/>
      <c r="ABX149" s="37"/>
      <c r="ABY149" s="37"/>
      <c r="ABZ149" s="37"/>
      <c r="ACA149" s="37"/>
      <c r="ACB149" s="37"/>
      <c r="ACC149" s="37"/>
      <c r="ACD149" s="37"/>
      <c r="ACE149" s="37"/>
      <c r="ACF149" s="37"/>
      <c r="ACG149" s="37"/>
      <c r="ACH149" s="37"/>
      <c r="ACI149" s="37"/>
      <c r="ACJ149" s="37"/>
      <c r="ACK149" s="37"/>
      <c r="ACL149" s="37"/>
      <c r="ACM149" s="37"/>
      <c r="ACN149" s="37"/>
      <c r="ACO149" s="37"/>
      <c r="ACP149" s="37"/>
      <c r="ACQ149" s="37"/>
      <c r="ACR149" s="37"/>
      <c r="ACS149" s="37"/>
      <c r="ACT149" s="37"/>
      <c r="ACU149" s="37"/>
      <c r="ACV149" s="37"/>
      <c r="ACW149" s="37"/>
      <c r="ACX149" s="37"/>
      <c r="ACY149" s="37"/>
      <c r="ACZ149" s="37"/>
      <c r="ADA149" s="37"/>
      <c r="ADB149" s="37"/>
      <c r="ADC149" s="37"/>
      <c r="ADD149" s="37"/>
      <c r="ADE149" s="37"/>
      <c r="ADF149" s="37"/>
      <c r="ADG149" s="37"/>
      <c r="ADH149" s="37"/>
      <c r="ADI149" s="37"/>
      <c r="ADJ149" s="37"/>
      <c r="ADK149" s="37"/>
      <c r="ADL149" s="37"/>
      <c r="ADM149" s="37"/>
      <c r="ADN149" s="37"/>
      <c r="ADO149" s="37"/>
      <c r="ADP149" s="37"/>
      <c r="ADQ149" s="37"/>
      <c r="ADR149" s="37"/>
      <c r="ADS149" s="37"/>
      <c r="ADT149" s="37"/>
      <c r="ADU149" s="37"/>
      <c r="ADV149" s="37"/>
      <c r="ADW149" s="37"/>
      <c r="ADX149" s="37"/>
      <c r="ADY149" s="37"/>
      <c r="ADZ149" s="37"/>
      <c r="AEA149" s="37"/>
      <c r="AEB149" s="37"/>
      <c r="AEC149" s="37"/>
      <c r="AED149" s="37"/>
      <c r="AEE149" s="37"/>
      <c r="AEF149" s="37"/>
      <c r="AEG149" s="37"/>
      <c r="AEH149" s="37"/>
      <c r="AEI149" s="37"/>
      <c r="AEJ149" s="37"/>
      <c r="AEK149" s="37"/>
      <c r="AEL149" s="37"/>
      <c r="AEM149" s="37"/>
      <c r="AEN149" s="37"/>
      <c r="AEO149" s="37"/>
      <c r="AEP149" s="37"/>
      <c r="AEQ149" s="37"/>
      <c r="AER149" s="37"/>
      <c r="AES149" s="37"/>
      <c r="AET149" s="37"/>
      <c r="AEU149" s="37"/>
      <c r="AEV149" s="37"/>
      <c r="AEW149" s="37"/>
      <c r="AEX149" s="37"/>
      <c r="AEY149" s="37"/>
      <c r="AEZ149" s="37"/>
      <c r="AFA149" s="37"/>
      <c r="AFB149" s="37"/>
      <c r="AFC149" s="37"/>
      <c r="AFD149" s="37"/>
      <c r="AFE149" s="37"/>
      <c r="AFF149" s="37"/>
      <c r="AFG149" s="37"/>
      <c r="AFH149" s="37"/>
      <c r="AFI149" s="37"/>
      <c r="AFJ149" s="37"/>
      <c r="AFK149" s="37"/>
      <c r="AFL149" s="37"/>
      <c r="AFM149" s="37"/>
      <c r="AFN149" s="37"/>
      <c r="AFO149" s="37"/>
      <c r="AFP149" s="37"/>
      <c r="AFQ149" s="37"/>
      <c r="AFR149" s="37"/>
      <c r="AFS149" s="37"/>
      <c r="AFT149" s="37"/>
      <c r="AFU149" s="37"/>
      <c r="AFV149" s="37"/>
      <c r="AFW149" s="37"/>
      <c r="AFX149" s="37"/>
      <c r="AFY149" s="37"/>
      <c r="AFZ149" s="37"/>
      <c r="AGA149" s="37"/>
      <c r="AGB149" s="37"/>
      <c r="AGC149" s="37"/>
      <c r="AGD149" s="37"/>
      <c r="AGE149" s="37"/>
      <c r="AGF149" s="37"/>
      <c r="AGG149" s="37"/>
      <c r="AGH149" s="37"/>
      <c r="AGI149" s="37"/>
      <c r="AGJ149" s="37"/>
      <c r="AGK149" s="37"/>
      <c r="AGL149" s="37"/>
      <c r="AGM149" s="37"/>
      <c r="AGN149" s="37"/>
      <c r="AGO149" s="37"/>
      <c r="AGP149" s="37"/>
      <c r="AGQ149" s="37"/>
      <c r="AGR149" s="37"/>
      <c r="AGS149" s="37"/>
      <c r="AGT149" s="37"/>
      <c r="AGU149" s="37"/>
      <c r="AGV149" s="37"/>
      <c r="AGW149" s="37"/>
      <c r="AGX149" s="37"/>
      <c r="AGY149" s="37"/>
      <c r="AGZ149" s="37"/>
      <c r="AHA149" s="37"/>
      <c r="AHB149" s="37"/>
      <c r="AHC149" s="37"/>
      <c r="AHD149" s="37"/>
      <c r="AHE149" s="37"/>
      <c r="AHF149" s="37"/>
      <c r="AHG149" s="37"/>
      <c r="AHH149" s="37"/>
      <c r="AHI149" s="37"/>
      <c r="AHJ149" s="37"/>
      <c r="AHK149" s="37"/>
      <c r="AHL149" s="37"/>
      <c r="AHM149" s="37"/>
      <c r="AHN149" s="37"/>
      <c r="AHO149" s="37"/>
      <c r="AHP149" s="37"/>
      <c r="AHQ149" s="37"/>
      <c r="AHR149" s="37"/>
      <c r="AHS149" s="37"/>
      <c r="AHT149" s="37"/>
      <c r="AHU149" s="37"/>
      <c r="AHV149" s="37"/>
      <c r="AHW149" s="37"/>
      <c r="AHX149" s="37"/>
      <c r="AHY149" s="37"/>
      <c r="AHZ149" s="37"/>
      <c r="AIA149" s="37"/>
      <c r="AIB149" s="37"/>
      <c r="AIC149" s="37"/>
      <c r="AID149" s="37"/>
      <c r="AIE149" s="37"/>
      <c r="AIF149" s="37"/>
      <c r="AIG149" s="37"/>
      <c r="AIH149" s="37"/>
      <c r="AII149" s="37"/>
      <c r="AIJ149" s="37"/>
      <c r="AIK149" s="37"/>
      <c r="AIL149" s="37"/>
      <c r="AIM149" s="37"/>
      <c r="AIN149" s="37"/>
      <c r="AIO149" s="37"/>
      <c r="AIP149" s="37"/>
      <c r="AIQ149" s="37"/>
      <c r="AIR149" s="37"/>
      <c r="AIS149" s="37"/>
      <c r="AIT149" s="37"/>
      <c r="AIU149" s="37"/>
      <c r="AIV149" s="37"/>
      <c r="AIW149" s="37"/>
      <c r="AIX149" s="37"/>
      <c r="AIY149" s="37"/>
      <c r="AIZ149" s="37"/>
      <c r="AJA149" s="37"/>
      <c r="AJB149" s="37"/>
      <c r="AJC149" s="37"/>
      <c r="AJD149" s="37"/>
      <c r="AJE149" s="37"/>
      <c r="AJF149" s="37"/>
      <c r="AJG149" s="37"/>
      <c r="AJH149" s="37"/>
      <c r="AJI149" s="37"/>
      <c r="AJJ149" s="37"/>
      <c r="AJK149" s="37"/>
      <c r="AJL149" s="37"/>
      <c r="AJM149" s="37"/>
      <c r="AJN149" s="37"/>
      <c r="AJO149" s="37"/>
      <c r="AJP149" s="37"/>
      <c r="AJQ149" s="37"/>
      <c r="AJR149" s="37"/>
      <c r="AJS149" s="37"/>
      <c r="AJT149" s="37"/>
      <c r="AJU149" s="37"/>
      <c r="AJV149" s="37"/>
      <c r="AJW149" s="37"/>
      <c r="AJX149" s="37"/>
      <c r="AJY149" s="37"/>
      <c r="AJZ149" s="37"/>
      <c r="AKA149" s="37"/>
      <c r="AKB149" s="37"/>
      <c r="AKC149" s="37"/>
      <c r="AKD149" s="37"/>
      <c r="AKE149" s="37"/>
      <c r="AKF149" s="37"/>
      <c r="AKG149" s="37"/>
      <c r="AKH149" s="37"/>
      <c r="AKI149" s="37"/>
      <c r="AKJ149" s="37"/>
      <c r="AKK149" s="37"/>
      <c r="AKL149" s="37"/>
      <c r="AKM149" s="37"/>
      <c r="AKN149" s="37"/>
      <c r="AKO149" s="37"/>
      <c r="AKP149" s="37"/>
      <c r="AKQ149" s="37"/>
      <c r="AKR149" s="37"/>
      <c r="AKS149" s="37"/>
      <c r="AKT149" s="37"/>
      <c r="AKU149" s="37"/>
      <c r="AKV149" s="37"/>
      <c r="AKW149" s="37"/>
      <c r="AKX149" s="37"/>
      <c r="AKY149" s="37"/>
      <c r="AKZ149" s="37"/>
      <c r="ALA149" s="37"/>
      <c r="ALB149" s="37"/>
      <c r="ALC149" s="37"/>
      <c r="ALD149" s="37"/>
      <c r="ALE149" s="37"/>
      <c r="ALF149" s="37"/>
      <c r="ALG149" s="37"/>
      <c r="ALH149" s="37"/>
      <c r="ALI149" s="37"/>
      <c r="ALJ149" s="37"/>
      <c r="ALK149" s="37"/>
      <c r="ALL149" s="37"/>
      <c r="ALM149" s="37"/>
      <c r="ALN149" s="37"/>
      <c r="ALO149" s="37"/>
      <c r="ALP149" s="37"/>
      <c r="ALQ149" s="37"/>
      <c r="ALR149" s="37"/>
      <c r="ALS149" s="37"/>
      <c r="ALT149" s="37"/>
      <c r="ALU149" s="37"/>
      <c r="ALV149" s="37"/>
      <c r="ALW149" s="37"/>
      <c r="ALX149" s="37"/>
      <c r="ALY149" s="37"/>
      <c r="ALZ149" s="37"/>
      <c r="AMA149" s="37"/>
      <c r="AMB149" s="37"/>
      <c r="AMC149" s="37"/>
      <c r="AMD149" s="37"/>
      <c r="AME149" s="37"/>
      <c r="AMF149" s="37"/>
      <c r="AMG149" s="37"/>
      <c r="AML149" s="39"/>
      <c r="AMM149" s="39"/>
      <c r="XFC149" s="39"/>
      <c r="XFD149" s="39"/>
    </row>
    <row r="150" s="132" customFormat="true" ht="15.75" hidden="false" customHeight="true" outlineLevel="0" collapsed="false">
      <c r="A150" s="149"/>
      <c r="B150" s="150" t="n">
        <v>0.04</v>
      </c>
      <c r="C150" s="146" t="n">
        <f aca="false">C133</f>
        <v>1489.18869969587</v>
      </c>
      <c r="D150" s="146" t="n">
        <f aca="false">D133</f>
        <v>2970.19479891122</v>
      </c>
      <c r="E150" s="146" t="n">
        <f aca="false">E133</f>
        <v>3472.20720615903</v>
      </c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L150" s="39"/>
      <c r="AMM150" s="39"/>
      <c r="XFC150" s="39"/>
      <c r="XFD150" s="39"/>
    </row>
    <row r="151" customFormat="false" ht="15.75" hidden="false" customHeight="true" outlineLevel="0" collapsed="false">
      <c r="A151" s="149"/>
      <c r="B151" s="150" t="n">
        <v>0.045</v>
      </c>
      <c r="C151" s="146" t="n">
        <f aca="false">C134</f>
        <v>1533.20617489366</v>
      </c>
      <c r="D151" s="146" t="n">
        <f aca="false">D134</f>
        <v>3057.98788780613</v>
      </c>
      <c r="E151" s="146" t="n">
        <f aca="false">E134</f>
        <v>3574.8387897924</v>
      </c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132"/>
      <c r="AMI151" s="132"/>
      <c r="AMJ151" s="132"/>
      <c r="AMK151" s="132"/>
    </row>
    <row r="152" customFormat="false" ht="15.75" hidden="false" customHeight="true" outlineLevel="0" collapsed="false">
      <c r="A152" s="149"/>
      <c r="B152" s="151" t="n">
        <v>0.05</v>
      </c>
      <c r="C152" s="146" t="n">
        <f aca="false">C135</f>
        <v>1577.70550532077</v>
      </c>
      <c r="D152" s="146" t="n">
        <f aca="false">D135</f>
        <v>3146.74203952419</v>
      </c>
      <c r="E152" s="146" t="n">
        <f aca="false">E135</f>
        <v>3678.59387187825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H152" s="132"/>
      <c r="AMI152" s="132"/>
      <c r="AMJ152" s="132"/>
      <c r="AMK152" s="132"/>
    </row>
    <row r="153" customFormat="false" ht="15.75" hidden="false" customHeight="true" outlineLevel="0" collapsed="false">
      <c r="A153" s="152" t="s">
        <v>169</v>
      </c>
      <c r="B153" s="153" t="n">
        <v>0.02</v>
      </c>
      <c r="C153" s="154" t="n">
        <f aca="false">SUM(C$145,C146)</f>
        <v>7914.60563222734</v>
      </c>
      <c r="D153" s="154" t="n">
        <f aca="false">SUM(D$145,D146)</f>
        <v>15785.7231182832</v>
      </c>
      <c r="E153" s="154" t="n">
        <f aca="false">SUM(E$145,E146)</f>
        <v>18453.7733302294</v>
      </c>
      <c r="AT153" s="36"/>
      <c r="AMH153" s="39"/>
    </row>
    <row r="154" customFormat="false" ht="15.75" hidden="false" customHeight="true" outlineLevel="0" collapsed="false">
      <c r="A154" s="152"/>
      <c r="B154" s="155" t="n">
        <v>0.025</v>
      </c>
      <c r="C154" s="156" t="n">
        <f aca="false">SUM(C$145,C147)</f>
        <v>7956.77188492967</v>
      </c>
      <c r="D154" s="156" t="n">
        <f aca="false">SUM(D$145,D147)</f>
        <v>15869.8239340439</v>
      </c>
      <c r="E154" s="156" t="n">
        <f aca="false">SUM(E$145,E147)</f>
        <v>18552.0885850522</v>
      </c>
      <c r="AT154" s="36"/>
      <c r="AMH154" s="39"/>
    </row>
    <row r="155" customFormat="false" ht="15.75" hidden="false" customHeight="true" outlineLevel="0" collapsed="false">
      <c r="A155" s="152"/>
      <c r="B155" s="155" t="n">
        <v>0.03</v>
      </c>
      <c r="C155" s="156" t="n">
        <f aca="false">SUM(C$145,C148)</f>
        <v>7999.38983825013</v>
      </c>
      <c r="D155" s="156" t="n">
        <f aca="false">SUM(D$145,D148)</f>
        <v>15954.825669095</v>
      </c>
      <c r="E155" s="156" t="n">
        <f aca="false">SUM(E$145,E148)</f>
        <v>18651.4570295356</v>
      </c>
      <c r="AT155" s="36"/>
      <c r="AMH155" s="39"/>
    </row>
    <row r="156" customFormat="false" ht="15.75" hidden="false" customHeight="true" outlineLevel="0" collapsed="false">
      <c r="A156" s="152"/>
      <c r="B156" s="155" t="n">
        <v>0.035</v>
      </c>
      <c r="C156" s="156" t="n">
        <f aca="false">SUM(C$145,C149)</f>
        <v>8042.46678945234</v>
      </c>
      <c r="D156" s="156" t="n">
        <f aca="false">SUM(D$145,D149)</f>
        <v>16040.7428778677</v>
      </c>
      <c r="E156" s="156" t="n">
        <f aca="false">SUM(E$145,E149)</f>
        <v>18751.8956780522</v>
      </c>
      <c r="AT156" s="36"/>
      <c r="AMH156" s="39"/>
    </row>
    <row r="157" customFormat="false" ht="15.75" hidden="false" customHeight="true" outlineLevel="0" collapsed="false">
      <c r="A157" s="152"/>
      <c r="B157" s="155" t="n">
        <v>0.04</v>
      </c>
      <c r="C157" s="156" t="n">
        <f aca="false">SUM(C$145,C150)</f>
        <v>8086.01019383486</v>
      </c>
      <c r="D157" s="156" t="n">
        <f aca="false">SUM(D$145,D150)</f>
        <v>16127.5904299948</v>
      </c>
      <c r="E157" s="156" t="n">
        <f aca="false">SUM(E$145,E150)</f>
        <v>18853.4219134504</v>
      </c>
      <c r="AT157" s="36"/>
      <c r="AMH157" s="39"/>
    </row>
    <row r="158" customFormat="false" ht="15.75" hidden="false" customHeight="true" outlineLevel="0" collapsed="false">
      <c r="A158" s="152"/>
      <c r="B158" s="155" t="n">
        <v>0.045</v>
      </c>
      <c r="C158" s="156" t="n">
        <f aca="false">SUM(C$145,C151)</f>
        <v>8130.02766903266</v>
      </c>
      <c r="D158" s="156" t="n">
        <f aca="false">SUM(D$145,D151)</f>
        <v>16215.3835188897</v>
      </c>
      <c r="E158" s="156" t="n">
        <f aca="false">SUM(E$145,E151)</f>
        <v>18956.0534970838</v>
      </c>
      <c r="AT158" s="36"/>
      <c r="AMH158" s="39"/>
    </row>
    <row r="159" s="37" customFormat="true" ht="15.75" hidden="false" customHeight="true" outlineLevel="0" collapsed="false">
      <c r="A159" s="152"/>
      <c r="B159" s="157" t="n">
        <v>0.05</v>
      </c>
      <c r="C159" s="158" t="n">
        <f aca="false">SUM(C$145,C152)</f>
        <v>8174.52699945976</v>
      </c>
      <c r="D159" s="158" t="n">
        <f aca="false">SUM(D$145,D152)</f>
        <v>16304.1376706077</v>
      </c>
      <c r="E159" s="158" t="n">
        <f aca="false">SUM(E$145,E152)</f>
        <v>19059.8085791696</v>
      </c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  <c r="FW159" s="36"/>
      <c r="FX159" s="36"/>
      <c r="FY159" s="36"/>
      <c r="FZ159" s="36"/>
      <c r="GA159" s="36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6"/>
      <c r="HF159" s="36"/>
      <c r="HG159" s="36"/>
      <c r="HH159" s="36"/>
      <c r="HI159" s="36"/>
      <c r="HJ159" s="36"/>
      <c r="HK159" s="36"/>
      <c r="HL159" s="36"/>
      <c r="HM159" s="36"/>
      <c r="HN159" s="36"/>
      <c r="HO159" s="36"/>
      <c r="HP159" s="36"/>
      <c r="HQ159" s="36"/>
      <c r="HR159" s="36"/>
      <c r="HS159" s="36"/>
      <c r="HT159" s="36"/>
      <c r="HU159" s="36"/>
      <c r="HV159" s="36"/>
      <c r="HW159" s="36"/>
      <c r="HX159" s="36"/>
      <c r="HY159" s="36"/>
      <c r="HZ159" s="36"/>
      <c r="IA159" s="36"/>
      <c r="IB159" s="36"/>
      <c r="IC159" s="36"/>
      <c r="ID159" s="36"/>
      <c r="IE159" s="36"/>
      <c r="IF159" s="36"/>
      <c r="IG159" s="36"/>
      <c r="IH159" s="36"/>
      <c r="II159" s="36"/>
      <c r="IJ159" s="36"/>
      <c r="IK159" s="36"/>
      <c r="IL159" s="36"/>
      <c r="IM159" s="36"/>
      <c r="IN159" s="36"/>
      <c r="IO159" s="36"/>
      <c r="IP159" s="36"/>
      <c r="IQ159" s="36"/>
      <c r="IR159" s="36"/>
      <c r="IS159" s="36"/>
      <c r="IT159" s="36"/>
      <c r="IU159" s="36"/>
      <c r="IV159" s="36"/>
      <c r="IW159" s="36"/>
      <c r="IX159" s="36"/>
      <c r="IY159" s="36"/>
      <c r="IZ159" s="36"/>
      <c r="JA159" s="36"/>
      <c r="JB159" s="36"/>
      <c r="JC159" s="36"/>
      <c r="JD159" s="36"/>
      <c r="JE159" s="36"/>
      <c r="JF159" s="36"/>
      <c r="JG159" s="36"/>
      <c r="JH159" s="36"/>
      <c r="JI159" s="36"/>
      <c r="JJ159" s="36"/>
      <c r="JK159" s="36"/>
      <c r="JL159" s="36"/>
      <c r="JM159" s="36"/>
      <c r="JN159" s="36"/>
      <c r="JO159" s="36"/>
      <c r="JP159" s="36"/>
      <c r="JQ159" s="36"/>
      <c r="JR159" s="36"/>
      <c r="JS159" s="36"/>
      <c r="JT159" s="36"/>
      <c r="JU159" s="36"/>
      <c r="JV159" s="36"/>
      <c r="JW159" s="36"/>
      <c r="JX159" s="36"/>
      <c r="JY159" s="36"/>
      <c r="JZ159" s="36"/>
      <c r="KA159" s="36"/>
      <c r="KB159" s="36"/>
      <c r="KC159" s="36"/>
      <c r="KD159" s="36"/>
      <c r="KE159" s="36"/>
      <c r="KF159" s="36"/>
      <c r="KG159" s="36"/>
      <c r="KH159" s="36"/>
      <c r="KI159" s="36"/>
      <c r="KJ159" s="36"/>
      <c r="KK159" s="36"/>
      <c r="KL159" s="36"/>
      <c r="KM159" s="36"/>
      <c r="KN159" s="36"/>
      <c r="KO159" s="36"/>
      <c r="KP159" s="36"/>
      <c r="KQ159" s="36"/>
      <c r="KR159" s="36"/>
      <c r="KS159" s="36"/>
      <c r="KT159" s="36"/>
      <c r="KU159" s="36"/>
      <c r="KV159" s="36"/>
      <c r="KW159" s="36"/>
      <c r="KX159" s="36"/>
      <c r="KY159" s="36"/>
      <c r="KZ159" s="36"/>
      <c r="LA159" s="36"/>
      <c r="LB159" s="36"/>
      <c r="LC159" s="36"/>
      <c r="LD159" s="36"/>
      <c r="LE159" s="36"/>
      <c r="LF159" s="36"/>
      <c r="LG159" s="36"/>
      <c r="LH159" s="36"/>
      <c r="LI159" s="36"/>
      <c r="LJ159" s="36"/>
      <c r="LK159" s="36"/>
      <c r="LL159" s="36"/>
      <c r="LM159" s="36"/>
      <c r="LN159" s="36"/>
      <c r="LO159" s="36"/>
      <c r="LP159" s="36"/>
      <c r="LQ159" s="36"/>
      <c r="LR159" s="36"/>
      <c r="LS159" s="36"/>
      <c r="LT159" s="36"/>
      <c r="LU159" s="36"/>
      <c r="LV159" s="36"/>
      <c r="LW159" s="36"/>
      <c r="LX159" s="36"/>
      <c r="LY159" s="36"/>
      <c r="LZ159" s="36"/>
      <c r="MA159" s="36"/>
      <c r="MB159" s="36"/>
      <c r="MC159" s="36"/>
      <c r="MD159" s="36"/>
      <c r="ME159" s="36"/>
      <c r="MF159" s="36"/>
      <c r="MG159" s="36"/>
      <c r="MH159" s="36"/>
      <c r="MI159" s="36"/>
      <c r="MJ159" s="36"/>
      <c r="MK159" s="36"/>
      <c r="ML159" s="36"/>
      <c r="MM159" s="36"/>
      <c r="MN159" s="36"/>
      <c r="MO159" s="36"/>
      <c r="MP159" s="36"/>
      <c r="MQ159" s="36"/>
      <c r="MR159" s="36"/>
      <c r="MS159" s="36"/>
      <c r="MT159" s="36"/>
      <c r="MU159" s="36"/>
      <c r="MV159" s="36"/>
      <c r="MW159" s="36"/>
      <c r="MX159" s="36"/>
      <c r="MY159" s="36"/>
      <c r="MZ159" s="36"/>
      <c r="NA159" s="36"/>
      <c r="NB159" s="36"/>
      <c r="NC159" s="36"/>
      <c r="ND159" s="36"/>
      <c r="NE159" s="36"/>
      <c r="NF159" s="36"/>
      <c r="NG159" s="36"/>
      <c r="NH159" s="36"/>
      <c r="NI159" s="36"/>
      <c r="NJ159" s="36"/>
      <c r="NK159" s="36"/>
      <c r="NL159" s="36"/>
      <c r="NM159" s="36"/>
      <c r="NN159" s="36"/>
      <c r="NO159" s="36"/>
      <c r="NP159" s="36"/>
      <c r="NQ159" s="36"/>
      <c r="NR159" s="36"/>
      <c r="NS159" s="36"/>
      <c r="NT159" s="36"/>
      <c r="NU159" s="36"/>
      <c r="NV159" s="36"/>
      <c r="NW159" s="36"/>
      <c r="NX159" s="36"/>
      <c r="NY159" s="36"/>
      <c r="NZ159" s="36"/>
      <c r="OA159" s="36"/>
      <c r="OB159" s="36"/>
      <c r="OC159" s="36"/>
      <c r="OD159" s="36"/>
      <c r="OE159" s="36"/>
      <c r="OF159" s="36"/>
      <c r="OG159" s="36"/>
      <c r="OH159" s="36"/>
      <c r="OI159" s="36"/>
      <c r="OJ159" s="36"/>
      <c r="OK159" s="36"/>
      <c r="OL159" s="36"/>
      <c r="OM159" s="36"/>
      <c r="ON159" s="36"/>
      <c r="OO159" s="36"/>
      <c r="OP159" s="36"/>
      <c r="OQ159" s="36"/>
      <c r="OR159" s="36"/>
      <c r="OS159" s="36"/>
      <c r="OT159" s="36"/>
      <c r="OU159" s="36"/>
      <c r="OV159" s="36"/>
      <c r="OW159" s="36"/>
      <c r="OX159" s="36"/>
      <c r="OY159" s="36"/>
      <c r="OZ159" s="36"/>
      <c r="PA159" s="36"/>
      <c r="PB159" s="36"/>
      <c r="PC159" s="36"/>
      <c r="PD159" s="36"/>
      <c r="PE159" s="36"/>
      <c r="PF159" s="36"/>
      <c r="PG159" s="36"/>
      <c r="PH159" s="36"/>
      <c r="PI159" s="36"/>
      <c r="PJ159" s="36"/>
      <c r="PK159" s="36"/>
      <c r="PL159" s="36"/>
      <c r="PM159" s="36"/>
      <c r="PN159" s="36"/>
      <c r="PO159" s="36"/>
      <c r="PP159" s="36"/>
      <c r="PQ159" s="36"/>
      <c r="PR159" s="36"/>
      <c r="PS159" s="36"/>
      <c r="PT159" s="36"/>
      <c r="PU159" s="36"/>
      <c r="PV159" s="36"/>
      <c r="PW159" s="36"/>
      <c r="PX159" s="36"/>
      <c r="PY159" s="36"/>
      <c r="PZ159" s="36"/>
      <c r="QA159" s="36"/>
      <c r="QB159" s="36"/>
      <c r="QC159" s="36"/>
      <c r="QD159" s="36"/>
      <c r="QE159" s="36"/>
      <c r="QF159" s="36"/>
      <c r="QG159" s="36"/>
      <c r="QH159" s="36"/>
      <c r="QI159" s="36"/>
      <c r="QJ159" s="36"/>
      <c r="QK159" s="36"/>
      <c r="QL159" s="36"/>
      <c r="QM159" s="36"/>
      <c r="QN159" s="36"/>
      <c r="QO159" s="36"/>
      <c r="QP159" s="36"/>
      <c r="QQ159" s="36"/>
      <c r="QR159" s="36"/>
      <c r="QS159" s="36"/>
      <c r="QT159" s="36"/>
      <c r="QU159" s="36"/>
      <c r="QV159" s="36"/>
      <c r="QW159" s="36"/>
      <c r="QX159" s="36"/>
      <c r="QY159" s="36"/>
      <c r="QZ159" s="36"/>
      <c r="RA159" s="36"/>
      <c r="RB159" s="36"/>
      <c r="RC159" s="36"/>
      <c r="RD159" s="36"/>
      <c r="RE159" s="36"/>
      <c r="RF159" s="36"/>
      <c r="RG159" s="36"/>
      <c r="RH159" s="36"/>
      <c r="RI159" s="36"/>
      <c r="RJ159" s="36"/>
      <c r="RK159" s="36"/>
      <c r="RL159" s="36"/>
      <c r="RM159" s="36"/>
      <c r="RN159" s="36"/>
      <c r="RO159" s="36"/>
      <c r="RP159" s="36"/>
      <c r="RQ159" s="36"/>
      <c r="RR159" s="36"/>
      <c r="RS159" s="36"/>
      <c r="RT159" s="36"/>
      <c r="RU159" s="36"/>
      <c r="RV159" s="36"/>
      <c r="RW159" s="36"/>
      <c r="RX159" s="36"/>
      <c r="RY159" s="36"/>
      <c r="RZ159" s="36"/>
      <c r="SA159" s="36"/>
      <c r="SB159" s="36"/>
      <c r="SC159" s="36"/>
      <c r="SD159" s="36"/>
      <c r="SE159" s="36"/>
      <c r="SF159" s="36"/>
      <c r="SG159" s="36"/>
      <c r="SH159" s="36"/>
      <c r="SI159" s="36"/>
      <c r="SJ159" s="36"/>
      <c r="SK159" s="36"/>
      <c r="SL159" s="36"/>
      <c r="SM159" s="36"/>
      <c r="SN159" s="36"/>
      <c r="SO159" s="36"/>
      <c r="SP159" s="36"/>
      <c r="SQ159" s="36"/>
      <c r="SR159" s="36"/>
      <c r="SS159" s="36"/>
      <c r="ST159" s="36"/>
      <c r="SU159" s="36"/>
      <c r="SV159" s="36"/>
      <c r="SW159" s="36"/>
      <c r="SX159" s="36"/>
      <c r="SY159" s="36"/>
      <c r="SZ159" s="36"/>
      <c r="TA159" s="36"/>
      <c r="TB159" s="36"/>
      <c r="TC159" s="36"/>
      <c r="TD159" s="36"/>
      <c r="TE159" s="36"/>
      <c r="TF159" s="36"/>
      <c r="TG159" s="36"/>
      <c r="TH159" s="36"/>
      <c r="TI159" s="36"/>
      <c r="TJ159" s="36"/>
      <c r="TK159" s="36"/>
      <c r="TL159" s="36"/>
      <c r="TM159" s="36"/>
      <c r="TN159" s="36"/>
      <c r="TO159" s="36"/>
      <c r="TP159" s="36"/>
      <c r="TQ159" s="36"/>
      <c r="TR159" s="36"/>
      <c r="TS159" s="36"/>
      <c r="TT159" s="36"/>
      <c r="TU159" s="36"/>
      <c r="TV159" s="36"/>
      <c r="TW159" s="36"/>
      <c r="TX159" s="36"/>
      <c r="TY159" s="36"/>
      <c r="TZ159" s="36"/>
      <c r="UA159" s="36"/>
      <c r="UB159" s="36"/>
      <c r="UC159" s="36"/>
      <c r="UD159" s="36"/>
      <c r="UE159" s="36"/>
      <c r="UF159" s="36"/>
      <c r="UG159" s="36"/>
      <c r="UH159" s="36"/>
      <c r="UI159" s="36"/>
      <c r="UJ159" s="36"/>
      <c r="UK159" s="36"/>
      <c r="UL159" s="36"/>
      <c r="UM159" s="36"/>
      <c r="UN159" s="36"/>
      <c r="UO159" s="36"/>
      <c r="UP159" s="36"/>
      <c r="UQ159" s="36"/>
      <c r="UR159" s="36"/>
      <c r="US159" s="36"/>
      <c r="UT159" s="36"/>
      <c r="UU159" s="36"/>
      <c r="UV159" s="36"/>
      <c r="UW159" s="36"/>
      <c r="UX159" s="36"/>
      <c r="UY159" s="36"/>
      <c r="UZ159" s="36"/>
      <c r="VA159" s="36"/>
      <c r="VB159" s="36"/>
      <c r="VC159" s="36"/>
      <c r="VD159" s="36"/>
      <c r="VE159" s="36"/>
      <c r="VF159" s="36"/>
      <c r="VG159" s="36"/>
      <c r="VH159" s="36"/>
      <c r="VI159" s="36"/>
      <c r="VJ159" s="36"/>
      <c r="VK159" s="36"/>
      <c r="VL159" s="36"/>
      <c r="VM159" s="36"/>
      <c r="VN159" s="36"/>
      <c r="VO159" s="36"/>
      <c r="VP159" s="36"/>
      <c r="VQ159" s="36"/>
      <c r="VR159" s="36"/>
      <c r="VS159" s="36"/>
      <c r="VT159" s="36"/>
      <c r="VU159" s="36"/>
      <c r="VV159" s="36"/>
      <c r="VW159" s="36"/>
      <c r="VX159" s="36"/>
      <c r="VY159" s="36"/>
      <c r="VZ159" s="36"/>
      <c r="WA159" s="36"/>
      <c r="WB159" s="36"/>
      <c r="WC159" s="36"/>
      <c r="WD159" s="36"/>
      <c r="WE159" s="36"/>
      <c r="WF159" s="36"/>
      <c r="WG159" s="36"/>
      <c r="WH159" s="36"/>
      <c r="WI159" s="36"/>
      <c r="WJ159" s="36"/>
      <c r="WK159" s="36"/>
      <c r="WL159" s="36"/>
      <c r="WM159" s="36"/>
      <c r="WN159" s="36"/>
      <c r="WO159" s="36"/>
      <c r="WP159" s="36"/>
      <c r="WQ159" s="36"/>
      <c r="WR159" s="36"/>
      <c r="WS159" s="36"/>
      <c r="WT159" s="36"/>
      <c r="WU159" s="36"/>
      <c r="WV159" s="36"/>
      <c r="WW159" s="36"/>
      <c r="WX159" s="36"/>
      <c r="WY159" s="36"/>
      <c r="WZ159" s="36"/>
      <c r="XA159" s="36"/>
      <c r="XB159" s="36"/>
      <c r="XC159" s="36"/>
      <c r="XD159" s="36"/>
      <c r="XE159" s="36"/>
      <c r="XF159" s="36"/>
      <c r="XG159" s="36"/>
      <c r="XH159" s="36"/>
      <c r="XI159" s="36"/>
      <c r="XJ159" s="36"/>
      <c r="XK159" s="36"/>
      <c r="XL159" s="36"/>
      <c r="XM159" s="36"/>
      <c r="XN159" s="36"/>
      <c r="XO159" s="36"/>
      <c r="XP159" s="36"/>
      <c r="XQ159" s="36"/>
      <c r="XR159" s="36"/>
      <c r="XS159" s="36"/>
      <c r="XT159" s="36"/>
      <c r="XU159" s="36"/>
      <c r="XV159" s="36"/>
      <c r="XW159" s="36"/>
      <c r="XX159" s="36"/>
      <c r="XY159" s="36"/>
      <c r="XZ159" s="36"/>
      <c r="YA159" s="36"/>
      <c r="YB159" s="36"/>
      <c r="YC159" s="36"/>
      <c r="YD159" s="36"/>
      <c r="YE159" s="36"/>
      <c r="YF159" s="36"/>
      <c r="YG159" s="36"/>
      <c r="YH159" s="36"/>
      <c r="YI159" s="36"/>
      <c r="YJ159" s="36"/>
      <c r="YK159" s="36"/>
      <c r="YL159" s="36"/>
      <c r="YM159" s="36"/>
      <c r="YN159" s="36"/>
      <c r="YO159" s="36"/>
      <c r="YP159" s="36"/>
      <c r="YQ159" s="36"/>
      <c r="YR159" s="36"/>
      <c r="YS159" s="36"/>
      <c r="YT159" s="36"/>
      <c r="YU159" s="36"/>
      <c r="YV159" s="36"/>
      <c r="YW159" s="36"/>
      <c r="YX159" s="36"/>
      <c r="YY159" s="36"/>
      <c r="YZ159" s="36"/>
      <c r="ZA159" s="36"/>
      <c r="ZB159" s="36"/>
      <c r="ZC159" s="36"/>
      <c r="ZD159" s="36"/>
      <c r="ZE159" s="36"/>
      <c r="ZF159" s="36"/>
      <c r="ZG159" s="36"/>
      <c r="ZH159" s="36"/>
      <c r="ZI159" s="36"/>
      <c r="ZJ159" s="36"/>
      <c r="ZK159" s="36"/>
      <c r="ZL159" s="36"/>
      <c r="ZM159" s="36"/>
      <c r="ZN159" s="36"/>
      <c r="ZO159" s="36"/>
      <c r="ZP159" s="36"/>
      <c r="ZQ159" s="36"/>
      <c r="ZR159" s="36"/>
      <c r="ZS159" s="36"/>
      <c r="ZT159" s="36"/>
      <c r="ZU159" s="36"/>
      <c r="ZV159" s="36"/>
      <c r="ZW159" s="36"/>
      <c r="ZX159" s="36"/>
      <c r="ZY159" s="36"/>
      <c r="ZZ159" s="36"/>
      <c r="AAA159" s="36"/>
      <c r="AAB159" s="36"/>
      <c r="AAC159" s="36"/>
      <c r="AAD159" s="36"/>
      <c r="AAE159" s="36"/>
      <c r="AAF159" s="36"/>
      <c r="AAG159" s="36"/>
      <c r="AAH159" s="36"/>
      <c r="AAI159" s="36"/>
      <c r="AAJ159" s="36"/>
      <c r="AAK159" s="36"/>
      <c r="AAL159" s="36"/>
      <c r="AAM159" s="36"/>
      <c r="AAN159" s="36"/>
      <c r="AAO159" s="36"/>
      <c r="AAP159" s="36"/>
      <c r="AAQ159" s="36"/>
      <c r="AAR159" s="36"/>
      <c r="AAS159" s="36"/>
      <c r="AAT159" s="36"/>
      <c r="AAU159" s="36"/>
      <c r="AAV159" s="36"/>
      <c r="AAW159" s="36"/>
      <c r="AAX159" s="36"/>
      <c r="AAY159" s="36"/>
      <c r="AAZ159" s="36"/>
      <c r="ABA159" s="36"/>
      <c r="ABB159" s="36"/>
      <c r="ABC159" s="36"/>
      <c r="ABD159" s="36"/>
      <c r="ABE159" s="36"/>
      <c r="ABF159" s="36"/>
      <c r="ABG159" s="36"/>
      <c r="ABH159" s="36"/>
      <c r="ABI159" s="36"/>
      <c r="ABJ159" s="36"/>
      <c r="ABK159" s="36"/>
      <c r="ABL159" s="36"/>
      <c r="ABM159" s="36"/>
      <c r="ABN159" s="36"/>
      <c r="ABO159" s="36"/>
      <c r="ABP159" s="36"/>
      <c r="ABQ159" s="36"/>
      <c r="ABR159" s="36"/>
      <c r="ABS159" s="36"/>
      <c r="ABT159" s="36"/>
      <c r="ABU159" s="36"/>
      <c r="ABV159" s="36"/>
      <c r="ABW159" s="36"/>
      <c r="ABX159" s="36"/>
      <c r="ABY159" s="36"/>
      <c r="ABZ159" s="36"/>
      <c r="ACA159" s="36"/>
      <c r="ACB159" s="36"/>
      <c r="ACC159" s="36"/>
      <c r="ACD159" s="36"/>
      <c r="ACE159" s="36"/>
      <c r="ACF159" s="36"/>
      <c r="ACG159" s="36"/>
      <c r="ACH159" s="36"/>
      <c r="ACI159" s="36"/>
      <c r="ACJ159" s="36"/>
      <c r="ACK159" s="36"/>
      <c r="ACL159" s="36"/>
      <c r="ACM159" s="36"/>
      <c r="ACN159" s="36"/>
      <c r="ACO159" s="36"/>
      <c r="ACP159" s="36"/>
      <c r="ACQ159" s="36"/>
      <c r="ACR159" s="36"/>
      <c r="ACS159" s="36"/>
      <c r="ACT159" s="36"/>
      <c r="ACU159" s="36"/>
      <c r="ACV159" s="36"/>
      <c r="ACW159" s="36"/>
      <c r="ACX159" s="36"/>
      <c r="ACY159" s="36"/>
      <c r="ACZ159" s="36"/>
      <c r="ADA159" s="36"/>
      <c r="ADB159" s="36"/>
      <c r="ADC159" s="36"/>
      <c r="ADD159" s="36"/>
      <c r="ADE159" s="36"/>
      <c r="ADF159" s="36"/>
      <c r="ADG159" s="36"/>
      <c r="ADH159" s="36"/>
      <c r="ADI159" s="36"/>
      <c r="ADJ159" s="36"/>
      <c r="ADK159" s="36"/>
      <c r="ADL159" s="36"/>
      <c r="ADM159" s="36"/>
      <c r="ADN159" s="36"/>
      <c r="ADO159" s="36"/>
      <c r="ADP159" s="36"/>
      <c r="ADQ159" s="36"/>
      <c r="ADR159" s="36"/>
      <c r="ADS159" s="36"/>
      <c r="ADT159" s="36"/>
      <c r="ADU159" s="36"/>
      <c r="ADV159" s="36"/>
      <c r="ADW159" s="36"/>
      <c r="ADX159" s="36"/>
      <c r="ADY159" s="36"/>
      <c r="ADZ159" s="36"/>
      <c r="AEA159" s="36"/>
      <c r="AEB159" s="36"/>
      <c r="AEC159" s="36"/>
      <c r="AED159" s="36"/>
      <c r="AEE159" s="36"/>
      <c r="AEF159" s="36"/>
      <c r="AEG159" s="36"/>
      <c r="AEH159" s="36"/>
      <c r="AEI159" s="36"/>
      <c r="AEJ159" s="36"/>
      <c r="AEK159" s="36"/>
      <c r="AEL159" s="36"/>
      <c r="AEM159" s="36"/>
      <c r="AEN159" s="36"/>
      <c r="AEO159" s="36"/>
      <c r="AEP159" s="36"/>
      <c r="AEQ159" s="36"/>
      <c r="AER159" s="36"/>
      <c r="AES159" s="36"/>
      <c r="AET159" s="36"/>
      <c r="AEU159" s="36"/>
      <c r="AEV159" s="36"/>
      <c r="AEW159" s="36"/>
      <c r="AEX159" s="36"/>
      <c r="AEY159" s="36"/>
      <c r="AEZ159" s="36"/>
      <c r="AFA159" s="36"/>
      <c r="AFB159" s="36"/>
      <c r="AFC159" s="36"/>
      <c r="AFD159" s="36"/>
      <c r="AFE159" s="36"/>
      <c r="AFF159" s="36"/>
      <c r="AFG159" s="36"/>
      <c r="AFH159" s="36"/>
      <c r="AFI159" s="36"/>
      <c r="AFJ159" s="36"/>
      <c r="AFK159" s="36"/>
      <c r="AFL159" s="36"/>
      <c r="AFM159" s="36"/>
      <c r="AFN159" s="36"/>
      <c r="AFO159" s="36"/>
      <c r="AFP159" s="36"/>
      <c r="AFQ159" s="36"/>
      <c r="AFR159" s="36"/>
      <c r="AFS159" s="36"/>
      <c r="AFT159" s="36"/>
      <c r="AFU159" s="36"/>
      <c r="AFV159" s="36"/>
      <c r="AFW159" s="36"/>
      <c r="AFX159" s="36"/>
      <c r="AFY159" s="36"/>
      <c r="AFZ159" s="36"/>
      <c r="AGA159" s="36"/>
      <c r="AGB159" s="36"/>
      <c r="AGC159" s="36"/>
      <c r="AGD159" s="36"/>
      <c r="AGE159" s="36"/>
      <c r="AGF159" s="36"/>
      <c r="AGG159" s="36"/>
      <c r="AGH159" s="36"/>
      <c r="AGI159" s="36"/>
      <c r="AGJ159" s="36"/>
      <c r="AGK159" s="36"/>
      <c r="AGL159" s="36"/>
      <c r="AGM159" s="36"/>
      <c r="AGN159" s="36"/>
      <c r="AGO159" s="36"/>
      <c r="AGP159" s="36"/>
      <c r="AGQ159" s="36"/>
      <c r="AGR159" s="36"/>
      <c r="AGS159" s="36"/>
      <c r="AGT159" s="36"/>
      <c r="AGU159" s="36"/>
      <c r="AGV159" s="36"/>
      <c r="AGW159" s="36"/>
      <c r="AGX159" s="36"/>
      <c r="AGY159" s="36"/>
      <c r="AGZ159" s="36"/>
      <c r="AHA159" s="36"/>
      <c r="AHB159" s="36"/>
      <c r="AHC159" s="36"/>
      <c r="AHD159" s="36"/>
      <c r="AHE159" s="36"/>
      <c r="AHF159" s="36"/>
      <c r="AHG159" s="36"/>
      <c r="AHH159" s="36"/>
      <c r="AHI159" s="36"/>
      <c r="AHJ159" s="36"/>
      <c r="AHK159" s="36"/>
      <c r="AHL159" s="36"/>
      <c r="AHM159" s="36"/>
      <c r="AHN159" s="36"/>
      <c r="AHO159" s="36"/>
      <c r="AHP159" s="36"/>
      <c r="AHQ159" s="36"/>
      <c r="AHR159" s="36"/>
      <c r="AHS159" s="36"/>
      <c r="AHT159" s="36"/>
      <c r="AHU159" s="36"/>
      <c r="AHV159" s="36"/>
      <c r="AHW159" s="36"/>
      <c r="AHX159" s="36"/>
      <c r="AHY159" s="36"/>
      <c r="AHZ159" s="36"/>
      <c r="AIA159" s="36"/>
      <c r="AIB159" s="36"/>
      <c r="AIC159" s="36"/>
      <c r="AID159" s="36"/>
      <c r="AIE159" s="36"/>
      <c r="AIF159" s="36"/>
      <c r="AIG159" s="36"/>
      <c r="AIH159" s="36"/>
      <c r="AII159" s="36"/>
      <c r="AIJ159" s="36"/>
      <c r="AIK159" s="36"/>
      <c r="AIL159" s="36"/>
      <c r="AIM159" s="36"/>
      <c r="AIN159" s="36"/>
      <c r="AIO159" s="36"/>
      <c r="AIP159" s="36"/>
      <c r="AIQ159" s="36"/>
      <c r="AIR159" s="36"/>
      <c r="AIS159" s="36"/>
      <c r="AIT159" s="36"/>
      <c r="AIU159" s="36"/>
      <c r="AIV159" s="36"/>
      <c r="AIW159" s="36"/>
      <c r="AIX159" s="36"/>
      <c r="AIY159" s="36"/>
      <c r="AIZ159" s="36"/>
      <c r="AJA159" s="36"/>
      <c r="AJB159" s="36"/>
      <c r="AJC159" s="36"/>
      <c r="AJD159" s="36"/>
      <c r="AJE159" s="36"/>
      <c r="AJF159" s="36"/>
      <c r="AJG159" s="36"/>
      <c r="AJH159" s="36"/>
      <c r="AJI159" s="36"/>
      <c r="AJJ159" s="36"/>
      <c r="AJK159" s="36"/>
      <c r="AJL159" s="36"/>
      <c r="AJM159" s="36"/>
      <c r="AJN159" s="36"/>
      <c r="AJO159" s="36"/>
      <c r="AJP159" s="36"/>
      <c r="AJQ159" s="36"/>
      <c r="AJR159" s="36"/>
      <c r="AJS159" s="36"/>
      <c r="AJT159" s="36"/>
      <c r="AJU159" s="36"/>
      <c r="AJV159" s="36"/>
      <c r="AJW159" s="36"/>
      <c r="AJX159" s="36"/>
      <c r="AJY159" s="36"/>
      <c r="AJZ159" s="36"/>
      <c r="AKA159" s="36"/>
      <c r="AKB159" s="36"/>
      <c r="AKC159" s="36"/>
      <c r="AKD159" s="36"/>
      <c r="AKE159" s="36"/>
      <c r="AKF159" s="36"/>
      <c r="AKG159" s="36"/>
      <c r="AKH159" s="36"/>
      <c r="AKI159" s="36"/>
      <c r="AKJ159" s="36"/>
      <c r="AKK159" s="36"/>
      <c r="AKL159" s="36"/>
      <c r="AKM159" s="36"/>
      <c r="AKN159" s="36"/>
      <c r="AKO159" s="36"/>
      <c r="AKP159" s="36"/>
      <c r="AKQ159" s="36"/>
      <c r="AKR159" s="36"/>
      <c r="AKS159" s="36"/>
      <c r="AKT159" s="36"/>
      <c r="AKU159" s="36"/>
      <c r="AKV159" s="36"/>
      <c r="AKW159" s="36"/>
      <c r="AKX159" s="36"/>
      <c r="AKY159" s="36"/>
      <c r="AKZ159" s="36"/>
      <c r="ALA159" s="36"/>
      <c r="ALB159" s="36"/>
      <c r="ALC159" s="36"/>
      <c r="ALD159" s="36"/>
      <c r="ALE159" s="36"/>
      <c r="ALF159" s="36"/>
      <c r="ALG159" s="36"/>
      <c r="ALH159" s="36"/>
      <c r="ALI159" s="36"/>
      <c r="ALJ159" s="36"/>
      <c r="ALK159" s="36"/>
      <c r="ALL159" s="36"/>
      <c r="ALM159" s="36"/>
      <c r="ALN159" s="36"/>
      <c r="ALO159" s="36"/>
      <c r="ALP159" s="36"/>
      <c r="ALQ159" s="36"/>
      <c r="ALR159" s="36"/>
      <c r="ALS159" s="36"/>
      <c r="ALT159" s="36"/>
      <c r="ALU159" s="36"/>
      <c r="ALV159" s="36"/>
      <c r="ALW159" s="36"/>
      <c r="ALX159" s="36"/>
      <c r="ALY159" s="36"/>
      <c r="ALZ159" s="36"/>
      <c r="AMA159" s="36"/>
      <c r="AMB159" s="36"/>
      <c r="AMC159" s="36"/>
      <c r="AMD159" s="36"/>
      <c r="AME159" s="36"/>
      <c r="AMF159" s="36"/>
      <c r="AMG159" s="36"/>
      <c r="AMH159" s="39"/>
      <c r="AMI159" s="39"/>
      <c r="AMJ159" s="39"/>
      <c r="AMK159" s="39"/>
      <c r="AML159" s="39"/>
      <c r="AMM159" s="39"/>
      <c r="XFC159" s="39"/>
      <c r="XFD159" s="39"/>
    </row>
    <row r="160" s="37" customFormat="true" ht="15.75" hidden="false" customHeight="true" outlineLevel="0" collapsed="false">
      <c r="A160" s="159" t="s">
        <v>170</v>
      </c>
      <c r="B160" s="160" t="n">
        <v>0.02</v>
      </c>
      <c r="C160" s="161" t="n">
        <f aca="false">C153/220</f>
        <v>35.9754801464879</v>
      </c>
      <c r="D160" s="161"/>
      <c r="E160" s="161" t="n">
        <f aca="false">(E153/2)/220</f>
        <v>41.9403939323396</v>
      </c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  <c r="FW160" s="36"/>
      <c r="FX160" s="36"/>
      <c r="FY160" s="36"/>
      <c r="FZ160" s="36"/>
      <c r="GA160" s="36"/>
      <c r="GB160" s="36"/>
      <c r="GC160" s="36"/>
      <c r="GD160" s="36"/>
      <c r="GE160" s="36"/>
      <c r="GF160" s="36"/>
      <c r="GG160" s="36"/>
      <c r="GH160" s="36"/>
      <c r="GI160" s="36"/>
      <c r="GJ160" s="36"/>
      <c r="GK160" s="36"/>
      <c r="GL160" s="36"/>
      <c r="GM160" s="36"/>
      <c r="GN160" s="36"/>
      <c r="GO160" s="36"/>
      <c r="GP160" s="36"/>
      <c r="GQ160" s="36"/>
      <c r="GR160" s="36"/>
      <c r="GS160" s="36"/>
      <c r="GT160" s="36"/>
      <c r="GU160" s="36"/>
      <c r="GV160" s="36"/>
      <c r="GW160" s="36"/>
      <c r="GX160" s="36"/>
      <c r="GY160" s="36"/>
      <c r="GZ160" s="36"/>
      <c r="HA160" s="36"/>
      <c r="HB160" s="36"/>
      <c r="HC160" s="36"/>
      <c r="HD160" s="36"/>
      <c r="HE160" s="36"/>
      <c r="HF160" s="36"/>
      <c r="HG160" s="36"/>
      <c r="HH160" s="36"/>
      <c r="HI160" s="36"/>
      <c r="HJ160" s="36"/>
      <c r="HK160" s="36"/>
      <c r="HL160" s="36"/>
      <c r="HM160" s="36"/>
      <c r="HN160" s="36"/>
      <c r="HO160" s="36"/>
      <c r="HP160" s="36"/>
      <c r="HQ160" s="36"/>
      <c r="HR160" s="36"/>
      <c r="HS160" s="36"/>
      <c r="HT160" s="36"/>
      <c r="HU160" s="36"/>
      <c r="HV160" s="36"/>
      <c r="HW160" s="36"/>
      <c r="HX160" s="36"/>
      <c r="HY160" s="36"/>
      <c r="HZ160" s="36"/>
      <c r="IA160" s="36"/>
      <c r="IB160" s="36"/>
      <c r="IC160" s="36"/>
      <c r="ID160" s="36"/>
      <c r="IE160" s="36"/>
      <c r="IF160" s="36"/>
      <c r="IG160" s="36"/>
      <c r="IH160" s="36"/>
      <c r="II160" s="36"/>
      <c r="IJ160" s="36"/>
      <c r="IK160" s="36"/>
      <c r="IL160" s="36"/>
      <c r="IM160" s="36"/>
      <c r="IN160" s="36"/>
      <c r="IO160" s="36"/>
      <c r="IP160" s="36"/>
      <c r="IQ160" s="36"/>
      <c r="IR160" s="36"/>
      <c r="IS160" s="36"/>
      <c r="IT160" s="36"/>
      <c r="IU160" s="36"/>
      <c r="IV160" s="36"/>
      <c r="IW160" s="36"/>
      <c r="IX160" s="36"/>
      <c r="IY160" s="36"/>
      <c r="IZ160" s="36"/>
      <c r="JA160" s="36"/>
      <c r="JB160" s="36"/>
      <c r="JC160" s="36"/>
      <c r="JD160" s="36"/>
      <c r="JE160" s="36"/>
      <c r="JF160" s="36"/>
      <c r="JG160" s="36"/>
      <c r="JH160" s="36"/>
      <c r="JI160" s="36"/>
      <c r="JJ160" s="36"/>
      <c r="JK160" s="36"/>
      <c r="JL160" s="36"/>
      <c r="JM160" s="36"/>
      <c r="JN160" s="36"/>
      <c r="JO160" s="36"/>
      <c r="JP160" s="36"/>
      <c r="JQ160" s="36"/>
      <c r="JR160" s="36"/>
      <c r="JS160" s="36"/>
      <c r="JT160" s="36"/>
      <c r="JU160" s="36"/>
      <c r="JV160" s="36"/>
      <c r="JW160" s="36"/>
      <c r="JX160" s="36"/>
      <c r="JY160" s="36"/>
      <c r="JZ160" s="36"/>
      <c r="KA160" s="36"/>
      <c r="KB160" s="36"/>
      <c r="KC160" s="36"/>
      <c r="KD160" s="36"/>
      <c r="KE160" s="36"/>
      <c r="KF160" s="36"/>
      <c r="KG160" s="36"/>
      <c r="KH160" s="36"/>
      <c r="KI160" s="36"/>
      <c r="KJ160" s="36"/>
      <c r="KK160" s="36"/>
      <c r="KL160" s="36"/>
      <c r="KM160" s="36"/>
      <c r="KN160" s="36"/>
      <c r="KO160" s="36"/>
      <c r="KP160" s="36"/>
      <c r="KQ160" s="36"/>
      <c r="KR160" s="36"/>
      <c r="KS160" s="36"/>
      <c r="KT160" s="36"/>
      <c r="KU160" s="36"/>
      <c r="KV160" s="36"/>
      <c r="KW160" s="36"/>
      <c r="KX160" s="36"/>
      <c r="KY160" s="36"/>
      <c r="KZ160" s="36"/>
      <c r="LA160" s="36"/>
      <c r="LB160" s="36"/>
      <c r="LC160" s="36"/>
      <c r="LD160" s="36"/>
      <c r="LE160" s="36"/>
      <c r="LF160" s="36"/>
      <c r="LG160" s="36"/>
      <c r="LH160" s="36"/>
      <c r="LI160" s="36"/>
      <c r="LJ160" s="36"/>
      <c r="LK160" s="36"/>
      <c r="LL160" s="36"/>
      <c r="LM160" s="36"/>
      <c r="LN160" s="36"/>
      <c r="LO160" s="36"/>
      <c r="LP160" s="36"/>
      <c r="LQ160" s="36"/>
      <c r="LR160" s="36"/>
      <c r="LS160" s="36"/>
      <c r="LT160" s="36"/>
      <c r="LU160" s="36"/>
      <c r="LV160" s="36"/>
      <c r="LW160" s="36"/>
      <c r="LX160" s="36"/>
      <c r="LY160" s="36"/>
      <c r="LZ160" s="36"/>
      <c r="MA160" s="36"/>
      <c r="MB160" s="36"/>
      <c r="MC160" s="36"/>
      <c r="MD160" s="36"/>
      <c r="ME160" s="36"/>
      <c r="MF160" s="36"/>
      <c r="MG160" s="36"/>
      <c r="MH160" s="36"/>
      <c r="MI160" s="36"/>
      <c r="MJ160" s="36"/>
      <c r="MK160" s="36"/>
      <c r="ML160" s="36"/>
      <c r="MM160" s="36"/>
      <c r="MN160" s="36"/>
      <c r="MO160" s="36"/>
      <c r="MP160" s="36"/>
      <c r="MQ160" s="36"/>
      <c r="MR160" s="36"/>
      <c r="MS160" s="36"/>
      <c r="MT160" s="36"/>
      <c r="MU160" s="36"/>
      <c r="MV160" s="36"/>
      <c r="MW160" s="36"/>
      <c r="MX160" s="36"/>
      <c r="MY160" s="36"/>
      <c r="MZ160" s="36"/>
      <c r="NA160" s="36"/>
      <c r="NB160" s="36"/>
      <c r="NC160" s="36"/>
      <c r="ND160" s="36"/>
      <c r="NE160" s="36"/>
      <c r="NF160" s="36"/>
      <c r="NG160" s="36"/>
      <c r="NH160" s="36"/>
      <c r="NI160" s="36"/>
      <c r="NJ160" s="36"/>
      <c r="NK160" s="36"/>
      <c r="NL160" s="36"/>
      <c r="NM160" s="36"/>
      <c r="NN160" s="36"/>
      <c r="NO160" s="36"/>
      <c r="NP160" s="36"/>
      <c r="NQ160" s="36"/>
      <c r="NR160" s="36"/>
      <c r="NS160" s="36"/>
      <c r="NT160" s="36"/>
      <c r="NU160" s="36"/>
      <c r="NV160" s="36"/>
      <c r="NW160" s="36"/>
      <c r="NX160" s="36"/>
      <c r="NY160" s="36"/>
      <c r="NZ160" s="36"/>
      <c r="OA160" s="36"/>
      <c r="OB160" s="36"/>
      <c r="OC160" s="36"/>
      <c r="OD160" s="36"/>
      <c r="OE160" s="36"/>
      <c r="OF160" s="36"/>
      <c r="OG160" s="36"/>
      <c r="OH160" s="36"/>
      <c r="OI160" s="36"/>
      <c r="OJ160" s="36"/>
      <c r="OK160" s="36"/>
      <c r="OL160" s="36"/>
      <c r="OM160" s="36"/>
      <c r="ON160" s="36"/>
      <c r="OO160" s="36"/>
      <c r="OP160" s="36"/>
      <c r="OQ160" s="36"/>
      <c r="OR160" s="36"/>
      <c r="OS160" s="36"/>
      <c r="OT160" s="36"/>
      <c r="OU160" s="36"/>
      <c r="OV160" s="36"/>
      <c r="OW160" s="36"/>
      <c r="OX160" s="36"/>
      <c r="OY160" s="36"/>
      <c r="OZ160" s="36"/>
      <c r="PA160" s="36"/>
      <c r="PB160" s="36"/>
      <c r="PC160" s="36"/>
      <c r="PD160" s="36"/>
      <c r="PE160" s="36"/>
      <c r="PF160" s="36"/>
      <c r="PG160" s="36"/>
      <c r="PH160" s="36"/>
      <c r="PI160" s="36"/>
      <c r="PJ160" s="36"/>
      <c r="PK160" s="36"/>
      <c r="PL160" s="36"/>
      <c r="PM160" s="36"/>
      <c r="PN160" s="36"/>
      <c r="PO160" s="36"/>
      <c r="PP160" s="36"/>
      <c r="PQ160" s="36"/>
      <c r="PR160" s="36"/>
      <c r="PS160" s="36"/>
      <c r="PT160" s="36"/>
      <c r="PU160" s="36"/>
      <c r="PV160" s="36"/>
      <c r="PW160" s="36"/>
      <c r="PX160" s="36"/>
      <c r="PY160" s="36"/>
      <c r="PZ160" s="36"/>
      <c r="QA160" s="36"/>
      <c r="QB160" s="36"/>
      <c r="QC160" s="36"/>
      <c r="QD160" s="36"/>
      <c r="QE160" s="36"/>
      <c r="QF160" s="36"/>
      <c r="QG160" s="36"/>
      <c r="QH160" s="36"/>
      <c r="QI160" s="36"/>
      <c r="QJ160" s="36"/>
      <c r="QK160" s="36"/>
      <c r="QL160" s="36"/>
      <c r="QM160" s="36"/>
      <c r="QN160" s="36"/>
      <c r="QO160" s="36"/>
      <c r="QP160" s="36"/>
      <c r="QQ160" s="36"/>
      <c r="QR160" s="36"/>
      <c r="QS160" s="36"/>
      <c r="QT160" s="36"/>
      <c r="QU160" s="36"/>
      <c r="QV160" s="36"/>
      <c r="QW160" s="36"/>
      <c r="QX160" s="36"/>
      <c r="QY160" s="36"/>
      <c r="QZ160" s="36"/>
      <c r="RA160" s="36"/>
      <c r="RB160" s="36"/>
      <c r="RC160" s="36"/>
      <c r="RD160" s="36"/>
      <c r="RE160" s="36"/>
      <c r="RF160" s="36"/>
      <c r="RG160" s="36"/>
      <c r="RH160" s="36"/>
      <c r="RI160" s="36"/>
      <c r="RJ160" s="36"/>
      <c r="RK160" s="36"/>
      <c r="RL160" s="36"/>
      <c r="RM160" s="36"/>
      <c r="RN160" s="36"/>
      <c r="RO160" s="36"/>
      <c r="RP160" s="36"/>
      <c r="RQ160" s="36"/>
      <c r="RR160" s="36"/>
      <c r="RS160" s="36"/>
      <c r="RT160" s="36"/>
      <c r="RU160" s="36"/>
      <c r="RV160" s="36"/>
      <c r="RW160" s="36"/>
      <c r="RX160" s="36"/>
      <c r="RY160" s="36"/>
      <c r="RZ160" s="36"/>
      <c r="SA160" s="36"/>
      <c r="SB160" s="36"/>
      <c r="SC160" s="36"/>
      <c r="SD160" s="36"/>
      <c r="SE160" s="36"/>
      <c r="SF160" s="36"/>
      <c r="SG160" s="36"/>
      <c r="SH160" s="36"/>
      <c r="SI160" s="36"/>
      <c r="SJ160" s="36"/>
      <c r="SK160" s="36"/>
      <c r="SL160" s="36"/>
      <c r="SM160" s="36"/>
      <c r="SN160" s="36"/>
      <c r="SO160" s="36"/>
      <c r="SP160" s="36"/>
      <c r="SQ160" s="36"/>
      <c r="SR160" s="36"/>
      <c r="SS160" s="36"/>
      <c r="ST160" s="36"/>
      <c r="SU160" s="36"/>
      <c r="SV160" s="36"/>
      <c r="SW160" s="36"/>
      <c r="SX160" s="36"/>
      <c r="SY160" s="36"/>
      <c r="SZ160" s="36"/>
      <c r="TA160" s="36"/>
      <c r="TB160" s="36"/>
      <c r="TC160" s="36"/>
      <c r="TD160" s="36"/>
      <c r="TE160" s="36"/>
      <c r="TF160" s="36"/>
      <c r="TG160" s="36"/>
      <c r="TH160" s="36"/>
      <c r="TI160" s="36"/>
      <c r="TJ160" s="36"/>
      <c r="TK160" s="36"/>
      <c r="TL160" s="36"/>
      <c r="TM160" s="36"/>
      <c r="TN160" s="36"/>
      <c r="TO160" s="36"/>
      <c r="TP160" s="36"/>
      <c r="TQ160" s="36"/>
      <c r="TR160" s="36"/>
      <c r="TS160" s="36"/>
      <c r="TT160" s="36"/>
      <c r="TU160" s="36"/>
      <c r="TV160" s="36"/>
      <c r="TW160" s="36"/>
      <c r="TX160" s="36"/>
      <c r="TY160" s="36"/>
      <c r="TZ160" s="36"/>
      <c r="UA160" s="36"/>
      <c r="UB160" s="36"/>
      <c r="UC160" s="36"/>
      <c r="UD160" s="36"/>
      <c r="UE160" s="36"/>
      <c r="UF160" s="36"/>
      <c r="UG160" s="36"/>
      <c r="UH160" s="36"/>
      <c r="UI160" s="36"/>
      <c r="UJ160" s="36"/>
      <c r="UK160" s="36"/>
      <c r="UL160" s="36"/>
      <c r="UM160" s="36"/>
      <c r="UN160" s="36"/>
      <c r="UO160" s="36"/>
      <c r="UP160" s="36"/>
      <c r="UQ160" s="36"/>
      <c r="UR160" s="36"/>
      <c r="US160" s="36"/>
      <c r="UT160" s="36"/>
      <c r="UU160" s="36"/>
      <c r="UV160" s="36"/>
      <c r="UW160" s="36"/>
      <c r="UX160" s="36"/>
      <c r="UY160" s="36"/>
      <c r="UZ160" s="36"/>
      <c r="VA160" s="36"/>
      <c r="VB160" s="36"/>
      <c r="VC160" s="36"/>
      <c r="VD160" s="36"/>
      <c r="VE160" s="36"/>
      <c r="VF160" s="36"/>
      <c r="VG160" s="36"/>
      <c r="VH160" s="36"/>
      <c r="VI160" s="36"/>
      <c r="VJ160" s="36"/>
      <c r="VK160" s="36"/>
      <c r="VL160" s="36"/>
      <c r="VM160" s="36"/>
      <c r="VN160" s="36"/>
      <c r="VO160" s="36"/>
      <c r="VP160" s="36"/>
      <c r="VQ160" s="36"/>
      <c r="VR160" s="36"/>
      <c r="VS160" s="36"/>
      <c r="VT160" s="36"/>
      <c r="VU160" s="36"/>
      <c r="VV160" s="36"/>
      <c r="VW160" s="36"/>
      <c r="VX160" s="36"/>
      <c r="VY160" s="36"/>
      <c r="VZ160" s="36"/>
      <c r="WA160" s="36"/>
      <c r="WB160" s="36"/>
      <c r="WC160" s="36"/>
      <c r="WD160" s="36"/>
      <c r="WE160" s="36"/>
      <c r="WF160" s="36"/>
      <c r="WG160" s="36"/>
      <c r="WH160" s="36"/>
      <c r="WI160" s="36"/>
      <c r="WJ160" s="36"/>
      <c r="WK160" s="36"/>
      <c r="WL160" s="36"/>
      <c r="WM160" s="36"/>
      <c r="WN160" s="36"/>
      <c r="WO160" s="36"/>
      <c r="WP160" s="36"/>
      <c r="WQ160" s="36"/>
      <c r="WR160" s="36"/>
      <c r="WS160" s="36"/>
      <c r="WT160" s="36"/>
      <c r="WU160" s="36"/>
      <c r="WV160" s="36"/>
      <c r="WW160" s="36"/>
      <c r="WX160" s="36"/>
      <c r="WY160" s="36"/>
      <c r="WZ160" s="36"/>
      <c r="XA160" s="36"/>
      <c r="XB160" s="36"/>
      <c r="XC160" s="36"/>
      <c r="XD160" s="36"/>
      <c r="XE160" s="36"/>
      <c r="XF160" s="36"/>
      <c r="XG160" s="36"/>
      <c r="XH160" s="36"/>
      <c r="XI160" s="36"/>
      <c r="XJ160" s="36"/>
      <c r="XK160" s="36"/>
      <c r="XL160" s="36"/>
      <c r="XM160" s="36"/>
      <c r="XN160" s="36"/>
      <c r="XO160" s="36"/>
      <c r="XP160" s="36"/>
      <c r="XQ160" s="36"/>
      <c r="XR160" s="36"/>
      <c r="XS160" s="36"/>
      <c r="XT160" s="36"/>
      <c r="XU160" s="36"/>
      <c r="XV160" s="36"/>
      <c r="XW160" s="36"/>
      <c r="XX160" s="36"/>
      <c r="XY160" s="36"/>
      <c r="XZ160" s="36"/>
      <c r="YA160" s="36"/>
      <c r="YB160" s="36"/>
      <c r="YC160" s="36"/>
      <c r="YD160" s="36"/>
      <c r="YE160" s="36"/>
      <c r="YF160" s="36"/>
      <c r="YG160" s="36"/>
      <c r="YH160" s="36"/>
      <c r="YI160" s="36"/>
      <c r="YJ160" s="36"/>
      <c r="YK160" s="36"/>
      <c r="YL160" s="36"/>
      <c r="YM160" s="36"/>
      <c r="YN160" s="36"/>
      <c r="YO160" s="36"/>
      <c r="YP160" s="36"/>
      <c r="YQ160" s="36"/>
      <c r="YR160" s="36"/>
      <c r="YS160" s="36"/>
      <c r="YT160" s="36"/>
      <c r="YU160" s="36"/>
      <c r="YV160" s="36"/>
      <c r="YW160" s="36"/>
      <c r="YX160" s="36"/>
      <c r="YY160" s="36"/>
      <c r="YZ160" s="36"/>
      <c r="ZA160" s="36"/>
      <c r="ZB160" s="36"/>
      <c r="ZC160" s="36"/>
      <c r="ZD160" s="36"/>
      <c r="ZE160" s="36"/>
      <c r="ZF160" s="36"/>
      <c r="ZG160" s="36"/>
      <c r="ZH160" s="36"/>
      <c r="ZI160" s="36"/>
      <c r="ZJ160" s="36"/>
      <c r="ZK160" s="36"/>
      <c r="ZL160" s="36"/>
      <c r="ZM160" s="36"/>
      <c r="ZN160" s="36"/>
      <c r="ZO160" s="36"/>
      <c r="ZP160" s="36"/>
      <c r="ZQ160" s="36"/>
      <c r="ZR160" s="36"/>
      <c r="ZS160" s="36"/>
      <c r="ZT160" s="36"/>
      <c r="ZU160" s="36"/>
      <c r="ZV160" s="36"/>
      <c r="ZW160" s="36"/>
      <c r="ZX160" s="36"/>
      <c r="ZY160" s="36"/>
      <c r="ZZ160" s="36"/>
      <c r="AAA160" s="36"/>
      <c r="AAB160" s="36"/>
      <c r="AAC160" s="36"/>
      <c r="AAD160" s="36"/>
      <c r="AAE160" s="36"/>
      <c r="AAF160" s="36"/>
      <c r="AAG160" s="36"/>
      <c r="AAH160" s="36"/>
      <c r="AAI160" s="36"/>
      <c r="AAJ160" s="36"/>
      <c r="AAK160" s="36"/>
      <c r="AAL160" s="36"/>
      <c r="AAM160" s="36"/>
      <c r="AAN160" s="36"/>
      <c r="AAO160" s="36"/>
      <c r="AAP160" s="36"/>
      <c r="AAQ160" s="36"/>
      <c r="AAR160" s="36"/>
      <c r="AAS160" s="36"/>
      <c r="AAT160" s="36"/>
      <c r="AAU160" s="36"/>
      <c r="AAV160" s="36"/>
      <c r="AAW160" s="36"/>
      <c r="AAX160" s="36"/>
      <c r="AAY160" s="36"/>
      <c r="AAZ160" s="36"/>
      <c r="ABA160" s="36"/>
      <c r="ABB160" s="36"/>
      <c r="ABC160" s="36"/>
      <c r="ABD160" s="36"/>
      <c r="ABE160" s="36"/>
      <c r="ABF160" s="36"/>
      <c r="ABG160" s="36"/>
      <c r="ABH160" s="36"/>
      <c r="ABI160" s="36"/>
      <c r="ABJ160" s="36"/>
      <c r="ABK160" s="36"/>
      <c r="ABL160" s="36"/>
      <c r="ABM160" s="36"/>
      <c r="ABN160" s="36"/>
      <c r="ABO160" s="36"/>
      <c r="ABP160" s="36"/>
      <c r="ABQ160" s="36"/>
      <c r="ABR160" s="36"/>
      <c r="ABS160" s="36"/>
      <c r="ABT160" s="36"/>
      <c r="ABU160" s="36"/>
      <c r="ABV160" s="36"/>
      <c r="ABW160" s="36"/>
      <c r="ABX160" s="36"/>
      <c r="ABY160" s="36"/>
      <c r="ABZ160" s="36"/>
      <c r="ACA160" s="36"/>
      <c r="ACB160" s="36"/>
      <c r="ACC160" s="36"/>
      <c r="ACD160" s="36"/>
      <c r="ACE160" s="36"/>
      <c r="ACF160" s="36"/>
      <c r="ACG160" s="36"/>
      <c r="ACH160" s="36"/>
      <c r="ACI160" s="36"/>
      <c r="ACJ160" s="36"/>
      <c r="ACK160" s="36"/>
      <c r="ACL160" s="36"/>
      <c r="ACM160" s="36"/>
      <c r="ACN160" s="36"/>
      <c r="ACO160" s="36"/>
      <c r="ACP160" s="36"/>
      <c r="ACQ160" s="36"/>
      <c r="ACR160" s="36"/>
      <c r="ACS160" s="36"/>
      <c r="ACT160" s="36"/>
      <c r="ACU160" s="36"/>
      <c r="ACV160" s="36"/>
      <c r="ACW160" s="36"/>
      <c r="ACX160" s="36"/>
      <c r="ACY160" s="36"/>
      <c r="ACZ160" s="36"/>
      <c r="ADA160" s="36"/>
      <c r="ADB160" s="36"/>
      <c r="ADC160" s="36"/>
      <c r="ADD160" s="36"/>
      <c r="ADE160" s="36"/>
      <c r="ADF160" s="36"/>
      <c r="ADG160" s="36"/>
      <c r="ADH160" s="36"/>
      <c r="ADI160" s="36"/>
      <c r="ADJ160" s="36"/>
      <c r="ADK160" s="36"/>
      <c r="ADL160" s="36"/>
      <c r="ADM160" s="36"/>
      <c r="ADN160" s="36"/>
      <c r="ADO160" s="36"/>
      <c r="ADP160" s="36"/>
      <c r="ADQ160" s="36"/>
      <c r="ADR160" s="36"/>
      <c r="ADS160" s="36"/>
      <c r="ADT160" s="36"/>
      <c r="ADU160" s="36"/>
      <c r="ADV160" s="36"/>
      <c r="ADW160" s="36"/>
      <c r="ADX160" s="36"/>
      <c r="ADY160" s="36"/>
      <c r="ADZ160" s="36"/>
      <c r="AEA160" s="36"/>
      <c r="AEB160" s="36"/>
      <c r="AEC160" s="36"/>
      <c r="AED160" s="36"/>
      <c r="AEE160" s="36"/>
      <c r="AEF160" s="36"/>
      <c r="AEG160" s="36"/>
      <c r="AEH160" s="36"/>
      <c r="AEI160" s="36"/>
      <c r="AEJ160" s="36"/>
      <c r="AEK160" s="36"/>
      <c r="AEL160" s="36"/>
      <c r="AEM160" s="36"/>
      <c r="AEN160" s="36"/>
      <c r="AEO160" s="36"/>
      <c r="AEP160" s="36"/>
      <c r="AEQ160" s="36"/>
      <c r="AER160" s="36"/>
      <c r="AES160" s="36"/>
      <c r="AET160" s="36"/>
      <c r="AEU160" s="36"/>
      <c r="AEV160" s="36"/>
      <c r="AEW160" s="36"/>
      <c r="AEX160" s="36"/>
      <c r="AEY160" s="36"/>
      <c r="AEZ160" s="36"/>
      <c r="AFA160" s="36"/>
      <c r="AFB160" s="36"/>
      <c r="AFC160" s="36"/>
      <c r="AFD160" s="36"/>
      <c r="AFE160" s="36"/>
      <c r="AFF160" s="36"/>
      <c r="AFG160" s="36"/>
      <c r="AFH160" s="36"/>
      <c r="AFI160" s="36"/>
      <c r="AFJ160" s="36"/>
      <c r="AFK160" s="36"/>
      <c r="AFL160" s="36"/>
      <c r="AFM160" s="36"/>
      <c r="AFN160" s="36"/>
      <c r="AFO160" s="36"/>
      <c r="AFP160" s="36"/>
      <c r="AFQ160" s="36"/>
      <c r="AFR160" s="36"/>
      <c r="AFS160" s="36"/>
      <c r="AFT160" s="36"/>
      <c r="AFU160" s="36"/>
      <c r="AFV160" s="36"/>
      <c r="AFW160" s="36"/>
      <c r="AFX160" s="36"/>
      <c r="AFY160" s="36"/>
      <c r="AFZ160" s="36"/>
      <c r="AGA160" s="36"/>
      <c r="AGB160" s="36"/>
      <c r="AGC160" s="36"/>
      <c r="AGD160" s="36"/>
      <c r="AGE160" s="36"/>
      <c r="AGF160" s="36"/>
      <c r="AGG160" s="36"/>
      <c r="AGH160" s="36"/>
      <c r="AGI160" s="36"/>
      <c r="AGJ160" s="36"/>
      <c r="AGK160" s="36"/>
      <c r="AGL160" s="36"/>
      <c r="AGM160" s="36"/>
      <c r="AGN160" s="36"/>
      <c r="AGO160" s="36"/>
      <c r="AGP160" s="36"/>
      <c r="AGQ160" s="36"/>
      <c r="AGR160" s="36"/>
      <c r="AGS160" s="36"/>
      <c r="AGT160" s="36"/>
      <c r="AGU160" s="36"/>
      <c r="AGV160" s="36"/>
      <c r="AGW160" s="36"/>
      <c r="AGX160" s="36"/>
      <c r="AGY160" s="36"/>
      <c r="AGZ160" s="36"/>
      <c r="AHA160" s="36"/>
      <c r="AHB160" s="36"/>
      <c r="AHC160" s="36"/>
      <c r="AHD160" s="36"/>
      <c r="AHE160" s="36"/>
      <c r="AHF160" s="36"/>
      <c r="AHG160" s="36"/>
      <c r="AHH160" s="36"/>
      <c r="AHI160" s="36"/>
      <c r="AHJ160" s="36"/>
      <c r="AHK160" s="36"/>
      <c r="AHL160" s="36"/>
      <c r="AHM160" s="36"/>
      <c r="AHN160" s="36"/>
      <c r="AHO160" s="36"/>
      <c r="AHP160" s="36"/>
      <c r="AHQ160" s="36"/>
      <c r="AHR160" s="36"/>
      <c r="AHS160" s="36"/>
      <c r="AHT160" s="36"/>
      <c r="AHU160" s="36"/>
      <c r="AHV160" s="36"/>
      <c r="AHW160" s="36"/>
      <c r="AHX160" s="36"/>
      <c r="AHY160" s="36"/>
      <c r="AHZ160" s="36"/>
      <c r="AIA160" s="36"/>
      <c r="AIB160" s="36"/>
      <c r="AIC160" s="36"/>
      <c r="AID160" s="36"/>
      <c r="AIE160" s="36"/>
      <c r="AIF160" s="36"/>
      <c r="AIG160" s="36"/>
      <c r="AIH160" s="36"/>
      <c r="AII160" s="36"/>
      <c r="AIJ160" s="36"/>
      <c r="AIK160" s="36"/>
      <c r="AIL160" s="36"/>
      <c r="AIM160" s="36"/>
      <c r="AIN160" s="36"/>
      <c r="AIO160" s="36"/>
      <c r="AIP160" s="36"/>
      <c r="AIQ160" s="36"/>
      <c r="AIR160" s="36"/>
      <c r="AIS160" s="36"/>
      <c r="AIT160" s="36"/>
      <c r="AIU160" s="36"/>
      <c r="AIV160" s="36"/>
      <c r="AIW160" s="36"/>
      <c r="AIX160" s="36"/>
      <c r="AIY160" s="36"/>
      <c r="AIZ160" s="36"/>
      <c r="AJA160" s="36"/>
      <c r="AJB160" s="36"/>
      <c r="AJC160" s="36"/>
      <c r="AJD160" s="36"/>
      <c r="AJE160" s="36"/>
      <c r="AJF160" s="36"/>
      <c r="AJG160" s="36"/>
      <c r="AJH160" s="36"/>
      <c r="AJI160" s="36"/>
      <c r="AJJ160" s="36"/>
      <c r="AJK160" s="36"/>
      <c r="AJL160" s="36"/>
      <c r="AJM160" s="36"/>
      <c r="AJN160" s="36"/>
      <c r="AJO160" s="36"/>
      <c r="AJP160" s="36"/>
      <c r="AJQ160" s="36"/>
      <c r="AJR160" s="36"/>
      <c r="AJS160" s="36"/>
      <c r="AJT160" s="36"/>
      <c r="AJU160" s="36"/>
      <c r="AJV160" s="36"/>
      <c r="AJW160" s="36"/>
      <c r="AJX160" s="36"/>
      <c r="AJY160" s="36"/>
      <c r="AJZ160" s="36"/>
      <c r="AKA160" s="36"/>
      <c r="AKB160" s="36"/>
      <c r="AKC160" s="36"/>
      <c r="AKD160" s="36"/>
      <c r="AKE160" s="36"/>
      <c r="AKF160" s="36"/>
      <c r="AKG160" s="36"/>
      <c r="AKH160" s="36"/>
      <c r="AKI160" s="36"/>
      <c r="AKJ160" s="36"/>
      <c r="AKK160" s="36"/>
      <c r="AKL160" s="36"/>
      <c r="AKM160" s="36"/>
      <c r="AKN160" s="36"/>
      <c r="AKO160" s="36"/>
      <c r="AKP160" s="36"/>
      <c r="AKQ160" s="36"/>
      <c r="AKR160" s="36"/>
      <c r="AKS160" s="36"/>
      <c r="AKT160" s="36"/>
      <c r="AKU160" s="36"/>
      <c r="AKV160" s="36"/>
      <c r="AKW160" s="36"/>
      <c r="AKX160" s="36"/>
      <c r="AKY160" s="36"/>
      <c r="AKZ160" s="36"/>
      <c r="ALA160" s="36"/>
      <c r="ALB160" s="36"/>
      <c r="ALC160" s="36"/>
      <c r="ALD160" s="36"/>
      <c r="ALE160" s="36"/>
      <c r="ALF160" s="36"/>
      <c r="ALG160" s="36"/>
      <c r="ALH160" s="36"/>
      <c r="ALI160" s="36"/>
      <c r="ALJ160" s="36"/>
      <c r="ALK160" s="36"/>
      <c r="ALL160" s="36"/>
      <c r="ALM160" s="36"/>
      <c r="ALN160" s="36"/>
      <c r="ALO160" s="36"/>
      <c r="ALP160" s="36"/>
      <c r="ALQ160" s="36"/>
      <c r="ALR160" s="36"/>
      <c r="ALS160" s="36"/>
      <c r="ALT160" s="36"/>
      <c r="ALU160" s="36"/>
      <c r="ALV160" s="36"/>
      <c r="ALW160" s="36"/>
      <c r="ALX160" s="36"/>
      <c r="ALY160" s="36"/>
      <c r="ALZ160" s="36"/>
      <c r="AMA160" s="36"/>
      <c r="AMB160" s="36"/>
      <c r="AMC160" s="36"/>
      <c r="AMD160" s="36"/>
      <c r="AME160" s="36"/>
      <c r="AMF160" s="36"/>
      <c r="AMG160" s="36"/>
      <c r="AMH160" s="36"/>
      <c r="AMI160" s="39"/>
      <c r="AMJ160" s="39"/>
      <c r="AMK160" s="39"/>
      <c r="AML160" s="39"/>
      <c r="AMM160" s="39"/>
      <c r="XFC160" s="39"/>
      <c r="XFD160" s="39"/>
    </row>
    <row r="161" s="37" customFormat="true" ht="13.8" hidden="false" customHeight="false" outlineLevel="0" collapsed="false">
      <c r="A161" s="159"/>
      <c r="B161" s="162" t="n">
        <v>0.025</v>
      </c>
      <c r="C161" s="163" t="n">
        <f aca="false">C154/220</f>
        <v>36.1671449314985</v>
      </c>
      <c r="D161" s="163"/>
      <c r="E161" s="163" t="n">
        <f aca="false">(E154/2)/220</f>
        <v>42.1638376933004</v>
      </c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  <c r="FW161" s="36"/>
      <c r="FX161" s="36"/>
      <c r="FY161" s="36"/>
      <c r="FZ161" s="36"/>
      <c r="GA161" s="36"/>
      <c r="GB161" s="36"/>
      <c r="GC161" s="36"/>
      <c r="GD161" s="36"/>
      <c r="GE161" s="36"/>
      <c r="GF161" s="36"/>
      <c r="GG161" s="36"/>
      <c r="GH161" s="36"/>
      <c r="GI161" s="36"/>
      <c r="GJ161" s="36"/>
      <c r="GK161" s="36"/>
      <c r="GL161" s="36"/>
      <c r="GM161" s="36"/>
      <c r="GN161" s="36"/>
      <c r="GO161" s="36"/>
      <c r="GP161" s="36"/>
      <c r="GQ161" s="36"/>
      <c r="GR161" s="36"/>
      <c r="GS161" s="36"/>
      <c r="GT161" s="36"/>
      <c r="GU161" s="36"/>
      <c r="GV161" s="36"/>
      <c r="GW161" s="36"/>
      <c r="GX161" s="36"/>
      <c r="GY161" s="36"/>
      <c r="GZ161" s="36"/>
      <c r="HA161" s="36"/>
      <c r="HB161" s="36"/>
      <c r="HC161" s="36"/>
      <c r="HD161" s="36"/>
      <c r="HE161" s="36"/>
      <c r="HF161" s="36"/>
      <c r="HG161" s="36"/>
      <c r="HH161" s="36"/>
      <c r="HI161" s="36"/>
      <c r="HJ161" s="36"/>
      <c r="HK161" s="36"/>
      <c r="HL161" s="36"/>
      <c r="HM161" s="36"/>
      <c r="HN161" s="36"/>
      <c r="HO161" s="36"/>
      <c r="HP161" s="36"/>
      <c r="HQ161" s="36"/>
      <c r="HR161" s="36"/>
      <c r="HS161" s="36"/>
      <c r="HT161" s="36"/>
      <c r="HU161" s="36"/>
      <c r="HV161" s="36"/>
      <c r="HW161" s="36"/>
      <c r="HX161" s="36"/>
      <c r="HY161" s="36"/>
      <c r="HZ161" s="36"/>
      <c r="IA161" s="36"/>
      <c r="IB161" s="36"/>
      <c r="IC161" s="36"/>
      <c r="ID161" s="36"/>
      <c r="IE161" s="36"/>
      <c r="IF161" s="36"/>
      <c r="IG161" s="36"/>
      <c r="IH161" s="36"/>
      <c r="II161" s="36"/>
      <c r="IJ161" s="36"/>
      <c r="IK161" s="36"/>
      <c r="IL161" s="36"/>
      <c r="IM161" s="36"/>
      <c r="IN161" s="36"/>
      <c r="IO161" s="36"/>
      <c r="IP161" s="36"/>
      <c r="IQ161" s="36"/>
      <c r="IR161" s="36"/>
      <c r="IS161" s="36"/>
      <c r="IT161" s="36"/>
      <c r="IU161" s="36"/>
      <c r="IV161" s="36"/>
      <c r="IW161" s="36"/>
      <c r="IX161" s="36"/>
      <c r="IY161" s="36"/>
      <c r="IZ161" s="36"/>
      <c r="JA161" s="36"/>
      <c r="JB161" s="36"/>
      <c r="JC161" s="36"/>
      <c r="JD161" s="36"/>
      <c r="JE161" s="36"/>
      <c r="JF161" s="36"/>
      <c r="JG161" s="36"/>
      <c r="JH161" s="36"/>
      <c r="JI161" s="36"/>
      <c r="JJ161" s="36"/>
      <c r="JK161" s="36"/>
      <c r="JL161" s="36"/>
      <c r="JM161" s="36"/>
      <c r="JN161" s="36"/>
      <c r="JO161" s="36"/>
      <c r="JP161" s="36"/>
      <c r="JQ161" s="36"/>
      <c r="JR161" s="36"/>
      <c r="JS161" s="36"/>
      <c r="JT161" s="36"/>
      <c r="JU161" s="36"/>
      <c r="JV161" s="36"/>
      <c r="JW161" s="36"/>
      <c r="JX161" s="36"/>
      <c r="JY161" s="36"/>
      <c r="JZ161" s="36"/>
      <c r="KA161" s="36"/>
      <c r="KB161" s="36"/>
      <c r="KC161" s="36"/>
      <c r="KD161" s="36"/>
      <c r="KE161" s="36"/>
      <c r="KF161" s="36"/>
      <c r="KG161" s="36"/>
      <c r="KH161" s="36"/>
      <c r="KI161" s="36"/>
      <c r="KJ161" s="36"/>
      <c r="KK161" s="36"/>
      <c r="KL161" s="36"/>
      <c r="KM161" s="36"/>
      <c r="KN161" s="36"/>
      <c r="KO161" s="36"/>
      <c r="KP161" s="36"/>
      <c r="KQ161" s="36"/>
      <c r="KR161" s="36"/>
      <c r="KS161" s="36"/>
      <c r="KT161" s="36"/>
      <c r="KU161" s="36"/>
      <c r="KV161" s="36"/>
      <c r="KW161" s="36"/>
      <c r="KX161" s="36"/>
      <c r="KY161" s="36"/>
      <c r="KZ161" s="36"/>
      <c r="LA161" s="36"/>
      <c r="LB161" s="36"/>
      <c r="LC161" s="36"/>
      <c r="LD161" s="36"/>
      <c r="LE161" s="36"/>
      <c r="LF161" s="36"/>
      <c r="LG161" s="36"/>
      <c r="LH161" s="36"/>
      <c r="LI161" s="36"/>
      <c r="LJ161" s="36"/>
      <c r="LK161" s="36"/>
      <c r="LL161" s="36"/>
      <c r="LM161" s="36"/>
      <c r="LN161" s="36"/>
      <c r="LO161" s="36"/>
      <c r="LP161" s="36"/>
      <c r="LQ161" s="36"/>
      <c r="LR161" s="36"/>
      <c r="LS161" s="36"/>
      <c r="LT161" s="36"/>
      <c r="LU161" s="36"/>
      <c r="LV161" s="36"/>
      <c r="LW161" s="36"/>
      <c r="LX161" s="36"/>
      <c r="LY161" s="36"/>
      <c r="LZ161" s="36"/>
      <c r="MA161" s="36"/>
      <c r="MB161" s="36"/>
      <c r="MC161" s="36"/>
      <c r="MD161" s="36"/>
      <c r="ME161" s="36"/>
      <c r="MF161" s="36"/>
      <c r="MG161" s="36"/>
      <c r="MH161" s="36"/>
      <c r="MI161" s="36"/>
      <c r="MJ161" s="36"/>
      <c r="MK161" s="36"/>
      <c r="ML161" s="36"/>
      <c r="MM161" s="36"/>
      <c r="MN161" s="36"/>
      <c r="MO161" s="36"/>
      <c r="MP161" s="36"/>
      <c r="MQ161" s="36"/>
      <c r="MR161" s="36"/>
      <c r="MS161" s="36"/>
      <c r="MT161" s="36"/>
      <c r="MU161" s="36"/>
      <c r="MV161" s="36"/>
      <c r="MW161" s="36"/>
      <c r="MX161" s="36"/>
      <c r="MY161" s="36"/>
      <c r="MZ161" s="36"/>
      <c r="NA161" s="36"/>
      <c r="NB161" s="36"/>
      <c r="NC161" s="36"/>
      <c r="ND161" s="36"/>
      <c r="NE161" s="36"/>
      <c r="NF161" s="36"/>
      <c r="NG161" s="36"/>
      <c r="NH161" s="36"/>
      <c r="NI161" s="36"/>
      <c r="NJ161" s="36"/>
      <c r="NK161" s="36"/>
      <c r="NL161" s="36"/>
      <c r="NM161" s="36"/>
      <c r="NN161" s="36"/>
      <c r="NO161" s="36"/>
      <c r="NP161" s="36"/>
      <c r="NQ161" s="36"/>
      <c r="NR161" s="36"/>
      <c r="NS161" s="36"/>
      <c r="NT161" s="36"/>
      <c r="NU161" s="36"/>
      <c r="NV161" s="36"/>
      <c r="NW161" s="36"/>
      <c r="NX161" s="36"/>
      <c r="NY161" s="36"/>
      <c r="NZ161" s="36"/>
      <c r="OA161" s="36"/>
      <c r="OB161" s="36"/>
      <c r="OC161" s="36"/>
      <c r="OD161" s="36"/>
      <c r="OE161" s="36"/>
      <c r="OF161" s="36"/>
      <c r="OG161" s="36"/>
      <c r="OH161" s="36"/>
      <c r="OI161" s="36"/>
      <c r="OJ161" s="36"/>
      <c r="OK161" s="36"/>
      <c r="OL161" s="36"/>
      <c r="OM161" s="36"/>
      <c r="ON161" s="36"/>
      <c r="OO161" s="36"/>
      <c r="OP161" s="36"/>
      <c r="OQ161" s="36"/>
      <c r="OR161" s="36"/>
      <c r="OS161" s="36"/>
      <c r="OT161" s="36"/>
      <c r="OU161" s="36"/>
      <c r="OV161" s="36"/>
      <c r="OW161" s="36"/>
      <c r="OX161" s="36"/>
      <c r="OY161" s="36"/>
      <c r="OZ161" s="36"/>
      <c r="PA161" s="36"/>
      <c r="PB161" s="36"/>
      <c r="PC161" s="36"/>
      <c r="PD161" s="36"/>
      <c r="PE161" s="36"/>
      <c r="PF161" s="36"/>
      <c r="PG161" s="36"/>
      <c r="PH161" s="36"/>
      <c r="PI161" s="36"/>
      <c r="PJ161" s="36"/>
      <c r="PK161" s="36"/>
      <c r="PL161" s="36"/>
      <c r="PM161" s="36"/>
      <c r="PN161" s="36"/>
      <c r="PO161" s="36"/>
      <c r="PP161" s="36"/>
      <c r="PQ161" s="36"/>
      <c r="PR161" s="36"/>
      <c r="PS161" s="36"/>
      <c r="PT161" s="36"/>
      <c r="PU161" s="36"/>
      <c r="PV161" s="36"/>
      <c r="PW161" s="36"/>
      <c r="PX161" s="36"/>
      <c r="PY161" s="36"/>
      <c r="PZ161" s="36"/>
      <c r="QA161" s="36"/>
      <c r="QB161" s="36"/>
      <c r="QC161" s="36"/>
      <c r="QD161" s="36"/>
      <c r="QE161" s="36"/>
      <c r="QF161" s="36"/>
      <c r="QG161" s="36"/>
      <c r="QH161" s="36"/>
      <c r="QI161" s="36"/>
      <c r="QJ161" s="36"/>
      <c r="QK161" s="36"/>
      <c r="QL161" s="36"/>
      <c r="QM161" s="36"/>
      <c r="QN161" s="36"/>
      <c r="QO161" s="36"/>
      <c r="QP161" s="36"/>
      <c r="QQ161" s="36"/>
      <c r="QR161" s="36"/>
      <c r="QS161" s="36"/>
      <c r="QT161" s="36"/>
      <c r="QU161" s="36"/>
      <c r="QV161" s="36"/>
      <c r="QW161" s="36"/>
      <c r="QX161" s="36"/>
      <c r="QY161" s="36"/>
      <c r="QZ161" s="36"/>
      <c r="RA161" s="36"/>
      <c r="RB161" s="36"/>
      <c r="RC161" s="36"/>
      <c r="RD161" s="36"/>
      <c r="RE161" s="36"/>
      <c r="RF161" s="36"/>
      <c r="RG161" s="36"/>
      <c r="RH161" s="36"/>
      <c r="RI161" s="36"/>
      <c r="RJ161" s="36"/>
      <c r="RK161" s="36"/>
      <c r="RL161" s="36"/>
      <c r="RM161" s="36"/>
      <c r="RN161" s="36"/>
      <c r="RO161" s="36"/>
      <c r="RP161" s="36"/>
      <c r="RQ161" s="36"/>
      <c r="RR161" s="36"/>
      <c r="RS161" s="36"/>
      <c r="RT161" s="36"/>
      <c r="RU161" s="36"/>
      <c r="RV161" s="36"/>
      <c r="RW161" s="36"/>
      <c r="RX161" s="36"/>
      <c r="RY161" s="36"/>
      <c r="RZ161" s="36"/>
      <c r="SA161" s="36"/>
      <c r="SB161" s="36"/>
      <c r="SC161" s="36"/>
      <c r="SD161" s="36"/>
      <c r="SE161" s="36"/>
      <c r="SF161" s="36"/>
      <c r="SG161" s="36"/>
      <c r="SH161" s="36"/>
      <c r="SI161" s="36"/>
      <c r="SJ161" s="36"/>
      <c r="SK161" s="36"/>
      <c r="SL161" s="36"/>
      <c r="SM161" s="36"/>
      <c r="SN161" s="36"/>
      <c r="SO161" s="36"/>
      <c r="SP161" s="36"/>
      <c r="SQ161" s="36"/>
      <c r="SR161" s="36"/>
      <c r="SS161" s="36"/>
      <c r="ST161" s="36"/>
      <c r="SU161" s="36"/>
      <c r="SV161" s="36"/>
      <c r="SW161" s="36"/>
      <c r="SX161" s="36"/>
      <c r="SY161" s="36"/>
      <c r="SZ161" s="36"/>
      <c r="TA161" s="36"/>
      <c r="TB161" s="36"/>
      <c r="TC161" s="36"/>
      <c r="TD161" s="36"/>
      <c r="TE161" s="36"/>
      <c r="TF161" s="36"/>
      <c r="TG161" s="36"/>
      <c r="TH161" s="36"/>
      <c r="TI161" s="36"/>
      <c r="TJ161" s="36"/>
      <c r="TK161" s="36"/>
      <c r="TL161" s="36"/>
      <c r="TM161" s="36"/>
      <c r="TN161" s="36"/>
      <c r="TO161" s="36"/>
      <c r="TP161" s="36"/>
      <c r="TQ161" s="36"/>
      <c r="TR161" s="36"/>
      <c r="TS161" s="36"/>
      <c r="TT161" s="36"/>
      <c r="TU161" s="36"/>
      <c r="TV161" s="36"/>
      <c r="TW161" s="36"/>
      <c r="TX161" s="36"/>
      <c r="TY161" s="36"/>
      <c r="TZ161" s="36"/>
      <c r="UA161" s="36"/>
      <c r="UB161" s="36"/>
      <c r="UC161" s="36"/>
      <c r="UD161" s="36"/>
      <c r="UE161" s="36"/>
      <c r="UF161" s="36"/>
      <c r="UG161" s="36"/>
      <c r="UH161" s="36"/>
      <c r="UI161" s="36"/>
      <c r="UJ161" s="36"/>
      <c r="UK161" s="36"/>
      <c r="UL161" s="36"/>
      <c r="UM161" s="36"/>
      <c r="UN161" s="36"/>
      <c r="UO161" s="36"/>
      <c r="UP161" s="36"/>
      <c r="UQ161" s="36"/>
      <c r="UR161" s="36"/>
      <c r="US161" s="36"/>
      <c r="UT161" s="36"/>
      <c r="UU161" s="36"/>
      <c r="UV161" s="36"/>
      <c r="UW161" s="36"/>
      <c r="UX161" s="36"/>
      <c r="UY161" s="36"/>
      <c r="UZ161" s="36"/>
      <c r="VA161" s="36"/>
      <c r="VB161" s="36"/>
      <c r="VC161" s="36"/>
      <c r="VD161" s="36"/>
      <c r="VE161" s="36"/>
      <c r="VF161" s="36"/>
      <c r="VG161" s="36"/>
      <c r="VH161" s="36"/>
      <c r="VI161" s="36"/>
      <c r="VJ161" s="36"/>
      <c r="VK161" s="36"/>
      <c r="VL161" s="36"/>
      <c r="VM161" s="36"/>
      <c r="VN161" s="36"/>
      <c r="VO161" s="36"/>
      <c r="VP161" s="36"/>
      <c r="VQ161" s="36"/>
      <c r="VR161" s="36"/>
      <c r="VS161" s="36"/>
      <c r="VT161" s="36"/>
      <c r="VU161" s="36"/>
      <c r="VV161" s="36"/>
      <c r="VW161" s="36"/>
      <c r="VX161" s="36"/>
      <c r="VY161" s="36"/>
      <c r="VZ161" s="36"/>
      <c r="WA161" s="36"/>
      <c r="WB161" s="36"/>
      <c r="WC161" s="36"/>
      <c r="WD161" s="36"/>
      <c r="WE161" s="36"/>
      <c r="WF161" s="36"/>
      <c r="WG161" s="36"/>
      <c r="WH161" s="36"/>
      <c r="WI161" s="36"/>
      <c r="WJ161" s="36"/>
      <c r="WK161" s="36"/>
      <c r="WL161" s="36"/>
      <c r="WM161" s="36"/>
      <c r="WN161" s="36"/>
      <c r="WO161" s="36"/>
      <c r="WP161" s="36"/>
      <c r="WQ161" s="36"/>
      <c r="WR161" s="36"/>
      <c r="WS161" s="36"/>
      <c r="WT161" s="36"/>
      <c r="WU161" s="36"/>
      <c r="WV161" s="36"/>
      <c r="WW161" s="36"/>
      <c r="WX161" s="36"/>
      <c r="WY161" s="36"/>
      <c r="WZ161" s="36"/>
      <c r="XA161" s="36"/>
      <c r="XB161" s="36"/>
      <c r="XC161" s="36"/>
      <c r="XD161" s="36"/>
      <c r="XE161" s="36"/>
      <c r="XF161" s="36"/>
      <c r="XG161" s="36"/>
      <c r="XH161" s="36"/>
      <c r="XI161" s="36"/>
      <c r="XJ161" s="36"/>
      <c r="XK161" s="36"/>
      <c r="XL161" s="36"/>
      <c r="XM161" s="36"/>
      <c r="XN161" s="36"/>
      <c r="XO161" s="36"/>
      <c r="XP161" s="36"/>
      <c r="XQ161" s="36"/>
      <c r="XR161" s="36"/>
      <c r="XS161" s="36"/>
      <c r="XT161" s="36"/>
      <c r="XU161" s="36"/>
      <c r="XV161" s="36"/>
      <c r="XW161" s="36"/>
      <c r="XX161" s="36"/>
      <c r="XY161" s="36"/>
      <c r="XZ161" s="36"/>
      <c r="YA161" s="36"/>
      <c r="YB161" s="36"/>
      <c r="YC161" s="36"/>
      <c r="YD161" s="36"/>
      <c r="YE161" s="36"/>
      <c r="YF161" s="36"/>
      <c r="YG161" s="36"/>
      <c r="YH161" s="36"/>
      <c r="YI161" s="36"/>
      <c r="YJ161" s="36"/>
      <c r="YK161" s="36"/>
      <c r="YL161" s="36"/>
      <c r="YM161" s="36"/>
      <c r="YN161" s="36"/>
      <c r="YO161" s="36"/>
      <c r="YP161" s="36"/>
      <c r="YQ161" s="36"/>
      <c r="YR161" s="36"/>
      <c r="YS161" s="36"/>
      <c r="YT161" s="36"/>
      <c r="YU161" s="36"/>
      <c r="YV161" s="36"/>
      <c r="YW161" s="36"/>
      <c r="YX161" s="36"/>
      <c r="YY161" s="36"/>
      <c r="YZ161" s="36"/>
      <c r="ZA161" s="36"/>
      <c r="ZB161" s="36"/>
      <c r="ZC161" s="36"/>
      <c r="ZD161" s="36"/>
      <c r="ZE161" s="36"/>
      <c r="ZF161" s="36"/>
      <c r="ZG161" s="36"/>
      <c r="ZH161" s="36"/>
      <c r="ZI161" s="36"/>
      <c r="ZJ161" s="36"/>
      <c r="ZK161" s="36"/>
      <c r="ZL161" s="36"/>
      <c r="ZM161" s="36"/>
      <c r="ZN161" s="36"/>
      <c r="ZO161" s="36"/>
      <c r="ZP161" s="36"/>
      <c r="ZQ161" s="36"/>
      <c r="ZR161" s="36"/>
      <c r="ZS161" s="36"/>
      <c r="ZT161" s="36"/>
      <c r="ZU161" s="36"/>
      <c r="ZV161" s="36"/>
      <c r="ZW161" s="36"/>
      <c r="ZX161" s="36"/>
      <c r="ZY161" s="36"/>
      <c r="ZZ161" s="36"/>
      <c r="AAA161" s="36"/>
      <c r="AAB161" s="36"/>
      <c r="AAC161" s="36"/>
      <c r="AAD161" s="36"/>
      <c r="AAE161" s="36"/>
      <c r="AAF161" s="36"/>
      <c r="AAG161" s="36"/>
      <c r="AAH161" s="36"/>
      <c r="AAI161" s="36"/>
      <c r="AAJ161" s="36"/>
      <c r="AAK161" s="36"/>
      <c r="AAL161" s="36"/>
      <c r="AAM161" s="36"/>
      <c r="AAN161" s="36"/>
      <c r="AAO161" s="36"/>
      <c r="AAP161" s="36"/>
      <c r="AAQ161" s="36"/>
      <c r="AAR161" s="36"/>
      <c r="AAS161" s="36"/>
      <c r="AAT161" s="36"/>
      <c r="AAU161" s="36"/>
      <c r="AAV161" s="36"/>
      <c r="AAW161" s="36"/>
      <c r="AAX161" s="36"/>
      <c r="AAY161" s="36"/>
      <c r="AAZ161" s="36"/>
      <c r="ABA161" s="36"/>
      <c r="ABB161" s="36"/>
      <c r="ABC161" s="36"/>
      <c r="ABD161" s="36"/>
      <c r="ABE161" s="36"/>
      <c r="ABF161" s="36"/>
      <c r="ABG161" s="36"/>
      <c r="ABH161" s="36"/>
      <c r="ABI161" s="36"/>
      <c r="ABJ161" s="36"/>
      <c r="ABK161" s="36"/>
      <c r="ABL161" s="36"/>
      <c r="ABM161" s="36"/>
      <c r="ABN161" s="36"/>
      <c r="ABO161" s="36"/>
      <c r="ABP161" s="36"/>
      <c r="ABQ161" s="36"/>
      <c r="ABR161" s="36"/>
      <c r="ABS161" s="36"/>
      <c r="ABT161" s="36"/>
      <c r="ABU161" s="36"/>
      <c r="ABV161" s="36"/>
      <c r="ABW161" s="36"/>
      <c r="ABX161" s="36"/>
      <c r="ABY161" s="36"/>
      <c r="ABZ161" s="36"/>
      <c r="ACA161" s="36"/>
      <c r="ACB161" s="36"/>
      <c r="ACC161" s="36"/>
      <c r="ACD161" s="36"/>
      <c r="ACE161" s="36"/>
      <c r="ACF161" s="36"/>
      <c r="ACG161" s="36"/>
      <c r="ACH161" s="36"/>
      <c r="ACI161" s="36"/>
      <c r="ACJ161" s="36"/>
      <c r="ACK161" s="36"/>
      <c r="ACL161" s="36"/>
      <c r="ACM161" s="36"/>
      <c r="ACN161" s="36"/>
      <c r="ACO161" s="36"/>
      <c r="ACP161" s="36"/>
      <c r="ACQ161" s="36"/>
      <c r="ACR161" s="36"/>
      <c r="ACS161" s="36"/>
      <c r="ACT161" s="36"/>
      <c r="ACU161" s="36"/>
      <c r="ACV161" s="36"/>
      <c r="ACW161" s="36"/>
      <c r="ACX161" s="36"/>
      <c r="ACY161" s="36"/>
      <c r="ACZ161" s="36"/>
      <c r="ADA161" s="36"/>
      <c r="ADB161" s="36"/>
      <c r="ADC161" s="36"/>
      <c r="ADD161" s="36"/>
      <c r="ADE161" s="36"/>
      <c r="ADF161" s="36"/>
      <c r="ADG161" s="36"/>
      <c r="ADH161" s="36"/>
      <c r="ADI161" s="36"/>
      <c r="ADJ161" s="36"/>
      <c r="ADK161" s="36"/>
      <c r="ADL161" s="36"/>
      <c r="ADM161" s="36"/>
      <c r="ADN161" s="36"/>
      <c r="ADO161" s="36"/>
      <c r="ADP161" s="36"/>
      <c r="ADQ161" s="36"/>
      <c r="ADR161" s="36"/>
      <c r="ADS161" s="36"/>
      <c r="ADT161" s="36"/>
      <c r="ADU161" s="36"/>
      <c r="ADV161" s="36"/>
      <c r="ADW161" s="36"/>
      <c r="ADX161" s="36"/>
      <c r="ADY161" s="36"/>
      <c r="ADZ161" s="36"/>
      <c r="AEA161" s="36"/>
      <c r="AEB161" s="36"/>
      <c r="AEC161" s="36"/>
      <c r="AED161" s="36"/>
      <c r="AEE161" s="36"/>
      <c r="AEF161" s="36"/>
      <c r="AEG161" s="36"/>
      <c r="AEH161" s="36"/>
      <c r="AEI161" s="36"/>
      <c r="AEJ161" s="36"/>
      <c r="AEK161" s="36"/>
      <c r="AEL161" s="36"/>
      <c r="AEM161" s="36"/>
      <c r="AEN161" s="36"/>
      <c r="AEO161" s="36"/>
      <c r="AEP161" s="36"/>
      <c r="AEQ161" s="36"/>
      <c r="AER161" s="36"/>
      <c r="AES161" s="36"/>
      <c r="AET161" s="36"/>
      <c r="AEU161" s="36"/>
      <c r="AEV161" s="36"/>
      <c r="AEW161" s="36"/>
      <c r="AEX161" s="36"/>
      <c r="AEY161" s="36"/>
      <c r="AEZ161" s="36"/>
      <c r="AFA161" s="36"/>
      <c r="AFB161" s="36"/>
      <c r="AFC161" s="36"/>
      <c r="AFD161" s="36"/>
      <c r="AFE161" s="36"/>
      <c r="AFF161" s="36"/>
      <c r="AFG161" s="36"/>
      <c r="AFH161" s="36"/>
      <c r="AFI161" s="36"/>
      <c r="AFJ161" s="36"/>
      <c r="AFK161" s="36"/>
      <c r="AFL161" s="36"/>
      <c r="AFM161" s="36"/>
      <c r="AFN161" s="36"/>
      <c r="AFO161" s="36"/>
      <c r="AFP161" s="36"/>
      <c r="AFQ161" s="36"/>
      <c r="AFR161" s="36"/>
      <c r="AFS161" s="36"/>
      <c r="AFT161" s="36"/>
      <c r="AFU161" s="36"/>
      <c r="AFV161" s="36"/>
      <c r="AFW161" s="36"/>
      <c r="AFX161" s="36"/>
      <c r="AFY161" s="36"/>
      <c r="AFZ161" s="36"/>
      <c r="AGA161" s="36"/>
      <c r="AGB161" s="36"/>
      <c r="AGC161" s="36"/>
      <c r="AGD161" s="36"/>
      <c r="AGE161" s="36"/>
      <c r="AGF161" s="36"/>
      <c r="AGG161" s="36"/>
      <c r="AGH161" s="36"/>
      <c r="AGI161" s="36"/>
      <c r="AGJ161" s="36"/>
      <c r="AGK161" s="36"/>
      <c r="AGL161" s="36"/>
      <c r="AGM161" s="36"/>
      <c r="AGN161" s="36"/>
      <c r="AGO161" s="36"/>
      <c r="AGP161" s="36"/>
      <c r="AGQ161" s="36"/>
      <c r="AGR161" s="36"/>
      <c r="AGS161" s="36"/>
      <c r="AGT161" s="36"/>
      <c r="AGU161" s="36"/>
      <c r="AGV161" s="36"/>
      <c r="AGW161" s="36"/>
      <c r="AGX161" s="36"/>
      <c r="AGY161" s="36"/>
      <c r="AGZ161" s="36"/>
      <c r="AHA161" s="36"/>
      <c r="AHB161" s="36"/>
      <c r="AHC161" s="36"/>
      <c r="AHD161" s="36"/>
      <c r="AHE161" s="36"/>
      <c r="AHF161" s="36"/>
      <c r="AHG161" s="36"/>
      <c r="AHH161" s="36"/>
      <c r="AHI161" s="36"/>
      <c r="AHJ161" s="36"/>
      <c r="AHK161" s="36"/>
      <c r="AHL161" s="36"/>
      <c r="AHM161" s="36"/>
      <c r="AHN161" s="36"/>
      <c r="AHO161" s="36"/>
      <c r="AHP161" s="36"/>
      <c r="AHQ161" s="36"/>
      <c r="AHR161" s="36"/>
      <c r="AHS161" s="36"/>
      <c r="AHT161" s="36"/>
      <c r="AHU161" s="36"/>
      <c r="AHV161" s="36"/>
      <c r="AHW161" s="36"/>
      <c r="AHX161" s="36"/>
      <c r="AHY161" s="36"/>
      <c r="AHZ161" s="36"/>
      <c r="AIA161" s="36"/>
      <c r="AIB161" s="36"/>
      <c r="AIC161" s="36"/>
      <c r="AID161" s="36"/>
      <c r="AIE161" s="36"/>
      <c r="AIF161" s="36"/>
      <c r="AIG161" s="36"/>
      <c r="AIH161" s="36"/>
      <c r="AII161" s="36"/>
      <c r="AIJ161" s="36"/>
      <c r="AIK161" s="36"/>
      <c r="AIL161" s="36"/>
      <c r="AIM161" s="36"/>
      <c r="AIN161" s="36"/>
      <c r="AIO161" s="36"/>
      <c r="AIP161" s="36"/>
      <c r="AIQ161" s="36"/>
      <c r="AIR161" s="36"/>
      <c r="AIS161" s="36"/>
      <c r="AIT161" s="36"/>
      <c r="AIU161" s="36"/>
      <c r="AIV161" s="36"/>
      <c r="AIW161" s="36"/>
      <c r="AIX161" s="36"/>
      <c r="AIY161" s="36"/>
      <c r="AIZ161" s="36"/>
      <c r="AJA161" s="36"/>
      <c r="AJB161" s="36"/>
      <c r="AJC161" s="36"/>
      <c r="AJD161" s="36"/>
      <c r="AJE161" s="36"/>
      <c r="AJF161" s="36"/>
      <c r="AJG161" s="36"/>
      <c r="AJH161" s="36"/>
      <c r="AJI161" s="36"/>
      <c r="AJJ161" s="36"/>
      <c r="AJK161" s="36"/>
      <c r="AJL161" s="36"/>
      <c r="AJM161" s="36"/>
      <c r="AJN161" s="36"/>
      <c r="AJO161" s="36"/>
      <c r="AJP161" s="36"/>
      <c r="AJQ161" s="36"/>
      <c r="AJR161" s="36"/>
      <c r="AJS161" s="36"/>
      <c r="AJT161" s="36"/>
      <c r="AJU161" s="36"/>
      <c r="AJV161" s="36"/>
      <c r="AJW161" s="36"/>
      <c r="AJX161" s="36"/>
      <c r="AJY161" s="36"/>
      <c r="AJZ161" s="36"/>
      <c r="AKA161" s="36"/>
      <c r="AKB161" s="36"/>
      <c r="AKC161" s="36"/>
      <c r="AKD161" s="36"/>
      <c r="AKE161" s="36"/>
      <c r="AKF161" s="36"/>
      <c r="AKG161" s="36"/>
      <c r="AKH161" s="36"/>
      <c r="AKI161" s="36"/>
      <c r="AKJ161" s="36"/>
      <c r="AKK161" s="36"/>
      <c r="AKL161" s="36"/>
      <c r="AKM161" s="36"/>
      <c r="AKN161" s="36"/>
      <c r="AKO161" s="36"/>
      <c r="AKP161" s="36"/>
      <c r="AKQ161" s="36"/>
      <c r="AKR161" s="36"/>
      <c r="AKS161" s="36"/>
      <c r="AKT161" s="36"/>
      <c r="AKU161" s="36"/>
      <c r="AKV161" s="36"/>
      <c r="AKW161" s="36"/>
      <c r="AKX161" s="36"/>
      <c r="AKY161" s="36"/>
      <c r="AKZ161" s="36"/>
      <c r="ALA161" s="36"/>
      <c r="ALB161" s="36"/>
      <c r="ALC161" s="36"/>
      <c r="ALD161" s="36"/>
      <c r="ALE161" s="36"/>
      <c r="ALF161" s="36"/>
      <c r="ALG161" s="36"/>
      <c r="ALH161" s="36"/>
      <c r="ALI161" s="36"/>
      <c r="ALJ161" s="36"/>
      <c r="ALK161" s="36"/>
      <c r="ALL161" s="36"/>
      <c r="ALM161" s="36"/>
      <c r="ALN161" s="36"/>
      <c r="ALO161" s="36"/>
      <c r="ALP161" s="36"/>
      <c r="ALQ161" s="36"/>
      <c r="ALR161" s="36"/>
      <c r="ALS161" s="36"/>
      <c r="ALT161" s="36"/>
      <c r="ALU161" s="36"/>
      <c r="ALV161" s="36"/>
      <c r="ALW161" s="36"/>
      <c r="ALX161" s="36"/>
      <c r="ALY161" s="36"/>
      <c r="ALZ161" s="36"/>
      <c r="AMA161" s="36"/>
      <c r="AMB161" s="36"/>
      <c r="AMC161" s="36"/>
      <c r="AMD161" s="36"/>
      <c r="AME161" s="36"/>
      <c r="AMF161" s="36"/>
      <c r="AMG161" s="36"/>
      <c r="AMH161" s="36"/>
      <c r="AMI161" s="39"/>
      <c r="AMK161" s="39"/>
      <c r="AML161" s="39"/>
      <c r="AMM161" s="39"/>
      <c r="XFC161" s="39"/>
      <c r="XFD161" s="39"/>
    </row>
    <row r="162" s="37" customFormat="true" ht="13.8" hidden="false" customHeight="false" outlineLevel="0" collapsed="false">
      <c r="A162" s="159"/>
      <c r="B162" s="162" t="n">
        <v>0.03</v>
      </c>
      <c r="C162" s="163" t="n">
        <f aca="false">C155/220</f>
        <v>36.3608629011369</v>
      </c>
      <c r="D162" s="163"/>
      <c r="E162" s="163" t="n">
        <f aca="false">(E155/2)/220</f>
        <v>42.3896750671263</v>
      </c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  <c r="FW162" s="36"/>
      <c r="FX162" s="36"/>
      <c r="FY162" s="36"/>
      <c r="FZ162" s="36"/>
      <c r="GA162" s="36"/>
      <c r="GB162" s="36"/>
      <c r="GC162" s="36"/>
      <c r="GD162" s="36"/>
      <c r="GE162" s="36"/>
      <c r="GF162" s="36"/>
      <c r="GG162" s="36"/>
      <c r="GH162" s="36"/>
      <c r="GI162" s="36"/>
      <c r="GJ162" s="36"/>
      <c r="GK162" s="36"/>
      <c r="GL162" s="36"/>
      <c r="GM162" s="36"/>
      <c r="GN162" s="36"/>
      <c r="GO162" s="36"/>
      <c r="GP162" s="36"/>
      <c r="GQ162" s="36"/>
      <c r="GR162" s="36"/>
      <c r="GS162" s="36"/>
      <c r="GT162" s="36"/>
      <c r="GU162" s="36"/>
      <c r="GV162" s="36"/>
      <c r="GW162" s="36"/>
      <c r="GX162" s="36"/>
      <c r="GY162" s="36"/>
      <c r="GZ162" s="36"/>
      <c r="HA162" s="36"/>
      <c r="HB162" s="36"/>
      <c r="HC162" s="36"/>
      <c r="HD162" s="36"/>
      <c r="HE162" s="36"/>
      <c r="HF162" s="36"/>
      <c r="HG162" s="36"/>
      <c r="HH162" s="36"/>
      <c r="HI162" s="36"/>
      <c r="HJ162" s="36"/>
      <c r="HK162" s="36"/>
      <c r="HL162" s="36"/>
      <c r="HM162" s="36"/>
      <c r="HN162" s="36"/>
      <c r="HO162" s="36"/>
      <c r="HP162" s="36"/>
      <c r="HQ162" s="36"/>
      <c r="HR162" s="36"/>
      <c r="HS162" s="36"/>
      <c r="HT162" s="36"/>
      <c r="HU162" s="36"/>
      <c r="HV162" s="36"/>
      <c r="HW162" s="36"/>
      <c r="HX162" s="36"/>
      <c r="HY162" s="36"/>
      <c r="HZ162" s="36"/>
      <c r="IA162" s="36"/>
      <c r="IB162" s="36"/>
      <c r="IC162" s="36"/>
      <c r="ID162" s="36"/>
      <c r="IE162" s="36"/>
      <c r="IF162" s="36"/>
      <c r="IG162" s="36"/>
      <c r="IH162" s="36"/>
      <c r="II162" s="36"/>
      <c r="IJ162" s="36"/>
      <c r="IK162" s="36"/>
      <c r="IL162" s="36"/>
      <c r="IM162" s="36"/>
      <c r="IN162" s="36"/>
      <c r="IO162" s="36"/>
      <c r="IP162" s="36"/>
      <c r="IQ162" s="36"/>
      <c r="IR162" s="36"/>
      <c r="IS162" s="36"/>
      <c r="IT162" s="36"/>
      <c r="IU162" s="36"/>
      <c r="IV162" s="36"/>
      <c r="IW162" s="36"/>
      <c r="IX162" s="36"/>
      <c r="IY162" s="36"/>
      <c r="IZ162" s="36"/>
      <c r="JA162" s="36"/>
      <c r="JB162" s="36"/>
      <c r="JC162" s="36"/>
      <c r="JD162" s="36"/>
      <c r="JE162" s="36"/>
      <c r="JF162" s="36"/>
      <c r="JG162" s="36"/>
      <c r="JH162" s="36"/>
      <c r="JI162" s="36"/>
      <c r="JJ162" s="36"/>
      <c r="JK162" s="36"/>
      <c r="JL162" s="36"/>
      <c r="JM162" s="36"/>
      <c r="JN162" s="36"/>
      <c r="JO162" s="36"/>
      <c r="JP162" s="36"/>
      <c r="JQ162" s="36"/>
      <c r="JR162" s="36"/>
      <c r="JS162" s="36"/>
      <c r="JT162" s="36"/>
      <c r="JU162" s="36"/>
      <c r="JV162" s="36"/>
      <c r="JW162" s="36"/>
      <c r="JX162" s="36"/>
      <c r="JY162" s="36"/>
      <c r="JZ162" s="36"/>
      <c r="KA162" s="36"/>
      <c r="KB162" s="36"/>
      <c r="KC162" s="36"/>
      <c r="KD162" s="36"/>
      <c r="KE162" s="36"/>
      <c r="KF162" s="36"/>
      <c r="KG162" s="36"/>
      <c r="KH162" s="36"/>
      <c r="KI162" s="36"/>
      <c r="KJ162" s="36"/>
      <c r="KK162" s="36"/>
      <c r="KL162" s="36"/>
      <c r="KM162" s="36"/>
      <c r="KN162" s="36"/>
      <c r="KO162" s="36"/>
      <c r="KP162" s="36"/>
      <c r="KQ162" s="36"/>
      <c r="KR162" s="36"/>
      <c r="KS162" s="36"/>
      <c r="KT162" s="36"/>
      <c r="KU162" s="36"/>
      <c r="KV162" s="36"/>
      <c r="KW162" s="36"/>
      <c r="KX162" s="36"/>
      <c r="KY162" s="36"/>
      <c r="KZ162" s="36"/>
      <c r="LA162" s="36"/>
      <c r="LB162" s="36"/>
      <c r="LC162" s="36"/>
      <c r="LD162" s="36"/>
      <c r="LE162" s="36"/>
      <c r="LF162" s="36"/>
      <c r="LG162" s="36"/>
      <c r="LH162" s="36"/>
      <c r="LI162" s="36"/>
      <c r="LJ162" s="36"/>
      <c r="LK162" s="36"/>
      <c r="LL162" s="36"/>
      <c r="LM162" s="36"/>
      <c r="LN162" s="36"/>
      <c r="LO162" s="36"/>
      <c r="LP162" s="36"/>
      <c r="LQ162" s="36"/>
      <c r="LR162" s="36"/>
      <c r="LS162" s="36"/>
      <c r="LT162" s="36"/>
      <c r="LU162" s="36"/>
      <c r="LV162" s="36"/>
      <c r="LW162" s="36"/>
      <c r="LX162" s="36"/>
      <c r="LY162" s="36"/>
      <c r="LZ162" s="36"/>
      <c r="MA162" s="36"/>
      <c r="MB162" s="36"/>
      <c r="MC162" s="36"/>
      <c r="MD162" s="36"/>
      <c r="ME162" s="36"/>
      <c r="MF162" s="36"/>
      <c r="MG162" s="36"/>
      <c r="MH162" s="36"/>
      <c r="MI162" s="36"/>
      <c r="MJ162" s="36"/>
      <c r="MK162" s="36"/>
      <c r="ML162" s="36"/>
      <c r="MM162" s="36"/>
      <c r="MN162" s="36"/>
      <c r="MO162" s="36"/>
      <c r="MP162" s="36"/>
      <c r="MQ162" s="36"/>
      <c r="MR162" s="36"/>
      <c r="MS162" s="36"/>
      <c r="MT162" s="36"/>
      <c r="MU162" s="36"/>
      <c r="MV162" s="36"/>
      <c r="MW162" s="36"/>
      <c r="MX162" s="36"/>
      <c r="MY162" s="36"/>
      <c r="MZ162" s="36"/>
      <c r="NA162" s="36"/>
      <c r="NB162" s="36"/>
      <c r="NC162" s="36"/>
      <c r="ND162" s="36"/>
      <c r="NE162" s="36"/>
      <c r="NF162" s="36"/>
      <c r="NG162" s="36"/>
      <c r="NH162" s="36"/>
      <c r="NI162" s="36"/>
      <c r="NJ162" s="36"/>
      <c r="NK162" s="36"/>
      <c r="NL162" s="36"/>
      <c r="NM162" s="36"/>
      <c r="NN162" s="36"/>
      <c r="NO162" s="36"/>
      <c r="NP162" s="36"/>
      <c r="NQ162" s="36"/>
      <c r="NR162" s="36"/>
      <c r="NS162" s="36"/>
      <c r="NT162" s="36"/>
      <c r="NU162" s="36"/>
      <c r="NV162" s="36"/>
      <c r="NW162" s="36"/>
      <c r="NX162" s="36"/>
      <c r="NY162" s="36"/>
      <c r="NZ162" s="36"/>
      <c r="OA162" s="36"/>
      <c r="OB162" s="36"/>
      <c r="OC162" s="36"/>
      <c r="OD162" s="36"/>
      <c r="OE162" s="36"/>
      <c r="OF162" s="36"/>
      <c r="OG162" s="36"/>
      <c r="OH162" s="36"/>
      <c r="OI162" s="36"/>
      <c r="OJ162" s="36"/>
      <c r="OK162" s="36"/>
      <c r="OL162" s="36"/>
      <c r="OM162" s="36"/>
      <c r="ON162" s="36"/>
      <c r="OO162" s="36"/>
      <c r="OP162" s="36"/>
      <c r="OQ162" s="36"/>
      <c r="OR162" s="36"/>
      <c r="OS162" s="36"/>
      <c r="OT162" s="36"/>
      <c r="OU162" s="36"/>
      <c r="OV162" s="36"/>
      <c r="OW162" s="36"/>
      <c r="OX162" s="36"/>
      <c r="OY162" s="36"/>
      <c r="OZ162" s="36"/>
      <c r="PA162" s="36"/>
      <c r="PB162" s="36"/>
      <c r="PC162" s="36"/>
      <c r="PD162" s="36"/>
      <c r="PE162" s="36"/>
      <c r="PF162" s="36"/>
      <c r="PG162" s="36"/>
      <c r="PH162" s="36"/>
      <c r="PI162" s="36"/>
      <c r="PJ162" s="36"/>
      <c r="PK162" s="36"/>
      <c r="PL162" s="36"/>
      <c r="PM162" s="36"/>
      <c r="PN162" s="36"/>
      <c r="PO162" s="36"/>
      <c r="PP162" s="36"/>
      <c r="PQ162" s="36"/>
      <c r="PR162" s="36"/>
      <c r="PS162" s="36"/>
      <c r="PT162" s="36"/>
      <c r="PU162" s="36"/>
      <c r="PV162" s="36"/>
      <c r="PW162" s="36"/>
      <c r="PX162" s="36"/>
      <c r="PY162" s="36"/>
      <c r="PZ162" s="36"/>
      <c r="QA162" s="36"/>
      <c r="QB162" s="36"/>
      <c r="QC162" s="36"/>
      <c r="QD162" s="36"/>
      <c r="QE162" s="36"/>
      <c r="QF162" s="36"/>
      <c r="QG162" s="36"/>
      <c r="QH162" s="36"/>
      <c r="QI162" s="36"/>
      <c r="QJ162" s="36"/>
      <c r="QK162" s="36"/>
      <c r="QL162" s="36"/>
      <c r="QM162" s="36"/>
      <c r="QN162" s="36"/>
      <c r="QO162" s="36"/>
      <c r="QP162" s="36"/>
      <c r="QQ162" s="36"/>
      <c r="QR162" s="36"/>
      <c r="QS162" s="36"/>
      <c r="QT162" s="36"/>
      <c r="QU162" s="36"/>
      <c r="QV162" s="36"/>
      <c r="QW162" s="36"/>
      <c r="QX162" s="36"/>
      <c r="QY162" s="36"/>
      <c r="QZ162" s="36"/>
      <c r="RA162" s="36"/>
      <c r="RB162" s="36"/>
      <c r="RC162" s="36"/>
      <c r="RD162" s="36"/>
      <c r="RE162" s="36"/>
      <c r="RF162" s="36"/>
      <c r="RG162" s="36"/>
      <c r="RH162" s="36"/>
      <c r="RI162" s="36"/>
      <c r="RJ162" s="36"/>
      <c r="RK162" s="36"/>
      <c r="RL162" s="36"/>
      <c r="RM162" s="36"/>
      <c r="RN162" s="36"/>
      <c r="RO162" s="36"/>
      <c r="RP162" s="36"/>
      <c r="RQ162" s="36"/>
      <c r="RR162" s="36"/>
      <c r="RS162" s="36"/>
      <c r="RT162" s="36"/>
      <c r="RU162" s="36"/>
      <c r="RV162" s="36"/>
      <c r="RW162" s="36"/>
      <c r="RX162" s="36"/>
      <c r="RY162" s="36"/>
      <c r="RZ162" s="36"/>
      <c r="SA162" s="36"/>
      <c r="SB162" s="36"/>
      <c r="SC162" s="36"/>
      <c r="SD162" s="36"/>
      <c r="SE162" s="36"/>
      <c r="SF162" s="36"/>
      <c r="SG162" s="36"/>
      <c r="SH162" s="36"/>
      <c r="SI162" s="36"/>
      <c r="SJ162" s="36"/>
      <c r="SK162" s="36"/>
      <c r="SL162" s="36"/>
      <c r="SM162" s="36"/>
      <c r="SN162" s="36"/>
      <c r="SO162" s="36"/>
      <c r="SP162" s="36"/>
      <c r="SQ162" s="36"/>
      <c r="SR162" s="36"/>
      <c r="SS162" s="36"/>
      <c r="ST162" s="36"/>
      <c r="SU162" s="36"/>
      <c r="SV162" s="36"/>
      <c r="SW162" s="36"/>
      <c r="SX162" s="36"/>
      <c r="SY162" s="36"/>
      <c r="SZ162" s="36"/>
      <c r="TA162" s="36"/>
      <c r="TB162" s="36"/>
      <c r="TC162" s="36"/>
      <c r="TD162" s="36"/>
      <c r="TE162" s="36"/>
      <c r="TF162" s="36"/>
      <c r="TG162" s="36"/>
      <c r="TH162" s="36"/>
      <c r="TI162" s="36"/>
      <c r="TJ162" s="36"/>
      <c r="TK162" s="36"/>
      <c r="TL162" s="36"/>
      <c r="TM162" s="36"/>
      <c r="TN162" s="36"/>
      <c r="TO162" s="36"/>
      <c r="TP162" s="36"/>
      <c r="TQ162" s="36"/>
      <c r="TR162" s="36"/>
      <c r="TS162" s="36"/>
      <c r="TT162" s="36"/>
      <c r="TU162" s="36"/>
      <c r="TV162" s="36"/>
      <c r="TW162" s="36"/>
      <c r="TX162" s="36"/>
      <c r="TY162" s="36"/>
      <c r="TZ162" s="36"/>
      <c r="UA162" s="36"/>
      <c r="UB162" s="36"/>
      <c r="UC162" s="36"/>
      <c r="UD162" s="36"/>
      <c r="UE162" s="36"/>
      <c r="UF162" s="36"/>
      <c r="UG162" s="36"/>
      <c r="UH162" s="36"/>
      <c r="UI162" s="36"/>
      <c r="UJ162" s="36"/>
      <c r="UK162" s="36"/>
      <c r="UL162" s="36"/>
      <c r="UM162" s="36"/>
      <c r="UN162" s="36"/>
      <c r="UO162" s="36"/>
      <c r="UP162" s="36"/>
      <c r="UQ162" s="36"/>
      <c r="UR162" s="36"/>
      <c r="US162" s="36"/>
      <c r="UT162" s="36"/>
      <c r="UU162" s="36"/>
      <c r="UV162" s="36"/>
      <c r="UW162" s="36"/>
      <c r="UX162" s="36"/>
      <c r="UY162" s="36"/>
      <c r="UZ162" s="36"/>
      <c r="VA162" s="36"/>
      <c r="VB162" s="36"/>
      <c r="VC162" s="36"/>
      <c r="VD162" s="36"/>
      <c r="VE162" s="36"/>
      <c r="VF162" s="36"/>
      <c r="VG162" s="36"/>
      <c r="VH162" s="36"/>
      <c r="VI162" s="36"/>
      <c r="VJ162" s="36"/>
      <c r="VK162" s="36"/>
      <c r="VL162" s="36"/>
      <c r="VM162" s="36"/>
      <c r="VN162" s="36"/>
      <c r="VO162" s="36"/>
      <c r="VP162" s="36"/>
      <c r="VQ162" s="36"/>
      <c r="VR162" s="36"/>
      <c r="VS162" s="36"/>
      <c r="VT162" s="36"/>
      <c r="VU162" s="36"/>
      <c r="VV162" s="36"/>
      <c r="VW162" s="36"/>
      <c r="VX162" s="36"/>
      <c r="VY162" s="36"/>
      <c r="VZ162" s="36"/>
      <c r="WA162" s="36"/>
      <c r="WB162" s="36"/>
      <c r="WC162" s="36"/>
      <c r="WD162" s="36"/>
      <c r="WE162" s="36"/>
      <c r="WF162" s="36"/>
      <c r="WG162" s="36"/>
      <c r="WH162" s="36"/>
      <c r="WI162" s="36"/>
      <c r="WJ162" s="36"/>
      <c r="WK162" s="36"/>
      <c r="WL162" s="36"/>
      <c r="WM162" s="36"/>
      <c r="WN162" s="36"/>
      <c r="WO162" s="36"/>
      <c r="WP162" s="36"/>
      <c r="WQ162" s="36"/>
      <c r="WR162" s="36"/>
      <c r="WS162" s="36"/>
      <c r="WT162" s="36"/>
      <c r="WU162" s="36"/>
      <c r="WV162" s="36"/>
      <c r="WW162" s="36"/>
      <c r="WX162" s="36"/>
      <c r="WY162" s="36"/>
      <c r="WZ162" s="36"/>
      <c r="XA162" s="36"/>
      <c r="XB162" s="36"/>
      <c r="XC162" s="36"/>
      <c r="XD162" s="36"/>
      <c r="XE162" s="36"/>
      <c r="XF162" s="36"/>
      <c r="XG162" s="36"/>
      <c r="XH162" s="36"/>
      <c r="XI162" s="36"/>
      <c r="XJ162" s="36"/>
      <c r="XK162" s="36"/>
      <c r="XL162" s="36"/>
      <c r="XM162" s="36"/>
      <c r="XN162" s="36"/>
      <c r="XO162" s="36"/>
      <c r="XP162" s="36"/>
      <c r="XQ162" s="36"/>
      <c r="XR162" s="36"/>
      <c r="XS162" s="36"/>
      <c r="XT162" s="36"/>
      <c r="XU162" s="36"/>
      <c r="XV162" s="36"/>
      <c r="XW162" s="36"/>
      <c r="XX162" s="36"/>
      <c r="XY162" s="36"/>
      <c r="XZ162" s="36"/>
      <c r="YA162" s="36"/>
      <c r="YB162" s="36"/>
      <c r="YC162" s="36"/>
      <c r="YD162" s="36"/>
      <c r="YE162" s="36"/>
      <c r="YF162" s="36"/>
      <c r="YG162" s="36"/>
      <c r="YH162" s="36"/>
      <c r="YI162" s="36"/>
      <c r="YJ162" s="36"/>
      <c r="YK162" s="36"/>
      <c r="YL162" s="36"/>
      <c r="YM162" s="36"/>
      <c r="YN162" s="36"/>
      <c r="YO162" s="36"/>
      <c r="YP162" s="36"/>
      <c r="YQ162" s="36"/>
      <c r="YR162" s="36"/>
      <c r="YS162" s="36"/>
      <c r="YT162" s="36"/>
      <c r="YU162" s="36"/>
      <c r="YV162" s="36"/>
      <c r="YW162" s="36"/>
      <c r="YX162" s="36"/>
      <c r="YY162" s="36"/>
      <c r="YZ162" s="36"/>
      <c r="ZA162" s="36"/>
      <c r="ZB162" s="36"/>
      <c r="ZC162" s="36"/>
      <c r="ZD162" s="36"/>
      <c r="ZE162" s="36"/>
      <c r="ZF162" s="36"/>
      <c r="ZG162" s="36"/>
      <c r="ZH162" s="36"/>
      <c r="ZI162" s="36"/>
      <c r="ZJ162" s="36"/>
      <c r="ZK162" s="36"/>
      <c r="ZL162" s="36"/>
      <c r="ZM162" s="36"/>
      <c r="ZN162" s="36"/>
      <c r="ZO162" s="36"/>
      <c r="ZP162" s="36"/>
      <c r="ZQ162" s="36"/>
      <c r="ZR162" s="36"/>
      <c r="ZS162" s="36"/>
      <c r="ZT162" s="36"/>
      <c r="ZU162" s="36"/>
      <c r="ZV162" s="36"/>
      <c r="ZW162" s="36"/>
      <c r="ZX162" s="36"/>
      <c r="ZY162" s="36"/>
      <c r="ZZ162" s="36"/>
      <c r="AAA162" s="36"/>
      <c r="AAB162" s="36"/>
      <c r="AAC162" s="36"/>
      <c r="AAD162" s="36"/>
      <c r="AAE162" s="36"/>
      <c r="AAF162" s="36"/>
      <c r="AAG162" s="36"/>
      <c r="AAH162" s="36"/>
      <c r="AAI162" s="36"/>
      <c r="AAJ162" s="36"/>
      <c r="AAK162" s="36"/>
      <c r="AAL162" s="36"/>
      <c r="AAM162" s="36"/>
      <c r="AAN162" s="36"/>
      <c r="AAO162" s="36"/>
      <c r="AAP162" s="36"/>
      <c r="AAQ162" s="36"/>
      <c r="AAR162" s="36"/>
      <c r="AAS162" s="36"/>
      <c r="AAT162" s="36"/>
      <c r="AAU162" s="36"/>
      <c r="AAV162" s="36"/>
      <c r="AAW162" s="36"/>
      <c r="AAX162" s="36"/>
      <c r="AAY162" s="36"/>
      <c r="AAZ162" s="36"/>
      <c r="ABA162" s="36"/>
      <c r="ABB162" s="36"/>
      <c r="ABC162" s="36"/>
      <c r="ABD162" s="36"/>
      <c r="ABE162" s="36"/>
      <c r="ABF162" s="36"/>
      <c r="ABG162" s="36"/>
      <c r="ABH162" s="36"/>
      <c r="ABI162" s="36"/>
      <c r="ABJ162" s="36"/>
      <c r="ABK162" s="36"/>
      <c r="ABL162" s="36"/>
      <c r="ABM162" s="36"/>
      <c r="ABN162" s="36"/>
      <c r="ABO162" s="36"/>
      <c r="ABP162" s="36"/>
      <c r="ABQ162" s="36"/>
      <c r="ABR162" s="36"/>
      <c r="ABS162" s="36"/>
      <c r="ABT162" s="36"/>
      <c r="ABU162" s="36"/>
      <c r="ABV162" s="36"/>
      <c r="ABW162" s="36"/>
      <c r="ABX162" s="36"/>
      <c r="ABY162" s="36"/>
      <c r="ABZ162" s="36"/>
      <c r="ACA162" s="36"/>
      <c r="ACB162" s="36"/>
      <c r="ACC162" s="36"/>
      <c r="ACD162" s="36"/>
      <c r="ACE162" s="36"/>
      <c r="ACF162" s="36"/>
      <c r="ACG162" s="36"/>
      <c r="ACH162" s="36"/>
      <c r="ACI162" s="36"/>
      <c r="ACJ162" s="36"/>
      <c r="ACK162" s="36"/>
      <c r="ACL162" s="36"/>
      <c r="ACM162" s="36"/>
      <c r="ACN162" s="36"/>
      <c r="ACO162" s="36"/>
      <c r="ACP162" s="36"/>
      <c r="ACQ162" s="36"/>
      <c r="ACR162" s="36"/>
      <c r="ACS162" s="36"/>
      <c r="ACT162" s="36"/>
      <c r="ACU162" s="36"/>
      <c r="ACV162" s="36"/>
      <c r="ACW162" s="36"/>
      <c r="ACX162" s="36"/>
      <c r="ACY162" s="36"/>
      <c r="ACZ162" s="36"/>
      <c r="ADA162" s="36"/>
      <c r="ADB162" s="36"/>
      <c r="ADC162" s="36"/>
      <c r="ADD162" s="36"/>
      <c r="ADE162" s="36"/>
      <c r="ADF162" s="36"/>
      <c r="ADG162" s="36"/>
      <c r="ADH162" s="36"/>
      <c r="ADI162" s="36"/>
      <c r="ADJ162" s="36"/>
      <c r="ADK162" s="36"/>
      <c r="ADL162" s="36"/>
      <c r="ADM162" s="36"/>
      <c r="ADN162" s="36"/>
      <c r="ADO162" s="36"/>
      <c r="ADP162" s="36"/>
      <c r="ADQ162" s="36"/>
      <c r="ADR162" s="36"/>
      <c r="ADS162" s="36"/>
      <c r="ADT162" s="36"/>
      <c r="ADU162" s="36"/>
      <c r="ADV162" s="36"/>
      <c r="ADW162" s="36"/>
      <c r="ADX162" s="36"/>
      <c r="ADY162" s="36"/>
      <c r="ADZ162" s="36"/>
      <c r="AEA162" s="36"/>
      <c r="AEB162" s="36"/>
      <c r="AEC162" s="36"/>
      <c r="AED162" s="36"/>
      <c r="AEE162" s="36"/>
      <c r="AEF162" s="36"/>
      <c r="AEG162" s="36"/>
      <c r="AEH162" s="36"/>
      <c r="AEI162" s="36"/>
      <c r="AEJ162" s="36"/>
      <c r="AEK162" s="36"/>
      <c r="AEL162" s="36"/>
      <c r="AEM162" s="36"/>
      <c r="AEN162" s="36"/>
      <c r="AEO162" s="36"/>
      <c r="AEP162" s="36"/>
      <c r="AEQ162" s="36"/>
      <c r="AER162" s="36"/>
      <c r="AES162" s="36"/>
      <c r="AET162" s="36"/>
      <c r="AEU162" s="36"/>
      <c r="AEV162" s="36"/>
      <c r="AEW162" s="36"/>
      <c r="AEX162" s="36"/>
      <c r="AEY162" s="36"/>
      <c r="AEZ162" s="36"/>
      <c r="AFA162" s="36"/>
      <c r="AFB162" s="36"/>
      <c r="AFC162" s="36"/>
      <c r="AFD162" s="36"/>
      <c r="AFE162" s="36"/>
      <c r="AFF162" s="36"/>
      <c r="AFG162" s="36"/>
      <c r="AFH162" s="36"/>
      <c r="AFI162" s="36"/>
      <c r="AFJ162" s="36"/>
      <c r="AFK162" s="36"/>
      <c r="AFL162" s="36"/>
      <c r="AFM162" s="36"/>
      <c r="AFN162" s="36"/>
      <c r="AFO162" s="36"/>
      <c r="AFP162" s="36"/>
      <c r="AFQ162" s="36"/>
      <c r="AFR162" s="36"/>
      <c r="AFS162" s="36"/>
      <c r="AFT162" s="36"/>
      <c r="AFU162" s="36"/>
      <c r="AFV162" s="36"/>
      <c r="AFW162" s="36"/>
      <c r="AFX162" s="36"/>
      <c r="AFY162" s="36"/>
      <c r="AFZ162" s="36"/>
      <c r="AGA162" s="36"/>
      <c r="AGB162" s="36"/>
      <c r="AGC162" s="36"/>
      <c r="AGD162" s="36"/>
      <c r="AGE162" s="36"/>
      <c r="AGF162" s="36"/>
      <c r="AGG162" s="36"/>
      <c r="AGH162" s="36"/>
      <c r="AGI162" s="36"/>
      <c r="AGJ162" s="36"/>
      <c r="AGK162" s="36"/>
      <c r="AGL162" s="36"/>
      <c r="AGM162" s="36"/>
      <c r="AGN162" s="36"/>
      <c r="AGO162" s="36"/>
      <c r="AGP162" s="36"/>
      <c r="AGQ162" s="36"/>
      <c r="AGR162" s="36"/>
      <c r="AGS162" s="36"/>
      <c r="AGT162" s="36"/>
      <c r="AGU162" s="36"/>
      <c r="AGV162" s="36"/>
      <c r="AGW162" s="36"/>
      <c r="AGX162" s="36"/>
      <c r="AGY162" s="36"/>
      <c r="AGZ162" s="36"/>
      <c r="AHA162" s="36"/>
      <c r="AHB162" s="36"/>
      <c r="AHC162" s="36"/>
      <c r="AHD162" s="36"/>
      <c r="AHE162" s="36"/>
      <c r="AHF162" s="36"/>
      <c r="AHG162" s="36"/>
      <c r="AHH162" s="36"/>
      <c r="AHI162" s="36"/>
      <c r="AHJ162" s="36"/>
      <c r="AHK162" s="36"/>
      <c r="AHL162" s="36"/>
      <c r="AHM162" s="36"/>
      <c r="AHN162" s="36"/>
      <c r="AHO162" s="36"/>
      <c r="AHP162" s="36"/>
      <c r="AHQ162" s="36"/>
      <c r="AHR162" s="36"/>
      <c r="AHS162" s="36"/>
      <c r="AHT162" s="36"/>
      <c r="AHU162" s="36"/>
      <c r="AHV162" s="36"/>
      <c r="AHW162" s="36"/>
      <c r="AHX162" s="36"/>
      <c r="AHY162" s="36"/>
      <c r="AHZ162" s="36"/>
      <c r="AIA162" s="36"/>
      <c r="AIB162" s="36"/>
      <c r="AIC162" s="36"/>
      <c r="AID162" s="36"/>
      <c r="AIE162" s="36"/>
      <c r="AIF162" s="36"/>
      <c r="AIG162" s="36"/>
      <c r="AIH162" s="36"/>
      <c r="AII162" s="36"/>
      <c r="AIJ162" s="36"/>
      <c r="AIK162" s="36"/>
      <c r="AIL162" s="36"/>
      <c r="AIM162" s="36"/>
      <c r="AIN162" s="36"/>
      <c r="AIO162" s="36"/>
      <c r="AIP162" s="36"/>
      <c r="AIQ162" s="36"/>
      <c r="AIR162" s="36"/>
      <c r="AIS162" s="36"/>
      <c r="AIT162" s="36"/>
      <c r="AIU162" s="36"/>
      <c r="AIV162" s="36"/>
      <c r="AIW162" s="36"/>
      <c r="AIX162" s="36"/>
      <c r="AIY162" s="36"/>
      <c r="AIZ162" s="36"/>
      <c r="AJA162" s="36"/>
      <c r="AJB162" s="36"/>
      <c r="AJC162" s="36"/>
      <c r="AJD162" s="36"/>
      <c r="AJE162" s="36"/>
      <c r="AJF162" s="36"/>
      <c r="AJG162" s="36"/>
      <c r="AJH162" s="36"/>
      <c r="AJI162" s="36"/>
      <c r="AJJ162" s="36"/>
      <c r="AJK162" s="36"/>
      <c r="AJL162" s="36"/>
      <c r="AJM162" s="36"/>
      <c r="AJN162" s="36"/>
      <c r="AJO162" s="36"/>
      <c r="AJP162" s="36"/>
      <c r="AJQ162" s="36"/>
      <c r="AJR162" s="36"/>
      <c r="AJS162" s="36"/>
      <c r="AJT162" s="36"/>
      <c r="AJU162" s="36"/>
      <c r="AJV162" s="36"/>
      <c r="AJW162" s="36"/>
      <c r="AJX162" s="36"/>
      <c r="AJY162" s="36"/>
      <c r="AJZ162" s="36"/>
      <c r="AKA162" s="36"/>
      <c r="AKB162" s="36"/>
      <c r="AKC162" s="36"/>
      <c r="AKD162" s="36"/>
      <c r="AKE162" s="36"/>
      <c r="AKF162" s="36"/>
      <c r="AKG162" s="36"/>
      <c r="AKH162" s="36"/>
      <c r="AKI162" s="36"/>
      <c r="AKJ162" s="36"/>
      <c r="AKK162" s="36"/>
      <c r="AKL162" s="36"/>
      <c r="AKM162" s="36"/>
      <c r="AKN162" s="36"/>
      <c r="AKO162" s="36"/>
      <c r="AKP162" s="36"/>
      <c r="AKQ162" s="36"/>
      <c r="AKR162" s="36"/>
      <c r="AKS162" s="36"/>
      <c r="AKT162" s="36"/>
      <c r="AKU162" s="36"/>
      <c r="AKV162" s="36"/>
      <c r="AKW162" s="36"/>
      <c r="AKX162" s="36"/>
      <c r="AKY162" s="36"/>
      <c r="AKZ162" s="36"/>
      <c r="ALA162" s="36"/>
      <c r="ALB162" s="36"/>
      <c r="ALC162" s="36"/>
      <c r="ALD162" s="36"/>
      <c r="ALE162" s="36"/>
      <c r="ALF162" s="36"/>
      <c r="ALG162" s="36"/>
      <c r="ALH162" s="36"/>
      <c r="ALI162" s="36"/>
      <c r="ALJ162" s="36"/>
      <c r="ALK162" s="36"/>
      <c r="ALL162" s="36"/>
      <c r="ALM162" s="36"/>
      <c r="ALN162" s="36"/>
      <c r="ALO162" s="36"/>
      <c r="ALP162" s="36"/>
      <c r="ALQ162" s="36"/>
      <c r="ALR162" s="36"/>
      <c r="ALS162" s="36"/>
      <c r="ALT162" s="36"/>
      <c r="ALU162" s="36"/>
      <c r="ALV162" s="36"/>
      <c r="ALW162" s="36"/>
      <c r="ALX162" s="36"/>
      <c r="ALY162" s="36"/>
      <c r="ALZ162" s="36"/>
      <c r="AMA162" s="36"/>
      <c r="AMB162" s="36"/>
      <c r="AMC162" s="36"/>
      <c r="AMD162" s="36"/>
      <c r="AME162" s="36"/>
      <c r="AMF162" s="36"/>
      <c r="AMG162" s="36"/>
      <c r="AMH162" s="36"/>
      <c r="AMI162" s="39"/>
      <c r="AMK162" s="39"/>
      <c r="AML162" s="39"/>
      <c r="AMM162" s="39"/>
      <c r="XFC162" s="39"/>
      <c r="XFD162" s="39"/>
    </row>
    <row r="163" s="37" customFormat="true" ht="13.8" hidden="false" customHeight="false" outlineLevel="0" collapsed="false">
      <c r="A163" s="159"/>
      <c r="B163" s="162" t="n">
        <v>0.035</v>
      </c>
      <c r="C163" s="163" t="n">
        <f aca="false">C156/220</f>
        <v>36.5566672247833</v>
      </c>
      <c r="D163" s="163"/>
      <c r="E163" s="163" t="n">
        <f aca="false">(E156/2)/220</f>
        <v>42.6179447228459</v>
      </c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  <c r="FW163" s="36"/>
      <c r="FX163" s="36"/>
      <c r="FY163" s="36"/>
      <c r="FZ163" s="36"/>
      <c r="GA163" s="36"/>
      <c r="GB163" s="36"/>
      <c r="GC163" s="36"/>
      <c r="GD163" s="36"/>
      <c r="GE163" s="36"/>
      <c r="GF163" s="36"/>
      <c r="GG163" s="36"/>
      <c r="GH163" s="36"/>
      <c r="GI163" s="36"/>
      <c r="GJ163" s="36"/>
      <c r="GK163" s="36"/>
      <c r="GL163" s="36"/>
      <c r="GM163" s="36"/>
      <c r="GN163" s="36"/>
      <c r="GO163" s="36"/>
      <c r="GP163" s="36"/>
      <c r="GQ163" s="36"/>
      <c r="GR163" s="36"/>
      <c r="GS163" s="36"/>
      <c r="GT163" s="36"/>
      <c r="GU163" s="36"/>
      <c r="GV163" s="36"/>
      <c r="GW163" s="36"/>
      <c r="GX163" s="36"/>
      <c r="GY163" s="36"/>
      <c r="GZ163" s="36"/>
      <c r="HA163" s="36"/>
      <c r="HB163" s="36"/>
      <c r="HC163" s="36"/>
      <c r="HD163" s="36"/>
      <c r="HE163" s="36"/>
      <c r="HF163" s="36"/>
      <c r="HG163" s="36"/>
      <c r="HH163" s="36"/>
      <c r="HI163" s="36"/>
      <c r="HJ163" s="36"/>
      <c r="HK163" s="36"/>
      <c r="HL163" s="36"/>
      <c r="HM163" s="36"/>
      <c r="HN163" s="36"/>
      <c r="HO163" s="36"/>
      <c r="HP163" s="36"/>
      <c r="HQ163" s="36"/>
      <c r="HR163" s="36"/>
      <c r="HS163" s="36"/>
      <c r="HT163" s="36"/>
      <c r="HU163" s="36"/>
      <c r="HV163" s="36"/>
      <c r="HW163" s="36"/>
      <c r="HX163" s="36"/>
      <c r="HY163" s="36"/>
      <c r="HZ163" s="36"/>
      <c r="IA163" s="36"/>
      <c r="IB163" s="36"/>
      <c r="IC163" s="36"/>
      <c r="ID163" s="36"/>
      <c r="IE163" s="36"/>
      <c r="IF163" s="36"/>
      <c r="IG163" s="36"/>
      <c r="IH163" s="36"/>
      <c r="II163" s="36"/>
      <c r="IJ163" s="36"/>
      <c r="IK163" s="36"/>
      <c r="IL163" s="36"/>
      <c r="IM163" s="36"/>
      <c r="IN163" s="36"/>
      <c r="IO163" s="36"/>
      <c r="IP163" s="36"/>
      <c r="IQ163" s="36"/>
      <c r="IR163" s="36"/>
      <c r="IS163" s="36"/>
      <c r="IT163" s="36"/>
      <c r="IU163" s="36"/>
      <c r="IV163" s="36"/>
      <c r="IW163" s="36"/>
      <c r="IX163" s="36"/>
      <c r="IY163" s="36"/>
      <c r="IZ163" s="36"/>
      <c r="JA163" s="36"/>
      <c r="JB163" s="36"/>
      <c r="JC163" s="36"/>
      <c r="JD163" s="36"/>
      <c r="JE163" s="36"/>
      <c r="JF163" s="36"/>
      <c r="JG163" s="36"/>
      <c r="JH163" s="36"/>
      <c r="JI163" s="36"/>
      <c r="JJ163" s="36"/>
      <c r="JK163" s="36"/>
      <c r="JL163" s="36"/>
      <c r="JM163" s="36"/>
      <c r="JN163" s="36"/>
      <c r="JO163" s="36"/>
      <c r="JP163" s="36"/>
      <c r="JQ163" s="36"/>
      <c r="JR163" s="36"/>
      <c r="JS163" s="36"/>
      <c r="JT163" s="36"/>
      <c r="JU163" s="36"/>
      <c r="JV163" s="36"/>
      <c r="JW163" s="36"/>
      <c r="JX163" s="36"/>
      <c r="JY163" s="36"/>
      <c r="JZ163" s="36"/>
      <c r="KA163" s="36"/>
      <c r="KB163" s="36"/>
      <c r="KC163" s="36"/>
      <c r="KD163" s="36"/>
      <c r="KE163" s="36"/>
      <c r="KF163" s="36"/>
      <c r="KG163" s="36"/>
      <c r="KH163" s="36"/>
      <c r="KI163" s="36"/>
      <c r="KJ163" s="36"/>
      <c r="KK163" s="36"/>
      <c r="KL163" s="36"/>
      <c r="KM163" s="36"/>
      <c r="KN163" s="36"/>
      <c r="KO163" s="36"/>
      <c r="KP163" s="36"/>
      <c r="KQ163" s="36"/>
      <c r="KR163" s="36"/>
      <c r="KS163" s="36"/>
      <c r="KT163" s="36"/>
      <c r="KU163" s="36"/>
      <c r="KV163" s="36"/>
      <c r="KW163" s="36"/>
      <c r="KX163" s="36"/>
      <c r="KY163" s="36"/>
      <c r="KZ163" s="36"/>
      <c r="LA163" s="36"/>
      <c r="LB163" s="36"/>
      <c r="LC163" s="36"/>
      <c r="LD163" s="36"/>
      <c r="LE163" s="36"/>
      <c r="LF163" s="36"/>
      <c r="LG163" s="36"/>
      <c r="LH163" s="36"/>
      <c r="LI163" s="36"/>
      <c r="LJ163" s="36"/>
      <c r="LK163" s="36"/>
      <c r="LL163" s="36"/>
      <c r="LM163" s="36"/>
      <c r="LN163" s="36"/>
      <c r="LO163" s="36"/>
      <c r="LP163" s="36"/>
      <c r="LQ163" s="36"/>
      <c r="LR163" s="36"/>
      <c r="LS163" s="36"/>
      <c r="LT163" s="36"/>
      <c r="LU163" s="36"/>
      <c r="LV163" s="36"/>
      <c r="LW163" s="36"/>
      <c r="LX163" s="36"/>
      <c r="LY163" s="36"/>
      <c r="LZ163" s="36"/>
      <c r="MA163" s="36"/>
      <c r="MB163" s="36"/>
      <c r="MC163" s="36"/>
      <c r="MD163" s="36"/>
      <c r="ME163" s="36"/>
      <c r="MF163" s="36"/>
      <c r="MG163" s="36"/>
      <c r="MH163" s="36"/>
      <c r="MI163" s="36"/>
      <c r="MJ163" s="36"/>
      <c r="MK163" s="36"/>
      <c r="ML163" s="36"/>
      <c r="MM163" s="36"/>
      <c r="MN163" s="36"/>
      <c r="MO163" s="36"/>
      <c r="MP163" s="36"/>
      <c r="MQ163" s="36"/>
      <c r="MR163" s="36"/>
      <c r="MS163" s="36"/>
      <c r="MT163" s="36"/>
      <c r="MU163" s="36"/>
      <c r="MV163" s="36"/>
      <c r="MW163" s="36"/>
      <c r="MX163" s="36"/>
      <c r="MY163" s="36"/>
      <c r="MZ163" s="36"/>
      <c r="NA163" s="36"/>
      <c r="NB163" s="36"/>
      <c r="NC163" s="36"/>
      <c r="ND163" s="36"/>
      <c r="NE163" s="36"/>
      <c r="NF163" s="36"/>
      <c r="NG163" s="36"/>
      <c r="NH163" s="36"/>
      <c r="NI163" s="36"/>
      <c r="NJ163" s="36"/>
      <c r="NK163" s="36"/>
      <c r="NL163" s="36"/>
      <c r="NM163" s="36"/>
      <c r="NN163" s="36"/>
      <c r="NO163" s="36"/>
      <c r="NP163" s="36"/>
      <c r="NQ163" s="36"/>
      <c r="NR163" s="36"/>
      <c r="NS163" s="36"/>
      <c r="NT163" s="36"/>
      <c r="NU163" s="36"/>
      <c r="NV163" s="36"/>
      <c r="NW163" s="36"/>
      <c r="NX163" s="36"/>
      <c r="NY163" s="36"/>
      <c r="NZ163" s="36"/>
      <c r="OA163" s="36"/>
      <c r="OB163" s="36"/>
      <c r="OC163" s="36"/>
      <c r="OD163" s="36"/>
      <c r="OE163" s="36"/>
      <c r="OF163" s="36"/>
      <c r="OG163" s="36"/>
      <c r="OH163" s="36"/>
      <c r="OI163" s="36"/>
      <c r="OJ163" s="36"/>
      <c r="OK163" s="36"/>
      <c r="OL163" s="36"/>
      <c r="OM163" s="36"/>
      <c r="ON163" s="36"/>
      <c r="OO163" s="36"/>
      <c r="OP163" s="36"/>
      <c r="OQ163" s="36"/>
      <c r="OR163" s="36"/>
      <c r="OS163" s="36"/>
      <c r="OT163" s="36"/>
      <c r="OU163" s="36"/>
      <c r="OV163" s="36"/>
      <c r="OW163" s="36"/>
      <c r="OX163" s="36"/>
      <c r="OY163" s="36"/>
      <c r="OZ163" s="36"/>
      <c r="PA163" s="36"/>
      <c r="PB163" s="36"/>
      <c r="PC163" s="36"/>
      <c r="PD163" s="36"/>
      <c r="PE163" s="36"/>
      <c r="PF163" s="36"/>
      <c r="PG163" s="36"/>
      <c r="PH163" s="36"/>
      <c r="PI163" s="36"/>
      <c r="PJ163" s="36"/>
      <c r="PK163" s="36"/>
      <c r="PL163" s="36"/>
      <c r="PM163" s="36"/>
      <c r="PN163" s="36"/>
      <c r="PO163" s="36"/>
      <c r="PP163" s="36"/>
      <c r="PQ163" s="36"/>
      <c r="PR163" s="36"/>
      <c r="PS163" s="36"/>
      <c r="PT163" s="36"/>
      <c r="PU163" s="36"/>
      <c r="PV163" s="36"/>
      <c r="PW163" s="36"/>
      <c r="PX163" s="36"/>
      <c r="PY163" s="36"/>
      <c r="PZ163" s="36"/>
      <c r="QA163" s="36"/>
      <c r="QB163" s="36"/>
      <c r="QC163" s="36"/>
      <c r="QD163" s="36"/>
      <c r="QE163" s="36"/>
      <c r="QF163" s="36"/>
      <c r="QG163" s="36"/>
      <c r="QH163" s="36"/>
      <c r="QI163" s="36"/>
      <c r="QJ163" s="36"/>
      <c r="QK163" s="36"/>
      <c r="QL163" s="36"/>
      <c r="QM163" s="36"/>
      <c r="QN163" s="36"/>
      <c r="QO163" s="36"/>
      <c r="QP163" s="36"/>
      <c r="QQ163" s="36"/>
      <c r="QR163" s="36"/>
      <c r="QS163" s="36"/>
      <c r="QT163" s="36"/>
      <c r="QU163" s="36"/>
      <c r="QV163" s="36"/>
      <c r="QW163" s="36"/>
      <c r="QX163" s="36"/>
      <c r="QY163" s="36"/>
      <c r="QZ163" s="36"/>
      <c r="RA163" s="36"/>
      <c r="RB163" s="36"/>
      <c r="RC163" s="36"/>
      <c r="RD163" s="36"/>
      <c r="RE163" s="36"/>
      <c r="RF163" s="36"/>
      <c r="RG163" s="36"/>
      <c r="RH163" s="36"/>
      <c r="RI163" s="36"/>
      <c r="RJ163" s="36"/>
      <c r="RK163" s="36"/>
      <c r="RL163" s="36"/>
      <c r="RM163" s="36"/>
      <c r="RN163" s="36"/>
      <c r="RO163" s="36"/>
      <c r="RP163" s="36"/>
      <c r="RQ163" s="36"/>
      <c r="RR163" s="36"/>
      <c r="RS163" s="36"/>
      <c r="RT163" s="36"/>
      <c r="RU163" s="36"/>
      <c r="RV163" s="36"/>
      <c r="RW163" s="36"/>
      <c r="RX163" s="36"/>
      <c r="RY163" s="36"/>
      <c r="RZ163" s="36"/>
      <c r="SA163" s="36"/>
      <c r="SB163" s="36"/>
      <c r="SC163" s="36"/>
      <c r="SD163" s="36"/>
      <c r="SE163" s="36"/>
      <c r="SF163" s="36"/>
      <c r="SG163" s="36"/>
      <c r="SH163" s="36"/>
      <c r="SI163" s="36"/>
      <c r="SJ163" s="36"/>
      <c r="SK163" s="36"/>
      <c r="SL163" s="36"/>
      <c r="SM163" s="36"/>
      <c r="SN163" s="36"/>
      <c r="SO163" s="36"/>
      <c r="SP163" s="36"/>
      <c r="SQ163" s="36"/>
      <c r="SR163" s="36"/>
      <c r="SS163" s="36"/>
      <c r="ST163" s="36"/>
      <c r="SU163" s="36"/>
      <c r="SV163" s="36"/>
      <c r="SW163" s="36"/>
      <c r="SX163" s="36"/>
      <c r="SY163" s="36"/>
      <c r="SZ163" s="36"/>
      <c r="TA163" s="36"/>
      <c r="TB163" s="36"/>
      <c r="TC163" s="36"/>
      <c r="TD163" s="36"/>
      <c r="TE163" s="36"/>
      <c r="TF163" s="36"/>
      <c r="TG163" s="36"/>
      <c r="TH163" s="36"/>
      <c r="TI163" s="36"/>
      <c r="TJ163" s="36"/>
      <c r="TK163" s="36"/>
      <c r="TL163" s="36"/>
      <c r="TM163" s="36"/>
      <c r="TN163" s="36"/>
      <c r="TO163" s="36"/>
      <c r="TP163" s="36"/>
      <c r="TQ163" s="36"/>
      <c r="TR163" s="36"/>
      <c r="TS163" s="36"/>
      <c r="TT163" s="36"/>
      <c r="TU163" s="36"/>
      <c r="TV163" s="36"/>
      <c r="TW163" s="36"/>
      <c r="TX163" s="36"/>
      <c r="TY163" s="36"/>
      <c r="TZ163" s="36"/>
      <c r="UA163" s="36"/>
      <c r="UB163" s="36"/>
      <c r="UC163" s="36"/>
      <c r="UD163" s="36"/>
      <c r="UE163" s="36"/>
      <c r="UF163" s="36"/>
      <c r="UG163" s="36"/>
      <c r="UH163" s="36"/>
      <c r="UI163" s="36"/>
      <c r="UJ163" s="36"/>
      <c r="UK163" s="36"/>
      <c r="UL163" s="36"/>
      <c r="UM163" s="36"/>
      <c r="UN163" s="36"/>
      <c r="UO163" s="36"/>
      <c r="UP163" s="36"/>
      <c r="UQ163" s="36"/>
      <c r="UR163" s="36"/>
      <c r="US163" s="36"/>
      <c r="UT163" s="36"/>
      <c r="UU163" s="36"/>
      <c r="UV163" s="36"/>
      <c r="UW163" s="36"/>
      <c r="UX163" s="36"/>
      <c r="UY163" s="36"/>
      <c r="UZ163" s="36"/>
      <c r="VA163" s="36"/>
      <c r="VB163" s="36"/>
      <c r="VC163" s="36"/>
      <c r="VD163" s="36"/>
      <c r="VE163" s="36"/>
      <c r="VF163" s="36"/>
      <c r="VG163" s="36"/>
      <c r="VH163" s="36"/>
      <c r="VI163" s="36"/>
      <c r="VJ163" s="36"/>
      <c r="VK163" s="36"/>
      <c r="VL163" s="36"/>
      <c r="VM163" s="36"/>
      <c r="VN163" s="36"/>
      <c r="VO163" s="36"/>
      <c r="VP163" s="36"/>
      <c r="VQ163" s="36"/>
      <c r="VR163" s="36"/>
      <c r="VS163" s="36"/>
      <c r="VT163" s="36"/>
      <c r="VU163" s="36"/>
      <c r="VV163" s="36"/>
      <c r="VW163" s="36"/>
      <c r="VX163" s="36"/>
      <c r="VY163" s="36"/>
      <c r="VZ163" s="36"/>
      <c r="WA163" s="36"/>
      <c r="WB163" s="36"/>
      <c r="WC163" s="36"/>
      <c r="WD163" s="36"/>
      <c r="WE163" s="36"/>
      <c r="WF163" s="36"/>
      <c r="WG163" s="36"/>
      <c r="WH163" s="36"/>
      <c r="WI163" s="36"/>
      <c r="WJ163" s="36"/>
      <c r="WK163" s="36"/>
      <c r="WL163" s="36"/>
      <c r="WM163" s="36"/>
      <c r="WN163" s="36"/>
      <c r="WO163" s="36"/>
      <c r="WP163" s="36"/>
      <c r="WQ163" s="36"/>
      <c r="WR163" s="36"/>
      <c r="WS163" s="36"/>
      <c r="WT163" s="36"/>
      <c r="WU163" s="36"/>
      <c r="WV163" s="36"/>
      <c r="WW163" s="36"/>
      <c r="WX163" s="36"/>
      <c r="WY163" s="36"/>
      <c r="WZ163" s="36"/>
      <c r="XA163" s="36"/>
      <c r="XB163" s="36"/>
      <c r="XC163" s="36"/>
      <c r="XD163" s="36"/>
      <c r="XE163" s="36"/>
      <c r="XF163" s="36"/>
      <c r="XG163" s="36"/>
      <c r="XH163" s="36"/>
      <c r="XI163" s="36"/>
      <c r="XJ163" s="36"/>
      <c r="XK163" s="36"/>
      <c r="XL163" s="36"/>
      <c r="XM163" s="36"/>
      <c r="XN163" s="36"/>
      <c r="XO163" s="36"/>
      <c r="XP163" s="36"/>
      <c r="XQ163" s="36"/>
      <c r="XR163" s="36"/>
      <c r="XS163" s="36"/>
      <c r="XT163" s="36"/>
      <c r="XU163" s="36"/>
      <c r="XV163" s="36"/>
      <c r="XW163" s="36"/>
      <c r="XX163" s="36"/>
      <c r="XY163" s="36"/>
      <c r="XZ163" s="36"/>
      <c r="YA163" s="36"/>
      <c r="YB163" s="36"/>
      <c r="YC163" s="36"/>
      <c r="YD163" s="36"/>
      <c r="YE163" s="36"/>
      <c r="YF163" s="36"/>
      <c r="YG163" s="36"/>
      <c r="YH163" s="36"/>
      <c r="YI163" s="36"/>
      <c r="YJ163" s="36"/>
      <c r="YK163" s="36"/>
      <c r="YL163" s="36"/>
      <c r="YM163" s="36"/>
      <c r="YN163" s="36"/>
      <c r="YO163" s="36"/>
      <c r="YP163" s="36"/>
      <c r="YQ163" s="36"/>
      <c r="YR163" s="36"/>
      <c r="YS163" s="36"/>
      <c r="YT163" s="36"/>
      <c r="YU163" s="36"/>
      <c r="YV163" s="36"/>
      <c r="YW163" s="36"/>
      <c r="YX163" s="36"/>
      <c r="YY163" s="36"/>
      <c r="YZ163" s="36"/>
      <c r="ZA163" s="36"/>
      <c r="ZB163" s="36"/>
      <c r="ZC163" s="36"/>
      <c r="ZD163" s="36"/>
      <c r="ZE163" s="36"/>
      <c r="ZF163" s="36"/>
      <c r="ZG163" s="36"/>
      <c r="ZH163" s="36"/>
      <c r="ZI163" s="36"/>
      <c r="ZJ163" s="36"/>
      <c r="ZK163" s="36"/>
      <c r="ZL163" s="36"/>
      <c r="ZM163" s="36"/>
      <c r="ZN163" s="36"/>
      <c r="ZO163" s="36"/>
      <c r="ZP163" s="36"/>
      <c r="ZQ163" s="36"/>
      <c r="ZR163" s="36"/>
      <c r="ZS163" s="36"/>
      <c r="ZT163" s="36"/>
      <c r="ZU163" s="36"/>
      <c r="ZV163" s="36"/>
      <c r="ZW163" s="36"/>
      <c r="ZX163" s="36"/>
      <c r="ZY163" s="36"/>
      <c r="ZZ163" s="36"/>
      <c r="AAA163" s="36"/>
      <c r="AAB163" s="36"/>
      <c r="AAC163" s="36"/>
      <c r="AAD163" s="36"/>
      <c r="AAE163" s="36"/>
      <c r="AAF163" s="36"/>
      <c r="AAG163" s="36"/>
      <c r="AAH163" s="36"/>
      <c r="AAI163" s="36"/>
      <c r="AAJ163" s="36"/>
      <c r="AAK163" s="36"/>
      <c r="AAL163" s="36"/>
      <c r="AAM163" s="36"/>
      <c r="AAN163" s="36"/>
      <c r="AAO163" s="36"/>
      <c r="AAP163" s="36"/>
      <c r="AAQ163" s="36"/>
      <c r="AAR163" s="36"/>
      <c r="AAS163" s="36"/>
      <c r="AAT163" s="36"/>
      <c r="AAU163" s="36"/>
      <c r="AAV163" s="36"/>
      <c r="AAW163" s="36"/>
      <c r="AAX163" s="36"/>
      <c r="AAY163" s="36"/>
      <c r="AAZ163" s="36"/>
      <c r="ABA163" s="36"/>
      <c r="ABB163" s="36"/>
      <c r="ABC163" s="36"/>
      <c r="ABD163" s="36"/>
      <c r="ABE163" s="36"/>
      <c r="ABF163" s="36"/>
      <c r="ABG163" s="36"/>
      <c r="ABH163" s="36"/>
      <c r="ABI163" s="36"/>
      <c r="ABJ163" s="36"/>
      <c r="ABK163" s="36"/>
      <c r="ABL163" s="36"/>
      <c r="ABM163" s="36"/>
      <c r="ABN163" s="36"/>
      <c r="ABO163" s="36"/>
      <c r="ABP163" s="36"/>
      <c r="ABQ163" s="36"/>
      <c r="ABR163" s="36"/>
      <c r="ABS163" s="36"/>
      <c r="ABT163" s="36"/>
      <c r="ABU163" s="36"/>
      <c r="ABV163" s="36"/>
      <c r="ABW163" s="36"/>
      <c r="ABX163" s="36"/>
      <c r="ABY163" s="36"/>
      <c r="ABZ163" s="36"/>
      <c r="ACA163" s="36"/>
      <c r="ACB163" s="36"/>
      <c r="ACC163" s="36"/>
      <c r="ACD163" s="36"/>
      <c r="ACE163" s="36"/>
      <c r="ACF163" s="36"/>
      <c r="ACG163" s="36"/>
      <c r="ACH163" s="36"/>
      <c r="ACI163" s="36"/>
      <c r="ACJ163" s="36"/>
      <c r="ACK163" s="36"/>
      <c r="ACL163" s="36"/>
      <c r="ACM163" s="36"/>
      <c r="ACN163" s="36"/>
      <c r="ACO163" s="36"/>
      <c r="ACP163" s="36"/>
      <c r="ACQ163" s="36"/>
      <c r="ACR163" s="36"/>
      <c r="ACS163" s="36"/>
      <c r="ACT163" s="36"/>
      <c r="ACU163" s="36"/>
      <c r="ACV163" s="36"/>
      <c r="ACW163" s="36"/>
      <c r="ACX163" s="36"/>
      <c r="ACY163" s="36"/>
      <c r="ACZ163" s="36"/>
      <c r="ADA163" s="36"/>
      <c r="ADB163" s="36"/>
      <c r="ADC163" s="36"/>
      <c r="ADD163" s="36"/>
      <c r="ADE163" s="36"/>
      <c r="ADF163" s="36"/>
      <c r="ADG163" s="36"/>
      <c r="ADH163" s="36"/>
      <c r="ADI163" s="36"/>
      <c r="ADJ163" s="36"/>
      <c r="ADK163" s="36"/>
      <c r="ADL163" s="36"/>
      <c r="ADM163" s="36"/>
      <c r="ADN163" s="36"/>
      <c r="ADO163" s="36"/>
      <c r="ADP163" s="36"/>
      <c r="ADQ163" s="36"/>
      <c r="ADR163" s="36"/>
      <c r="ADS163" s="36"/>
      <c r="ADT163" s="36"/>
      <c r="ADU163" s="36"/>
      <c r="ADV163" s="36"/>
      <c r="ADW163" s="36"/>
      <c r="ADX163" s="36"/>
      <c r="ADY163" s="36"/>
      <c r="ADZ163" s="36"/>
      <c r="AEA163" s="36"/>
      <c r="AEB163" s="36"/>
      <c r="AEC163" s="36"/>
      <c r="AED163" s="36"/>
      <c r="AEE163" s="36"/>
      <c r="AEF163" s="36"/>
      <c r="AEG163" s="36"/>
      <c r="AEH163" s="36"/>
      <c r="AEI163" s="36"/>
      <c r="AEJ163" s="36"/>
      <c r="AEK163" s="36"/>
      <c r="AEL163" s="36"/>
      <c r="AEM163" s="36"/>
      <c r="AEN163" s="36"/>
      <c r="AEO163" s="36"/>
      <c r="AEP163" s="36"/>
      <c r="AEQ163" s="36"/>
      <c r="AER163" s="36"/>
      <c r="AES163" s="36"/>
      <c r="AET163" s="36"/>
      <c r="AEU163" s="36"/>
      <c r="AEV163" s="36"/>
      <c r="AEW163" s="36"/>
      <c r="AEX163" s="36"/>
      <c r="AEY163" s="36"/>
      <c r="AEZ163" s="36"/>
      <c r="AFA163" s="36"/>
      <c r="AFB163" s="36"/>
      <c r="AFC163" s="36"/>
      <c r="AFD163" s="36"/>
      <c r="AFE163" s="36"/>
      <c r="AFF163" s="36"/>
      <c r="AFG163" s="36"/>
      <c r="AFH163" s="36"/>
      <c r="AFI163" s="36"/>
      <c r="AFJ163" s="36"/>
      <c r="AFK163" s="36"/>
      <c r="AFL163" s="36"/>
      <c r="AFM163" s="36"/>
      <c r="AFN163" s="36"/>
      <c r="AFO163" s="36"/>
      <c r="AFP163" s="36"/>
      <c r="AFQ163" s="36"/>
      <c r="AFR163" s="36"/>
      <c r="AFS163" s="36"/>
      <c r="AFT163" s="36"/>
      <c r="AFU163" s="36"/>
      <c r="AFV163" s="36"/>
      <c r="AFW163" s="36"/>
      <c r="AFX163" s="36"/>
      <c r="AFY163" s="36"/>
      <c r="AFZ163" s="36"/>
      <c r="AGA163" s="36"/>
      <c r="AGB163" s="36"/>
      <c r="AGC163" s="36"/>
      <c r="AGD163" s="36"/>
      <c r="AGE163" s="36"/>
      <c r="AGF163" s="36"/>
      <c r="AGG163" s="36"/>
      <c r="AGH163" s="36"/>
      <c r="AGI163" s="36"/>
      <c r="AGJ163" s="36"/>
      <c r="AGK163" s="36"/>
      <c r="AGL163" s="36"/>
      <c r="AGM163" s="36"/>
      <c r="AGN163" s="36"/>
      <c r="AGO163" s="36"/>
      <c r="AGP163" s="36"/>
      <c r="AGQ163" s="36"/>
      <c r="AGR163" s="36"/>
      <c r="AGS163" s="36"/>
      <c r="AGT163" s="36"/>
      <c r="AGU163" s="36"/>
      <c r="AGV163" s="36"/>
      <c r="AGW163" s="36"/>
      <c r="AGX163" s="36"/>
      <c r="AGY163" s="36"/>
      <c r="AGZ163" s="36"/>
      <c r="AHA163" s="36"/>
      <c r="AHB163" s="36"/>
      <c r="AHC163" s="36"/>
      <c r="AHD163" s="36"/>
      <c r="AHE163" s="36"/>
      <c r="AHF163" s="36"/>
      <c r="AHG163" s="36"/>
      <c r="AHH163" s="36"/>
      <c r="AHI163" s="36"/>
      <c r="AHJ163" s="36"/>
      <c r="AHK163" s="36"/>
      <c r="AHL163" s="36"/>
      <c r="AHM163" s="36"/>
      <c r="AHN163" s="36"/>
      <c r="AHO163" s="36"/>
      <c r="AHP163" s="36"/>
      <c r="AHQ163" s="36"/>
      <c r="AHR163" s="36"/>
      <c r="AHS163" s="36"/>
      <c r="AHT163" s="36"/>
      <c r="AHU163" s="36"/>
      <c r="AHV163" s="36"/>
      <c r="AHW163" s="36"/>
      <c r="AHX163" s="36"/>
      <c r="AHY163" s="36"/>
      <c r="AHZ163" s="36"/>
      <c r="AIA163" s="36"/>
      <c r="AIB163" s="36"/>
      <c r="AIC163" s="36"/>
      <c r="AID163" s="36"/>
      <c r="AIE163" s="36"/>
      <c r="AIF163" s="36"/>
      <c r="AIG163" s="36"/>
      <c r="AIH163" s="36"/>
      <c r="AII163" s="36"/>
      <c r="AIJ163" s="36"/>
      <c r="AIK163" s="36"/>
      <c r="AIL163" s="36"/>
      <c r="AIM163" s="36"/>
      <c r="AIN163" s="36"/>
      <c r="AIO163" s="36"/>
      <c r="AIP163" s="36"/>
      <c r="AIQ163" s="36"/>
      <c r="AIR163" s="36"/>
      <c r="AIS163" s="36"/>
      <c r="AIT163" s="36"/>
      <c r="AIU163" s="36"/>
      <c r="AIV163" s="36"/>
      <c r="AIW163" s="36"/>
      <c r="AIX163" s="36"/>
      <c r="AIY163" s="36"/>
      <c r="AIZ163" s="36"/>
      <c r="AJA163" s="36"/>
      <c r="AJB163" s="36"/>
      <c r="AJC163" s="36"/>
      <c r="AJD163" s="36"/>
      <c r="AJE163" s="36"/>
      <c r="AJF163" s="36"/>
      <c r="AJG163" s="36"/>
      <c r="AJH163" s="36"/>
      <c r="AJI163" s="36"/>
      <c r="AJJ163" s="36"/>
      <c r="AJK163" s="36"/>
      <c r="AJL163" s="36"/>
      <c r="AJM163" s="36"/>
      <c r="AJN163" s="36"/>
      <c r="AJO163" s="36"/>
      <c r="AJP163" s="36"/>
      <c r="AJQ163" s="36"/>
      <c r="AJR163" s="36"/>
      <c r="AJS163" s="36"/>
      <c r="AJT163" s="36"/>
      <c r="AJU163" s="36"/>
      <c r="AJV163" s="36"/>
      <c r="AJW163" s="36"/>
      <c r="AJX163" s="36"/>
      <c r="AJY163" s="36"/>
      <c r="AJZ163" s="36"/>
      <c r="AKA163" s="36"/>
      <c r="AKB163" s="36"/>
      <c r="AKC163" s="36"/>
      <c r="AKD163" s="36"/>
      <c r="AKE163" s="36"/>
      <c r="AKF163" s="36"/>
      <c r="AKG163" s="36"/>
      <c r="AKH163" s="36"/>
      <c r="AKI163" s="36"/>
      <c r="AKJ163" s="36"/>
      <c r="AKK163" s="36"/>
      <c r="AKL163" s="36"/>
      <c r="AKM163" s="36"/>
      <c r="AKN163" s="36"/>
      <c r="AKO163" s="36"/>
      <c r="AKP163" s="36"/>
      <c r="AKQ163" s="36"/>
      <c r="AKR163" s="36"/>
      <c r="AKS163" s="36"/>
      <c r="AKT163" s="36"/>
      <c r="AKU163" s="36"/>
      <c r="AKV163" s="36"/>
      <c r="AKW163" s="36"/>
      <c r="AKX163" s="36"/>
      <c r="AKY163" s="36"/>
      <c r="AKZ163" s="36"/>
      <c r="ALA163" s="36"/>
      <c r="ALB163" s="36"/>
      <c r="ALC163" s="36"/>
      <c r="ALD163" s="36"/>
      <c r="ALE163" s="36"/>
      <c r="ALF163" s="36"/>
      <c r="ALG163" s="36"/>
      <c r="ALH163" s="36"/>
      <c r="ALI163" s="36"/>
      <c r="ALJ163" s="36"/>
      <c r="ALK163" s="36"/>
      <c r="ALL163" s="36"/>
      <c r="ALM163" s="36"/>
      <c r="ALN163" s="36"/>
      <c r="ALO163" s="36"/>
      <c r="ALP163" s="36"/>
      <c r="ALQ163" s="36"/>
      <c r="ALR163" s="36"/>
      <c r="ALS163" s="36"/>
      <c r="ALT163" s="36"/>
      <c r="ALU163" s="36"/>
      <c r="ALV163" s="36"/>
      <c r="ALW163" s="36"/>
      <c r="ALX163" s="36"/>
      <c r="ALY163" s="36"/>
      <c r="ALZ163" s="36"/>
      <c r="AMA163" s="36"/>
      <c r="AMB163" s="36"/>
      <c r="AMC163" s="36"/>
      <c r="AMD163" s="36"/>
      <c r="AME163" s="36"/>
      <c r="AMF163" s="36"/>
      <c r="AMG163" s="36"/>
      <c r="AMH163" s="36"/>
      <c r="AMI163" s="39"/>
      <c r="AMK163" s="39"/>
      <c r="AML163" s="39"/>
      <c r="AMM163" s="39"/>
      <c r="XFC163" s="39"/>
      <c r="XFD163" s="39"/>
    </row>
    <row r="164" s="37" customFormat="true" ht="13.8" hidden="false" customHeight="false" outlineLevel="0" collapsed="false">
      <c r="A164" s="159"/>
      <c r="B164" s="162" t="n">
        <v>0.04</v>
      </c>
      <c r="C164" s="163" t="n">
        <f aca="false">C157/220</f>
        <v>36.7545917901585</v>
      </c>
      <c r="D164" s="163"/>
      <c r="E164" s="163" t="n">
        <f aca="false">(E157/2)/220</f>
        <v>42.8486861669328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  <c r="FW164" s="36"/>
      <c r="FX164" s="36"/>
      <c r="FY164" s="36"/>
      <c r="FZ164" s="36"/>
      <c r="GA164" s="36"/>
      <c r="GB164" s="36"/>
      <c r="GC164" s="36"/>
      <c r="GD164" s="36"/>
      <c r="GE164" s="36"/>
      <c r="GF164" s="36"/>
      <c r="GG164" s="36"/>
      <c r="GH164" s="36"/>
      <c r="GI164" s="36"/>
      <c r="GJ164" s="36"/>
      <c r="GK164" s="36"/>
      <c r="GL164" s="36"/>
      <c r="GM164" s="36"/>
      <c r="GN164" s="36"/>
      <c r="GO164" s="36"/>
      <c r="GP164" s="36"/>
      <c r="GQ164" s="36"/>
      <c r="GR164" s="36"/>
      <c r="GS164" s="36"/>
      <c r="GT164" s="36"/>
      <c r="GU164" s="36"/>
      <c r="GV164" s="36"/>
      <c r="GW164" s="36"/>
      <c r="GX164" s="36"/>
      <c r="GY164" s="36"/>
      <c r="GZ164" s="36"/>
      <c r="HA164" s="36"/>
      <c r="HB164" s="36"/>
      <c r="HC164" s="36"/>
      <c r="HD164" s="36"/>
      <c r="HE164" s="36"/>
      <c r="HF164" s="36"/>
      <c r="HG164" s="36"/>
      <c r="HH164" s="36"/>
      <c r="HI164" s="36"/>
      <c r="HJ164" s="36"/>
      <c r="HK164" s="36"/>
      <c r="HL164" s="36"/>
      <c r="HM164" s="36"/>
      <c r="HN164" s="36"/>
      <c r="HO164" s="36"/>
      <c r="HP164" s="36"/>
      <c r="HQ164" s="36"/>
      <c r="HR164" s="36"/>
      <c r="HS164" s="36"/>
      <c r="HT164" s="36"/>
      <c r="HU164" s="36"/>
      <c r="HV164" s="36"/>
      <c r="HW164" s="36"/>
      <c r="HX164" s="36"/>
      <c r="HY164" s="36"/>
      <c r="HZ164" s="36"/>
      <c r="IA164" s="36"/>
      <c r="IB164" s="36"/>
      <c r="IC164" s="36"/>
      <c r="ID164" s="36"/>
      <c r="IE164" s="36"/>
      <c r="IF164" s="36"/>
      <c r="IG164" s="36"/>
      <c r="IH164" s="36"/>
      <c r="II164" s="36"/>
      <c r="IJ164" s="36"/>
      <c r="IK164" s="36"/>
      <c r="IL164" s="36"/>
      <c r="IM164" s="36"/>
      <c r="IN164" s="36"/>
      <c r="IO164" s="36"/>
      <c r="IP164" s="36"/>
      <c r="IQ164" s="36"/>
      <c r="IR164" s="36"/>
      <c r="IS164" s="36"/>
      <c r="IT164" s="36"/>
      <c r="IU164" s="36"/>
      <c r="IV164" s="36"/>
      <c r="IW164" s="36"/>
      <c r="IX164" s="36"/>
      <c r="IY164" s="36"/>
      <c r="IZ164" s="36"/>
      <c r="JA164" s="36"/>
      <c r="JB164" s="36"/>
      <c r="JC164" s="36"/>
      <c r="JD164" s="36"/>
      <c r="JE164" s="36"/>
      <c r="JF164" s="36"/>
      <c r="JG164" s="36"/>
      <c r="JH164" s="36"/>
      <c r="JI164" s="36"/>
      <c r="JJ164" s="36"/>
      <c r="JK164" s="36"/>
      <c r="JL164" s="36"/>
      <c r="JM164" s="36"/>
      <c r="JN164" s="36"/>
      <c r="JO164" s="36"/>
      <c r="JP164" s="36"/>
      <c r="JQ164" s="36"/>
      <c r="JR164" s="36"/>
      <c r="JS164" s="36"/>
      <c r="JT164" s="36"/>
      <c r="JU164" s="36"/>
      <c r="JV164" s="36"/>
      <c r="JW164" s="36"/>
      <c r="JX164" s="36"/>
      <c r="JY164" s="36"/>
      <c r="JZ164" s="36"/>
      <c r="KA164" s="36"/>
      <c r="KB164" s="36"/>
      <c r="KC164" s="36"/>
      <c r="KD164" s="36"/>
      <c r="KE164" s="36"/>
      <c r="KF164" s="36"/>
      <c r="KG164" s="36"/>
      <c r="KH164" s="36"/>
      <c r="KI164" s="36"/>
      <c r="KJ164" s="36"/>
      <c r="KK164" s="36"/>
      <c r="KL164" s="36"/>
      <c r="KM164" s="36"/>
      <c r="KN164" s="36"/>
      <c r="KO164" s="36"/>
      <c r="KP164" s="36"/>
      <c r="KQ164" s="36"/>
      <c r="KR164" s="36"/>
      <c r="KS164" s="36"/>
      <c r="KT164" s="36"/>
      <c r="KU164" s="36"/>
      <c r="KV164" s="36"/>
      <c r="KW164" s="36"/>
      <c r="KX164" s="36"/>
      <c r="KY164" s="36"/>
      <c r="KZ164" s="36"/>
      <c r="LA164" s="36"/>
      <c r="LB164" s="36"/>
      <c r="LC164" s="36"/>
      <c r="LD164" s="36"/>
      <c r="LE164" s="36"/>
      <c r="LF164" s="36"/>
      <c r="LG164" s="36"/>
      <c r="LH164" s="36"/>
      <c r="LI164" s="36"/>
      <c r="LJ164" s="36"/>
      <c r="LK164" s="36"/>
      <c r="LL164" s="36"/>
      <c r="LM164" s="36"/>
      <c r="LN164" s="36"/>
      <c r="LO164" s="36"/>
      <c r="LP164" s="36"/>
      <c r="LQ164" s="36"/>
      <c r="LR164" s="36"/>
      <c r="LS164" s="36"/>
      <c r="LT164" s="36"/>
      <c r="LU164" s="36"/>
      <c r="LV164" s="36"/>
      <c r="LW164" s="36"/>
      <c r="LX164" s="36"/>
      <c r="LY164" s="36"/>
      <c r="LZ164" s="36"/>
      <c r="MA164" s="36"/>
      <c r="MB164" s="36"/>
      <c r="MC164" s="36"/>
      <c r="MD164" s="36"/>
      <c r="ME164" s="36"/>
      <c r="MF164" s="36"/>
      <c r="MG164" s="36"/>
      <c r="MH164" s="36"/>
      <c r="MI164" s="36"/>
      <c r="MJ164" s="36"/>
      <c r="MK164" s="36"/>
      <c r="ML164" s="36"/>
      <c r="MM164" s="36"/>
      <c r="MN164" s="36"/>
      <c r="MO164" s="36"/>
      <c r="MP164" s="36"/>
      <c r="MQ164" s="36"/>
      <c r="MR164" s="36"/>
      <c r="MS164" s="36"/>
      <c r="MT164" s="36"/>
      <c r="MU164" s="36"/>
      <c r="MV164" s="36"/>
      <c r="MW164" s="36"/>
      <c r="MX164" s="36"/>
      <c r="MY164" s="36"/>
      <c r="MZ164" s="36"/>
      <c r="NA164" s="36"/>
      <c r="NB164" s="36"/>
      <c r="NC164" s="36"/>
      <c r="ND164" s="36"/>
      <c r="NE164" s="36"/>
      <c r="NF164" s="36"/>
      <c r="NG164" s="36"/>
      <c r="NH164" s="36"/>
      <c r="NI164" s="36"/>
      <c r="NJ164" s="36"/>
      <c r="NK164" s="36"/>
      <c r="NL164" s="36"/>
      <c r="NM164" s="36"/>
      <c r="NN164" s="36"/>
      <c r="NO164" s="36"/>
      <c r="NP164" s="36"/>
      <c r="NQ164" s="36"/>
      <c r="NR164" s="36"/>
      <c r="NS164" s="36"/>
      <c r="NT164" s="36"/>
      <c r="NU164" s="36"/>
      <c r="NV164" s="36"/>
      <c r="NW164" s="36"/>
      <c r="NX164" s="36"/>
      <c r="NY164" s="36"/>
      <c r="NZ164" s="36"/>
      <c r="OA164" s="36"/>
      <c r="OB164" s="36"/>
      <c r="OC164" s="36"/>
      <c r="OD164" s="36"/>
      <c r="OE164" s="36"/>
      <c r="OF164" s="36"/>
      <c r="OG164" s="36"/>
      <c r="OH164" s="36"/>
      <c r="OI164" s="36"/>
      <c r="OJ164" s="36"/>
      <c r="OK164" s="36"/>
      <c r="OL164" s="36"/>
      <c r="OM164" s="36"/>
      <c r="ON164" s="36"/>
      <c r="OO164" s="36"/>
      <c r="OP164" s="36"/>
      <c r="OQ164" s="36"/>
      <c r="OR164" s="36"/>
      <c r="OS164" s="36"/>
      <c r="OT164" s="36"/>
      <c r="OU164" s="36"/>
      <c r="OV164" s="36"/>
      <c r="OW164" s="36"/>
      <c r="OX164" s="36"/>
      <c r="OY164" s="36"/>
      <c r="OZ164" s="36"/>
      <c r="PA164" s="36"/>
      <c r="PB164" s="36"/>
      <c r="PC164" s="36"/>
      <c r="PD164" s="36"/>
      <c r="PE164" s="36"/>
      <c r="PF164" s="36"/>
      <c r="PG164" s="36"/>
      <c r="PH164" s="36"/>
      <c r="PI164" s="36"/>
      <c r="PJ164" s="36"/>
      <c r="PK164" s="36"/>
      <c r="PL164" s="36"/>
      <c r="PM164" s="36"/>
      <c r="PN164" s="36"/>
      <c r="PO164" s="36"/>
      <c r="PP164" s="36"/>
      <c r="PQ164" s="36"/>
      <c r="PR164" s="36"/>
      <c r="PS164" s="36"/>
      <c r="PT164" s="36"/>
      <c r="PU164" s="36"/>
      <c r="PV164" s="36"/>
      <c r="PW164" s="36"/>
      <c r="PX164" s="36"/>
      <c r="PY164" s="36"/>
      <c r="PZ164" s="36"/>
      <c r="QA164" s="36"/>
      <c r="QB164" s="36"/>
      <c r="QC164" s="36"/>
      <c r="QD164" s="36"/>
      <c r="QE164" s="36"/>
      <c r="QF164" s="36"/>
      <c r="QG164" s="36"/>
      <c r="QH164" s="36"/>
      <c r="QI164" s="36"/>
      <c r="QJ164" s="36"/>
      <c r="QK164" s="36"/>
      <c r="QL164" s="36"/>
      <c r="QM164" s="36"/>
      <c r="QN164" s="36"/>
      <c r="QO164" s="36"/>
      <c r="QP164" s="36"/>
      <c r="QQ164" s="36"/>
      <c r="QR164" s="36"/>
      <c r="QS164" s="36"/>
      <c r="QT164" s="36"/>
      <c r="QU164" s="36"/>
      <c r="QV164" s="36"/>
      <c r="QW164" s="36"/>
      <c r="QX164" s="36"/>
      <c r="QY164" s="36"/>
      <c r="QZ164" s="36"/>
      <c r="RA164" s="36"/>
      <c r="RB164" s="36"/>
      <c r="RC164" s="36"/>
      <c r="RD164" s="36"/>
      <c r="RE164" s="36"/>
      <c r="RF164" s="36"/>
      <c r="RG164" s="36"/>
      <c r="RH164" s="36"/>
      <c r="RI164" s="36"/>
      <c r="RJ164" s="36"/>
      <c r="RK164" s="36"/>
      <c r="RL164" s="36"/>
      <c r="RM164" s="36"/>
      <c r="RN164" s="36"/>
      <c r="RO164" s="36"/>
      <c r="RP164" s="36"/>
      <c r="RQ164" s="36"/>
      <c r="RR164" s="36"/>
      <c r="RS164" s="36"/>
      <c r="RT164" s="36"/>
      <c r="RU164" s="36"/>
      <c r="RV164" s="36"/>
      <c r="RW164" s="36"/>
      <c r="RX164" s="36"/>
      <c r="RY164" s="36"/>
      <c r="RZ164" s="36"/>
      <c r="SA164" s="36"/>
      <c r="SB164" s="36"/>
      <c r="SC164" s="36"/>
      <c r="SD164" s="36"/>
      <c r="SE164" s="36"/>
      <c r="SF164" s="36"/>
      <c r="SG164" s="36"/>
      <c r="SH164" s="36"/>
      <c r="SI164" s="36"/>
      <c r="SJ164" s="36"/>
      <c r="SK164" s="36"/>
      <c r="SL164" s="36"/>
      <c r="SM164" s="36"/>
      <c r="SN164" s="36"/>
      <c r="SO164" s="36"/>
      <c r="SP164" s="36"/>
      <c r="SQ164" s="36"/>
      <c r="SR164" s="36"/>
      <c r="SS164" s="36"/>
      <c r="ST164" s="36"/>
      <c r="SU164" s="36"/>
      <c r="SV164" s="36"/>
      <c r="SW164" s="36"/>
      <c r="SX164" s="36"/>
      <c r="SY164" s="36"/>
      <c r="SZ164" s="36"/>
      <c r="TA164" s="36"/>
      <c r="TB164" s="36"/>
      <c r="TC164" s="36"/>
      <c r="TD164" s="36"/>
      <c r="TE164" s="36"/>
      <c r="TF164" s="36"/>
      <c r="TG164" s="36"/>
      <c r="TH164" s="36"/>
      <c r="TI164" s="36"/>
      <c r="TJ164" s="36"/>
      <c r="TK164" s="36"/>
      <c r="TL164" s="36"/>
      <c r="TM164" s="36"/>
      <c r="TN164" s="36"/>
      <c r="TO164" s="36"/>
      <c r="TP164" s="36"/>
      <c r="TQ164" s="36"/>
      <c r="TR164" s="36"/>
      <c r="TS164" s="36"/>
      <c r="TT164" s="36"/>
      <c r="TU164" s="36"/>
      <c r="TV164" s="36"/>
      <c r="TW164" s="36"/>
      <c r="TX164" s="36"/>
      <c r="TY164" s="36"/>
      <c r="TZ164" s="36"/>
      <c r="UA164" s="36"/>
      <c r="UB164" s="36"/>
      <c r="UC164" s="36"/>
      <c r="UD164" s="36"/>
      <c r="UE164" s="36"/>
      <c r="UF164" s="36"/>
      <c r="UG164" s="36"/>
      <c r="UH164" s="36"/>
      <c r="UI164" s="36"/>
      <c r="UJ164" s="36"/>
      <c r="UK164" s="36"/>
      <c r="UL164" s="36"/>
      <c r="UM164" s="36"/>
      <c r="UN164" s="36"/>
      <c r="UO164" s="36"/>
      <c r="UP164" s="36"/>
      <c r="UQ164" s="36"/>
      <c r="UR164" s="36"/>
      <c r="US164" s="36"/>
      <c r="UT164" s="36"/>
      <c r="UU164" s="36"/>
      <c r="UV164" s="36"/>
      <c r="UW164" s="36"/>
      <c r="UX164" s="36"/>
      <c r="UY164" s="36"/>
      <c r="UZ164" s="36"/>
      <c r="VA164" s="36"/>
      <c r="VB164" s="36"/>
      <c r="VC164" s="36"/>
      <c r="VD164" s="36"/>
      <c r="VE164" s="36"/>
      <c r="VF164" s="36"/>
      <c r="VG164" s="36"/>
      <c r="VH164" s="36"/>
      <c r="VI164" s="36"/>
      <c r="VJ164" s="36"/>
      <c r="VK164" s="36"/>
      <c r="VL164" s="36"/>
      <c r="VM164" s="36"/>
      <c r="VN164" s="36"/>
      <c r="VO164" s="36"/>
      <c r="VP164" s="36"/>
      <c r="VQ164" s="36"/>
      <c r="VR164" s="36"/>
      <c r="VS164" s="36"/>
      <c r="VT164" s="36"/>
      <c r="VU164" s="36"/>
      <c r="VV164" s="36"/>
      <c r="VW164" s="36"/>
      <c r="VX164" s="36"/>
      <c r="VY164" s="36"/>
      <c r="VZ164" s="36"/>
      <c r="WA164" s="36"/>
      <c r="WB164" s="36"/>
      <c r="WC164" s="36"/>
      <c r="WD164" s="36"/>
      <c r="WE164" s="36"/>
      <c r="WF164" s="36"/>
      <c r="WG164" s="36"/>
      <c r="WH164" s="36"/>
      <c r="WI164" s="36"/>
      <c r="WJ164" s="36"/>
      <c r="WK164" s="36"/>
      <c r="WL164" s="36"/>
      <c r="WM164" s="36"/>
      <c r="WN164" s="36"/>
      <c r="WO164" s="36"/>
      <c r="WP164" s="36"/>
      <c r="WQ164" s="36"/>
      <c r="WR164" s="36"/>
      <c r="WS164" s="36"/>
      <c r="WT164" s="36"/>
      <c r="WU164" s="36"/>
      <c r="WV164" s="36"/>
      <c r="WW164" s="36"/>
      <c r="WX164" s="36"/>
      <c r="WY164" s="36"/>
      <c r="WZ164" s="36"/>
      <c r="XA164" s="36"/>
      <c r="XB164" s="36"/>
      <c r="XC164" s="36"/>
      <c r="XD164" s="36"/>
      <c r="XE164" s="36"/>
      <c r="XF164" s="36"/>
      <c r="XG164" s="36"/>
      <c r="XH164" s="36"/>
      <c r="XI164" s="36"/>
      <c r="XJ164" s="36"/>
      <c r="XK164" s="36"/>
      <c r="XL164" s="36"/>
      <c r="XM164" s="36"/>
      <c r="XN164" s="36"/>
      <c r="XO164" s="36"/>
      <c r="XP164" s="36"/>
      <c r="XQ164" s="36"/>
      <c r="XR164" s="36"/>
      <c r="XS164" s="36"/>
      <c r="XT164" s="36"/>
      <c r="XU164" s="36"/>
      <c r="XV164" s="36"/>
      <c r="XW164" s="36"/>
      <c r="XX164" s="36"/>
      <c r="XY164" s="36"/>
      <c r="XZ164" s="36"/>
      <c r="YA164" s="36"/>
      <c r="YB164" s="36"/>
      <c r="YC164" s="36"/>
      <c r="YD164" s="36"/>
      <c r="YE164" s="36"/>
      <c r="YF164" s="36"/>
      <c r="YG164" s="36"/>
      <c r="YH164" s="36"/>
      <c r="YI164" s="36"/>
      <c r="YJ164" s="36"/>
      <c r="YK164" s="36"/>
      <c r="YL164" s="36"/>
      <c r="YM164" s="36"/>
      <c r="YN164" s="36"/>
      <c r="YO164" s="36"/>
      <c r="YP164" s="36"/>
      <c r="YQ164" s="36"/>
      <c r="YR164" s="36"/>
      <c r="YS164" s="36"/>
      <c r="YT164" s="36"/>
      <c r="YU164" s="36"/>
      <c r="YV164" s="36"/>
      <c r="YW164" s="36"/>
      <c r="YX164" s="36"/>
      <c r="YY164" s="36"/>
      <c r="YZ164" s="36"/>
      <c r="ZA164" s="36"/>
      <c r="ZB164" s="36"/>
      <c r="ZC164" s="36"/>
      <c r="ZD164" s="36"/>
      <c r="ZE164" s="36"/>
      <c r="ZF164" s="36"/>
      <c r="ZG164" s="36"/>
      <c r="ZH164" s="36"/>
      <c r="ZI164" s="36"/>
      <c r="ZJ164" s="36"/>
      <c r="ZK164" s="36"/>
      <c r="ZL164" s="36"/>
      <c r="ZM164" s="36"/>
      <c r="ZN164" s="36"/>
      <c r="ZO164" s="36"/>
      <c r="ZP164" s="36"/>
      <c r="ZQ164" s="36"/>
      <c r="ZR164" s="36"/>
      <c r="ZS164" s="36"/>
      <c r="ZT164" s="36"/>
      <c r="ZU164" s="36"/>
      <c r="ZV164" s="36"/>
      <c r="ZW164" s="36"/>
      <c r="ZX164" s="36"/>
      <c r="ZY164" s="36"/>
      <c r="ZZ164" s="36"/>
      <c r="AAA164" s="36"/>
      <c r="AAB164" s="36"/>
      <c r="AAC164" s="36"/>
      <c r="AAD164" s="36"/>
      <c r="AAE164" s="36"/>
      <c r="AAF164" s="36"/>
      <c r="AAG164" s="36"/>
      <c r="AAH164" s="36"/>
      <c r="AAI164" s="36"/>
      <c r="AAJ164" s="36"/>
      <c r="AAK164" s="36"/>
      <c r="AAL164" s="36"/>
      <c r="AAM164" s="36"/>
      <c r="AAN164" s="36"/>
      <c r="AAO164" s="36"/>
      <c r="AAP164" s="36"/>
      <c r="AAQ164" s="36"/>
      <c r="AAR164" s="36"/>
      <c r="AAS164" s="36"/>
      <c r="AAT164" s="36"/>
      <c r="AAU164" s="36"/>
      <c r="AAV164" s="36"/>
      <c r="AAW164" s="36"/>
      <c r="AAX164" s="36"/>
      <c r="AAY164" s="36"/>
      <c r="AAZ164" s="36"/>
      <c r="ABA164" s="36"/>
      <c r="ABB164" s="36"/>
      <c r="ABC164" s="36"/>
      <c r="ABD164" s="36"/>
      <c r="ABE164" s="36"/>
      <c r="ABF164" s="36"/>
      <c r="ABG164" s="36"/>
      <c r="ABH164" s="36"/>
      <c r="ABI164" s="36"/>
      <c r="ABJ164" s="36"/>
      <c r="ABK164" s="36"/>
      <c r="ABL164" s="36"/>
      <c r="ABM164" s="36"/>
      <c r="ABN164" s="36"/>
      <c r="ABO164" s="36"/>
      <c r="ABP164" s="36"/>
      <c r="ABQ164" s="36"/>
      <c r="ABR164" s="36"/>
      <c r="ABS164" s="36"/>
      <c r="ABT164" s="36"/>
      <c r="ABU164" s="36"/>
      <c r="ABV164" s="36"/>
      <c r="ABW164" s="36"/>
      <c r="ABX164" s="36"/>
      <c r="ABY164" s="36"/>
      <c r="ABZ164" s="36"/>
      <c r="ACA164" s="36"/>
      <c r="ACB164" s="36"/>
      <c r="ACC164" s="36"/>
      <c r="ACD164" s="36"/>
      <c r="ACE164" s="36"/>
      <c r="ACF164" s="36"/>
      <c r="ACG164" s="36"/>
      <c r="ACH164" s="36"/>
      <c r="ACI164" s="36"/>
      <c r="ACJ164" s="36"/>
      <c r="ACK164" s="36"/>
      <c r="ACL164" s="36"/>
      <c r="ACM164" s="36"/>
      <c r="ACN164" s="36"/>
      <c r="ACO164" s="36"/>
      <c r="ACP164" s="36"/>
      <c r="ACQ164" s="36"/>
      <c r="ACR164" s="36"/>
      <c r="ACS164" s="36"/>
      <c r="ACT164" s="36"/>
      <c r="ACU164" s="36"/>
      <c r="ACV164" s="36"/>
      <c r="ACW164" s="36"/>
      <c r="ACX164" s="36"/>
      <c r="ACY164" s="36"/>
      <c r="ACZ164" s="36"/>
      <c r="ADA164" s="36"/>
      <c r="ADB164" s="36"/>
      <c r="ADC164" s="36"/>
      <c r="ADD164" s="36"/>
      <c r="ADE164" s="36"/>
      <c r="ADF164" s="36"/>
      <c r="ADG164" s="36"/>
      <c r="ADH164" s="36"/>
      <c r="ADI164" s="36"/>
      <c r="ADJ164" s="36"/>
      <c r="ADK164" s="36"/>
      <c r="ADL164" s="36"/>
      <c r="ADM164" s="36"/>
      <c r="ADN164" s="36"/>
      <c r="ADO164" s="36"/>
      <c r="ADP164" s="36"/>
      <c r="ADQ164" s="36"/>
      <c r="ADR164" s="36"/>
      <c r="ADS164" s="36"/>
      <c r="ADT164" s="36"/>
      <c r="ADU164" s="36"/>
      <c r="ADV164" s="36"/>
      <c r="ADW164" s="36"/>
      <c r="ADX164" s="36"/>
      <c r="ADY164" s="36"/>
      <c r="ADZ164" s="36"/>
      <c r="AEA164" s="36"/>
      <c r="AEB164" s="36"/>
      <c r="AEC164" s="36"/>
      <c r="AED164" s="36"/>
      <c r="AEE164" s="36"/>
      <c r="AEF164" s="36"/>
      <c r="AEG164" s="36"/>
      <c r="AEH164" s="36"/>
      <c r="AEI164" s="36"/>
      <c r="AEJ164" s="36"/>
      <c r="AEK164" s="36"/>
      <c r="AEL164" s="36"/>
      <c r="AEM164" s="36"/>
      <c r="AEN164" s="36"/>
      <c r="AEO164" s="36"/>
      <c r="AEP164" s="36"/>
      <c r="AEQ164" s="36"/>
      <c r="AER164" s="36"/>
      <c r="AES164" s="36"/>
      <c r="AET164" s="36"/>
      <c r="AEU164" s="36"/>
      <c r="AEV164" s="36"/>
      <c r="AEW164" s="36"/>
      <c r="AEX164" s="36"/>
      <c r="AEY164" s="36"/>
      <c r="AEZ164" s="36"/>
      <c r="AFA164" s="36"/>
      <c r="AFB164" s="36"/>
      <c r="AFC164" s="36"/>
      <c r="AFD164" s="36"/>
      <c r="AFE164" s="36"/>
      <c r="AFF164" s="36"/>
      <c r="AFG164" s="36"/>
      <c r="AFH164" s="36"/>
      <c r="AFI164" s="36"/>
      <c r="AFJ164" s="36"/>
      <c r="AFK164" s="36"/>
      <c r="AFL164" s="36"/>
      <c r="AFM164" s="36"/>
      <c r="AFN164" s="36"/>
      <c r="AFO164" s="36"/>
      <c r="AFP164" s="36"/>
      <c r="AFQ164" s="36"/>
      <c r="AFR164" s="36"/>
      <c r="AFS164" s="36"/>
      <c r="AFT164" s="36"/>
      <c r="AFU164" s="36"/>
      <c r="AFV164" s="36"/>
      <c r="AFW164" s="36"/>
      <c r="AFX164" s="36"/>
      <c r="AFY164" s="36"/>
      <c r="AFZ164" s="36"/>
      <c r="AGA164" s="36"/>
      <c r="AGB164" s="36"/>
      <c r="AGC164" s="36"/>
      <c r="AGD164" s="36"/>
      <c r="AGE164" s="36"/>
      <c r="AGF164" s="36"/>
      <c r="AGG164" s="36"/>
      <c r="AGH164" s="36"/>
      <c r="AGI164" s="36"/>
      <c r="AGJ164" s="36"/>
      <c r="AGK164" s="36"/>
      <c r="AGL164" s="36"/>
      <c r="AGM164" s="36"/>
      <c r="AGN164" s="36"/>
      <c r="AGO164" s="36"/>
      <c r="AGP164" s="36"/>
      <c r="AGQ164" s="36"/>
      <c r="AGR164" s="36"/>
      <c r="AGS164" s="36"/>
      <c r="AGT164" s="36"/>
      <c r="AGU164" s="36"/>
      <c r="AGV164" s="36"/>
      <c r="AGW164" s="36"/>
      <c r="AGX164" s="36"/>
      <c r="AGY164" s="36"/>
      <c r="AGZ164" s="36"/>
      <c r="AHA164" s="36"/>
      <c r="AHB164" s="36"/>
      <c r="AHC164" s="36"/>
      <c r="AHD164" s="36"/>
      <c r="AHE164" s="36"/>
      <c r="AHF164" s="36"/>
      <c r="AHG164" s="36"/>
      <c r="AHH164" s="36"/>
      <c r="AHI164" s="36"/>
      <c r="AHJ164" s="36"/>
      <c r="AHK164" s="36"/>
      <c r="AHL164" s="36"/>
      <c r="AHM164" s="36"/>
      <c r="AHN164" s="36"/>
      <c r="AHO164" s="36"/>
      <c r="AHP164" s="36"/>
      <c r="AHQ164" s="36"/>
      <c r="AHR164" s="36"/>
      <c r="AHS164" s="36"/>
      <c r="AHT164" s="36"/>
      <c r="AHU164" s="36"/>
      <c r="AHV164" s="36"/>
      <c r="AHW164" s="36"/>
      <c r="AHX164" s="36"/>
      <c r="AHY164" s="36"/>
      <c r="AHZ164" s="36"/>
      <c r="AIA164" s="36"/>
      <c r="AIB164" s="36"/>
      <c r="AIC164" s="36"/>
      <c r="AID164" s="36"/>
      <c r="AIE164" s="36"/>
      <c r="AIF164" s="36"/>
      <c r="AIG164" s="36"/>
      <c r="AIH164" s="36"/>
      <c r="AII164" s="36"/>
      <c r="AIJ164" s="36"/>
      <c r="AIK164" s="36"/>
      <c r="AIL164" s="36"/>
      <c r="AIM164" s="36"/>
      <c r="AIN164" s="36"/>
      <c r="AIO164" s="36"/>
      <c r="AIP164" s="36"/>
      <c r="AIQ164" s="36"/>
      <c r="AIR164" s="36"/>
      <c r="AIS164" s="36"/>
      <c r="AIT164" s="36"/>
      <c r="AIU164" s="36"/>
      <c r="AIV164" s="36"/>
      <c r="AIW164" s="36"/>
      <c r="AIX164" s="36"/>
      <c r="AIY164" s="36"/>
      <c r="AIZ164" s="36"/>
      <c r="AJA164" s="36"/>
      <c r="AJB164" s="36"/>
      <c r="AJC164" s="36"/>
      <c r="AJD164" s="36"/>
      <c r="AJE164" s="36"/>
      <c r="AJF164" s="36"/>
      <c r="AJG164" s="36"/>
      <c r="AJH164" s="36"/>
      <c r="AJI164" s="36"/>
      <c r="AJJ164" s="36"/>
      <c r="AJK164" s="36"/>
      <c r="AJL164" s="36"/>
      <c r="AJM164" s="36"/>
      <c r="AJN164" s="36"/>
      <c r="AJO164" s="36"/>
      <c r="AJP164" s="36"/>
      <c r="AJQ164" s="36"/>
      <c r="AJR164" s="36"/>
      <c r="AJS164" s="36"/>
      <c r="AJT164" s="36"/>
      <c r="AJU164" s="36"/>
      <c r="AJV164" s="36"/>
      <c r="AJW164" s="36"/>
      <c r="AJX164" s="36"/>
      <c r="AJY164" s="36"/>
      <c r="AJZ164" s="36"/>
      <c r="AKA164" s="36"/>
      <c r="AKB164" s="36"/>
      <c r="AKC164" s="36"/>
      <c r="AKD164" s="36"/>
      <c r="AKE164" s="36"/>
      <c r="AKF164" s="36"/>
      <c r="AKG164" s="36"/>
      <c r="AKH164" s="36"/>
      <c r="AKI164" s="36"/>
      <c r="AKJ164" s="36"/>
      <c r="AKK164" s="36"/>
      <c r="AKL164" s="36"/>
      <c r="AKM164" s="36"/>
      <c r="AKN164" s="36"/>
      <c r="AKO164" s="36"/>
      <c r="AKP164" s="36"/>
      <c r="AKQ164" s="36"/>
      <c r="AKR164" s="36"/>
      <c r="AKS164" s="36"/>
      <c r="AKT164" s="36"/>
      <c r="AKU164" s="36"/>
      <c r="AKV164" s="36"/>
      <c r="AKW164" s="36"/>
      <c r="AKX164" s="36"/>
      <c r="AKY164" s="36"/>
      <c r="AKZ164" s="36"/>
      <c r="ALA164" s="36"/>
      <c r="ALB164" s="36"/>
      <c r="ALC164" s="36"/>
      <c r="ALD164" s="36"/>
      <c r="ALE164" s="36"/>
      <c r="ALF164" s="36"/>
      <c r="ALG164" s="36"/>
      <c r="ALH164" s="36"/>
      <c r="ALI164" s="36"/>
      <c r="ALJ164" s="36"/>
      <c r="ALK164" s="36"/>
      <c r="ALL164" s="36"/>
      <c r="ALM164" s="36"/>
      <c r="ALN164" s="36"/>
      <c r="ALO164" s="36"/>
      <c r="ALP164" s="36"/>
      <c r="ALQ164" s="36"/>
      <c r="ALR164" s="36"/>
      <c r="ALS164" s="36"/>
      <c r="ALT164" s="36"/>
      <c r="ALU164" s="36"/>
      <c r="ALV164" s="36"/>
      <c r="ALW164" s="36"/>
      <c r="ALX164" s="36"/>
      <c r="ALY164" s="36"/>
      <c r="ALZ164" s="36"/>
      <c r="AMA164" s="36"/>
      <c r="AMB164" s="36"/>
      <c r="AMC164" s="36"/>
      <c r="AMD164" s="36"/>
      <c r="AME164" s="36"/>
      <c r="AMF164" s="36"/>
      <c r="AMG164" s="36"/>
      <c r="AMH164" s="36"/>
      <c r="AMI164" s="39"/>
      <c r="AMK164" s="39"/>
      <c r="AML164" s="39"/>
      <c r="AMM164" s="39"/>
      <c r="XFC164" s="39"/>
      <c r="XFD164" s="39"/>
    </row>
    <row r="165" s="37" customFormat="true" ht="13.8" hidden="false" customHeight="false" outlineLevel="0" collapsed="false">
      <c r="A165" s="159"/>
      <c r="B165" s="162" t="n">
        <v>0.045</v>
      </c>
      <c r="C165" s="163" t="n">
        <f aca="false">C158/220</f>
        <v>36.9546712228757</v>
      </c>
      <c r="D165" s="163"/>
      <c r="E165" s="163" t="n">
        <f aca="false">(E158/2)/220</f>
        <v>43.0819397660996</v>
      </c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  <c r="FW165" s="36"/>
      <c r="FX165" s="36"/>
      <c r="FY165" s="36"/>
      <c r="FZ165" s="36"/>
      <c r="GA165" s="36"/>
      <c r="GB165" s="36"/>
      <c r="GC165" s="36"/>
      <c r="GD165" s="36"/>
      <c r="GE165" s="36"/>
      <c r="GF165" s="36"/>
      <c r="GG165" s="36"/>
      <c r="GH165" s="36"/>
      <c r="GI165" s="36"/>
      <c r="GJ165" s="36"/>
      <c r="GK165" s="36"/>
      <c r="GL165" s="36"/>
      <c r="GM165" s="36"/>
      <c r="GN165" s="36"/>
      <c r="GO165" s="36"/>
      <c r="GP165" s="36"/>
      <c r="GQ165" s="36"/>
      <c r="GR165" s="36"/>
      <c r="GS165" s="36"/>
      <c r="GT165" s="36"/>
      <c r="GU165" s="36"/>
      <c r="GV165" s="36"/>
      <c r="GW165" s="36"/>
      <c r="GX165" s="36"/>
      <c r="GY165" s="36"/>
      <c r="GZ165" s="36"/>
      <c r="HA165" s="36"/>
      <c r="HB165" s="36"/>
      <c r="HC165" s="36"/>
      <c r="HD165" s="36"/>
      <c r="HE165" s="36"/>
      <c r="HF165" s="36"/>
      <c r="HG165" s="36"/>
      <c r="HH165" s="36"/>
      <c r="HI165" s="36"/>
      <c r="HJ165" s="36"/>
      <c r="HK165" s="36"/>
      <c r="HL165" s="36"/>
      <c r="HM165" s="36"/>
      <c r="HN165" s="36"/>
      <c r="HO165" s="36"/>
      <c r="HP165" s="36"/>
      <c r="HQ165" s="36"/>
      <c r="HR165" s="36"/>
      <c r="HS165" s="36"/>
      <c r="HT165" s="36"/>
      <c r="HU165" s="36"/>
      <c r="HV165" s="36"/>
      <c r="HW165" s="36"/>
      <c r="HX165" s="36"/>
      <c r="HY165" s="36"/>
      <c r="HZ165" s="36"/>
      <c r="IA165" s="36"/>
      <c r="IB165" s="36"/>
      <c r="IC165" s="36"/>
      <c r="ID165" s="36"/>
      <c r="IE165" s="36"/>
      <c r="IF165" s="36"/>
      <c r="IG165" s="36"/>
      <c r="IH165" s="36"/>
      <c r="II165" s="36"/>
      <c r="IJ165" s="36"/>
      <c r="IK165" s="36"/>
      <c r="IL165" s="36"/>
      <c r="IM165" s="36"/>
      <c r="IN165" s="36"/>
      <c r="IO165" s="36"/>
      <c r="IP165" s="36"/>
      <c r="IQ165" s="36"/>
      <c r="IR165" s="36"/>
      <c r="IS165" s="36"/>
      <c r="IT165" s="36"/>
      <c r="IU165" s="36"/>
      <c r="IV165" s="36"/>
      <c r="IW165" s="36"/>
      <c r="IX165" s="36"/>
      <c r="IY165" s="36"/>
      <c r="IZ165" s="36"/>
      <c r="JA165" s="36"/>
      <c r="JB165" s="36"/>
      <c r="JC165" s="36"/>
      <c r="JD165" s="36"/>
      <c r="JE165" s="36"/>
      <c r="JF165" s="36"/>
      <c r="JG165" s="36"/>
      <c r="JH165" s="36"/>
      <c r="JI165" s="36"/>
      <c r="JJ165" s="36"/>
      <c r="JK165" s="36"/>
      <c r="JL165" s="36"/>
      <c r="JM165" s="36"/>
      <c r="JN165" s="36"/>
      <c r="JO165" s="36"/>
      <c r="JP165" s="36"/>
      <c r="JQ165" s="36"/>
      <c r="JR165" s="36"/>
      <c r="JS165" s="36"/>
      <c r="JT165" s="36"/>
      <c r="JU165" s="36"/>
      <c r="JV165" s="36"/>
      <c r="JW165" s="36"/>
      <c r="JX165" s="36"/>
      <c r="JY165" s="36"/>
      <c r="JZ165" s="36"/>
      <c r="KA165" s="36"/>
      <c r="KB165" s="36"/>
      <c r="KC165" s="36"/>
      <c r="KD165" s="36"/>
      <c r="KE165" s="36"/>
      <c r="KF165" s="36"/>
      <c r="KG165" s="36"/>
      <c r="KH165" s="36"/>
      <c r="KI165" s="36"/>
      <c r="KJ165" s="36"/>
      <c r="KK165" s="36"/>
      <c r="KL165" s="36"/>
      <c r="KM165" s="36"/>
      <c r="KN165" s="36"/>
      <c r="KO165" s="36"/>
      <c r="KP165" s="36"/>
      <c r="KQ165" s="36"/>
      <c r="KR165" s="36"/>
      <c r="KS165" s="36"/>
      <c r="KT165" s="36"/>
      <c r="KU165" s="36"/>
      <c r="KV165" s="36"/>
      <c r="KW165" s="36"/>
      <c r="KX165" s="36"/>
      <c r="KY165" s="36"/>
      <c r="KZ165" s="36"/>
      <c r="LA165" s="36"/>
      <c r="LB165" s="36"/>
      <c r="LC165" s="36"/>
      <c r="LD165" s="36"/>
      <c r="LE165" s="36"/>
      <c r="LF165" s="36"/>
      <c r="LG165" s="36"/>
      <c r="LH165" s="36"/>
      <c r="LI165" s="36"/>
      <c r="LJ165" s="36"/>
      <c r="LK165" s="36"/>
      <c r="LL165" s="36"/>
      <c r="LM165" s="36"/>
      <c r="LN165" s="36"/>
      <c r="LO165" s="36"/>
      <c r="LP165" s="36"/>
      <c r="LQ165" s="36"/>
      <c r="LR165" s="36"/>
      <c r="LS165" s="36"/>
      <c r="LT165" s="36"/>
      <c r="LU165" s="36"/>
      <c r="LV165" s="36"/>
      <c r="LW165" s="36"/>
      <c r="LX165" s="36"/>
      <c r="LY165" s="36"/>
      <c r="LZ165" s="36"/>
      <c r="MA165" s="36"/>
      <c r="MB165" s="36"/>
      <c r="MC165" s="36"/>
      <c r="MD165" s="36"/>
      <c r="ME165" s="36"/>
      <c r="MF165" s="36"/>
      <c r="MG165" s="36"/>
      <c r="MH165" s="36"/>
      <c r="MI165" s="36"/>
      <c r="MJ165" s="36"/>
      <c r="MK165" s="36"/>
      <c r="ML165" s="36"/>
      <c r="MM165" s="36"/>
      <c r="MN165" s="36"/>
      <c r="MO165" s="36"/>
      <c r="MP165" s="36"/>
      <c r="MQ165" s="36"/>
      <c r="MR165" s="36"/>
      <c r="MS165" s="36"/>
      <c r="MT165" s="36"/>
      <c r="MU165" s="36"/>
      <c r="MV165" s="36"/>
      <c r="MW165" s="36"/>
      <c r="MX165" s="36"/>
      <c r="MY165" s="36"/>
      <c r="MZ165" s="36"/>
      <c r="NA165" s="36"/>
      <c r="NB165" s="36"/>
      <c r="NC165" s="36"/>
      <c r="ND165" s="36"/>
      <c r="NE165" s="36"/>
      <c r="NF165" s="36"/>
      <c r="NG165" s="36"/>
      <c r="NH165" s="36"/>
      <c r="NI165" s="36"/>
      <c r="NJ165" s="36"/>
      <c r="NK165" s="36"/>
      <c r="NL165" s="36"/>
      <c r="NM165" s="36"/>
      <c r="NN165" s="36"/>
      <c r="NO165" s="36"/>
      <c r="NP165" s="36"/>
      <c r="NQ165" s="36"/>
      <c r="NR165" s="36"/>
      <c r="NS165" s="36"/>
      <c r="NT165" s="36"/>
      <c r="NU165" s="36"/>
      <c r="NV165" s="36"/>
      <c r="NW165" s="36"/>
      <c r="NX165" s="36"/>
      <c r="NY165" s="36"/>
      <c r="NZ165" s="36"/>
      <c r="OA165" s="36"/>
      <c r="OB165" s="36"/>
      <c r="OC165" s="36"/>
      <c r="OD165" s="36"/>
      <c r="OE165" s="36"/>
      <c r="OF165" s="36"/>
      <c r="OG165" s="36"/>
      <c r="OH165" s="36"/>
      <c r="OI165" s="36"/>
      <c r="OJ165" s="36"/>
      <c r="OK165" s="36"/>
      <c r="OL165" s="36"/>
      <c r="OM165" s="36"/>
      <c r="ON165" s="36"/>
      <c r="OO165" s="36"/>
      <c r="OP165" s="36"/>
      <c r="OQ165" s="36"/>
      <c r="OR165" s="36"/>
      <c r="OS165" s="36"/>
      <c r="OT165" s="36"/>
      <c r="OU165" s="36"/>
      <c r="OV165" s="36"/>
      <c r="OW165" s="36"/>
      <c r="OX165" s="36"/>
      <c r="OY165" s="36"/>
      <c r="OZ165" s="36"/>
      <c r="PA165" s="36"/>
      <c r="PB165" s="36"/>
      <c r="PC165" s="36"/>
      <c r="PD165" s="36"/>
      <c r="PE165" s="36"/>
      <c r="PF165" s="36"/>
      <c r="PG165" s="36"/>
      <c r="PH165" s="36"/>
      <c r="PI165" s="36"/>
      <c r="PJ165" s="36"/>
      <c r="PK165" s="36"/>
      <c r="PL165" s="36"/>
      <c r="PM165" s="36"/>
      <c r="PN165" s="36"/>
      <c r="PO165" s="36"/>
      <c r="PP165" s="36"/>
      <c r="PQ165" s="36"/>
      <c r="PR165" s="36"/>
      <c r="PS165" s="36"/>
      <c r="PT165" s="36"/>
      <c r="PU165" s="36"/>
      <c r="PV165" s="36"/>
      <c r="PW165" s="36"/>
      <c r="PX165" s="36"/>
      <c r="PY165" s="36"/>
      <c r="PZ165" s="36"/>
      <c r="QA165" s="36"/>
      <c r="QB165" s="36"/>
      <c r="QC165" s="36"/>
      <c r="QD165" s="36"/>
      <c r="QE165" s="36"/>
      <c r="QF165" s="36"/>
      <c r="QG165" s="36"/>
      <c r="QH165" s="36"/>
      <c r="QI165" s="36"/>
      <c r="QJ165" s="36"/>
      <c r="QK165" s="36"/>
      <c r="QL165" s="36"/>
      <c r="QM165" s="36"/>
      <c r="QN165" s="36"/>
      <c r="QO165" s="36"/>
      <c r="QP165" s="36"/>
      <c r="QQ165" s="36"/>
      <c r="QR165" s="36"/>
      <c r="QS165" s="36"/>
      <c r="QT165" s="36"/>
      <c r="QU165" s="36"/>
      <c r="QV165" s="36"/>
      <c r="QW165" s="36"/>
      <c r="QX165" s="36"/>
      <c r="QY165" s="36"/>
      <c r="QZ165" s="36"/>
      <c r="RA165" s="36"/>
      <c r="RB165" s="36"/>
      <c r="RC165" s="36"/>
      <c r="RD165" s="36"/>
      <c r="RE165" s="36"/>
      <c r="RF165" s="36"/>
      <c r="RG165" s="36"/>
      <c r="RH165" s="36"/>
      <c r="RI165" s="36"/>
      <c r="RJ165" s="36"/>
      <c r="RK165" s="36"/>
      <c r="RL165" s="36"/>
      <c r="RM165" s="36"/>
      <c r="RN165" s="36"/>
      <c r="RO165" s="36"/>
      <c r="RP165" s="36"/>
      <c r="RQ165" s="36"/>
      <c r="RR165" s="36"/>
      <c r="RS165" s="36"/>
      <c r="RT165" s="36"/>
      <c r="RU165" s="36"/>
      <c r="RV165" s="36"/>
      <c r="RW165" s="36"/>
      <c r="RX165" s="36"/>
      <c r="RY165" s="36"/>
      <c r="RZ165" s="36"/>
      <c r="SA165" s="36"/>
      <c r="SB165" s="36"/>
      <c r="SC165" s="36"/>
      <c r="SD165" s="36"/>
      <c r="SE165" s="36"/>
      <c r="SF165" s="36"/>
      <c r="SG165" s="36"/>
      <c r="SH165" s="36"/>
      <c r="SI165" s="36"/>
      <c r="SJ165" s="36"/>
      <c r="SK165" s="36"/>
      <c r="SL165" s="36"/>
      <c r="SM165" s="36"/>
      <c r="SN165" s="36"/>
      <c r="SO165" s="36"/>
      <c r="SP165" s="36"/>
      <c r="SQ165" s="36"/>
      <c r="SR165" s="36"/>
      <c r="SS165" s="36"/>
      <c r="ST165" s="36"/>
      <c r="SU165" s="36"/>
      <c r="SV165" s="36"/>
      <c r="SW165" s="36"/>
      <c r="SX165" s="36"/>
      <c r="SY165" s="36"/>
      <c r="SZ165" s="36"/>
      <c r="TA165" s="36"/>
      <c r="TB165" s="36"/>
      <c r="TC165" s="36"/>
      <c r="TD165" s="36"/>
      <c r="TE165" s="36"/>
      <c r="TF165" s="36"/>
      <c r="TG165" s="36"/>
      <c r="TH165" s="36"/>
      <c r="TI165" s="36"/>
      <c r="TJ165" s="36"/>
      <c r="TK165" s="36"/>
      <c r="TL165" s="36"/>
      <c r="TM165" s="36"/>
      <c r="TN165" s="36"/>
      <c r="TO165" s="36"/>
      <c r="TP165" s="36"/>
      <c r="TQ165" s="36"/>
      <c r="TR165" s="36"/>
      <c r="TS165" s="36"/>
      <c r="TT165" s="36"/>
      <c r="TU165" s="36"/>
      <c r="TV165" s="36"/>
      <c r="TW165" s="36"/>
      <c r="TX165" s="36"/>
      <c r="TY165" s="36"/>
      <c r="TZ165" s="36"/>
      <c r="UA165" s="36"/>
      <c r="UB165" s="36"/>
      <c r="UC165" s="36"/>
      <c r="UD165" s="36"/>
      <c r="UE165" s="36"/>
      <c r="UF165" s="36"/>
      <c r="UG165" s="36"/>
      <c r="UH165" s="36"/>
      <c r="UI165" s="36"/>
      <c r="UJ165" s="36"/>
      <c r="UK165" s="36"/>
      <c r="UL165" s="36"/>
      <c r="UM165" s="36"/>
      <c r="UN165" s="36"/>
      <c r="UO165" s="36"/>
      <c r="UP165" s="36"/>
      <c r="UQ165" s="36"/>
      <c r="UR165" s="36"/>
      <c r="US165" s="36"/>
      <c r="UT165" s="36"/>
      <c r="UU165" s="36"/>
      <c r="UV165" s="36"/>
      <c r="UW165" s="36"/>
      <c r="UX165" s="36"/>
      <c r="UY165" s="36"/>
      <c r="UZ165" s="36"/>
      <c r="VA165" s="36"/>
      <c r="VB165" s="36"/>
      <c r="VC165" s="36"/>
      <c r="VD165" s="36"/>
      <c r="VE165" s="36"/>
      <c r="VF165" s="36"/>
      <c r="VG165" s="36"/>
      <c r="VH165" s="36"/>
      <c r="VI165" s="36"/>
      <c r="VJ165" s="36"/>
      <c r="VK165" s="36"/>
      <c r="VL165" s="36"/>
      <c r="VM165" s="36"/>
      <c r="VN165" s="36"/>
      <c r="VO165" s="36"/>
      <c r="VP165" s="36"/>
      <c r="VQ165" s="36"/>
      <c r="VR165" s="36"/>
      <c r="VS165" s="36"/>
      <c r="VT165" s="36"/>
      <c r="VU165" s="36"/>
      <c r="VV165" s="36"/>
      <c r="VW165" s="36"/>
      <c r="VX165" s="36"/>
      <c r="VY165" s="36"/>
      <c r="VZ165" s="36"/>
      <c r="WA165" s="36"/>
      <c r="WB165" s="36"/>
      <c r="WC165" s="36"/>
      <c r="WD165" s="36"/>
      <c r="WE165" s="36"/>
      <c r="WF165" s="36"/>
      <c r="WG165" s="36"/>
      <c r="WH165" s="36"/>
      <c r="WI165" s="36"/>
      <c r="WJ165" s="36"/>
      <c r="WK165" s="36"/>
      <c r="WL165" s="36"/>
      <c r="WM165" s="36"/>
      <c r="WN165" s="36"/>
      <c r="WO165" s="36"/>
      <c r="WP165" s="36"/>
      <c r="WQ165" s="36"/>
      <c r="WR165" s="36"/>
      <c r="WS165" s="36"/>
      <c r="WT165" s="36"/>
      <c r="WU165" s="36"/>
      <c r="WV165" s="36"/>
      <c r="WW165" s="36"/>
      <c r="WX165" s="36"/>
      <c r="WY165" s="36"/>
      <c r="WZ165" s="36"/>
      <c r="XA165" s="36"/>
      <c r="XB165" s="36"/>
      <c r="XC165" s="36"/>
      <c r="XD165" s="36"/>
      <c r="XE165" s="36"/>
      <c r="XF165" s="36"/>
      <c r="XG165" s="36"/>
      <c r="XH165" s="36"/>
      <c r="XI165" s="36"/>
      <c r="XJ165" s="36"/>
      <c r="XK165" s="36"/>
      <c r="XL165" s="36"/>
      <c r="XM165" s="36"/>
      <c r="XN165" s="36"/>
      <c r="XO165" s="36"/>
      <c r="XP165" s="36"/>
      <c r="XQ165" s="36"/>
      <c r="XR165" s="36"/>
      <c r="XS165" s="36"/>
      <c r="XT165" s="36"/>
      <c r="XU165" s="36"/>
      <c r="XV165" s="36"/>
      <c r="XW165" s="36"/>
      <c r="XX165" s="36"/>
      <c r="XY165" s="36"/>
      <c r="XZ165" s="36"/>
      <c r="YA165" s="36"/>
      <c r="YB165" s="36"/>
      <c r="YC165" s="36"/>
      <c r="YD165" s="36"/>
      <c r="YE165" s="36"/>
      <c r="YF165" s="36"/>
      <c r="YG165" s="36"/>
      <c r="YH165" s="36"/>
      <c r="YI165" s="36"/>
      <c r="YJ165" s="36"/>
      <c r="YK165" s="36"/>
      <c r="YL165" s="36"/>
      <c r="YM165" s="36"/>
      <c r="YN165" s="36"/>
      <c r="YO165" s="36"/>
      <c r="YP165" s="36"/>
      <c r="YQ165" s="36"/>
      <c r="YR165" s="36"/>
      <c r="YS165" s="36"/>
      <c r="YT165" s="36"/>
      <c r="YU165" s="36"/>
      <c r="YV165" s="36"/>
      <c r="YW165" s="36"/>
      <c r="YX165" s="36"/>
      <c r="YY165" s="36"/>
      <c r="YZ165" s="36"/>
      <c r="ZA165" s="36"/>
      <c r="ZB165" s="36"/>
      <c r="ZC165" s="36"/>
      <c r="ZD165" s="36"/>
      <c r="ZE165" s="36"/>
      <c r="ZF165" s="36"/>
      <c r="ZG165" s="36"/>
      <c r="ZH165" s="36"/>
      <c r="ZI165" s="36"/>
      <c r="ZJ165" s="36"/>
      <c r="ZK165" s="36"/>
      <c r="ZL165" s="36"/>
      <c r="ZM165" s="36"/>
      <c r="ZN165" s="36"/>
      <c r="ZO165" s="36"/>
      <c r="ZP165" s="36"/>
      <c r="ZQ165" s="36"/>
      <c r="ZR165" s="36"/>
      <c r="ZS165" s="36"/>
      <c r="ZT165" s="36"/>
      <c r="ZU165" s="36"/>
      <c r="ZV165" s="36"/>
      <c r="ZW165" s="36"/>
      <c r="ZX165" s="36"/>
      <c r="ZY165" s="36"/>
      <c r="ZZ165" s="36"/>
      <c r="AAA165" s="36"/>
      <c r="AAB165" s="36"/>
      <c r="AAC165" s="36"/>
      <c r="AAD165" s="36"/>
      <c r="AAE165" s="36"/>
      <c r="AAF165" s="36"/>
      <c r="AAG165" s="36"/>
      <c r="AAH165" s="36"/>
      <c r="AAI165" s="36"/>
      <c r="AAJ165" s="36"/>
      <c r="AAK165" s="36"/>
      <c r="AAL165" s="36"/>
      <c r="AAM165" s="36"/>
      <c r="AAN165" s="36"/>
      <c r="AAO165" s="36"/>
      <c r="AAP165" s="36"/>
      <c r="AAQ165" s="36"/>
      <c r="AAR165" s="36"/>
      <c r="AAS165" s="36"/>
      <c r="AAT165" s="36"/>
      <c r="AAU165" s="36"/>
      <c r="AAV165" s="36"/>
      <c r="AAW165" s="36"/>
      <c r="AAX165" s="36"/>
      <c r="AAY165" s="36"/>
      <c r="AAZ165" s="36"/>
      <c r="ABA165" s="36"/>
      <c r="ABB165" s="36"/>
      <c r="ABC165" s="36"/>
      <c r="ABD165" s="36"/>
      <c r="ABE165" s="36"/>
      <c r="ABF165" s="36"/>
      <c r="ABG165" s="36"/>
      <c r="ABH165" s="36"/>
      <c r="ABI165" s="36"/>
      <c r="ABJ165" s="36"/>
      <c r="ABK165" s="36"/>
      <c r="ABL165" s="36"/>
      <c r="ABM165" s="36"/>
      <c r="ABN165" s="36"/>
      <c r="ABO165" s="36"/>
      <c r="ABP165" s="36"/>
      <c r="ABQ165" s="36"/>
      <c r="ABR165" s="36"/>
      <c r="ABS165" s="36"/>
      <c r="ABT165" s="36"/>
      <c r="ABU165" s="36"/>
      <c r="ABV165" s="36"/>
      <c r="ABW165" s="36"/>
      <c r="ABX165" s="36"/>
      <c r="ABY165" s="36"/>
      <c r="ABZ165" s="36"/>
      <c r="ACA165" s="36"/>
      <c r="ACB165" s="36"/>
      <c r="ACC165" s="36"/>
      <c r="ACD165" s="36"/>
      <c r="ACE165" s="36"/>
      <c r="ACF165" s="36"/>
      <c r="ACG165" s="36"/>
      <c r="ACH165" s="36"/>
      <c r="ACI165" s="36"/>
      <c r="ACJ165" s="36"/>
      <c r="ACK165" s="36"/>
      <c r="ACL165" s="36"/>
      <c r="ACM165" s="36"/>
      <c r="ACN165" s="36"/>
      <c r="ACO165" s="36"/>
      <c r="ACP165" s="36"/>
      <c r="ACQ165" s="36"/>
      <c r="ACR165" s="36"/>
      <c r="ACS165" s="36"/>
      <c r="ACT165" s="36"/>
      <c r="ACU165" s="36"/>
      <c r="ACV165" s="36"/>
      <c r="ACW165" s="36"/>
      <c r="ACX165" s="36"/>
      <c r="ACY165" s="36"/>
      <c r="ACZ165" s="36"/>
      <c r="ADA165" s="36"/>
      <c r="ADB165" s="36"/>
      <c r="ADC165" s="36"/>
      <c r="ADD165" s="36"/>
      <c r="ADE165" s="36"/>
      <c r="ADF165" s="36"/>
      <c r="ADG165" s="36"/>
      <c r="ADH165" s="36"/>
      <c r="ADI165" s="36"/>
      <c r="ADJ165" s="36"/>
      <c r="ADK165" s="36"/>
      <c r="ADL165" s="36"/>
      <c r="ADM165" s="36"/>
      <c r="ADN165" s="36"/>
      <c r="ADO165" s="36"/>
      <c r="ADP165" s="36"/>
      <c r="ADQ165" s="36"/>
      <c r="ADR165" s="36"/>
      <c r="ADS165" s="36"/>
      <c r="ADT165" s="36"/>
      <c r="ADU165" s="36"/>
      <c r="ADV165" s="36"/>
      <c r="ADW165" s="36"/>
      <c r="ADX165" s="36"/>
      <c r="ADY165" s="36"/>
      <c r="ADZ165" s="36"/>
      <c r="AEA165" s="36"/>
      <c r="AEB165" s="36"/>
      <c r="AEC165" s="36"/>
      <c r="AED165" s="36"/>
      <c r="AEE165" s="36"/>
      <c r="AEF165" s="36"/>
      <c r="AEG165" s="36"/>
      <c r="AEH165" s="36"/>
      <c r="AEI165" s="36"/>
      <c r="AEJ165" s="36"/>
      <c r="AEK165" s="36"/>
      <c r="AEL165" s="36"/>
      <c r="AEM165" s="36"/>
      <c r="AEN165" s="36"/>
      <c r="AEO165" s="36"/>
      <c r="AEP165" s="36"/>
      <c r="AEQ165" s="36"/>
      <c r="AER165" s="36"/>
      <c r="AES165" s="36"/>
      <c r="AET165" s="36"/>
      <c r="AEU165" s="36"/>
      <c r="AEV165" s="36"/>
      <c r="AEW165" s="36"/>
      <c r="AEX165" s="36"/>
      <c r="AEY165" s="36"/>
      <c r="AEZ165" s="36"/>
      <c r="AFA165" s="36"/>
      <c r="AFB165" s="36"/>
      <c r="AFC165" s="36"/>
      <c r="AFD165" s="36"/>
      <c r="AFE165" s="36"/>
      <c r="AFF165" s="36"/>
      <c r="AFG165" s="36"/>
      <c r="AFH165" s="36"/>
      <c r="AFI165" s="36"/>
      <c r="AFJ165" s="36"/>
      <c r="AFK165" s="36"/>
      <c r="AFL165" s="36"/>
      <c r="AFM165" s="36"/>
      <c r="AFN165" s="36"/>
      <c r="AFO165" s="36"/>
      <c r="AFP165" s="36"/>
      <c r="AFQ165" s="36"/>
      <c r="AFR165" s="36"/>
      <c r="AFS165" s="36"/>
      <c r="AFT165" s="36"/>
      <c r="AFU165" s="36"/>
      <c r="AFV165" s="36"/>
      <c r="AFW165" s="36"/>
      <c r="AFX165" s="36"/>
      <c r="AFY165" s="36"/>
      <c r="AFZ165" s="36"/>
      <c r="AGA165" s="36"/>
      <c r="AGB165" s="36"/>
      <c r="AGC165" s="36"/>
      <c r="AGD165" s="36"/>
      <c r="AGE165" s="36"/>
      <c r="AGF165" s="36"/>
      <c r="AGG165" s="36"/>
      <c r="AGH165" s="36"/>
      <c r="AGI165" s="36"/>
      <c r="AGJ165" s="36"/>
      <c r="AGK165" s="36"/>
      <c r="AGL165" s="36"/>
      <c r="AGM165" s="36"/>
      <c r="AGN165" s="36"/>
      <c r="AGO165" s="36"/>
      <c r="AGP165" s="36"/>
      <c r="AGQ165" s="36"/>
      <c r="AGR165" s="36"/>
      <c r="AGS165" s="36"/>
      <c r="AGT165" s="36"/>
      <c r="AGU165" s="36"/>
      <c r="AGV165" s="36"/>
      <c r="AGW165" s="36"/>
      <c r="AGX165" s="36"/>
      <c r="AGY165" s="36"/>
      <c r="AGZ165" s="36"/>
      <c r="AHA165" s="36"/>
      <c r="AHB165" s="36"/>
      <c r="AHC165" s="36"/>
      <c r="AHD165" s="36"/>
      <c r="AHE165" s="36"/>
      <c r="AHF165" s="36"/>
      <c r="AHG165" s="36"/>
      <c r="AHH165" s="36"/>
      <c r="AHI165" s="36"/>
      <c r="AHJ165" s="36"/>
      <c r="AHK165" s="36"/>
      <c r="AHL165" s="36"/>
      <c r="AHM165" s="36"/>
      <c r="AHN165" s="36"/>
      <c r="AHO165" s="36"/>
      <c r="AHP165" s="36"/>
      <c r="AHQ165" s="36"/>
      <c r="AHR165" s="36"/>
      <c r="AHS165" s="36"/>
      <c r="AHT165" s="36"/>
      <c r="AHU165" s="36"/>
      <c r="AHV165" s="36"/>
      <c r="AHW165" s="36"/>
      <c r="AHX165" s="36"/>
      <c r="AHY165" s="36"/>
      <c r="AHZ165" s="36"/>
      <c r="AIA165" s="36"/>
      <c r="AIB165" s="36"/>
      <c r="AIC165" s="36"/>
      <c r="AID165" s="36"/>
      <c r="AIE165" s="36"/>
      <c r="AIF165" s="36"/>
      <c r="AIG165" s="36"/>
      <c r="AIH165" s="36"/>
      <c r="AII165" s="36"/>
      <c r="AIJ165" s="36"/>
      <c r="AIK165" s="36"/>
      <c r="AIL165" s="36"/>
      <c r="AIM165" s="36"/>
      <c r="AIN165" s="36"/>
      <c r="AIO165" s="36"/>
      <c r="AIP165" s="36"/>
      <c r="AIQ165" s="36"/>
      <c r="AIR165" s="36"/>
      <c r="AIS165" s="36"/>
      <c r="AIT165" s="36"/>
      <c r="AIU165" s="36"/>
      <c r="AIV165" s="36"/>
      <c r="AIW165" s="36"/>
      <c r="AIX165" s="36"/>
      <c r="AIY165" s="36"/>
      <c r="AIZ165" s="36"/>
      <c r="AJA165" s="36"/>
      <c r="AJB165" s="36"/>
      <c r="AJC165" s="36"/>
      <c r="AJD165" s="36"/>
      <c r="AJE165" s="36"/>
      <c r="AJF165" s="36"/>
      <c r="AJG165" s="36"/>
      <c r="AJH165" s="36"/>
      <c r="AJI165" s="36"/>
      <c r="AJJ165" s="36"/>
      <c r="AJK165" s="36"/>
      <c r="AJL165" s="36"/>
      <c r="AJM165" s="36"/>
      <c r="AJN165" s="36"/>
      <c r="AJO165" s="36"/>
      <c r="AJP165" s="36"/>
      <c r="AJQ165" s="36"/>
      <c r="AJR165" s="36"/>
      <c r="AJS165" s="36"/>
      <c r="AJT165" s="36"/>
      <c r="AJU165" s="36"/>
      <c r="AJV165" s="36"/>
      <c r="AJW165" s="36"/>
      <c r="AJX165" s="36"/>
      <c r="AJY165" s="36"/>
      <c r="AJZ165" s="36"/>
      <c r="AKA165" s="36"/>
      <c r="AKB165" s="36"/>
      <c r="AKC165" s="36"/>
      <c r="AKD165" s="36"/>
      <c r="AKE165" s="36"/>
      <c r="AKF165" s="36"/>
      <c r="AKG165" s="36"/>
      <c r="AKH165" s="36"/>
      <c r="AKI165" s="36"/>
      <c r="AKJ165" s="36"/>
      <c r="AKK165" s="36"/>
      <c r="AKL165" s="36"/>
      <c r="AKM165" s="36"/>
      <c r="AKN165" s="36"/>
      <c r="AKO165" s="36"/>
      <c r="AKP165" s="36"/>
      <c r="AKQ165" s="36"/>
      <c r="AKR165" s="36"/>
      <c r="AKS165" s="36"/>
      <c r="AKT165" s="36"/>
      <c r="AKU165" s="36"/>
      <c r="AKV165" s="36"/>
      <c r="AKW165" s="36"/>
      <c r="AKX165" s="36"/>
      <c r="AKY165" s="36"/>
      <c r="AKZ165" s="36"/>
      <c r="ALA165" s="36"/>
      <c r="ALB165" s="36"/>
      <c r="ALC165" s="36"/>
      <c r="ALD165" s="36"/>
      <c r="ALE165" s="36"/>
      <c r="ALF165" s="36"/>
      <c r="ALG165" s="36"/>
      <c r="ALH165" s="36"/>
      <c r="ALI165" s="36"/>
      <c r="ALJ165" s="36"/>
      <c r="ALK165" s="36"/>
      <c r="ALL165" s="36"/>
      <c r="ALM165" s="36"/>
      <c r="ALN165" s="36"/>
      <c r="ALO165" s="36"/>
      <c r="ALP165" s="36"/>
      <c r="ALQ165" s="36"/>
      <c r="ALR165" s="36"/>
      <c r="ALS165" s="36"/>
      <c r="ALT165" s="36"/>
      <c r="ALU165" s="36"/>
      <c r="ALV165" s="36"/>
      <c r="ALW165" s="36"/>
      <c r="ALX165" s="36"/>
      <c r="ALY165" s="36"/>
      <c r="ALZ165" s="36"/>
      <c r="AMA165" s="36"/>
      <c r="AMB165" s="36"/>
      <c r="AMC165" s="36"/>
      <c r="AMD165" s="36"/>
      <c r="AME165" s="36"/>
      <c r="AMF165" s="36"/>
      <c r="AMG165" s="36"/>
      <c r="AMH165" s="36"/>
      <c r="AMI165" s="39"/>
      <c r="AMK165" s="39"/>
      <c r="AML165" s="39"/>
      <c r="AMM165" s="39"/>
      <c r="XFC165" s="39"/>
      <c r="XFD165" s="39"/>
    </row>
    <row r="166" s="37" customFormat="true" ht="13.8" hidden="false" customHeight="false" outlineLevel="0" collapsed="false">
      <c r="A166" s="159"/>
      <c r="B166" s="164" t="n">
        <v>0.05</v>
      </c>
      <c r="C166" s="165" t="n">
        <f aca="false">C159/220</f>
        <v>37.1569409066353</v>
      </c>
      <c r="D166" s="165"/>
      <c r="E166" s="165" t="n">
        <f aca="false">(E159/2)/220</f>
        <v>43.3177467708401</v>
      </c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  <c r="FW166" s="36"/>
      <c r="FX166" s="36"/>
      <c r="FY166" s="36"/>
      <c r="FZ166" s="36"/>
      <c r="GA166" s="36"/>
      <c r="GB166" s="36"/>
      <c r="GC166" s="36"/>
      <c r="GD166" s="36"/>
      <c r="GE166" s="36"/>
      <c r="GF166" s="36"/>
      <c r="GG166" s="36"/>
      <c r="GH166" s="36"/>
      <c r="GI166" s="36"/>
      <c r="GJ166" s="36"/>
      <c r="GK166" s="36"/>
      <c r="GL166" s="36"/>
      <c r="GM166" s="36"/>
      <c r="GN166" s="36"/>
      <c r="GO166" s="36"/>
      <c r="GP166" s="36"/>
      <c r="GQ166" s="36"/>
      <c r="GR166" s="36"/>
      <c r="GS166" s="36"/>
      <c r="GT166" s="36"/>
      <c r="GU166" s="36"/>
      <c r="GV166" s="36"/>
      <c r="GW166" s="36"/>
      <c r="GX166" s="36"/>
      <c r="GY166" s="36"/>
      <c r="GZ166" s="36"/>
      <c r="HA166" s="36"/>
      <c r="HB166" s="36"/>
      <c r="HC166" s="36"/>
      <c r="HD166" s="36"/>
      <c r="HE166" s="36"/>
      <c r="HF166" s="36"/>
      <c r="HG166" s="36"/>
      <c r="HH166" s="36"/>
      <c r="HI166" s="36"/>
      <c r="HJ166" s="36"/>
      <c r="HK166" s="36"/>
      <c r="HL166" s="36"/>
      <c r="HM166" s="36"/>
      <c r="HN166" s="36"/>
      <c r="HO166" s="36"/>
      <c r="HP166" s="36"/>
      <c r="HQ166" s="36"/>
      <c r="HR166" s="36"/>
      <c r="HS166" s="36"/>
      <c r="HT166" s="36"/>
      <c r="HU166" s="36"/>
      <c r="HV166" s="36"/>
      <c r="HW166" s="36"/>
      <c r="HX166" s="36"/>
      <c r="HY166" s="36"/>
      <c r="HZ166" s="36"/>
      <c r="IA166" s="36"/>
      <c r="IB166" s="36"/>
      <c r="IC166" s="36"/>
      <c r="ID166" s="36"/>
      <c r="IE166" s="36"/>
      <c r="IF166" s="36"/>
      <c r="IG166" s="36"/>
      <c r="IH166" s="36"/>
      <c r="II166" s="36"/>
      <c r="IJ166" s="36"/>
      <c r="IK166" s="36"/>
      <c r="IL166" s="36"/>
      <c r="IM166" s="36"/>
      <c r="IN166" s="36"/>
      <c r="IO166" s="36"/>
      <c r="IP166" s="36"/>
      <c r="IQ166" s="36"/>
      <c r="IR166" s="36"/>
      <c r="IS166" s="36"/>
      <c r="IT166" s="36"/>
      <c r="IU166" s="36"/>
      <c r="IV166" s="36"/>
      <c r="IW166" s="36"/>
      <c r="IX166" s="36"/>
      <c r="IY166" s="36"/>
      <c r="IZ166" s="36"/>
      <c r="JA166" s="36"/>
      <c r="JB166" s="36"/>
      <c r="JC166" s="36"/>
      <c r="JD166" s="36"/>
      <c r="JE166" s="36"/>
      <c r="JF166" s="36"/>
      <c r="JG166" s="36"/>
      <c r="JH166" s="36"/>
      <c r="JI166" s="36"/>
      <c r="JJ166" s="36"/>
      <c r="JK166" s="36"/>
      <c r="JL166" s="36"/>
      <c r="JM166" s="36"/>
      <c r="JN166" s="36"/>
      <c r="JO166" s="36"/>
      <c r="JP166" s="36"/>
      <c r="JQ166" s="36"/>
      <c r="JR166" s="36"/>
      <c r="JS166" s="36"/>
      <c r="JT166" s="36"/>
      <c r="JU166" s="36"/>
      <c r="JV166" s="36"/>
      <c r="JW166" s="36"/>
      <c r="JX166" s="36"/>
      <c r="JY166" s="36"/>
      <c r="JZ166" s="36"/>
      <c r="KA166" s="36"/>
      <c r="KB166" s="36"/>
      <c r="KC166" s="36"/>
      <c r="KD166" s="36"/>
      <c r="KE166" s="36"/>
      <c r="KF166" s="36"/>
      <c r="KG166" s="36"/>
      <c r="KH166" s="36"/>
      <c r="KI166" s="36"/>
      <c r="KJ166" s="36"/>
      <c r="KK166" s="36"/>
      <c r="KL166" s="36"/>
      <c r="KM166" s="36"/>
      <c r="KN166" s="36"/>
      <c r="KO166" s="36"/>
      <c r="KP166" s="36"/>
      <c r="KQ166" s="36"/>
      <c r="KR166" s="36"/>
      <c r="KS166" s="36"/>
      <c r="KT166" s="36"/>
      <c r="KU166" s="36"/>
      <c r="KV166" s="36"/>
      <c r="KW166" s="36"/>
      <c r="KX166" s="36"/>
      <c r="KY166" s="36"/>
      <c r="KZ166" s="36"/>
      <c r="LA166" s="36"/>
      <c r="LB166" s="36"/>
      <c r="LC166" s="36"/>
      <c r="LD166" s="36"/>
      <c r="LE166" s="36"/>
      <c r="LF166" s="36"/>
      <c r="LG166" s="36"/>
      <c r="LH166" s="36"/>
      <c r="LI166" s="36"/>
      <c r="LJ166" s="36"/>
      <c r="LK166" s="36"/>
      <c r="LL166" s="36"/>
      <c r="LM166" s="36"/>
      <c r="LN166" s="36"/>
      <c r="LO166" s="36"/>
      <c r="LP166" s="36"/>
      <c r="LQ166" s="36"/>
      <c r="LR166" s="36"/>
      <c r="LS166" s="36"/>
      <c r="LT166" s="36"/>
      <c r="LU166" s="36"/>
      <c r="LV166" s="36"/>
      <c r="LW166" s="36"/>
      <c r="LX166" s="36"/>
      <c r="LY166" s="36"/>
      <c r="LZ166" s="36"/>
      <c r="MA166" s="36"/>
      <c r="MB166" s="36"/>
      <c r="MC166" s="36"/>
      <c r="MD166" s="36"/>
      <c r="ME166" s="36"/>
      <c r="MF166" s="36"/>
      <c r="MG166" s="36"/>
      <c r="MH166" s="36"/>
      <c r="MI166" s="36"/>
      <c r="MJ166" s="36"/>
      <c r="MK166" s="36"/>
      <c r="ML166" s="36"/>
      <c r="MM166" s="36"/>
      <c r="MN166" s="36"/>
      <c r="MO166" s="36"/>
      <c r="MP166" s="36"/>
      <c r="MQ166" s="36"/>
      <c r="MR166" s="36"/>
      <c r="MS166" s="36"/>
      <c r="MT166" s="36"/>
      <c r="MU166" s="36"/>
      <c r="MV166" s="36"/>
      <c r="MW166" s="36"/>
      <c r="MX166" s="36"/>
      <c r="MY166" s="36"/>
      <c r="MZ166" s="36"/>
      <c r="NA166" s="36"/>
      <c r="NB166" s="36"/>
      <c r="NC166" s="36"/>
      <c r="ND166" s="36"/>
      <c r="NE166" s="36"/>
      <c r="NF166" s="36"/>
      <c r="NG166" s="36"/>
      <c r="NH166" s="36"/>
      <c r="NI166" s="36"/>
      <c r="NJ166" s="36"/>
      <c r="NK166" s="36"/>
      <c r="NL166" s="36"/>
      <c r="NM166" s="36"/>
      <c r="NN166" s="36"/>
      <c r="NO166" s="36"/>
      <c r="NP166" s="36"/>
      <c r="NQ166" s="36"/>
      <c r="NR166" s="36"/>
      <c r="NS166" s="36"/>
      <c r="NT166" s="36"/>
      <c r="NU166" s="36"/>
      <c r="NV166" s="36"/>
      <c r="NW166" s="36"/>
      <c r="NX166" s="36"/>
      <c r="NY166" s="36"/>
      <c r="NZ166" s="36"/>
      <c r="OA166" s="36"/>
      <c r="OB166" s="36"/>
      <c r="OC166" s="36"/>
      <c r="OD166" s="36"/>
      <c r="OE166" s="36"/>
      <c r="OF166" s="36"/>
      <c r="OG166" s="36"/>
      <c r="OH166" s="36"/>
      <c r="OI166" s="36"/>
      <c r="OJ166" s="36"/>
      <c r="OK166" s="36"/>
      <c r="OL166" s="36"/>
      <c r="OM166" s="36"/>
      <c r="ON166" s="36"/>
      <c r="OO166" s="36"/>
      <c r="OP166" s="36"/>
      <c r="OQ166" s="36"/>
      <c r="OR166" s="36"/>
      <c r="OS166" s="36"/>
      <c r="OT166" s="36"/>
      <c r="OU166" s="36"/>
      <c r="OV166" s="36"/>
      <c r="OW166" s="36"/>
      <c r="OX166" s="36"/>
      <c r="OY166" s="36"/>
      <c r="OZ166" s="36"/>
      <c r="PA166" s="36"/>
      <c r="PB166" s="36"/>
      <c r="PC166" s="36"/>
      <c r="PD166" s="36"/>
      <c r="PE166" s="36"/>
      <c r="PF166" s="36"/>
      <c r="PG166" s="36"/>
      <c r="PH166" s="36"/>
      <c r="PI166" s="36"/>
      <c r="PJ166" s="36"/>
      <c r="PK166" s="36"/>
      <c r="PL166" s="36"/>
      <c r="PM166" s="36"/>
      <c r="PN166" s="36"/>
      <c r="PO166" s="36"/>
      <c r="PP166" s="36"/>
      <c r="PQ166" s="36"/>
      <c r="PR166" s="36"/>
      <c r="PS166" s="36"/>
      <c r="PT166" s="36"/>
      <c r="PU166" s="36"/>
      <c r="PV166" s="36"/>
      <c r="PW166" s="36"/>
      <c r="PX166" s="36"/>
      <c r="PY166" s="36"/>
      <c r="PZ166" s="36"/>
      <c r="QA166" s="36"/>
      <c r="QB166" s="36"/>
      <c r="QC166" s="36"/>
      <c r="QD166" s="36"/>
      <c r="QE166" s="36"/>
      <c r="QF166" s="36"/>
      <c r="QG166" s="36"/>
      <c r="QH166" s="36"/>
      <c r="QI166" s="36"/>
      <c r="QJ166" s="36"/>
      <c r="QK166" s="36"/>
      <c r="QL166" s="36"/>
      <c r="QM166" s="36"/>
      <c r="QN166" s="36"/>
      <c r="QO166" s="36"/>
      <c r="QP166" s="36"/>
      <c r="QQ166" s="36"/>
      <c r="QR166" s="36"/>
      <c r="QS166" s="36"/>
      <c r="QT166" s="36"/>
      <c r="QU166" s="36"/>
      <c r="QV166" s="36"/>
      <c r="QW166" s="36"/>
      <c r="QX166" s="36"/>
      <c r="QY166" s="36"/>
      <c r="QZ166" s="36"/>
      <c r="RA166" s="36"/>
      <c r="RB166" s="36"/>
      <c r="RC166" s="36"/>
      <c r="RD166" s="36"/>
      <c r="RE166" s="36"/>
      <c r="RF166" s="36"/>
      <c r="RG166" s="36"/>
      <c r="RH166" s="36"/>
      <c r="RI166" s="36"/>
      <c r="RJ166" s="36"/>
      <c r="RK166" s="36"/>
      <c r="RL166" s="36"/>
      <c r="RM166" s="36"/>
      <c r="RN166" s="36"/>
      <c r="RO166" s="36"/>
      <c r="RP166" s="36"/>
      <c r="RQ166" s="36"/>
      <c r="RR166" s="36"/>
      <c r="RS166" s="36"/>
      <c r="RT166" s="36"/>
      <c r="RU166" s="36"/>
      <c r="RV166" s="36"/>
      <c r="RW166" s="36"/>
      <c r="RX166" s="36"/>
      <c r="RY166" s="36"/>
      <c r="RZ166" s="36"/>
      <c r="SA166" s="36"/>
      <c r="SB166" s="36"/>
      <c r="SC166" s="36"/>
      <c r="SD166" s="36"/>
      <c r="SE166" s="36"/>
      <c r="SF166" s="36"/>
      <c r="SG166" s="36"/>
      <c r="SH166" s="36"/>
      <c r="SI166" s="36"/>
      <c r="SJ166" s="36"/>
      <c r="SK166" s="36"/>
      <c r="SL166" s="36"/>
      <c r="SM166" s="36"/>
      <c r="SN166" s="36"/>
      <c r="SO166" s="36"/>
      <c r="SP166" s="36"/>
      <c r="SQ166" s="36"/>
      <c r="SR166" s="36"/>
      <c r="SS166" s="36"/>
      <c r="ST166" s="36"/>
      <c r="SU166" s="36"/>
      <c r="SV166" s="36"/>
      <c r="SW166" s="36"/>
      <c r="SX166" s="36"/>
      <c r="SY166" s="36"/>
      <c r="SZ166" s="36"/>
      <c r="TA166" s="36"/>
      <c r="TB166" s="36"/>
      <c r="TC166" s="36"/>
      <c r="TD166" s="36"/>
      <c r="TE166" s="36"/>
      <c r="TF166" s="36"/>
      <c r="TG166" s="36"/>
      <c r="TH166" s="36"/>
      <c r="TI166" s="36"/>
      <c r="TJ166" s="36"/>
      <c r="TK166" s="36"/>
      <c r="TL166" s="36"/>
      <c r="TM166" s="36"/>
      <c r="TN166" s="36"/>
      <c r="TO166" s="36"/>
      <c r="TP166" s="36"/>
      <c r="TQ166" s="36"/>
      <c r="TR166" s="36"/>
      <c r="TS166" s="36"/>
      <c r="TT166" s="36"/>
      <c r="TU166" s="36"/>
      <c r="TV166" s="36"/>
      <c r="TW166" s="36"/>
      <c r="TX166" s="36"/>
      <c r="TY166" s="36"/>
      <c r="TZ166" s="36"/>
      <c r="UA166" s="36"/>
      <c r="UB166" s="36"/>
      <c r="UC166" s="36"/>
      <c r="UD166" s="36"/>
      <c r="UE166" s="36"/>
      <c r="UF166" s="36"/>
      <c r="UG166" s="36"/>
      <c r="UH166" s="36"/>
      <c r="UI166" s="36"/>
      <c r="UJ166" s="36"/>
      <c r="UK166" s="36"/>
      <c r="UL166" s="36"/>
      <c r="UM166" s="36"/>
      <c r="UN166" s="36"/>
      <c r="UO166" s="36"/>
      <c r="UP166" s="36"/>
      <c r="UQ166" s="36"/>
      <c r="UR166" s="36"/>
      <c r="US166" s="36"/>
      <c r="UT166" s="36"/>
      <c r="UU166" s="36"/>
      <c r="UV166" s="36"/>
      <c r="UW166" s="36"/>
      <c r="UX166" s="36"/>
      <c r="UY166" s="36"/>
      <c r="UZ166" s="36"/>
      <c r="VA166" s="36"/>
      <c r="VB166" s="36"/>
      <c r="VC166" s="36"/>
      <c r="VD166" s="36"/>
      <c r="VE166" s="36"/>
      <c r="VF166" s="36"/>
      <c r="VG166" s="36"/>
      <c r="VH166" s="36"/>
      <c r="VI166" s="36"/>
      <c r="VJ166" s="36"/>
      <c r="VK166" s="36"/>
      <c r="VL166" s="36"/>
      <c r="VM166" s="36"/>
      <c r="VN166" s="36"/>
      <c r="VO166" s="36"/>
      <c r="VP166" s="36"/>
      <c r="VQ166" s="36"/>
      <c r="VR166" s="36"/>
      <c r="VS166" s="36"/>
      <c r="VT166" s="36"/>
      <c r="VU166" s="36"/>
      <c r="VV166" s="36"/>
      <c r="VW166" s="36"/>
      <c r="VX166" s="36"/>
      <c r="VY166" s="36"/>
      <c r="VZ166" s="36"/>
      <c r="WA166" s="36"/>
      <c r="WB166" s="36"/>
      <c r="WC166" s="36"/>
      <c r="WD166" s="36"/>
      <c r="WE166" s="36"/>
      <c r="WF166" s="36"/>
      <c r="WG166" s="36"/>
      <c r="WH166" s="36"/>
      <c r="WI166" s="36"/>
      <c r="WJ166" s="36"/>
      <c r="WK166" s="36"/>
      <c r="WL166" s="36"/>
      <c r="WM166" s="36"/>
      <c r="WN166" s="36"/>
      <c r="WO166" s="36"/>
      <c r="WP166" s="36"/>
      <c r="WQ166" s="36"/>
      <c r="WR166" s="36"/>
      <c r="WS166" s="36"/>
      <c r="WT166" s="36"/>
      <c r="WU166" s="36"/>
      <c r="WV166" s="36"/>
      <c r="WW166" s="36"/>
      <c r="WX166" s="36"/>
      <c r="WY166" s="36"/>
      <c r="WZ166" s="36"/>
      <c r="XA166" s="36"/>
      <c r="XB166" s="36"/>
      <c r="XC166" s="36"/>
      <c r="XD166" s="36"/>
      <c r="XE166" s="36"/>
      <c r="XF166" s="36"/>
      <c r="XG166" s="36"/>
      <c r="XH166" s="36"/>
      <c r="XI166" s="36"/>
      <c r="XJ166" s="36"/>
      <c r="XK166" s="36"/>
      <c r="XL166" s="36"/>
      <c r="XM166" s="36"/>
      <c r="XN166" s="36"/>
      <c r="XO166" s="36"/>
      <c r="XP166" s="36"/>
      <c r="XQ166" s="36"/>
      <c r="XR166" s="36"/>
      <c r="XS166" s="36"/>
      <c r="XT166" s="36"/>
      <c r="XU166" s="36"/>
      <c r="XV166" s="36"/>
      <c r="XW166" s="36"/>
      <c r="XX166" s="36"/>
      <c r="XY166" s="36"/>
      <c r="XZ166" s="36"/>
      <c r="YA166" s="36"/>
      <c r="YB166" s="36"/>
      <c r="YC166" s="36"/>
      <c r="YD166" s="36"/>
      <c r="YE166" s="36"/>
      <c r="YF166" s="36"/>
      <c r="YG166" s="36"/>
      <c r="YH166" s="36"/>
      <c r="YI166" s="36"/>
      <c r="YJ166" s="36"/>
      <c r="YK166" s="36"/>
      <c r="YL166" s="36"/>
      <c r="YM166" s="36"/>
      <c r="YN166" s="36"/>
      <c r="YO166" s="36"/>
      <c r="YP166" s="36"/>
      <c r="YQ166" s="36"/>
      <c r="YR166" s="36"/>
      <c r="YS166" s="36"/>
      <c r="YT166" s="36"/>
      <c r="YU166" s="36"/>
      <c r="YV166" s="36"/>
      <c r="YW166" s="36"/>
      <c r="YX166" s="36"/>
      <c r="YY166" s="36"/>
      <c r="YZ166" s="36"/>
      <c r="ZA166" s="36"/>
      <c r="ZB166" s="36"/>
      <c r="ZC166" s="36"/>
      <c r="ZD166" s="36"/>
      <c r="ZE166" s="36"/>
      <c r="ZF166" s="36"/>
      <c r="ZG166" s="36"/>
      <c r="ZH166" s="36"/>
      <c r="ZI166" s="36"/>
      <c r="ZJ166" s="36"/>
      <c r="ZK166" s="36"/>
      <c r="ZL166" s="36"/>
      <c r="ZM166" s="36"/>
      <c r="ZN166" s="36"/>
      <c r="ZO166" s="36"/>
      <c r="ZP166" s="36"/>
      <c r="ZQ166" s="36"/>
      <c r="ZR166" s="36"/>
      <c r="ZS166" s="36"/>
      <c r="ZT166" s="36"/>
      <c r="ZU166" s="36"/>
      <c r="ZV166" s="36"/>
      <c r="ZW166" s="36"/>
      <c r="ZX166" s="36"/>
      <c r="ZY166" s="36"/>
      <c r="ZZ166" s="36"/>
      <c r="AAA166" s="36"/>
      <c r="AAB166" s="36"/>
      <c r="AAC166" s="36"/>
      <c r="AAD166" s="36"/>
      <c r="AAE166" s="36"/>
      <c r="AAF166" s="36"/>
      <c r="AAG166" s="36"/>
      <c r="AAH166" s="36"/>
      <c r="AAI166" s="36"/>
      <c r="AAJ166" s="36"/>
      <c r="AAK166" s="36"/>
      <c r="AAL166" s="36"/>
      <c r="AAM166" s="36"/>
      <c r="AAN166" s="36"/>
      <c r="AAO166" s="36"/>
      <c r="AAP166" s="36"/>
      <c r="AAQ166" s="36"/>
      <c r="AAR166" s="36"/>
      <c r="AAS166" s="36"/>
      <c r="AAT166" s="36"/>
      <c r="AAU166" s="36"/>
      <c r="AAV166" s="36"/>
      <c r="AAW166" s="36"/>
      <c r="AAX166" s="36"/>
      <c r="AAY166" s="36"/>
      <c r="AAZ166" s="36"/>
      <c r="ABA166" s="36"/>
      <c r="ABB166" s="36"/>
      <c r="ABC166" s="36"/>
      <c r="ABD166" s="36"/>
      <c r="ABE166" s="36"/>
      <c r="ABF166" s="36"/>
      <c r="ABG166" s="36"/>
      <c r="ABH166" s="36"/>
      <c r="ABI166" s="36"/>
      <c r="ABJ166" s="36"/>
      <c r="ABK166" s="36"/>
      <c r="ABL166" s="36"/>
      <c r="ABM166" s="36"/>
      <c r="ABN166" s="36"/>
      <c r="ABO166" s="36"/>
      <c r="ABP166" s="36"/>
      <c r="ABQ166" s="36"/>
      <c r="ABR166" s="36"/>
      <c r="ABS166" s="36"/>
      <c r="ABT166" s="36"/>
      <c r="ABU166" s="36"/>
      <c r="ABV166" s="36"/>
      <c r="ABW166" s="36"/>
      <c r="ABX166" s="36"/>
      <c r="ABY166" s="36"/>
      <c r="ABZ166" s="36"/>
      <c r="ACA166" s="36"/>
      <c r="ACB166" s="36"/>
      <c r="ACC166" s="36"/>
      <c r="ACD166" s="36"/>
      <c r="ACE166" s="36"/>
      <c r="ACF166" s="36"/>
      <c r="ACG166" s="36"/>
      <c r="ACH166" s="36"/>
      <c r="ACI166" s="36"/>
      <c r="ACJ166" s="36"/>
      <c r="ACK166" s="36"/>
      <c r="ACL166" s="36"/>
      <c r="ACM166" s="36"/>
      <c r="ACN166" s="36"/>
      <c r="ACO166" s="36"/>
      <c r="ACP166" s="36"/>
      <c r="ACQ166" s="36"/>
      <c r="ACR166" s="36"/>
      <c r="ACS166" s="36"/>
      <c r="ACT166" s="36"/>
      <c r="ACU166" s="36"/>
      <c r="ACV166" s="36"/>
      <c r="ACW166" s="36"/>
      <c r="ACX166" s="36"/>
      <c r="ACY166" s="36"/>
      <c r="ACZ166" s="36"/>
      <c r="ADA166" s="36"/>
      <c r="ADB166" s="36"/>
      <c r="ADC166" s="36"/>
      <c r="ADD166" s="36"/>
      <c r="ADE166" s="36"/>
      <c r="ADF166" s="36"/>
      <c r="ADG166" s="36"/>
      <c r="ADH166" s="36"/>
      <c r="ADI166" s="36"/>
      <c r="ADJ166" s="36"/>
      <c r="ADK166" s="36"/>
      <c r="ADL166" s="36"/>
      <c r="ADM166" s="36"/>
      <c r="ADN166" s="36"/>
      <c r="ADO166" s="36"/>
      <c r="ADP166" s="36"/>
      <c r="ADQ166" s="36"/>
      <c r="ADR166" s="36"/>
      <c r="ADS166" s="36"/>
      <c r="ADT166" s="36"/>
      <c r="ADU166" s="36"/>
      <c r="ADV166" s="36"/>
      <c r="ADW166" s="36"/>
      <c r="ADX166" s="36"/>
      <c r="ADY166" s="36"/>
      <c r="ADZ166" s="36"/>
      <c r="AEA166" s="36"/>
      <c r="AEB166" s="36"/>
      <c r="AEC166" s="36"/>
      <c r="AED166" s="36"/>
      <c r="AEE166" s="36"/>
      <c r="AEF166" s="36"/>
      <c r="AEG166" s="36"/>
      <c r="AEH166" s="36"/>
      <c r="AEI166" s="36"/>
      <c r="AEJ166" s="36"/>
      <c r="AEK166" s="36"/>
      <c r="AEL166" s="36"/>
      <c r="AEM166" s="36"/>
      <c r="AEN166" s="36"/>
      <c r="AEO166" s="36"/>
      <c r="AEP166" s="36"/>
      <c r="AEQ166" s="36"/>
      <c r="AER166" s="36"/>
      <c r="AES166" s="36"/>
      <c r="AET166" s="36"/>
      <c r="AEU166" s="36"/>
      <c r="AEV166" s="36"/>
      <c r="AEW166" s="36"/>
      <c r="AEX166" s="36"/>
      <c r="AEY166" s="36"/>
      <c r="AEZ166" s="36"/>
      <c r="AFA166" s="36"/>
      <c r="AFB166" s="36"/>
      <c r="AFC166" s="36"/>
      <c r="AFD166" s="36"/>
      <c r="AFE166" s="36"/>
      <c r="AFF166" s="36"/>
      <c r="AFG166" s="36"/>
      <c r="AFH166" s="36"/>
      <c r="AFI166" s="36"/>
      <c r="AFJ166" s="36"/>
      <c r="AFK166" s="36"/>
      <c r="AFL166" s="36"/>
      <c r="AFM166" s="36"/>
      <c r="AFN166" s="36"/>
      <c r="AFO166" s="36"/>
      <c r="AFP166" s="36"/>
      <c r="AFQ166" s="36"/>
      <c r="AFR166" s="36"/>
      <c r="AFS166" s="36"/>
      <c r="AFT166" s="36"/>
      <c r="AFU166" s="36"/>
      <c r="AFV166" s="36"/>
      <c r="AFW166" s="36"/>
      <c r="AFX166" s="36"/>
      <c r="AFY166" s="36"/>
      <c r="AFZ166" s="36"/>
      <c r="AGA166" s="36"/>
      <c r="AGB166" s="36"/>
      <c r="AGC166" s="36"/>
      <c r="AGD166" s="36"/>
      <c r="AGE166" s="36"/>
      <c r="AGF166" s="36"/>
      <c r="AGG166" s="36"/>
      <c r="AGH166" s="36"/>
      <c r="AGI166" s="36"/>
      <c r="AGJ166" s="36"/>
      <c r="AGK166" s="36"/>
      <c r="AGL166" s="36"/>
      <c r="AGM166" s="36"/>
      <c r="AGN166" s="36"/>
      <c r="AGO166" s="36"/>
      <c r="AGP166" s="36"/>
      <c r="AGQ166" s="36"/>
      <c r="AGR166" s="36"/>
      <c r="AGS166" s="36"/>
      <c r="AGT166" s="36"/>
      <c r="AGU166" s="36"/>
      <c r="AGV166" s="36"/>
      <c r="AGW166" s="36"/>
      <c r="AGX166" s="36"/>
      <c r="AGY166" s="36"/>
      <c r="AGZ166" s="36"/>
      <c r="AHA166" s="36"/>
      <c r="AHB166" s="36"/>
      <c r="AHC166" s="36"/>
      <c r="AHD166" s="36"/>
      <c r="AHE166" s="36"/>
      <c r="AHF166" s="36"/>
      <c r="AHG166" s="36"/>
      <c r="AHH166" s="36"/>
      <c r="AHI166" s="36"/>
      <c r="AHJ166" s="36"/>
      <c r="AHK166" s="36"/>
      <c r="AHL166" s="36"/>
      <c r="AHM166" s="36"/>
      <c r="AHN166" s="36"/>
      <c r="AHO166" s="36"/>
      <c r="AHP166" s="36"/>
      <c r="AHQ166" s="36"/>
      <c r="AHR166" s="36"/>
      <c r="AHS166" s="36"/>
      <c r="AHT166" s="36"/>
      <c r="AHU166" s="36"/>
      <c r="AHV166" s="36"/>
      <c r="AHW166" s="36"/>
      <c r="AHX166" s="36"/>
      <c r="AHY166" s="36"/>
      <c r="AHZ166" s="36"/>
      <c r="AIA166" s="36"/>
      <c r="AIB166" s="36"/>
      <c r="AIC166" s="36"/>
      <c r="AID166" s="36"/>
      <c r="AIE166" s="36"/>
      <c r="AIF166" s="36"/>
      <c r="AIG166" s="36"/>
      <c r="AIH166" s="36"/>
      <c r="AII166" s="36"/>
      <c r="AIJ166" s="36"/>
      <c r="AIK166" s="36"/>
      <c r="AIL166" s="36"/>
      <c r="AIM166" s="36"/>
      <c r="AIN166" s="36"/>
      <c r="AIO166" s="36"/>
      <c r="AIP166" s="36"/>
      <c r="AIQ166" s="36"/>
      <c r="AIR166" s="36"/>
      <c r="AIS166" s="36"/>
      <c r="AIT166" s="36"/>
      <c r="AIU166" s="36"/>
      <c r="AIV166" s="36"/>
      <c r="AIW166" s="36"/>
      <c r="AIX166" s="36"/>
      <c r="AIY166" s="36"/>
      <c r="AIZ166" s="36"/>
      <c r="AJA166" s="36"/>
      <c r="AJB166" s="36"/>
      <c r="AJC166" s="36"/>
      <c r="AJD166" s="36"/>
      <c r="AJE166" s="36"/>
      <c r="AJF166" s="36"/>
      <c r="AJG166" s="36"/>
      <c r="AJH166" s="36"/>
      <c r="AJI166" s="36"/>
      <c r="AJJ166" s="36"/>
      <c r="AJK166" s="36"/>
      <c r="AJL166" s="36"/>
      <c r="AJM166" s="36"/>
      <c r="AJN166" s="36"/>
      <c r="AJO166" s="36"/>
      <c r="AJP166" s="36"/>
      <c r="AJQ166" s="36"/>
      <c r="AJR166" s="36"/>
      <c r="AJS166" s="36"/>
      <c r="AJT166" s="36"/>
      <c r="AJU166" s="36"/>
      <c r="AJV166" s="36"/>
      <c r="AJW166" s="36"/>
      <c r="AJX166" s="36"/>
      <c r="AJY166" s="36"/>
      <c r="AJZ166" s="36"/>
      <c r="AKA166" s="36"/>
      <c r="AKB166" s="36"/>
      <c r="AKC166" s="36"/>
      <c r="AKD166" s="36"/>
      <c r="AKE166" s="36"/>
      <c r="AKF166" s="36"/>
      <c r="AKG166" s="36"/>
      <c r="AKH166" s="36"/>
      <c r="AKI166" s="36"/>
      <c r="AKJ166" s="36"/>
      <c r="AKK166" s="36"/>
      <c r="AKL166" s="36"/>
      <c r="AKM166" s="36"/>
      <c r="AKN166" s="36"/>
      <c r="AKO166" s="36"/>
      <c r="AKP166" s="36"/>
      <c r="AKQ166" s="36"/>
      <c r="AKR166" s="36"/>
      <c r="AKS166" s="36"/>
      <c r="AKT166" s="36"/>
      <c r="AKU166" s="36"/>
      <c r="AKV166" s="36"/>
      <c r="AKW166" s="36"/>
      <c r="AKX166" s="36"/>
      <c r="AKY166" s="36"/>
      <c r="AKZ166" s="36"/>
      <c r="ALA166" s="36"/>
      <c r="ALB166" s="36"/>
      <c r="ALC166" s="36"/>
      <c r="ALD166" s="36"/>
      <c r="ALE166" s="36"/>
      <c r="ALF166" s="36"/>
      <c r="ALG166" s="36"/>
      <c r="ALH166" s="36"/>
      <c r="ALI166" s="36"/>
      <c r="ALJ166" s="36"/>
      <c r="ALK166" s="36"/>
      <c r="ALL166" s="36"/>
      <c r="ALM166" s="36"/>
      <c r="ALN166" s="36"/>
      <c r="ALO166" s="36"/>
      <c r="ALP166" s="36"/>
      <c r="ALQ166" s="36"/>
      <c r="ALR166" s="36"/>
      <c r="ALS166" s="36"/>
      <c r="ALT166" s="36"/>
      <c r="ALU166" s="36"/>
      <c r="ALV166" s="36"/>
      <c r="ALW166" s="36"/>
      <c r="ALX166" s="36"/>
      <c r="ALY166" s="36"/>
      <c r="ALZ166" s="36"/>
      <c r="AMA166" s="36"/>
      <c r="AMB166" s="36"/>
      <c r="AMC166" s="36"/>
      <c r="AMD166" s="36"/>
      <c r="AME166" s="36"/>
      <c r="AMF166" s="36"/>
      <c r="AMG166" s="36"/>
      <c r="AMH166" s="36"/>
      <c r="AMI166" s="39"/>
      <c r="AMK166" s="39"/>
      <c r="AML166" s="39"/>
      <c r="AMM166" s="39"/>
      <c r="XFC166" s="39"/>
      <c r="XFD166" s="39"/>
    </row>
    <row r="167" s="75" customFormat="true" ht="12.8" hidden="false" customHeight="false" outlineLevel="0" collapsed="false">
      <c r="A167" s="36"/>
      <c r="B167" s="37"/>
      <c r="C167" s="37"/>
      <c r="D167" s="37"/>
      <c r="E167" s="37" t="s">
        <v>171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6"/>
      <c r="AMI167" s="39"/>
      <c r="AMJ167" s="37"/>
      <c r="AMK167" s="39"/>
      <c r="AML167" s="39"/>
      <c r="AMM167" s="39"/>
      <c r="XFC167" s="39"/>
      <c r="XFD167" s="39"/>
    </row>
    <row r="168" customFormat="false" ht="12.8" hidden="false" customHeight="false" outlineLevel="0" collapsed="false">
      <c r="AMI168" s="39"/>
      <c r="AMJ168" s="37"/>
      <c r="AMK168" s="39"/>
    </row>
    <row r="169" customFormat="false" ht="12.8" hidden="false" customHeight="false" outlineLevel="0" collapsed="false">
      <c r="AMI169" s="39"/>
      <c r="AMJ169" s="75"/>
      <c r="AMK169" s="39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46" activeCellId="0" sqref="B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9" width="3.18"/>
    <col collapsed="false" customWidth="true" hidden="false" outlineLevel="0" max="2" min="2" style="39" width="20.98"/>
    <col collapsed="false" customWidth="true" hidden="false" outlineLevel="0" max="3" min="3" style="39" width="22.28"/>
    <col collapsed="false" customWidth="true" hidden="false" outlineLevel="0" max="4" min="4" style="39" width="22.01"/>
    <col collapsed="false" customWidth="true" hidden="false" outlineLevel="0" max="5" min="5" style="39" width="17.82"/>
    <col collapsed="false" customWidth="true" hidden="false" outlineLevel="0" max="6" min="6" style="39" width="18.09"/>
    <col collapsed="false" customWidth="true" hidden="false" outlineLevel="0" max="7" min="7" style="39" width="21.17"/>
  </cols>
  <sheetData>
    <row r="1" customFormat="false" ht="12.5" hidden="false" customHeight="false" outlineLevel="0" collapsed="false">
      <c r="B1" s="166"/>
      <c r="C1" s="166"/>
      <c r="D1" s="166"/>
      <c r="E1" s="166"/>
      <c r="F1" s="166"/>
    </row>
    <row r="2" customFormat="false" ht="14" hidden="false" customHeight="false" outlineLevel="0" collapsed="false">
      <c r="A2" s="166"/>
      <c r="B2" s="167" t="s">
        <v>172</v>
      </c>
      <c r="C2" s="167"/>
      <c r="D2" s="167"/>
      <c r="E2" s="167"/>
      <c r="F2" s="167"/>
    </row>
    <row r="3" customFormat="false" ht="12.65" hidden="false" customHeight="false" outlineLevel="0" collapsed="false">
      <c r="A3" s="166"/>
      <c r="B3" s="168"/>
      <c r="C3" s="168"/>
      <c r="D3" s="168"/>
      <c r="E3" s="168"/>
      <c r="F3" s="168"/>
    </row>
    <row r="4" customFormat="false" ht="23.85" hidden="false" customHeight="false" outlineLevel="0" collapsed="false">
      <c r="A4" s="166"/>
      <c r="B4" s="169" t="s">
        <v>173</v>
      </c>
      <c r="C4" s="170" t="n">
        <f aca="false">'Planilha de Custos'!B12</f>
        <v>2271.74</v>
      </c>
      <c r="D4" s="171"/>
      <c r="E4" s="172"/>
      <c r="F4" s="173"/>
    </row>
    <row r="5" customFormat="false" ht="12.65" hidden="false" customHeight="false" outlineLevel="0" collapsed="false">
      <c r="A5" s="166"/>
      <c r="B5" s="174"/>
      <c r="C5" s="175"/>
      <c r="D5" s="176"/>
      <c r="E5" s="172"/>
      <c r="F5" s="173"/>
    </row>
    <row r="6" customFormat="false" ht="25.9" hidden="false" customHeight="true" outlineLevel="0" collapsed="false">
      <c r="A6" s="166"/>
      <c r="B6" s="177" t="s">
        <v>174</v>
      </c>
      <c r="C6" s="178" t="s">
        <v>175</v>
      </c>
      <c r="D6" s="179" t="s">
        <v>176</v>
      </c>
      <c r="E6" s="180" t="s">
        <v>177</v>
      </c>
      <c r="F6" s="181" t="s">
        <v>4</v>
      </c>
    </row>
    <row r="7" customFormat="false" ht="12.5" hidden="false" customHeight="false" outlineLevel="0" collapsed="false">
      <c r="A7" s="166"/>
      <c r="B7" s="177" t="s">
        <v>178</v>
      </c>
      <c r="C7" s="182" t="n">
        <v>2</v>
      </c>
      <c r="D7" s="183" t="n">
        <v>15</v>
      </c>
      <c r="E7" s="184" t="n">
        <v>4.61</v>
      </c>
      <c r="F7" s="185" t="n">
        <f aca="false">C7*D7*E7</f>
        <v>138.3</v>
      </c>
    </row>
    <row r="8" customFormat="false" ht="13.9" hidden="false" customHeight="true" outlineLevel="0" collapsed="false">
      <c r="A8" s="166"/>
      <c r="B8" s="186" t="s">
        <v>179</v>
      </c>
      <c r="C8" s="186"/>
      <c r="D8" s="186"/>
      <c r="E8" s="186"/>
      <c r="F8" s="185" t="n">
        <f aca="false">C4*6%</f>
        <v>136.3044</v>
      </c>
    </row>
    <row r="9" customFormat="false" ht="13.9" hidden="false" customHeight="true" outlineLevel="0" collapsed="false">
      <c r="A9" s="166"/>
      <c r="B9" s="187" t="s">
        <v>180</v>
      </c>
      <c r="C9" s="187"/>
      <c r="D9" s="187"/>
      <c r="E9" s="187"/>
      <c r="F9" s="188" t="n">
        <f aca="false">F7-MIN(F8,F7)</f>
        <v>1.99560000000002</v>
      </c>
    </row>
    <row r="10" customFormat="false" ht="12.65" hidden="false" customHeight="false" outlineLevel="0" collapsed="false">
      <c r="A10" s="166"/>
      <c r="B10" s="189" t="s">
        <v>181</v>
      </c>
      <c r="C10" s="189"/>
      <c r="D10" s="189"/>
      <c r="E10" s="189"/>
      <c r="F10" s="190" t="n">
        <f aca="false">F9*2</f>
        <v>3.99120000000005</v>
      </c>
    </row>
    <row r="11" customFormat="false" ht="25.9" hidden="false" customHeight="true" outlineLevel="0" collapsed="false">
      <c r="A11" s="166"/>
      <c r="B11" s="177" t="s">
        <v>182</v>
      </c>
      <c r="C11" s="178" t="s">
        <v>175</v>
      </c>
      <c r="D11" s="179" t="s">
        <v>176</v>
      </c>
      <c r="E11" s="180" t="s">
        <v>177</v>
      </c>
      <c r="F11" s="191" t="s">
        <v>4</v>
      </c>
    </row>
    <row r="12" customFormat="false" ht="12.65" hidden="false" customHeight="false" outlineLevel="0" collapsed="false">
      <c r="A12" s="166"/>
      <c r="B12" s="177" t="s">
        <v>178</v>
      </c>
      <c r="C12" s="192" t="n">
        <v>2</v>
      </c>
      <c r="D12" s="183" t="n">
        <v>22</v>
      </c>
      <c r="E12" s="193" t="n">
        <f aca="false">E7</f>
        <v>4.61</v>
      </c>
      <c r="F12" s="185" t="n">
        <f aca="false">C12*D12*E12</f>
        <v>202.84</v>
      </c>
    </row>
    <row r="13" customFormat="false" ht="12.65" hidden="false" customHeight="false" outlineLevel="0" collapsed="false">
      <c r="A13" s="166"/>
      <c r="B13" s="194" t="s">
        <v>179</v>
      </c>
      <c r="C13" s="194"/>
      <c r="D13" s="194"/>
      <c r="E13" s="194"/>
      <c r="F13" s="188" t="n">
        <f aca="false">C4*6%</f>
        <v>136.3044</v>
      </c>
    </row>
    <row r="14" customFormat="false" ht="12.65" hidden="false" customHeight="false" outlineLevel="0" collapsed="false">
      <c r="A14" s="166"/>
      <c r="B14" s="195" t="s">
        <v>183</v>
      </c>
      <c r="C14" s="195"/>
      <c r="D14" s="195"/>
      <c r="E14" s="195"/>
      <c r="F14" s="196" t="n">
        <f aca="false">F12-MIN(F13,F12)</f>
        <v>66.5356</v>
      </c>
    </row>
    <row r="15" customFormat="false" ht="12.65" hidden="false" customHeight="false" outlineLevel="0" collapsed="false">
      <c r="A15" s="166"/>
      <c r="B15" s="197"/>
      <c r="C15" s="197"/>
      <c r="D15" s="197"/>
      <c r="E15" s="197"/>
      <c r="F15" s="197"/>
    </row>
    <row r="16" customFormat="false" ht="38.5" hidden="false" customHeight="true" outlineLevel="0" collapsed="false">
      <c r="A16" s="166"/>
      <c r="B16" s="177" t="s">
        <v>184</v>
      </c>
      <c r="C16" s="198" t="s">
        <v>185</v>
      </c>
      <c r="D16" s="199" t="s">
        <v>186</v>
      </c>
      <c r="E16" s="200" t="s">
        <v>187</v>
      </c>
      <c r="F16" s="201" t="s">
        <v>188</v>
      </c>
    </row>
    <row r="17" customFormat="false" ht="12.5" hidden="false" customHeight="false" outlineLevel="0" collapsed="false">
      <c r="A17" s="166"/>
      <c r="B17" s="177"/>
      <c r="C17" s="182" t="n">
        <v>15</v>
      </c>
      <c r="D17" s="202" t="n">
        <v>42</v>
      </c>
      <c r="E17" s="202" t="n">
        <f aca="false">D17*18%</f>
        <v>7.56</v>
      </c>
      <c r="F17" s="185" t="n">
        <f aca="false">(D17-E17)*C17</f>
        <v>516.6</v>
      </c>
    </row>
    <row r="18" customFormat="false" ht="13.9" hidden="false" customHeight="true" outlineLevel="0" collapsed="false">
      <c r="A18" s="166"/>
      <c r="B18" s="189" t="s">
        <v>181</v>
      </c>
      <c r="C18" s="189"/>
      <c r="D18" s="189"/>
      <c r="E18" s="189"/>
      <c r="F18" s="190" t="n">
        <f aca="false">F17*2</f>
        <v>1033.2</v>
      </c>
    </row>
    <row r="19" customFormat="false" ht="12.65" hidden="false" customHeight="false" outlineLevel="0" collapsed="false">
      <c r="A19" s="166"/>
      <c r="B19" s="203"/>
      <c r="C19" s="203"/>
      <c r="D19" s="203"/>
      <c r="E19" s="203"/>
      <c r="F19" s="204"/>
    </row>
    <row r="20" customFormat="false" ht="35.05" hidden="false" customHeight="true" outlineLevel="0" collapsed="false">
      <c r="A20" s="166"/>
      <c r="B20" s="177" t="s">
        <v>189</v>
      </c>
      <c r="C20" s="198" t="s">
        <v>185</v>
      </c>
      <c r="D20" s="199" t="s">
        <v>186</v>
      </c>
      <c r="E20" s="200" t="s">
        <v>187</v>
      </c>
      <c r="F20" s="205" t="s">
        <v>188</v>
      </c>
    </row>
    <row r="21" customFormat="false" ht="38.5" hidden="false" customHeight="true" outlineLevel="0" collapsed="false">
      <c r="A21" s="166"/>
      <c r="B21" s="177"/>
      <c r="C21" s="206" t="n">
        <v>22</v>
      </c>
      <c r="D21" s="207" t="n">
        <f aca="false">D17</f>
        <v>42</v>
      </c>
      <c r="E21" s="202" t="n">
        <f aca="false">D21*18%</f>
        <v>7.56</v>
      </c>
      <c r="F21" s="208" t="n">
        <f aca="false">(D21-E21)*C21</f>
        <v>757.68</v>
      </c>
    </row>
    <row r="22" customFormat="false" ht="12.65" hidden="false" customHeight="false" outlineLevel="0" collapsed="false">
      <c r="A22" s="166"/>
      <c r="B22" s="195" t="s">
        <v>183</v>
      </c>
      <c r="C22" s="195"/>
      <c r="D22" s="195"/>
      <c r="E22" s="195"/>
      <c r="F22" s="196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9" t="s">
        <v>190</v>
      </c>
      <c r="C24" s="209"/>
      <c r="D24" s="209"/>
    </row>
    <row r="25" customFormat="false" ht="12.65" hidden="false" customHeight="false" outlineLevel="0" collapsed="false">
      <c r="B25" s="210" t="s">
        <v>191</v>
      </c>
      <c r="C25" s="211"/>
      <c r="D25" s="212" t="n">
        <f aca="false">'Planilha de Custos'!C4</f>
        <v>2271.74</v>
      </c>
    </row>
    <row r="26" customFormat="false" ht="12.65" hidden="false" customHeight="false" outlineLevel="0" collapsed="false">
      <c r="B26" s="213" t="s">
        <v>192</v>
      </c>
      <c r="C26" s="214"/>
      <c r="D26" s="215" t="n">
        <f aca="false">'Planilha de Custos'!C13</f>
        <v>681.522</v>
      </c>
    </row>
    <row r="27" customFormat="false" ht="12.65" hidden="false" customHeight="false" outlineLevel="0" collapsed="false">
      <c r="B27" s="216" t="s">
        <v>193</v>
      </c>
      <c r="C27" s="217"/>
      <c r="D27" s="215" t="n">
        <f aca="false">(D25+D26)*52</f>
        <v>153569.624</v>
      </c>
    </row>
    <row r="28" customFormat="false" ht="23.85" hidden="false" customHeight="true" outlineLevel="0" collapsed="false">
      <c r="B28" s="218" t="s">
        <v>194</v>
      </c>
      <c r="C28" s="218"/>
      <c r="D28" s="219" t="n">
        <v>9.5E-005</v>
      </c>
    </row>
    <row r="29" customFormat="false" ht="12.65" hidden="false" customHeight="false" outlineLevel="0" collapsed="false">
      <c r="B29" s="220" t="s">
        <v>195</v>
      </c>
      <c r="C29" s="221"/>
      <c r="D29" s="222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6"/>
      <c r="B31" s="223"/>
      <c r="C31" s="223"/>
      <c r="D31" s="223"/>
      <c r="E31" s="223"/>
      <c r="F31" s="223"/>
    </row>
    <row r="32" customFormat="false" ht="12.65" hidden="false" customHeight="false" outlineLevel="0" collapsed="false">
      <c r="A32" s="166"/>
      <c r="B32" s="209" t="s">
        <v>196</v>
      </c>
      <c r="C32" s="209"/>
      <c r="D32" s="209"/>
      <c r="E32" s="223"/>
      <c r="F32" s="223"/>
    </row>
    <row r="33" customFormat="false" ht="12.65" hidden="false" customHeight="false" outlineLevel="0" collapsed="false">
      <c r="A33" s="166"/>
      <c r="B33" s="224" t="s">
        <v>197</v>
      </c>
      <c r="C33" s="225"/>
      <c r="D33" s="226" t="n">
        <v>2.96</v>
      </c>
      <c r="E33" s="223"/>
      <c r="F33" s="223"/>
      <c r="G33" s="1"/>
    </row>
    <row r="34" customFormat="false" ht="12.65" hidden="false" customHeight="false" outlineLevel="0" collapsed="false">
      <c r="A34" s="166"/>
      <c r="B34" s="223" t="s">
        <v>198</v>
      </c>
      <c r="C34" s="223"/>
      <c r="D34" s="223"/>
      <c r="E34" s="223"/>
      <c r="F34" s="223"/>
      <c r="G34" s="1"/>
    </row>
    <row r="35" customFormat="false" ht="12.65" hidden="false" customHeight="false" outlineLevel="0" collapsed="false">
      <c r="A35" s="166"/>
      <c r="B35" s="223"/>
      <c r="C35" s="223"/>
      <c r="D35" s="223"/>
      <c r="E35" s="223"/>
      <c r="F35" s="223"/>
      <c r="G35" s="1"/>
    </row>
    <row r="36" customFormat="false" ht="12.65" hidden="false" customHeight="false" outlineLevel="0" collapsed="false">
      <c r="A36" s="166"/>
      <c r="B36" s="209" t="s">
        <v>199</v>
      </c>
      <c r="C36" s="209"/>
      <c r="D36" s="209"/>
      <c r="E36" s="209"/>
      <c r="F36" s="223"/>
      <c r="G36" s="1"/>
    </row>
    <row r="37" customFormat="false" ht="12.65" hidden="false" customHeight="false" outlineLevel="0" collapsed="false">
      <c r="A37" s="166"/>
      <c r="B37" s="227" t="s">
        <v>200</v>
      </c>
      <c r="C37" s="228"/>
      <c r="D37" s="229"/>
      <c r="E37" s="230" t="n">
        <v>0.01291</v>
      </c>
      <c r="F37" s="223"/>
      <c r="G37" s="1"/>
    </row>
    <row r="38" customFormat="false" ht="12.65" hidden="false" customHeight="false" outlineLevel="0" collapsed="false">
      <c r="A38" s="166"/>
      <c r="B38" s="227" t="s">
        <v>201</v>
      </c>
      <c r="C38" s="228"/>
      <c r="D38" s="229"/>
      <c r="E38" s="230" t="n">
        <v>0.7989</v>
      </c>
      <c r="F38" s="223"/>
      <c r="G38" s="1"/>
    </row>
    <row r="39" customFormat="false" ht="12.65" hidden="false" customHeight="false" outlineLevel="0" collapsed="false">
      <c r="A39" s="166"/>
      <c r="B39" s="231" t="s">
        <v>202</v>
      </c>
      <c r="C39" s="232"/>
      <c r="D39" s="233"/>
      <c r="E39" s="234" t="n">
        <v>20</v>
      </c>
      <c r="F39" s="223"/>
      <c r="G39" s="1"/>
    </row>
    <row r="40" customFormat="false" ht="12.65" hidden="false" customHeight="false" outlineLevel="0" collapsed="false">
      <c r="A40" s="166"/>
      <c r="B40" s="223" t="s">
        <v>203</v>
      </c>
      <c r="C40" s="223"/>
      <c r="D40" s="223"/>
      <c r="E40" s="223"/>
      <c r="F40" s="223"/>
      <c r="G40" s="1"/>
    </row>
    <row r="41" customFormat="false" ht="13.9" hidden="false" customHeight="true" outlineLevel="0" collapsed="false">
      <c r="A41" s="166"/>
      <c r="B41" s="223"/>
      <c r="C41" s="223"/>
      <c r="D41" s="223"/>
      <c r="E41" s="223"/>
      <c r="F41" s="223"/>
      <c r="G41" s="1"/>
    </row>
    <row r="42" customFormat="false" ht="13.9" hidden="false" customHeight="true" outlineLevel="0" collapsed="false">
      <c r="A42" s="166"/>
      <c r="B42" s="209" t="s">
        <v>204</v>
      </c>
      <c r="C42" s="209"/>
      <c r="D42" s="209"/>
      <c r="E42" s="209"/>
      <c r="F42" s="223"/>
      <c r="G42" s="1"/>
    </row>
    <row r="43" customFormat="false" ht="12.65" hidden="false" customHeight="false" outlineLevel="0" collapsed="false">
      <c r="A43" s="166"/>
      <c r="B43" s="224" t="s">
        <v>205</v>
      </c>
      <c r="C43" s="235"/>
      <c r="D43" s="236"/>
      <c r="E43" s="237" t="n">
        <v>0.0651</v>
      </c>
      <c r="F43" s="1"/>
      <c r="G43" s="1"/>
    </row>
    <row r="44" customFormat="false" ht="12.65" hidden="false" customHeight="false" outlineLevel="0" collapsed="false">
      <c r="A44" s="166"/>
      <c r="B44" s="223" t="s">
        <v>206</v>
      </c>
      <c r="C44" s="223"/>
      <c r="D44" s="223"/>
      <c r="E44" s="223"/>
      <c r="F44" s="1"/>
      <c r="G44" s="1"/>
    </row>
    <row r="45" customFormat="false" ht="12.65" hidden="false" customHeight="false" outlineLevel="0" collapsed="false">
      <c r="A45" s="166"/>
      <c r="B45" s="223"/>
      <c r="C45" s="223"/>
      <c r="D45" s="223"/>
      <c r="E45" s="223"/>
      <c r="F45" s="1"/>
      <c r="G45" s="1"/>
    </row>
    <row r="46" customFormat="false" ht="12.65" hidden="false" customHeight="false" outlineLevel="0" collapsed="false">
      <c r="A46" s="166"/>
      <c r="B46" s="238" t="s">
        <v>207</v>
      </c>
      <c r="C46" s="238"/>
      <c r="D46" s="238"/>
      <c r="E46" s="238"/>
      <c r="F46" s="238"/>
      <c r="G46" s="1"/>
    </row>
    <row r="47" customFormat="false" ht="12.65" hidden="false" customHeight="false" outlineLevel="0" collapsed="false">
      <c r="A47" s="166"/>
      <c r="B47" s="239" t="s">
        <v>208</v>
      </c>
      <c r="C47" s="240"/>
      <c r="D47" s="241" t="s">
        <v>209</v>
      </c>
      <c r="E47" s="241" t="s">
        <v>210</v>
      </c>
      <c r="F47" s="242" t="s">
        <v>211</v>
      </c>
    </row>
    <row r="48" customFormat="false" ht="12.65" hidden="false" customHeight="false" outlineLevel="0" collapsed="false">
      <c r="A48" s="166"/>
      <c r="B48" s="243" t="s">
        <v>212</v>
      </c>
      <c r="C48" s="243"/>
      <c r="D48" s="244" t="n">
        <f aca="false">'Planilha de Custos'!C19+'Planilha de Custos'!C19+('Planilha de Custos'!C19/3)</f>
        <v>6890.94466666667</v>
      </c>
      <c r="E48" s="244" t="n">
        <f aca="false">'Planilha de Custos'!D19+'Planilha de Custos'!D19+('Planilha de Custos'!D19/3)</f>
        <v>13781.8893333333</v>
      </c>
      <c r="F48" s="244" t="n">
        <f aca="false">'Planilha de Custos'!E19+'Planilha de Custos'!E19+('Planilha de Custos'!E19/3)</f>
        <v>16767.9653555556</v>
      </c>
    </row>
    <row r="49" customFormat="false" ht="12.65" hidden="false" customHeight="false" outlineLevel="0" collapsed="false">
      <c r="A49" s="166"/>
      <c r="B49" s="243" t="s">
        <v>213</v>
      </c>
      <c r="C49" s="243"/>
      <c r="D49" s="244" t="n">
        <f aca="false">'Planilha de Custos'!C35</f>
        <v>1207.55601777778</v>
      </c>
      <c r="E49" s="244" t="n">
        <f aca="false">'Planilha de Custos'!D35</f>
        <v>2415.11203555556</v>
      </c>
      <c r="F49" s="244" t="n">
        <f aca="false">'Planilha de Custos'!E35</f>
        <v>2938.38630992593</v>
      </c>
    </row>
    <row r="50" customFormat="false" ht="12.65" hidden="false" customHeight="false" outlineLevel="0" collapsed="false">
      <c r="A50" s="166"/>
      <c r="B50" s="245" t="s">
        <v>214</v>
      </c>
      <c r="C50" s="245"/>
      <c r="D50" s="246" t="n">
        <f aca="false">'Planilha de Custos'!C44-'Planilha de Custos'!C37-'Planilha de Custos'!C38</f>
        <v>318.667784846667</v>
      </c>
      <c r="E50" s="246" t="n">
        <f aca="false">'Planilha de Custos'!D44-'Planilha de Custos'!D37-'Planilha de Custos'!D38</f>
        <v>637.335569693333</v>
      </c>
      <c r="F50" s="246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6"/>
      <c r="B51" s="247" t="s">
        <v>215</v>
      </c>
      <c r="C51" s="247"/>
      <c r="D51" s="248" t="n">
        <f aca="false">SUM(D48:D50)</f>
        <v>8417.16846929111</v>
      </c>
      <c r="E51" s="248" t="n">
        <f aca="false">SUM(E48:E50)</f>
        <v>16834.3369385822</v>
      </c>
      <c r="F51" s="248" t="n">
        <f aca="false">SUM(F48:F50)</f>
        <v>20343.6872351748</v>
      </c>
    </row>
    <row r="52" customFormat="false" ht="12.65" hidden="false" customHeight="false" outlineLevel="0" collapsed="false">
      <c r="A52" s="166"/>
      <c r="B52" s="44"/>
      <c r="C52" s="44"/>
      <c r="D52" s="44"/>
      <c r="E52" s="44"/>
      <c r="F52" s="1"/>
    </row>
    <row r="53" customFormat="false" ht="12.65" hidden="false" customHeight="false" outlineLevel="0" collapsed="false">
      <c r="A53" s="166"/>
      <c r="B53" s="249" t="s">
        <v>216</v>
      </c>
      <c r="C53" s="250"/>
      <c r="D53" s="251"/>
      <c r="E53" s="252" t="n">
        <v>0.2011</v>
      </c>
      <c r="F53" s="1"/>
      <c r="G53" s="1"/>
    </row>
    <row r="54" customFormat="false" ht="12.65" hidden="false" customHeight="false" outlineLevel="0" collapsed="false">
      <c r="A54" s="166"/>
      <c r="B54" s="253" t="s">
        <v>200</v>
      </c>
      <c r="C54" s="254"/>
      <c r="D54" s="255"/>
      <c r="E54" s="256" t="n">
        <f aca="false">E37</f>
        <v>0.01291</v>
      </c>
      <c r="F54" s="1"/>
      <c r="G54" s="1"/>
    </row>
    <row r="55" customFormat="false" ht="12.65" hidden="false" customHeight="false" outlineLevel="0" collapsed="false">
      <c r="A55" s="166"/>
      <c r="B55" s="223" t="s">
        <v>217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6"/>
      <c r="G56" s="1"/>
    </row>
    <row r="57" customFormat="false" ht="12.65" hidden="false" customHeight="false" outlineLevel="0" collapsed="false">
      <c r="A57" s="166"/>
      <c r="B57" s="238" t="s">
        <v>218</v>
      </c>
      <c r="C57" s="238"/>
      <c r="D57" s="238"/>
    </row>
    <row r="58" customFormat="false" ht="12.65" hidden="false" customHeight="false" outlineLevel="0" collapsed="false">
      <c r="A58" s="166"/>
      <c r="B58" s="257" t="s">
        <v>219</v>
      </c>
      <c r="C58" s="257"/>
      <c r="D58" s="258" t="n">
        <f aca="false">'Planilha de Custos'!C12*2</f>
        <v>4543.48</v>
      </c>
    </row>
    <row r="59" customFormat="false" ht="12.65" hidden="false" customHeight="false" outlineLevel="0" collapsed="false">
      <c r="A59" s="166"/>
      <c r="B59" s="259" t="s">
        <v>220</v>
      </c>
      <c r="C59" s="259"/>
      <c r="D59" s="260" t="n">
        <v>0.00191</v>
      </c>
    </row>
    <row r="60" customFormat="false" ht="12.65" hidden="false" customHeight="false" outlineLevel="0" collapsed="false">
      <c r="A60" s="166"/>
      <c r="B60" s="261" t="s">
        <v>221</v>
      </c>
      <c r="C60" s="261"/>
      <c r="D60" s="262" t="n">
        <f aca="false">(D58*D59)/12</f>
        <v>0.723170566666667</v>
      </c>
    </row>
    <row r="61" customFormat="false" ht="12.65" hidden="false" customHeight="false" outlineLevel="0" collapsed="false">
      <c r="A61" s="166"/>
      <c r="B61" s="223" t="s">
        <v>206</v>
      </c>
    </row>
    <row r="62" customFormat="false" ht="12.65" hidden="false" customHeight="false" outlineLevel="0" collapsed="false">
      <c r="A62" s="166"/>
    </row>
    <row r="63" customFormat="false" ht="12.65" hidden="false" customHeight="false" outlineLevel="0" collapsed="false">
      <c r="A63" s="166"/>
      <c r="B63" s="238" t="s">
        <v>222</v>
      </c>
      <c r="C63" s="238"/>
      <c r="D63" s="238"/>
    </row>
    <row r="64" customFormat="false" ht="35.05" hidden="false" customHeight="true" outlineLevel="0" collapsed="false">
      <c r="A64" s="166"/>
      <c r="B64" s="263" t="s">
        <v>223</v>
      </c>
      <c r="C64" s="263"/>
      <c r="D64" s="264" t="n">
        <v>526.64</v>
      </c>
    </row>
    <row r="65" customFormat="false" ht="12.65" hidden="false" customHeight="false" outlineLevel="0" collapsed="false">
      <c r="A65" s="166"/>
      <c r="B65" s="259" t="s">
        <v>224</v>
      </c>
      <c r="C65" s="259"/>
      <c r="D65" s="265" t="n">
        <v>0.2</v>
      </c>
    </row>
    <row r="66" customFormat="false" ht="12.65" hidden="false" customHeight="false" outlineLevel="0" collapsed="false">
      <c r="A66" s="166"/>
      <c r="B66" s="261" t="s">
        <v>221</v>
      </c>
      <c r="C66" s="261"/>
      <c r="D66" s="266" t="n">
        <f aca="false">(D64*D65)</f>
        <v>105.328</v>
      </c>
    </row>
    <row r="67" customFormat="false" ht="68.65" hidden="false" customHeight="true" outlineLevel="0" collapsed="false">
      <c r="A67" s="166"/>
      <c r="B67" s="267" t="s">
        <v>225</v>
      </c>
      <c r="C67" s="267"/>
      <c r="D67" s="267"/>
      <c r="E67" s="267"/>
      <c r="F67" s="267"/>
    </row>
    <row r="68" customFormat="false" ht="12.65" hidden="false" customHeight="false" outlineLevel="0" collapsed="false">
      <c r="A68" s="166"/>
    </row>
    <row r="69" customFormat="false" ht="12.65" hidden="false" customHeight="false" outlineLevel="0" collapsed="false">
      <c r="A69" s="166"/>
    </row>
    <row r="70" customFormat="false" ht="12.65" hidden="false" customHeight="false" outlineLevel="0" collapsed="false">
      <c r="A70" s="166"/>
    </row>
    <row r="71" customFormat="false" ht="12.65" hidden="false" customHeight="false" outlineLevel="0" collapsed="false">
      <c r="A71" s="166"/>
    </row>
    <row r="72" customFormat="false" ht="12.65" hidden="false" customHeight="false" outlineLevel="0" collapsed="false">
      <c r="A72" s="166"/>
    </row>
    <row r="73" customFormat="false" ht="12.65" hidden="false" customHeight="false" outlineLevel="0" collapsed="false">
      <c r="A73" s="166"/>
    </row>
    <row r="74" customFormat="false" ht="12.65" hidden="false" customHeight="false" outlineLevel="0" collapsed="false">
      <c r="A74" s="166"/>
    </row>
    <row r="75" customFormat="false" ht="12.65" hidden="false" customHeight="false" outlineLevel="0" collapsed="false">
      <c r="A75" s="166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9" width="22.16"/>
    <col collapsed="false" customWidth="false" hidden="false" outlineLevel="0" max="7" min="2" style="39" width="9.19"/>
    <col collapsed="false" customWidth="true" hidden="false" outlineLevel="0" max="1024" min="1022" style="39" width="11.52"/>
  </cols>
  <sheetData>
    <row r="1" customFormat="false" ht="13.8" hidden="false" customHeight="false" outlineLevel="0" collapsed="false">
      <c r="A1" s="268" t="s">
        <v>226</v>
      </c>
      <c r="B1" s="268"/>
      <c r="C1" s="268"/>
      <c r="D1" s="268"/>
      <c r="E1" s="268"/>
      <c r="F1" s="268"/>
      <c r="G1" s="268"/>
    </row>
    <row r="2" customFormat="false" ht="12.8" hidden="false" customHeight="false" outlineLevel="0" collapsed="false">
      <c r="A2" s="269"/>
      <c r="B2" s="270"/>
      <c r="C2" s="269"/>
      <c r="D2" s="269"/>
      <c r="E2" s="269"/>
      <c r="F2" s="269"/>
      <c r="G2" s="1"/>
    </row>
    <row r="3" customFormat="false" ht="12.8" hidden="false" customHeight="false" outlineLevel="0" collapsed="false">
      <c r="A3" s="271" t="s">
        <v>227</v>
      </c>
      <c r="B3" s="271"/>
      <c r="C3" s="271"/>
      <c r="D3" s="271"/>
      <c r="E3" s="271"/>
      <c r="F3" s="271"/>
      <c r="G3" s="271"/>
    </row>
    <row r="4" customFormat="false" ht="28.35" hidden="false" customHeight="false" outlineLevel="0" collapsed="false">
      <c r="A4" s="272" t="s">
        <v>228</v>
      </c>
      <c r="B4" s="273" t="s">
        <v>229</v>
      </c>
      <c r="C4" s="273" t="s">
        <v>230</v>
      </c>
      <c r="D4" s="273" t="s">
        <v>231</v>
      </c>
      <c r="E4" s="273" t="s">
        <v>232</v>
      </c>
      <c r="F4" s="273" t="s">
        <v>233</v>
      </c>
      <c r="G4" s="274" t="s">
        <v>234</v>
      </c>
      <c r="H4" s="1"/>
      <c r="AMK4" s="39"/>
    </row>
    <row r="5" customFormat="false" ht="12.8" hidden="false" customHeight="false" outlineLevel="0" collapsed="false">
      <c r="A5" s="275" t="s">
        <v>235</v>
      </c>
      <c r="B5" s="276" t="n">
        <v>2</v>
      </c>
      <c r="C5" s="276" t="n">
        <v>6</v>
      </c>
      <c r="D5" s="277" t="n">
        <v>36</v>
      </c>
      <c r="E5" s="276" t="n">
        <f aca="false">D5/C5*B5</f>
        <v>12</v>
      </c>
      <c r="F5" s="278" t="n">
        <v>133.71</v>
      </c>
      <c r="G5" s="279" t="n">
        <f aca="false">E5*F5</f>
        <v>1604.52</v>
      </c>
      <c r="H5" s="1"/>
      <c r="AMK5" s="39"/>
    </row>
    <row r="6" customFormat="false" ht="12.8" hidden="false" customHeight="false" outlineLevel="0" collapsed="false">
      <c r="A6" s="275" t="s">
        <v>236</v>
      </c>
      <c r="B6" s="276" t="n">
        <v>2</v>
      </c>
      <c r="C6" s="276" t="n">
        <v>6</v>
      </c>
      <c r="D6" s="277" t="n">
        <v>36</v>
      </c>
      <c r="E6" s="276" t="n">
        <f aca="false">D6/C6*B6</f>
        <v>12</v>
      </c>
      <c r="F6" s="278" t="n">
        <v>79.5</v>
      </c>
      <c r="G6" s="279" t="n">
        <f aca="false">E6*F6</f>
        <v>954</v>
      </c>
      <c r="H6" s="1"/>
      <c r="AMK6" s="39"/>
    </row>
    <row r="7" customFormat="false" ht="12.8" hidden="false" customHeight="false" outlineLevel="0" collapsed="false">
      <c r="A7" s="275" t="s">
        <v>237</v>
      </c>
      <c r="B7" s="276" t="n">
        <v>2</v>
      </c>
      <c r="C7" s="276" t="n">
        <v>6</v>
      </c>
      <c r="D7" s="277" t="n">
        <v>36</v>
      </c>
      <c r="E7" s="276" t="n">
        <f aca="false">D7/C7*B7</f>
        <v>12</v>
      </c>
      <c r="F7" s="278" t="n">
        <v>100.58</v>
      </c>
      <c r="G7" s="279" t="n">
        <f aca="false">E7*F7</f>
        <v>1206.96</v>
      </c>
      <c r="H7" s="1"/>
      <c r="AMK7" s="39"/>
    </row>
    <row r="8" customFormat="false" ht="12.8" hidden="false" customHeight="false" outlineLevel="0" collapsed="false">
      <c r="A8" s="275" t="s">
        <v>238</v>
      </c>
      <c r="B8" s="276" t="n">
        <v>2</v>
      </c>
      <c r="C8" s="276" t="n">
        <v>6</v>
      </c>
      <c r="D8" s="277" t="n">
        <v>36</v>
      </c>
      <c r="E8" s="276" t="n">
        <f aca="false">D8/C8*B8</f>
        <v>12</v>
      </c>
      <c r="F8" s="278" t="n">
        <v>28.11</v>
      </c>
      <c r="G8" s="279" t="n">
        <f aca="false">E8*F8</f>
        <v>337.32</v>
      </c>
      <c r="H8" s="1"/>
      <c r="AMK8" s="39"/>
    </row>
    <row r="9" customFormat="false" ht="12.8" hidden="false" customHeight="false" outlineLevel="0" collapsed="false">
      <c r="A9" s="275" t="s">
        <v>239</v>
      </c>
      <c r="B9" s="276" t="n">
        <v>2</v>
      </c>
      <c r="C9" s="276" t="n">
        <v>6</v>
      </c>
      <c r="D9" s="277" t="n">
        <v>36</v>
      </c>
      <c r="E9" s="276" t="n">
        <f aca="false">D9/C9*B9</f>
        <v>12</v>
      </c>
      <c r="F9" s="278" t="n">
        <v>103.07</v>
      </c>
      <c r="G9" s="279" t="n">
        <f aca="false">E9*F9</f>
        <v>1236.84</v>
      </c>
      <c r="H9" s="1"/>
      <c r="AMK9" s="39"/>
    </row>
    <row r="10" customFormat="false" ht="12.8" hidden="false" customHeight="false" outlineLevel="0" collapsed="false">
      <c r="A10" s="275" t="s">
        <v>240</v>
      </c>
      <c r="B10" s="276" t="n">
        <v>2</v>
      </c>
      <c r="C10" s="276" t="n">
        <v>6</v>
      </c>
      <c r="D10" s="277" t="n">
        <v>36</v>
      </c>
      <c r="E10" s="276" t="n">
        <f aca="false">D10/C10*B10</f>
        <v>12</v>
      </c>
      <c r="F10" s="278" t="n">
        <v>22.21</v>
      </c>
      <c r="G10" s="279" t="n">
        <f aca="false">E10*F10</f>
        <v>266.52</v>
      </c>
      <c r="H10" s="1"/>
      <c r="AMK10" s="39"/>
    </row>
    <row r="11" customFormat="false" ht="12.8" hidden="false" customHeight="false" outlineLevel="0" collapsed="false">
      <c r="A11" s="275" t="s">
        <v>241</v>
      </c>
      <c r="B11" s="276" t="n">
        <v>2</v>
      </c>
      <c r="C11" s="276" t="n">
        <v>6</v>
      </c>
      <c r="D11" s="277" t="n">
        <v>36</v>
      </c>
      <c r="E11" s="276" t="n">
        <f aca="false">D11/C11*B11</f>
        <v>12</v>
      </c>
      <c r="F11" s="278" t="n">
        <v>122.15</v>
      </c>
      <c r="G11" s="279" t="n">
        <f aca="false">E11*F11</f>
        <v>1465.8</v>
      </c>
      <c r="H11" s="1"/>
      <c r="AMK11" s="39"/>
    </row>
    <row r="12" customFormat="false" ht="12.8" hidden="false" customHeight="false" outlineLevel="0" collapsed="false">
      <c r="A12" s="275" t="s">
        <v>242</v>
      </c>
      <c r="B12" s="276" t="n">
        <v>2</v>
      </c>
      <c r="C12" s="276" t="n">
        <v>6</v>
      </c>
      <c r="D12" s="277" t="n">
        <v>36</v>
      </c>
      <c r="E12" s="276" t="n">
        <f aca="false">D12/C12*B12</f>
        <v>12</v>
      </c>
      <c r="F12" s="278" t="n">
        <v>26.24</v>
      </c>
      <c r="G12" s="279" t="n">
        <f aca="false">E12*F12</f>
        <v>314.88</v>
      </c>
      <c r="H12" s="1"/>
      <c r="AMK12" s="39"/>
    </row>
    <row r="13" customFormat="false" ht="12.8" hidden="false" customHeight="false" outlineLevel="0" collapsed="false">
      <c r="A13" s="275" t="s">
        <v>243</v>
      </c>
      <c r="B13" s="276" t="n">
        <v>1</v>
      </c>
      <c r="C13" s="276" t="n">
        <v>12</v>
      </c>
      <c r="D13" s="277" t="n">
        <v>36</v>
      </c>
      <c r="E13" s="276" t="n">
        <f aca="false">D13/C13*B13</f>
        <v>3</v>
      </c>
      <c r="F13" s="278" t="n">
        <v>5.47</v>
      </c>
      <c r="G13" s="279" t="n">
        <f aca="false">E13*F13</f>
        <v>16.41</v>
      </c>
      <c r="H13" s="1"/>
      <c r="AMK13" s="39"/>
    </row>
    <row r="14" customFormat="false" ht="12.8" hidden="false" customHeight="false" outlineLevel="0" collapsed="false">
      <c r="A14" s="280" t="s">
        <v>244</v>
      </c>
      <c r="B14" s="276" t="n">
        <v>1</v>
      </c>
      <c r="C14" s="276" t="n">
        <v>36</v>
      </c>
      <c r="D14" s="277" t="n">
        <v>36</v>
      </c>
      <c r="E14" s="276" t="n">
        <f aca="false">D14/C14*B14</f>
        <v>1</v>
      </c>
      <c r="F14" s="278" t="n">
        <v>5.47</v>
      </c>
      <c r="G14" s="279" t="n">
        <f aca="false">E14*F14</f>
        <v>5.47</v>
      </c>
      <c r="H14" s="1"/>
      <c r="AMK14" s="39"/>
    </row>
    <row r="15" customFormat="false" ht="12.8" hidden="false" customHeight="false" outlineLevel="0" collapsed="false">
      <c r="A15" s="281" t="s">
        <v>245</v>
      </c>
      <c r="B15" s="282"/>
      <c r="C15" s="282"/>
      <c r="D15" s="282"/>
      <c r="E15" s="282"/>
      <c r="F15" s="282"/>
      <c r="G15" s="283" t="n">
        <f aca="false">SUM(G5:G12)</f>
        <v>7386.84</v>
      </c>
      <c r="H15" s="1"/>
      <c r="AMK15" s="39"/>
    </row>
    <row r="16" customFormat="false" ht="19.4" hidden="false" customHeight="true" outlineLevel="0" collapsed="false">
      <c r="A16" s="284" t="s">
        <v>246</v>
      </c>
      <c r="B16" s="284"/>
      <c r="C16" s="284"/>
      <c r="D16" s="284"/>
      <c r="E16" s="285" t="s">
        <v>247</v>
      </c>
      <c r="F16" s="285"/>
      <c r="G16" s="286" t="n">
        <f aca="false">G15/D5</f>
        <v>205.19</v>
      </c>
      <c r="H16" s="1"/>
      <c r="AMK16" s="39"/>
    </row>
    <row r="17" customFormat="false" ht="12.8" hidden="false" customHeight="false" outlineLevel="0" collapsed="false">
      <c r="A17" s="287"/>
      <c r="B17" s="287"/>
      <c r="C17" s="287"/>
      <c r="D17" s="287"/>
      <c r="E17" s="287"/>
      <c r="F17" s="287"/>
      <c r="G17" s="1"/>
    </row>
    <row r="18" customFormat="false" ht="13.9" hidden="false" customHeight="true" outlineLevel="0" collapsed="false">
      <c r="A18" s="271" t="s">
        <v>248</v>
      </c>
      <c r="B18" s="271"/>
      <c r="C18" s="271"/>
      <c r="D18" s="271"/>
      <c r="E18" s="271"/>
      <c r="F18" s="271"/>
      <c r="AMG18" s="39"/>
    </row>
    <row r="19" customFormat="false" ht="14.9" hidden="false" customHeight="false" outlineLevel="0" collapsed="false">
      <c r="A19" s="272" t="s">
        <v>249</v>
      </c>
      <c r="B19" s="273" t="s">
        <v>250</v>
      </c>
      <c r="C19" s="273" t="s">
        <v>251</v>
      </c>
      <c r="D19" s="273" t="s">
        <v>252</v>
      </c>
      <c r="E19" s="273" t="s">
        <v>253</v>
      </c>
      <c r="F19" s="274" t="s">
        <v>254</v>
      </c>
      <c r="AMG19" s="39"/>
    </row>
    <row r="20" customFormat="false" ht="12.8" hidden="false" customHeight="false" outlineLevel="0" collapsed="false">
      <c r="A20" s="288" t="s">
        <v>255</v>
      </c>
      <c r="B20" s="289" t="n">
        <v>1</v>
      </c>
      <c r="C20" s="289" t="n">
        <v>30</v>
      </c>
      <c r="D20" s="290" t="n">
        <f aca="false">E20*10%</f>
        <v>4.051</v>
      </c>
      <c r="E20" s="290" t="n">
        <v>40.51</v>
      </c>
      <c r="F20" s="291" t="n">
        <f aca="false">B20*((E20-D20)/C20)</f>
        <v>1.2153</v>
      </c>
      <c r="AMG20" s="39"/>
    </row>
    <row r="21" customFormat="false" ht="12.8" hidden="false" customHeight="false" outlineLevel="0" collapsed="false">
      <c r="A21" s="288" t="s">
        <v>256</v>
      </c>
      <c r="B21" s="289" t="n">
        <v>1</v>
      </c>
      <c r="C21" s="289" t="n">
        <v>30</v>
      </c>
      <c r="D21" s="290" t="n">
        <f aca="false">E21*10%</f>
        <v>2.34</v>
      </c>
      <c r="E21" s="290" t="n">
        <v>23.4</v>
      </c>
      <c r="F21" s="291" t="n">
        <f aca="false">B21*((E21-D21)/C21)</f>
        <v>0.702</v>
      </c>
      <c r="AMG21" s="39"/>
    </row>
    <row r="22" customFormat="false" ht="12.8" hidden="false" customHeight="false" outlineLevel="0" collapsed="false">
      <c r="A22" s="288" t="s">
        <v>257</v>
      </c>
      <c r="B22" s="289" t="n">
        <v>1</v>
      </c>
      <c r="C22" s="289" t="n">
        <v>30</v>
      </c>
      <c r="D22" s="290" t="n">
        <f aca="false">E22*10%</f>
        <v>24.97</v>
      </c>
      <c r="E22" s="290" t="n">
        <v>249.7</v>
      </c>
      <c r="F22" s="291" t="n">
        <f aca="false">B22*((E22-D22)/C22)</f>
        <v>7.491</v>
      </c>
      <c r="AMG22" s="39"/>
    </row>
    <row r="23" customFormat="false" ht="12.8" hidden="false" customHeight="false" outlineLevel="0" collapsed="false">
      <c r="A23" s="288" t="s">
        <v>258</v>
      </c>
      <c r="B23" s="289" t="n">
        <v>1</v>
      </c>
      <c r="C23" s="289" t="n">
        <v>12</v>
      </c>
      <c r="D23" s="290" t="n">
        <f aca="false">E23*10%</f>
        <v>2.246</v>
      </c>
      <c r="E23" s="290" t="n">
        <v>22.46</v>
      </c>
      <c r="F23" s="291" t="n">
        <f aca="false">B23*((E23-D23)/C23)</f>
        <v>1.6845</v>
      </c>
      <c r="AMG23" s="39"/>
    </row>
    <row r="24" customFormat="false" ht="13.15" hidden="false" customHeight="true" outlineLevel="0" collapsed="false">
      <c r="A24" s="281" t="s">
        <v>246</v>
      </c>
      <c r="B24" s="281"/>
      <c r="C24" s="281"/>
      <c r="D24" s="281"/>
      <c r="E24" s="281"/>
      <c r="F24" s="283" t="n">
        <f aca="false">SUM(F20:F23)</f>
        <v>11.0928</v>
      </c>
      <c r="AMG24" s="39"/>
    </row>
    <row r="25" customFormat="false" ht="19.4" hidden="false" customHeight="false" outlineLevel="0" collapsed="false">
      <c r="A25" s="288" t="s">
        <v>259</v>
      </c>
      <c r="B25" s="289" t="n">
        <v>1</v>
      </c>
      <c r="C25" s="289" t="n">
        <v>36</v>
      </c>
      <c r="D25" s="290" t="n">
        <f aca="false">E25*10%</f>
        <v>5.5</v>
      </c>
      <c r="E25" s="290" t="n">
        <v>55</v>
      </c>
      <c r="F25" s="291" t="n">
        <f aca="false">B25*((E25-D25)/C25)</f>
        <v>1.375</v>
      </c>
      <c r="G25" s="292"/>
      <c r="AMG25" s="39"/>
    </row>
    <row r="26" customFormat="false" ht="13.9" hidden="false" customHeight="true" outlineLevel="0" collapsed="false">
      <c r="A26" s="284" t="s">
        <v>260</v>
      </c>
      <c r="B26" s="284"/>
      <c r="C26" s="284"/>
      <c r="D26" s="284"/>
      <c r="E26" s="284"/>
      <c r="F26" s="286" t="n">
        <f aca="false">SUM(F24:F25)</f>
        <v>12.4678</v>
      </c>
      <c r="AMG26" s="39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2"/>
      <c r="B28" s="292"/>
      <c r="C28" s="292"/>
      <c r="D28" s="292"/>
      <c r="E28" s="292"/>
      <c r="F28" s="292"/>
      <c r="G28" s="1"/>
    </row>
    <row r="34" customFormat="false" ht="12.8" hidden="false" customHeight="false" outlineLevel="0" collapsed="false">
      <c r="S34" s="39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9" width="14.23"/>
    <col collapsed="false" customWidth="true" hidden="false" outlineLevel="0" max="5" min="3" style="39" width="16.99"/>
    <col collapsed="false" customWidth="true" hidden="false" outlineLevel="0" max="7" min="6" style="39" width="17.01"/>
  </cols>
  <sheetData>
    <row r="2" customFormat="false" ht="23.85" hidden="false" customHeight="false" outlineLevel="0" collapsed="false">
      <c r="B2" s="293" t="s">
        <v>28</v>
      </c>
      <c r="C2" s="293" t="s">
        <v>29</v>
      </c>
      <c r="D2" s="293" t="s">
        <v>30</v>
      </c>
      <c r="E2" s="293" t="s">
        <v>31</v>
      </c>
      <c r="F2" s="294" t="s">
        <v>32</v>
      </c>
      <c r="G2" s="294" t="s">
        <v>33</v>
      </c>
    </row>
    <row r="3" customFormat="false" ht="23.85" hidden="false" customHeight="false" outlineLevel="0" collapsed="false">
      <c r="B3" s="293"/>
      <c r="C3" s="294" t="s">
        <v>35</v>
      </c>
      <c r="D3" s="294" t="s">
        <v>35</v>
      </c>
      <c r="E3" s="294" t="s">
        <v>35</v>
      </c>
      <c r="F3" s="294" t="s">
        <v>37</v>
      </c>
      <c r="G3" s="294" t="s">
        <v>37</v>
      </c>
    </row>
    <row r="4" customFormat="false" ht="12.8" hidden="false" customHeight="false" outlineLevel="0" collapsed="false">
      <c r="B4" s="295" t="n">
        <v>0.02</v>
      </c>
      <c r="C4" s="296" t="n">
        <f aca="false">'Planilha de Custos'!C153</f>
        <v>7914.60563222734</v>
      </c>
      <c r="D4" s="296" t="n">
        <f aca="false">'Planilha de Custos'!D153</f>
        <v>15785.7231182832</v>
      </c>
      <c r="E4" s="296" t="n">
        <f aca="false">'Planilha de Custos'!E153</f>
        <v>18453.7733302294</v>
      </c>
      <c r="F4" s="296" t="n">
        <f aca="false">'Planilha de Custos'!C160</f>
        <v>35.9754801464879</v>
      </c>
      <c r="G4" s="296" t="n">
        <f aca="false">'Planilha de Custos'!E160</f>
        <v>41.9403939323396</v>
      </c>
    </row>
    <row r="5" customFormat="false" ht="12.8" hidden="false" customHeight="false" outlineLevel="0" collapsed="false">
      <c r="B5" s="295" t="n">
        <v>0.025</v>
      </c>
      <c r="C5" s="296" t="n">
        <f aca="false">'Planilha de Custos'!C154</f>
        <v>7956.77188492967</v>
      </c>
      <c r="D5" s="296" t="n">
        <f aca="false">'Planilha de Custos'!D154</f>
        <v>15869.8239340439</v>
      </c>
      <c r="E5" s="296" t="n">
        <f aca="false">'Planilha de Custos'!E154</f>
        <v>18552.0885850522</v>
      </c>
      <c r="F5" s="296" t="n">
        <f aca="false">'Planilha de Custos'!C161</f>
        <v>36.1671449314985</v>
      </c>
      <c r="G5" s="296" t="n">
        <f aca="false">'Planilha de Custos'!E161</f>
        <v>42.1638376933004</v>
      </c>
    </row>
    <row r="6" customFormat="false" ht="12.8" hidden="false" customHeight="false" outlineLevel="0" collapsed="false">
      <c r="B6" s="295" t="n">
        <v>0.03</v>
      </c>
      <c r="C6" s="296" t="n">
        <f aca="false">'Planilha de Custos'!C155</f>
        <v>7999.38983825013</v>
      </c>
      <c r="D6" s="296" t="n">
        <f aca="false">'Planilha de Custos'!D155</f>
        <v>15954.825669095</v>
      </c>
      <c r="E6" s="296" t="n">
        <f aca="false">'Planilha de Custos'!E155</f>
        <v>18651.4570295356</v>
      </c>
      <c r="F6" s="296" t="n">
        <f aca="false">'Planilha de Custos'!C162</f>
        <v>36.3608629011369</v>
      </c>
      <c r="G6" s="296" t="n">
        <f aca="false">'Planilha de Custos'!E162</f>
        <v>42.3896750671263</v>
      </c>
    </row>
    <row r="7" customFormat="false" ht="12.8" hidden="false" customHeight="false" outlineLevel="0" collapsed="false">
      <c r="B7" s="295" t="n">
        <v>0.035</v>
      </c>
      <c r="C7" s="296" t="n">
        <f aca="false">'Planilha de Custos'!C156</f>
        <v>8042.46678945234</v>
      </c>
      <c r="D7" s="296" t="n">
        <f aca="false">'Planilha de Custos'!D156</f>
        <v>16040.7428778677</v>
      </c>
      <c r="E7" s="296" t="n">
        <f aca="false">'Planilha de Custos'!E156</f>
        <v>18751.8956780522</v>
      </c>
      <c r="F7" s="296" t="n">
        <f aca="false">'Planilha de Custos'!C163</f>
        <v>36.5566672247833</v>
      </c>
      <c r="G7" s="296" t="n">
        <f aca="false">'Planilha de Custos'!E163</f>
        <v>42.6179447228459</v>
      </c>
    </row>
    <row r="8" customFormat="false" ht="12.8" hidden="false" customHeight="false" outlineLevel="0" collapsed="false">
      <c r="B8" s="295" t="n">
        <v>0.04</v>
      </c>
      <c r="C8" s="296" t="n">
        <f aca="false">'Planilha de Custos'!C157</f>
        <v>8086.01019383486</v>
      </c>
      <c r="D8" s="296" t="n">
        <f aca="false">'Planilha de Custos'!D157</f>
        <v>16127.5904299948</v>
      </c>
      <c r="E8" s="296" t="n">
        <f aca="false">'Planilha de Custos'!E157</f>
        <v>18853.4219134504</v>
      </c>
      <c r="F8" s="296" t="n">
        <f aca="false">'Planilha de Custos'!C164</f>
        <v>36.7545917901585</v>
      </c>
      <c r="G8" s="296" t="n">
        <f aca="false">'Planilha de Custos'!E164</f>
        <v>42.8486861669328</v>
      </c>
    </row>
    <row r="9" customFormat="false" ht="12.8" hidden="false" customHeight="false" outlineLevel="0" collapsed="false">
      <c r="B9" s="295" t="n">
        <v>0.045</v>
      </c>
      <c r="C9" s="296" t="n">
        <f aca="false">'Planilha de Custos'!C158</f>
        <v>8130.02766903266</v>
      </c>
      <c r="D9" s="296" t="n">
        <f aca="false">'Planilha de Custos'!D158</f>
        <v>16215.3835188897</v>
      </c>
      <c r="E9" s="296" t="n">
        <f aca="false">'Planilha de Custos'!E158</f>
        <v>18956.0534970838</v>
      </c>
      <c r="F9" s="296" t="n">
        <f aca="false">'Planilha de Custos'!C165</f>
        <v>36.9546712228757</v>
      </c>
      <c r="G9" s="296" t="n">
        <f aca="false">'Planilha de Custos'!E165</f>
        <v>43.0819397660996</v>
      </c>
    </row>
    <row r="10" customFormat="false" ht="12.8" hidden="false" customHeight="false" outlineLevel="0" collapsed="false">
      <c r="B10" s="295" t="n">
        <v>0.05</v>
      </c>
      <c r="C10" s="296" t="n">
        <f aca="false">'Planilha de Custos'!C159</f>
        <v>8174.52699945976</v>
      </c>
      <c r="D10" s="296" t="n">
        <f aca="false">'Planilha de Custos'!D159</f>
        <v>16304.1376706077</v>
      </c>
      <c r="E10" s="296" t="n">
        <f aca="false">'Planilha de Custos'!E159</f>
        <v>19059.8085791696</v>
      </c>
      <c r="F10" s="296" t="n">
        <f aca="false">'Planilha de Custos'!C166</f>
        <v>37.1569409066353</v>
      </c>
      <c r="G10" s="296" t="n">
        <f aca="false">'Planilha de Custos'!E166</f>
        <v>43.3177467708401</v>
      </c>
    </row>
    <row r="11" customFormat="false" ht="12.8" hidden="false" customHeight="false" outlineLevel="0" collapsed="false">
      <c r="B11" s="297"/>
    </row>
    <row r="12" customFormat="false" ht="12.8" hidden="false" customHeight="false" outlineLevel="0" collapsed="false">
      <c r="B12" s="297"/>
    </row>
    <row r="13" customFormat="false" ht="12.8" hidden="false" customHeight="false" outlineLevel="0" collapsed="false">
      <c r="B13" s="297"/>
    </row>
    <row r="14" customFormat="false" ht="12.8" hidden="false" customHeight="false" outlineLevel="0" collapsed="false">
      <c r="B14" s="297"/>
    </row>
    <row r="15" customFormat="false" ht="12.8" hidden="false" customHeight="false" outlineLevel="0" collapsed="false">
      <c r="B15" s="297"/>
    </row>
    <row r="16" customFormat="false" ht="12.8" hidden="false" customHeight="false" outlineLevel="0" collapsed="false">
      <c r="B16" s="297"/>
    </row>
    <row r="17" customFormat="false" ht="12.8" hidden="false" customHeight="false" outlineLevel="0" collapsed="false">
      <c r="B17" s="297"/>
    </row>
    <row r="18" customFormat="false" ht="12.8" hidden="false" customHeight="false" outlineLevel="0" collapsed="false">
      <c r="B18" s="297"/>
    </row>
    <row r="19" customFormat="false" ht="12.8" hidden="false" customHeight="false" outlineLevel="0" collapsed="false">
      <c r="B19" s="297"/>
    </row>
    <row r="20" customFormat="false" ht="12.8" hidden="false" customHeight="false" outlineLevel="0" collapsed="false">
      <c r="B20" s="297"/>
    </row>
    <row r="21" customFormat="false" ht="12.8" hidden="false" customHeight="false" outlineLevel="0" collapsed="false">
      <c r="B21" s="297"/>
    </row>
    <row r="22" customFormat="false" ht="12.8" hidden="false" customHeight="false" outlineLevel="0" collapsed="false">
      <c r="B22" s="297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9035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2026-06-25T11:03:09Z</dcterms:modified>
  <cp:revision>478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