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2935" yWindow="-105" windowWidth="23250" windowHeight="12450"/>
  </bookViews>
  <sheets>
    <sheet name="Planilha1" sheetId="15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90" i="15"/>
  <c r="N91"/>
  <c r="N92"/>
  <c r="N93"/>
  <c r="N94"/>
  <c r="N95"/>
  <c r="N96"/>
  <c r="N97"/>
  <c r="N98"/>
  <c r="N99"/>
  <c r="N100"/>
  <c r="N101"/>
  <c r="N102"/>
  <c r="N103"/>
  <c r="N104"/>
  <c r="N105"/>
  <c r="N106"/>
  <c r="N107"/>
  <c r="N108"/>
  <c r="N109"/>
  <c r="N110"/>
  <c r="N111"/>
  <c r="N112"/>
  <c r="N113"/>
  <c r="N114"/>
  <c r="N115"/>
  <c r="N116"/>
  <c r="N117"/>
  <c r="N118"/>
  <c r="N119"/>
  <c r="N120"/>
  <c r="N121"/>
  <c r="N122"/>
  <c r="N89"/>
  <c r="L90"/>
  <c r="L91"/>
  <c r="L92"/>
  <c r="L93"/>
  <c r="L94"/>
  <c r="L95"/>
  <c r="L96"/>
  <c r="L97"/>
  <c r="L98"/>
  <c r="L99"/>
  <c r="L100"/>
  <c r="M100" s="1"/>
  <c r="L101"/>
  <c r="L102"/>
  <c r="L103"/>
  <c r="L104"/>
  <c r="L105"/>
  <c r="L106"/>
  <c r="L107"/>
  <c r="L108"/>
  <c r="L109"/>
  <c r="L110"/>
  <c r="L111"/>
  <c r="L112"/>
  <c r="L113"/>
  <c r="L114"/>
  <c r="L115"/>
  <c r="L116"/>
  <c r="L117"/>
  <c r="L118"/>
  <c r="L119"/>
  <c r="L120"/>
  <c r="L121"/>
  <c r="L122"/>
  <c r="L89"/>
  <c r="I122"/>
  <c r="J122" s="1"/>
  <c r="K122" s="1"/>
  <c r="M121"/>
  <c r="K121"/>
  <c r="J121"/>
  <c r="I121"/>
  <c r="I120"/>
  <c r="J120" s="1"/>
  <c r="K120" s="1"/>
  <c r="M119"/>
  <c r="K119"/>
  <c r="J119"/>
  <c r="I119"/>
  <c r="I118"/>
  <c r="J118" s="1"/>
  <c r="K118" s="1"/>
  <c r="J117"/>
  <c r="K117" s="1"/>
  <c r="I117"/>
  <c r="I116"/>
  <c r="J116" s="1"/>
  <c r="K116" s="1"/>
  <c r="I115"/>
  <c r="J115" s="1"/>
  <c r="K115" s="1"/>
  <c r="M114"/>
  <c r="K114"/>
  <c r="J114"/>
  <c r="I114"/>
  <c r="I113"/>
  <c r="J113" s="1"/>
  <c r="K113" s="1"/>
  <c r="K112"/>
  <c r="J112"/>
  <c r="I112"/>
  <c r="I111"/>
  <c r="J111" s="1"/>
  <c r="K111" s="1"/>
  <c r="I110"/>
  <c r="J110" s="1"/>
  <c r="K110" s="1"/>
  <c r="M109"/>
  <c r="K109"/>
  <c r="J109"/>
  <c r="I109"/>
  <c r="H109"/>
  <c r="I108"/>
  <c r="J108" s="1"/>
  <c r="K108" s="1"/>
  <c r="M107"/>
  <c r="K107"/>
  <c r="J107"/>
  <c r="I107"/>
  <c r="I106"/>
  <c r="H106"/>
  <c r="J106" s="1"/>
  <c r="K106" s="1"/>
  <c r="M105"/>
  <c r="K105"/>
  <c r="J105"/>
  <c r="I105"/>
  <c r="H105"/>
  <c r="I104"/>
  <c r="J104" s="1"/>
  <c r="K104" s="1"/>
  <c r="K103"/>
  <c r="J103"/>
  <c r="I103"/>
  <c r="I102"/>
  <c r="J102" s="1"/>
  <c r="K102" s="1"/>
  <c r="I101"/>
  <c r="J101" s="1"/>
  <c r="K101" s="1"/>
  <c r="K100"/>
  <c r="J100"/>
  <c r="I100"/>
  <c r="I99"/>
  <c r="J99" s="1"/>
  <c r="K99" s="1"/>
  <c r="K98"/>
  <c r="J98"/>
  <c r="I98"/>
  <c r="I97"/>
  <c r="J97" s="1"/>
  <c r="K97" s="1"/>
  <c r="J96"/>
  <c r="K96" s="1"/>
  <c r="I96"/>
  <c r="I95"/>
  <c r="J95" s="1"/>
  <c r="K95" s="1"/>
  <c r="I94"/>
  <c r="J94" s="1"/>
  <c r="K94" s="1"/>
  <c r="M93"/>
  <c r="K93"/>
  <c r="J93"/>
  <c r="I93"/>
  <c r="I92"/>
  <c r="J92" s="1"/>
  <c r="K92" s="1"/>
  <c r="K91"/>
  <c r="J91"/>
  <c r="I91"/>
  <c r="I90"/>
  <c r="J90" s="1"/>
  <c r="K90" s="1"/>
  <c r="I89"/>
  <c r="J89" s="1"/>
  <c r="K89" s="1"/>
  <c r="N77"/>
  <c r="N78"/>
  <c r="N79"/>
  <c r="N80"/>
  <c r="N81"/>
  <c r="N82"/>
  <c r="N83"/>
  <c r="N84"/>
  <c r="N85"/>
  <c r="N86"/>
  <c r="N76"/>
  <c r="L77"/>
  <c r="L78"/>
  <c r="L79"/>
  <c r="L80"/>
  <c r="L81"/>
  <c r="L82"/>
  <c r="L83"/>
  <c r="L84"/>
  <c r="L85"/>
  <c r="L86"/>
  <c r="L76"/>
  <c r="I86"/>
  <c r="J86" s="1"/>
  <c r="K86" s="1"/>
  <c r="J85"/>
  <c r="K85" s="1"/>
  <c r="I85"/>
  <c r="J84"/>
  <c r="K84" s="1"/>
  <c r="I84"/>
  <c r="I83"/>
  <c r="J83" s="1"/>
  <c r="K83" s="1"/>
  <c r="J82"/>
  <c r="K82" s="1"/>
  <c r="I82"/>
  <c r="I81"/>
  <c r="J81" s="1"/>
  <c r="K81" s="1"/>
  <c r="I80"/>
  <c r="J80" s="1"/>
  <c r="K80" s="1"/>
  <c r="J79"/>
  <c r="K79" s="1"/>
  <c r="I79"/>
  <c r="J78"/>
  <c r="K78" s="1"/>
  <c r="I78"/>
  <c r="I77"/>
  <c r="J77" s="1"/>
  <c r="K77" s="1"/>
  <c r="I76"/>
  <c r="J76" s="1"/>
  <c r="K76" s="1"/>
  <c r="N55"/>
  <c r="N56"/>
  <c r="N57"/>
  <c r="N58"/>
  <c r="N59"/>
  <c r="N60"/>
  <c r="N61"/>
  <c r="N62"/>
  <c r="N63"/>
  <c r="N64"/>
  <c r="N65"/>
  <c r="N66"/>
  <c r="N67"/>
  <c r="N68"/>
  <c r="N69"/>
  <c r="N70"/>
  <c r="N71"/>
  <c r="N72"/>
  <c r="N73"/>
  <c r="N54"/>
  <c r="N45"/>
  <c r="N46"/>
  <c r="N47"/>
  <c r="N48"/>
  <c r="N49"/>
  <c r="N50"/>
  <c r="N51"/>
  <c r="N44"/>
  <c r="L55"/>
  <c r="L56"/>
  <c r="L57"/>
  <c r="L58"/>
  <c r="L59"/>
  <c r="L60"/>
  <c r="L61"/>
  <c r="L62"/>
  <c r="L63"/>
  <c r="L64"/>
  <c r="L65"/>
  <c r="L66"/>
  <c r="L67"/>
  <c r="L68"/>
  <c r="L69"/>
  <c r="L70"/>
  <c r="L71"/>
  <c r="L72"/>
  <c r="L73"/>
  <c r="L54"/>
  <c r="I73"/>
  <c r="J73" s="1"/>
  <c r="K73" s="1"/>
  <c r="I72"/>
  <c r="J72" s="1"/>
  <c r="K72" s="1"/>
  <c r="I71"/>
  <c r="J71" s="1"/>
  <c r="K71" s="1"/>
  <c r="K70"/>
  <c r="J70"/>
  <c r="I70"/>
  <c r="J69"/>
  <c r="K69" s="1"/>
  <c r="I69"/>
  <c r="I68"/>
  <c r="J68" s="1"/>
  <c r="K68" s="1"/>
  <c r="I67"/>
  <c r="J67" s="1"/>
  <c r="K67" s="1"/>
  <c r="J66"/>
  <c r="K66" s="1"/>
  <c r="I66"/>
  <c r="I65"/>
  <c r="J65" s="1"/>
  <c r="K65" s="1"/>
  <c r="I64"/>
  <c r="J64" s="1"/>
  <c r="K64" s="1"/>
  <c r="J63"/>
  <c r="K63" s="1"/>
  <c r="I63"/>
  <c r="I62"/>
  <c r="J62" s="1"/>
  <c r="K62" s="1"/>
  <c r="I61"/>
  <c r="J61" s="1"/>
  <c r="K61" s="1"/>
  <c r="I60"/>
  <c r="J60" s="1"/>
  <c r="K60" s="1"/>
  <c r="I59"/>
  <c r="J59" s="1"/>
  <c r="K59" s="1"/>
  <c r="K58"/>
  <c r="J58"/>
  <c r="I58"/>
  <c r="J57"/>
  <c r="K57" s="1"/>
  <c r="I57"/>
  <c r="I56"/>
  <c r="J56" s="1"/>
  <c r="K56" s="1"/>
  <c r="I55"/>
  <c r="J55" s="1"/>
  <c r="K55" s="1"/>
  <c r="J54"/>
  <c r="K54" s="1"/>
  <c r="I54"/>
  <c r="L40"/>
  <c r="L45"/>
  <c r="L46"/>
  <c r="L47"/>
  <c r="L48"/>
  <c r="L49"/>
  <c r="L50"/>
  <c r="L51"/>
  <c r="L44"/>
  <c r="J51"/>
  <c r="K51" s="1"/>
  <c r="I51"/>
  <c r="I50"/>
  <c r="J50" s="1"/>
  <c r="K50" s="1"/>
  <c r="J49"/>
  <c r="K49" s="1"/>
  <c r="I49"/>
  <c r="I48"/>
  <c r="J48" s="1"/>
  <c r="K48" s="1"/>
  <c r="I47"/>
  <c r="J47" s="1"/>
  <c r="K47" s="1"/>
  <c r="I46"/>
  <c r="J46" s="1"/>
  <c r="K46" s="1"/>
  <c r="J45"/>
  <c r="K45" s="1"/>
  <c r="I45"/>
  <c r="K44"/>
  <c r="J44"/>
  <c r="I44"/>
  <c r="Q40"/>
  <c r="O100" s="1"/>
  <c r="Q38"/>
  <c r="K27"/>
  <c r="K28" s="1"/>
  <c r="K22"/>
  <c r="K23" s="1"/>
  <c r="K17"/>
  <c r="K18" s="1"/>
  <c r="K11"/>
  <c r="K9" s="1"/>
  <c r="K10" s="1"/>
  <c r="O57" l="1"/>
  <c r="P57" s="1"/>
  <c r="Q57" s="1"/>
  <c r="O80"/>
  <c r="O107"/>
  <c r="O56"/>
  <c r="P56" s="1"/>
  <c r="O79"/>
  <c r="O99"/>
  <c r="P99" s="1"/>
  <c r="O55"/>
  <c r="P55" s="1"/>
  <c r="O89"/>
  <c r="P89" s="1"/>
  <c r="O70"/>
  <c r="P70" s="1"/>
  <c r="Q70" s="1"/>
  <c r="O122"/>
  <c r="P122" s="1"/>
  <c r="Q122" s="1"/>
  <c r="O96"/>
  <c r="O69"/>
  <c r="P69" s="1"/>
  <c r="Q69" s="1"/>
  <c r="O121"/>
  <c r="P121" s="1"/>
  <c r="O95"/>
  <c r="O97"/>
  <c r="P97" s="1"/>
  <c r="O68"/>
  <c r="P68" s="1"/>
  <c r="O120"/>
  <c r="O44"/>
  <c r="O67"/>
  <c r="P67" s="1"/>
  <c r="O85"/>
  <c r="P85" s="1"/>
  <c r="Q85" s="1"/>
  <c r="O119"/>
  <c r="O51"/>
  <c r="O66"/>
  <c r="P66" s="1"/>
  <c r="Q66" s="1"/>
  <c r="O84"/>
  <c r="P84" s="1"/>
  <c r="Q84" s="1"/>
  <c r="O111"/>
  <c r="P111" s="1"/>
  <c r="O45"/>
  <c r="P45" s="1"/>
  <c r="Q45" s="1"/>
  <c r="O65"/>
  <c r="O83"/>
  <c r="P83" s="1"/>
  <c r="Q83" s="1"/>
  <c r="O110"/>
  <c r="P110" s="1"/>
  <c r="O98"/>
  <c r="P98" s="1"/>
  <c r="O64"/>
  <c r="O82"/>
  <c r="O109"/>
  <c r="P109" s="1"/>
  <c r="O58"/>
  <c r="P58" s="1"/>
  <c r="Q58" s="1"/>
  <c r="O81"/>
  <c r="O108"/>
  <c r="P100"/>
  <c r="Q100" s="1"/>
  <c r="O50"/>
  <c r="P50" s="1"/>
  <c r="Q50" s="1"/>
  <c r="O63"/>
  <c r="O78"/>
  <c r="O117"/>
  <c r="O105"/>
  <c r="O93"/>
  <c r="O49"/>
  <c r="P49" s="1"/>
  <c r="Q49" s="1"/>
  <c r="O54"/>
  <c r="O62"/>
  <c r="O77"/>
  <c r="O116"/>
  <c r="O104"/>
  <c r="O92"/>
  <c r="Q68"/>
  <c r="O94"/>
  <c r="O48"/>
  <c r="P48" s="1"/>
  <c r="Q48" s="1"/>
  <c r="O73"/>
  <c r="O61"/>
  <c r="O115"/>
  <c r="O103"/>
  <c r="O91"/>
  <c r="Q99"/>
  <c r="Q56"/>
  <c r="O106"/>
  <c r="O47"/>
  <c r="O72"/>
  <c r="O60"/>
  <c r="O76"/>
  <c r="O114"/>
  <c r="O102"/>
  <c r="O90"/>
  <c r="Q110"/>
  <c r="Q98"/>
  <c r="O118"/>
  <c r="O46"/>
  <c r="P46" s="1"/>
  <c r="Q46" s="1"/>
  <c r="O71"/>
  <c r="O59"/>
  <c r="O86"/>
  <c r="O113"/>
  <c r="O101"/>
  <c r="O112"/>
  <c r="M98"/>
  <c r="M113"/>
  <c r="M112"/>
  <c r="M108"/>
  <c r="M118"/>
  <c r="M94"/>
  <c r="M120"/>
  <c r="M104"/>
  <c r="M90"/>
  <c r="M106"/>
  <c r="M99"/>
  <c r="M96"/>
  <c r="M101"/>
  <c r="M115"/>
  <c r="M116"/>
  <c r="M97"/>
  <c r="M102"/>
  <c r="M110"/>
  <c r="M111"/>
  <c r="M92"/>
  <c r="M117"/>
  <c r="M122"/>
  <c r="M91"/>
  <c r="M103"/>
  <c r="M78"/>
  <c r="M82"/>
  <c r="M79"/>
  <c r="M80"/>
  <c r="M77"/>
  <c r="M81"/>
  <c r="M76"/>
  <c r="M59"/>
  <c r="M62"/>
  <c r="M73"/>
  <c r="M66"/>
  <c r="M60"/>
  <c r="M69"/>
  <c r="M61"/>
  <c r="M54"/>
  <c r="M70"/>
  <c r="M67"/>
  <c r="M55"/>
  <c r="M63"/>
  <c r="M71"/>
  <c r="M56"/>
  <c r="M64"/>
  <c r="P47"/>
  <c r="Q47" s="1"/>
  <c r="P44"/>
  <c r="Q44" s="1"/>
  <c r="P51"/>
  <c r="Q51" s="1"/>
  <c r="M45"/>
  <c r="M47"/>
  <c r="M48"/>
  <c r="M51"/>
  <c r="M44"/>
  <c r="P95" l="1"/>
  <c r="Q95" s="1"/>
  <c r="P96"/>
  <c r="Q96" s="1"/>
  <c r="P81"/>
  <c r="Q81" s="1"/>
  <c r="P119"/>
  <c r="Q119" s="1"/>
  <c r="P65"/>
  <c r="Q65" s="1"/>
  <c r="P108"/>
  <c r="Q108" s="1"/>
  <c r="P82"/>
  <c r="Q82" s="1"/>
  <c r="P107"/>
  <c r="Q107" s="1"/>
  <c r="P80"/>
  <c r="Q80" s="1"/>
  <c r="P64"/>
  <c r="Q64" s="1"/>
  <c r="Q97"/>
  <c r="Q55"/>
  <c r="Q109"/>
  <c r="Q111"/>
  <c r="Q67"/>
  <c r="P120"/>
  <c r="Q120" s="1"/>
  <c r="P79"/>
  <c r="Q79" s="1"/>
  <c r="Q121"/>
  <c r="Q89"/>
  <c r="P59"/>
  <c r="Q59" s="1"/>
  <c r="P72"/>
  <c r="Q72" s="1"/>
  <c r="P117"/>
  <c r="Q117"/>
  <c r="P63"/>
  <c r="Q63" s="1"/>
  <c r="P61"/>
  <c r="Q61" s="1"/>
  <c r="P73"/>
  <c r="Q73" s="1"/>
  <c r="P94"/>
  <c r="Q94" s="1"/>
  <c r="P92"/>
  <c r="Q92" s="1"/>
  <c r="P77"/>
  <c r="Q77"/>
  <c r="P78"/>
  <c r="Q78" s="1"/>
  <c r="P90"/>
  <c r="Q90" s="1"/>
  <c r="P113"/>
  <c r="Q113" s="1"/>
  <c r="P103"/>
  <c r="Q103" s="1"/>
  <c r="P112"/>
  <c r="Q112"/>
  <c r="P118"/>
  <c r="Q118" s="1"/>
  <c r="P104"/>
  <c r="Q104" s="1"/>
  <c r="P101"/>
  <c r="Q101" s="1"/>
  <c r="P91"/>
  <c r="Q91" s="1"/>
  <c r="P114"/>
  <c r="Q114" s="1"/>
  <c r="P115"/>
  <c r="Q115" s="1"/>
  <c r="P62"/>
  <c r="Q62" s="1"/>
  <c r="P60"/>
  <c r="Q60" s="1"/>
  <c r="P71"/>
  <c r="Q71" s="1"/>
  <c r="P93"/>
  <c r="Q93"/>
  <c r="P105"/>
  <c r="Q105" s="1"/>
  <c r="P106"/>
  <c r="Q106" s="1"/>
  <c r="P116"/>
  <c r="Q116" s="1"/>
  <c r="P102"/>
  <c r="Q102" s="1"/>
  <c r="P86"/>
  <c r="Q86" s="1"/>
  <c r="P76"/>
  <c r="Q76" s="1"/>
  <c r="P54"/>
  <c r="Q54" s="1"/>
  <c r="M95"/>
  <c r="M89"/>
  <c r="M83"/>
  <c r="M85"/>
  <c r="M84"/>
  <c r="M86"/>
  <c r="M57"/>
  <c r="M68"/>
  <c r="M65"/>
  <c r="M58"/>
  <c r="M72"/>
  <c r="M49"/>
  <c r="M46"/>
  <c r="M50"/>
</calcChain>
</file>

<file path=xl/sharedStrings.xml><?xml version="1.0" encoding="utf-8"?>
<sst xmlns="http://schemas.openxmlformats.org/spreadsheetml/2006/main" count="254" uniqueCount="132">
  <si>
    <t>ACJ</t>
  </si>
  <si>
    <t>SPLIT</t>
  </si>
  <si>
    <t>DESCRIÇÃO</t>
  </si>
  <si>
    <t>Unidade</t>
  </si>
  <si>
    <t>Total</t>
  </si>
  <si>
    <t>BDI</t>
  </si>
  <si>
    <t>Total c/ BDI</t>
  </si>
  <si>
    <t>m</t>
  </si>
  <si>
    <t>VALOR HORA-TÉCNICA</t>
  </si>
  <si>
    <t>Preço</t>
  </si>
  <si>
    <t>BDI Acórdão 2622/13 TCU</t>
  </si>
  <si>
    <t>Mecânico de Refrigeração</t>
  </si>
  <si>
    <t>h</t>
  </si>
  <si>
    <t>Auxiliar de Mecânico</t>
  </si>
  <si>
    <t>Horas-Técnicas</t>
  </si>
  <si>
    <t>Valor Hora Técnica</t>
  </si>
  <si>
    <t>Compressor 7,5k Btu/h</t>
  </si>
  <si>
    <t xml:space="preserve">un </t>
  </si>
  <si>
    <t>Compressor 21k Btu/h</t>
  </si>
  <si>
    <t>un</t>
  </si>
  <si>
    <t>Compressor 30k Btu/h</t>
  </si>
  <si>
    <t>Termistor (sensor)</t>
  </si>
  <si>
    <t>Capacitor 35 µF</t>
  </si>
  <si>
    <t>Motor ventilador</t>
  </si>
  <si>
    <t>Botões</t>
  </si>
  <si>
    <t>Turbina</t>
  </si>
  <si>
    <t>Compressor 9k Btu/h</t>
  </si>
  <si>
    <t>Compressor 12k Btu/h</t>
  </si>
  <si>
    <t>Compressor 18k Btu/h</t>
  </si>
  <si>
    <t>Compressor 24k Btu/h</t>
  </si>
  <si>
    <t>Compressor 36k Btu/h</t>
  </si>
  <si>
    <t>Compressor 48k Btu/h</t>
  </si>
  <si>
    <t>Compressor 60k Btu/h</t>
  </si>
  <si>
    <t>Motor ventilador evaporadora hi-wall  9k Btu/h a 12k Btu/h</t>
  </si>
  <si>
    <t>Motor ventilador evaporadora hi-wall  18k Btu/h a 24k Btu/h</t>
  </si>
  <si>
    <t>Motor ventilador evaporadora piso teto  30k Btu/h a 36k Btu/h</t>
  </si>
  <si>
    <t>Motor ventilador evaporadora piso teto  48k Btu/h a 60k Btu/h</t>
  </si>
  <si>
    <t>Motor ventilador evaporadora cassete</t>
  </si>
  <si>
    <t>Placa universal</t>
  </si>
  <si>
    <t>Placa split inverter</t>
  </si>
  <si>
    <t>Motor swing</t>
  </si>
  <si>
    <t>SUBSTITUIÇÃO DE SERPENTINA - CAPACIDADE 9 A 12000 BTU</t>
  </si>
  <si>
    <t>SUBSTITUIÇÃO DE SERPENTINA - CAPACIDADE 18 A 24000 BTU</t>
  </si>
  <si>
    <t>SUBSTITUIÇÃO DE SERPENTINA - CAPACIDADE DE 30 A 36000 BTU</t>
  </si>
  <si>
    <t>SUBSTITUIÇÃO DE SERPENTINA - CAPACIDADE DE 48 A 60000 BTU</t>
  </si>
  <si>
    <t>SELF/SPLITÃO</t>
  </si>
  <si>
    <t>Válvula Expansão R22</t>
  </si>
  <si>
    <t>Válvula Expansão R410</t>
  </si>
  <si>
    <t>Compressor 7,5 TR</t>
  </si>
  <si>
    <t>Compressor 10 TR - R410</t>
  </si>
  <si>
    <t>Compressor 10 TR - R22</t>
  </si>
  <si>
    <t>Compressor 15 TR R22</t>
  </si>
  <si>
    <t>Compressor 15 TR R410</t>
  </si>
  <si>
    <t>placa splitão inverter</t>
  </si>
  <si>
    <t>Correia Mult "V" 3T B60</t>
  </si>
  <si>
    <t>CONTATOR TRIPOLAR, CORRENTE DE 32 A, TENSAO NOMINAL DE *500* V, CATEGORIA AC-2 E AC-3</t>
  </si>
  <si>
    <t>CONTATOR TRIPOLAR, CORRENTE DE 45 A, TENSAO NOMINAL DE *500* V, CATEGORIA AC-2 E AC-3</t>
  </si>
  <si>
    <t>DEMAIS PEÇAS, MATERIAIS E SERVIÇOS</t>
  </si>
  <si>
    <t>Válvula de serviço 1/4"</t>
  </si>
  <si>
    <t>Válvula de serviço 3/8"</t>
  </si>
  <si>
    <t>Válvula de serviço 7/8"</t>
  </si>
  <si>
    <t>Relé térmico RW 27D até 63A</t>
  </si>
  <si>
    <t>Mini-disjuntor termomagnético, unipolar 127/220V, corrente de 10 até 32A</t>
  </si>
  <si>
    <t>Mini-disjuntor termomagnético, unipolar 127/220V, 40 até 50A</t>
  </si>
  <si>
    <t>Mini-disjuntor termomagnético, tripolar 400V, corrente de 80 até 125A</t>
  </si>
  <si>
    <t>FILTRO SECADOR 210 3/8" ROSCA DML083-023Z5040 DANFOSS</t>
  </si>
  <si>
    <t>FILTRO SECADOR 303 3/8" ROSCA DML305-023Z0051 DANFOSS</t>
  </si>
  <si>
    <t>FILTRO SECADOR 304 1/2" ROSCA DML304-023Z0050 DANFOSS</t>
  </si>
  <si>
    <t>FILTRO SECADOR 305 5/8" ROSCA DML305-023Z0051 DANFOSS</t>
  </si>
  <si>
    <t>FILTRO SECADOR 350 1/4" ROSCA DML162-023Z5042 DANFOSS</t>
  </si>
  <si>
    <t>FILTRO SECADOR 350 3/4" ROSCA DML166-023Z5046 DANFOSS</t>
  </si>
  <si>
    <t>FILTRO SECADOR 70 3/8" ROSCA DML033-023Z5036 DANFOSS</t>
  </si>
  <si>
    <t>FILTRO SECADOR HERMETICO DML 163R 350x3/8R DANFOSS</t>
  </si>
  <si>
    <t>FILTRO SECADOR ROSCA 163 350 3/8 ROSCA ELGIN</t>
  </si>
  <si>
    <t>FILTRO DE AR G4 PLISSADO EM FIBRA SINTETICA 500 X 500X 50mm</t>
  </si>
  <si>
    <t>Controle remoto (split-acj)</t>
  </si>
  <si>
    <t>Suporte completo para Condensadora</t>
  </si>
  <si>
    <t>Calço de borracha</t>
  </si>
  <si>
    <t>TUBO EM COBRE FLEXÍVEL, DN 1/4", COM ISOLAMENTO, INSTALADO EM FORRO, PARA RAMAL DE ALIMENTAÇÃO DE AR CONDICIONADO, INCLUSO FIXADOR. AF_11/2021</t>
  </si>
  <si>
    <t>TUBO EM COBRE FLEXÍVEL, DN 3/8", COM ISOLAMENTO, INSTALADO EM FORRO, PARA RAMAL DE ALIMENTAÇÃO DE AR CONDICIONADO, INCLUSO FIXADOR. AF_11/2021</t>
  </si>
  <si>
    <t>TUBO EM COBRE FLEXÍVEL, DN 1/2", COM ISOLAMENTO, INSTALADO EM FORRO, PARA RAMAL DE ALIMENTAÇÃO DE AR CONDICIONADO, INCLUSO FIXADOR. AF_11/2021</t>
  </si>
  <si>
    <t>TUBO EM COBRE FLEXÍVEL, DN 5/8", COM ISOLAMENTO, INSTALADO EM FORRO, PARA RAMAL DE ALIMENTAÇÃO DE AR CONDICIONADO, INCLUSO FIXADOR. AF_11/2021</t>
  </si>
  <si>
    <t>REDE FRIGORÍGENA C/ TUBO DE COBRE 7/8" FLEXÍVEL, ISOLADO COM BORRACHA ELASTOMÉRICA, SUSTENTAÇÃO, SOLDA E LIMPEZA</t>
  </si>
  <si>
    <t>REDE FRIGORÍGENA C/ TUBO DE COBRE 1", ISOLADO COM BORRACHA ELASTOMÉRICA, SUSTENTAÇÃO, SOLDA E LIMPEZA</t>
  </si>
  <si>
    <t>REDE FRIGORÍGENA C/ TUBO DE COBRE 1 1/8", ISOLADO COM BORRACHA ELASTOMÉRICA, SUSTENTAÇÃO, SOLDA E LIMPEZA</t>
  </si>
  <si>
    <t>REDE FRIGORÍGENA C/ TUBO DE COBRE 1 1/4", ISOLADO COM BORRACHA ELASTOMÉRICA, SUSTENTAÇÃO, SOLDA E LIMPEZA</t>
  </si>
  <si>
    <t>REDE FRIGORÍGENA C/ TUBO DE COBRE 1 3/8", ISOLADO COM BORRACHA ELASTOMÉRICA, SUSTENTAÇÃO, SOLDA E LIMPEZA</t>
  </si>
  <si>
    <t>REDE FRIGORÍGENA C/ TUBO DE COBRE 1 1/2", ISOLADO COM BORRACHA ELASTOMÉRICA, SUSTENTAÇÃO, SOLDA E LIMPEZA</t>
  </si>
  <si>
    <t>REDE FRIGORÍGENA C/ TUBO DE COBRE 1 5/8", ISOLADO COM BORRACHA ELASTOMÉRICA, SUSTENTAÇÃO, SOLDA E LIMPEZA</t>
  </si>
  <si>
    <t xml:space="preserve">REMANEJAMENTO DE EQUIPAMENTOS DE AR CONDICIONADO - ACJ </t>
  </si>
  <si>
    <t>REMANEJAMENTO DE EQUIPAMENTOS DE AR CONDICIONADO - Mini-Split</t>
  </si>
  <si>
    <t>TERMOSTATO AMBIENTE DE DUPLO ESTAGIO (SPDT)</t>
  </si>
  <si>
    <t>POLO</t>
  </si>
  <si>
    <t>ABRANGÊNCIA</t>
  </si>
  <si>
    <t>MANUTENÇÃO PREVENTIVA</t>
  </si>
  <si>
    <t>CAPACIDADE INSTALADA [TR] (i)</t>
  </si>
  <si>
    <t>VALOR MENSAL MÁXIMO ACEITÁVEL (ii)</t>
  </si>
  <si>
    <t>VALOR MENSAL MÁXIMO POR TR (iii = ii/i)</t>
  </si>
  <si>
    <t>SERVIÇOS PERIÓDICOS SOB DEMANDA</t>
  </si>
  <si>
    <t>LIMPEZA DE DUTOS [m] - previsão de  uma limpeza anual  (a)</t>
  </si>
  <si>
    <t>PREÇO UNITÁRIO MÁXIMO ACEITÁVEL (b)</t>
  </si>
  <si>
    <t>PREÇO ANUAL MÁXIMO ACEITÁVEL (c = a x b)</t>
  </si>
  <si>
    <t>AMOSTRAGEM DA QUALIDADE DO AR [pto interno] - previsão de análise semestral (d)</t>
  </si>
  <si>
    <t>PREÇO UNITÁRIO MÁXIMO ACEITÁVEL (e)</t>
  </si>
  <si>
    <t>PREÇO ANUAL MÁXIMO ACEITÁVEL (f = 2 x d x e )</t>
  </si>
  <si>
    <t>PREÇO UNITÁRIO MÁXIMO ACEITÁVEL (h)</t>
  </si>
  <si>
    <t>PREÇO ANUAL MÁXIMO ACEITÁVEL (i = 2 x g x h )</t>
  </si>
  <si>
    <t>VALOR ANUAL MÁXIMO (iv = ii x 12)</t>
  </si>
  <si>
    <t>ANÁLISE DA QUALIDADE DA ÁGUA DE CHILLERS  E ANÁLISE MICROBIOLÓGICA DAS BANDEJAS DOS AHU [un] - previsão de análise semestral (g)</t>
  </si>
  <si>
    <t>VALOR DO DESCONTO [%]</t>
  </si>
  <si>
    <t>VALOR DESCONTADO</t>
  </si>
  <si>
    <t>MANUTENÇÃO CORRETIVA</t>
  </si>
  <si>
    <t>VALORES DE PEÇAS/SERVIÇOS DE MANUTENÇÃO CORRETIVA</t>
  </si>
  <si>
    <t>VALOR HORA TÉCNICA (i+ii)</t>
  </si>
  <si>
    <t>i</t>
  </si>
  <si>
    <t>ii</t>
  </si>
  <si>
    <t>VALOR HORA TÉCNICA DESCONTADA</t>
  </si>
  <si>
    <t>Material</t>
  </si>
  <si>
    <t>Material Desc.</t>
  </si>
  <si>
    <t>Mão-de-Obra</t>
  </si>
  <si>
    <t>BDI DESCONTADO</t>
  </si>
  <si>
    <t>DESCONTO PEÇAS [%]</t>
  </si>
  <si>
    <t>BDI Desc.</t>
  </si>
  <si>
    <t>Total c/ BDI Desc.</t>
  </si>
  <si>
    <t>DESCONTO HORA TÉCNICA [%]</t>
  </si>
  <si>
    <t>DESCONTO BDI [%]</t>
  </si>
  <si>
    <t>MÃO DE OBRA, BONIFICAÇÕES E DESPESAS INDDIRETAS</t>
  </si>
  <si>
    <t>Mão-de-Obra Desc.</t>
  </si>
  <si>
    <t>PREENCHER SOMENTE CAMPOS EM VERMELHO!!!</t>
  </si>
  <si>
    <t>VIII</t>
  </si>
  <si>
    <t>Gerência Executiva Sorocaba</t>
  </si>
  <si>
    <t>VALOR ANUAL MÁXIMO A SER DESPENDIDO</t>
  </si>
</sst>
</file>

<file path=xl/styles.xml><?xml version="1.0" encoding="utf-8"?>
<styleSheet xmlns="http://schemas.openxmlformats.org/spreadsheetml/2006/main">
  <numFmts count="3">
    <numFmt numFmtId="8" formatCode="&quot;R$&quot;\ #,##0.00;[Red]\-&quot;R$&quot;\ #,##0.00"/>
    <numFmt numFmtId="44" formatCode="_-&quot;R$&quot;\ * #,##0.00_-;\-&quot;R$&quot;\ * #,##0.00_-;_-&quot;R$&quot;\ * &quot;-&quot;??_-;_-@_-"/>
    <numFmt numFmtId="164" formatCode="[$R$-416]\ #,##0.00"/>
  </numFmts>
  <fonts count="7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theme="3" tint="0.499984740745262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107">
    <xf numFmtId="0" fontId="0" fillId="0" borderId="0" xfId="0"/>
    <xf numFmtId="0" fontId="2" fillId="3" borderId="14" xfId="0" applyFont="1" applyFill="1" applyBorder="1" applyAlignment="1">
      <alignment horizontal="center" vertical="center" wrapText="1"/>
    </xf>
    <xf numFmtId="0" fontId="0" fillId="3" borderId="14" xfId="0" applyFill="1" applyBorder="1" applyAlignment="1">
      <alignment horizontal="center" vertical="center"/>
    </xf>
    <xf numFmtId="164" fontId="1" fillId="2" borderId="17" xfId="0" applyNumberFormat="1" applyFont="1" applyFill="1" applyBorder="1"/>
    <xf numFmtId="0" fontId="1" fillId="2" borderId="16" xfId="0" applyFont="1" applyFill="1" applyBorder="1"/>
    <xf numFmtId="2" fontId="0" fillId="3" borderId="14" xfId="0" applyNumberFormat="1" applyFill="1" applyBorder="1" applyAlignment="1">
      <alignment horizontal="center" vertical="center"/>
    </xf>
    <xf numFmtId="0" fontId="0" fillId="3" borderId="0" xfId="0" applyFill="1" applyAlignment="1">
      <alignment horizontal="center"/>
    </xf>
    <xf numFmtId="0" fontId="2" fillId="3" borderId="0" xfId="0" applyFont="1" applyFill="1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0" fontId="4" fillId="3" borderId="0" xfId="0" applyFont="1" applyFill="1" applyAlignment="1">
      <alignment horizontal="center"/>
    </xf>
    <xf numFmtId="0" fontId="0" fillId="3" borderId="16" xfId="0" applyFill="1" applyBorder="1" applyAlignment="1">
      <alignment horizontal="center"/>
    </xf>
    <xf numFmtId="0" fontId="0" fillId="3" borderId="16" xfId="0" applyFill="1" applyBorder="1" applyAlignment="1">
      <alignment horizontal="center" vertical="center" wrapText="1"/>
    </xf>
    <xf numFmtId="0" fontId="0" fillId="3" borderId="17" xfId="0" applyFill="1" applyBorder="1" applyAlignment="1">
      <alignment horizontal="center"/>
    </xf>
    <xf numFmtId="44" fontId="0" fillId="3" borderId="0" xfId="1" applyFont="1" applyFill="1" applyBorder="1" applyAlignment="1">
      <alignment horizontal="center" vertical="center"/>
    </xf>
    <xf numFmtId="164" fontId="0" fillId="3" borderId="0" xfId="0" applyNumberFormat="1" applyFill="1" applyAlignment="1">
      <alignment horizontal="center" vertical="center"/>
    </xf>
    <xf numFmtId="164" fontId="0" fillId="3" borderId="17" xfId="0" applyNumberFormat="1" applyFill="1" applyBorder="1" applyAlignment="1">
      <alignment horizontal="center" vertical="center"/>
    </xf>
    <xf numFmtId="0" fontId="0" fillId="2" borderId="0" xfId="0" applyFill="1"/>
    <xf numFmtId="2" fontId="0" fillId="2" borderId="0" xfId="0" applyNumberFormat="1" applyFill="1"/>
    <xf numFmtId="0" fontId="0" fillId="2" borderId="14" xfId="0" applyFill="1" applyBorder="1"/>
    <xf numFmtId="2" fontId="0" fillId="2" borderId="14" xfId="0" applyNumberFormat="1" applyFill="1" applyBorder="1"/>
    <xf numFmtId="0" fontId="1" fillId="2" borderId="13" xfId="0" applyFont="1" applyFill="1" applyBorder="1"/>
    <xf numFmtId="164" fontId="1" fillId="2" borderId="15" xfId="0" applyNumberFormat="1" applyFont="1" applyFill="1" applyBorder="1"/>
    <xf numFmtId="0" fontId="0" fillId="3" borderId="0" xfId="0" applyFill="1" applyAlignment="1">
      <alignment horizontal="center" vertical="center" wrapText="1"/>
    </xf>
    <xf numFmtId="2" fontId="0" fillId="3" borderId="0" xfId="0" applyNumberFormat="1" applyFill="1" applyAlignment="1">
      <alignment horizontal="center" vertical="center"/>
    </xf>
    <xf numFmtId="164" fontId="0" fillId="3" borderId="14" xfId="0" applyNumberFormat="1" applyFill="1" applyBorder="1" applyAlignment="1">
      <alignment horizontal="center" vertical="center"/>
    </xf>
    <xf numFmtId="164" fontId="0" fillId="3" borderId="15" xfId="0" applyNumberFormat="1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0" fillId="3" borderId="0" xfId="0" applyFill="1" applyAlignment="1">
      <alignment horizontal="center" wrapText="1"/>
    </xf>
    <xf numFmtId="0" fontId="0" fillId="3" borderId="13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wrapText="1"/>
    </xf>
    <xf numFmtId="164" fontId="1" fillId="3" borderId="17" xfId="0" applyNumberFormat="1" applyFont="1" applyFill="1" applyBorder="1" applyAlignment="1">
      <alignment horizontal="center"/>
    </xf>
    <xf numFmtId="0" fontId="5" fillId="3" borderId="0" xfId="0" applyFont="1" applyFill="1" applyAlignment="1">
      <alignment horizontal="center"/>
    </xf>
    <xf numFmtId="10" fontId="0" fillId="3" borderId="0" xfId="0" applyNumberFormat="1" applyFill="1" applyAlignment="1">
      <alignment horizontal="center"/>
    </xf>
    <xf numFmtId="10" fontId="1" fillId="3" borderId="0" xfId="2" applyNumberFormat="1" applyFont="1" applyFill="1" applyBorder="1" applyAlignment="1">
      <alignment horizontal="center"/>
    </xf>
    <xf numFmtId="2" fontId="4" fillId="3" borderId="0" xfId="0" applyNumberFormat="1" applyFont="1" applyFill="1" applyAlignment="1" applyProtection="1">
      <alignment horizontal="center"/>
      <protection locked="0"/>
    </xf>
    <xf numFmtId="2" fontId="4" fillId="3" borderId="17" xfId="0" applyNumberFormat="1" applyFont="1" applyFill="1" applyBorder="1" applyAlignment="1" applyProtection="1">
      <alignment horizontal="center"/>
      <protection locked="0"/>
    </xf>
    <xf numFmtId="0" fontId="6" fillId="0" borderId="0" xfId="0" applyFont="1"/>
    <xf numFmtId="0" fontId="1" fillId="3" borderId="0" xfId="0" applyFont="1" applyFill="1" applyAlignment="1">
      <alignment horizontal="center"/>
    </xf>
    <xf numFmtId="0" fontId="0" fillId="2" borderId="0" xfId="0" applyFill="1" applyAlignment="1">
      <alignment horizontal="center" wrapText="1"/>
    </xf>
    <xf numFmtId="0" fontId="0" fillId="2" borderId="17" xfId="0" applyFill="1" applyBorder="1" applyAlignment="1">
      <alignment horizontal="center" wrapText="1"/>
    </xf>
    <xf numFmtId="0" fontId="0" fillId="2" borderId="14" xfId="0" applyFill="1" applyBorder="1" applyAlignment="1">
      <alignment horizontal="center" wrapText="1"/>
    </xf>
    <xf numFmtId="0" fontId="0" fillId="2" borderId="15" xfId="0" applyFill="1" applyBorder="1" applyAlignment="1">
      <alignment horizontal="center" wrapText="1"/>
    </xf>
    <xf numFmtId="0" fontId="1" fillId="2" borderId="0" xfId="0" applyFont="1" applyFill="1" applyAlignment="1">
      <alignment horizontal="center" wrapText="1"/>
    </xf>
    <xf numFmtId="8" fontId="1" fillId="2" borderId="0" xfId="0" applyNumberFormat="1" applyFont="1" applyFill="1" applyAlignment="1">
      <alignment horizontal="center" wrapText="1"/>
    </xf>
    <xf numFmtId="8" fontId="1" fillId="2" borderId="14" xfId="0" applyNumberFormat="1" applyFont="1" applyFill="1" applyBorder="1" applyAlignment="1">
      <alignment horizontal="center" wrapText="1"/>
    </xf>
    <xf numFmtId="0" fontId="1" fillId="2" borderId="14" xfId="0" applyFont="1" applyFill="1" applyBorder="1" applyAlignment="1">
      <alignment horizontal="center" wrapText="1"/>
    </xf>
    <xf numFmtId="0" fontId="1" fillId="6" borderId="12" xfId="0" applyFont="1" applyFill="1" applyBorder="1" applyAlignment="1">
      <alignment horizontal="center"/>
    </xf>
    <xf numFmtId="0" fontId="1" fillId="6" borderId="10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horizontal="left" wrapText="1"/>
    </xf>
    <xf numFmtId="0" fontId="1" fillId="2" borderId="6" xfId="0" applyFont="1" applyFill="1" applyBorder="1" applyAlignment="1">
      <alignment horizontal="left" wrapText="1"/>
    </xf>
    <xf numFmtId="0" fontId="0" fillId="2" borderId="13" xfId="0" applyFill="1" applyBorder="1" applyAlignment="1">
      <alignment horizontal="left"/>
    </xf>
    <xf numFmtId="0" fontId="0" fillId="2" borderId="14" xfId="0" applyFill="1" applyBorder="1" applyAlignment="1">
      <alignment horizontal="left"/>
    </xf>
    <xf numFmtId="0" fontId="0" fillId="5" borderId="16" xfId="0" applyFill="1" applyBorder="1" applyAlignment="1">
      <alignment horizontal="center"/>
    </xf>
    <xf numFmtId="0" fontId="0" fillId="5" borderId="0" xfId="0" applyFill="1" applyAlignment="1">
      <alignment horizontal="center"/>
    </xf>
    <xf numFmtId="0" fontId="0" fillId="5" borderId="17" xfId="0" applyFill="1" applyBorder="1" applyAlignment="1">
      <alignment horizontal="center"/>
    </xf>
    <xf numFmtId="8" fontId="1" fillId="2" borderId="14" xfId="0" applyNumberFormat="1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0" fillId="2" borderId="16" xfId="0" applyFill="1" applyBorder="1" applyAlignment="1">
      <alignment horizontal="left" wrapText="1"/>
    </xf>
    <xf numFmtId="0" fontId="0" fillId="2" borderId="0" xfId="0" applyFill="1" applyAlignment="1">
      <alignment horizontal="left" wrapText="1"/>
    </xf>
    <xf numFmtId="0" fontId="0" fillId="2" borderId="13" xfId="0" applyFill="1" applyBorder="1" applyAlignment="1">
      <alignment horizontal="left" wrapText="1"/>
    </xf>
    <xf numFmtId="0" fontId="0" fillId="2" borderId="14" xfId="0" applyFill="1" applyBorder="1" applyAlignment="1">
      <alignment horizontal="left" wrapText="1"/>
    </xf>
    <xf numFmtId="0" fontId="1" fillId="2" borderId="13" xfId="0" applyFont="1" applyFill="1" applyBorder="1" applyAlignment="1">
      <alignment horizontal="center" wrapText="1"/>
    </xf>
    <xf numFmtId="0" fontId="4" fillId="2" borderId="14" xfId="0" applyFont="1" applyFill="1" applyBorder="1" applyAlignment="1">
      <alignment horizontal="center" wrapText="1"/>
    </xf>
    <xf numFmtId="2" fontId="4" fillId="2" borderId="14" xfId="2" applyNumberFormat="1" applyFont="1" applyFill="1" applyBorder="1" applyAlignment="1" applyProtection="1">
      <alignment horizontal="center" wrapText="1"/>
      <protection locked="0"/>
    </xf>
    <xf numFmtId="0" fontId="1" fillId="2" borderId="15" xfId="0" applyFont="1" applyFill="1" applyBorder="1" applyAlignment="1">
      <alignment horizontal="center" wrapText="1"/>
    </xf>
    <xf numFmtId="0" fontId="0" fillId="2" borderId="16" xfId="0" applyFill="1" applyBorder="1" applyAlignment="1">
      <alignment horizontal="center" wrapText="1"/>
    </xf>
    <xf numFmtId="0" fontId="0" fillId="2" borderId="16" xfId="0" applyFill="1" applyBorder="1" applyAlignment="1">
      <alignment wrapText="1"/>
    </xf>
    <xf numFmtId="0" fontId="0" fillId="2" borderId="0" xfId="0" applyFill="1" applyAlignment="1">
      <alignment wrapText="1"/>
    </xf>
    <xf numFmtId="4" fontId="1" fillId="2" borderId="0" xfId="0" applyNumberFormat="1" applyFont="1" applyFill="1" applyAlignment="1">
      <alignment horizontal="center" wrapText="1"/>
    </xf>
    <xf numFmtId="0" fontId="1" fillId="2" borderId="17" xfId="0" applyFont="1" applyFill="1" applyBorder="1" applyAlignment="1">
      <alignment horizontal="center" wrapText="1"/>
    </xf>
    <xf numFmtId="0" fontId="0" fillId="5" borderId="13" xfId="0" applyFill="1" applyBorder="1" applyAlignment="1">
      <alignment horizontal="center" wrapText="1"/>
    </xf>
    <xf numFmtId="0" fontId="0" fillId="5" borderId="14" xfId="0" applyFill="1" applyBorder="1" applyAlignment="1">
      <alignment horizontal="center" wrapText="1"/>
    </xf>
    <xf numFmtId="0" fontId="0" fillId="5" borderId="15" xfId="0" applyFill="1" applyBorder="1" applyAlignment="1">
      <alignment horizontal="center" wrapText="1"/>
    </xf>
    <xf numFmtId="0" fontId="1" fillId="2" borderId="16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0" fillId="2" borderId="13" xfId="0" applyFill="1" applyBorder="1" applyAlignment="1">
      <alignment wrapText="1"/>
    </xf>
    <xf numFmtId="0" fontId="0" fillId="2" borderId="14" xfId="0" applyFill="1" applyBorder="1" applyAlignment="1">
      <alignment wrapText="1"/>
    </xf>
    <xf numFmtId="0" fontId="1" fillId="2" borderId="19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 wrapText="1"/>
    </xf>
    <xf numFmtId="0" fontId="1" fillId="2" borderId="20" xfId="0" applyFont="1" applyFill="1" applyBorder="1" applyAlignment="1">
      <alignment horizontal="left" wrapText="1"/>
    </xf>
    <xf numFmtId="2" fontId="4" fillId="2" borderId="2" xfId="2" applyNumberFormat="1" applyFont="1" applyFill="1" applyBorder="1" applyAlignment="1" applyProtection="1">
      <alignment horizontal="center" wrapText="1"/>
      <protection locked="0"/>
    </xf>
    <xf numFmtId="0" fontId="1" fillId="2" borderId="3" xfId="0" applyFont="1" applyFill="1" applyBorder="1" applyAlignment="1">
      <alignment horizontal="center"/>
    </xf>
    <xf numFmtId="0" fontId="4" fillId="3" borderId="0" xfId="0" applyFont="1" applyFill="1" applyAlignment="1">
      <alignment horizontal="center"/>
    </xf>
    <xf numFmtId="0" fontId="4" fillId="3" borderId="16" xfId="0" applyFont="1" applyFill="1" applyBorder="1" applyAlignment="1">
      <alignment horizontal="center"/>
    </xf>
    <xf numFmtId="2" fontId="4" fillId="3" borderId="16" xfId="0" applyNumberFormat="1" applyFont="1" applyFill="1" applyBorder="1" applyAlignment="1" applyProtection="1">
      <alignment horizontal="center" vertical="center" wrapText="1"/>
      <protection locked="0"/>
    </xf>
    <xf numFmtId="2" fontId="4" fillId="3" borderId="0" xfId="0" applyNumberFormat="1" applyFont="1" applyFill="1" applyAlignment="1" applyProtection="1">
      <alignment horizontal="center" vertical="center" wrapText="1"/>
      <protection locked="0"/>
    </xf>
    <xf numFmtId="0" fontId="1" fillId="4" borderId="12" xfId="0" applyFont="1" applyFill="1" applyBorder="1"/>
    <xf numFmtId="0" fontId="1" fillId="4" borderId="10" xfId="0" applyFont="1" applyFill="1" applyBorder="1"/>
    <xf numFmtId="0" fontId="1" fillId="4" borderId="11" xfId="0" applyFont="1" applyFill="1" applyBorder="1"/>
    <xf numFmtId="0" fontId="1" fillId="2" borderId="16" xfId="0" applyFont="1" applyFill="1" applyBorder="1" applyAlignment="1">
      <alignment wrapText="1"/>
    </xf>
    <xf numFmtId="0" fontId="1" fillId="2" borderId="0" xfId="0" applyFont="1" applyFill="1" applyAlignment="1">
      <alignment wrapText="1"/>
    </xf>
    <xf numFmtId="0" fontId="1" fillId="2" borderId="13" xfId="0" applyFont="1" applyFill="1" applyBorder="1" applyAlignment="1">
      <alignment horizontal="left"/>
    </xf>
    <xf numFmtId="0" fontId="1" fillId="2" borderId="14" xfId="0" applyFont="1" applyFill="1" applyBorder="1" applyAlignment="1">
      <alignment horizontal="left"/>
    </xf>
    <xf numFmtId="0" fontId="1" fillId="2" borderId="14" xfId="0" applyFont="1" applyFill="1" applyBorder="1" applyAlignment="1">
      <alignment horizontal="left" wrapText="1"/>
    </xf>
    <xf numFmtId="0" fontId="1" fillId="2" borderId="15" xfId="0" applyFont="1" applyFill="1" applyBorder="1" applyAlignment="1">
      <alignment horizontal="left" wrapText="1"/>
    </xf>
    <xf numFmtId="0" fontId="0" fillId="2" borderId="0" xfId="0" applyFill="1" applyAlignment="1">
      <alignment horizontal="center"/>
    </xf>
    <xf numFmtId="0" fontId="0" fillId="2" borderId="17" xfId="0" applyFill="1" applyBorder="1" applyAlignment="1">
      <alignment horizontal="center"/>
    </xf>
    <xf numFmtId="0" fontId="1" fillId="5" borderId="8" xfId="0" applyFont="1" applyFill="1" applyBorder="1" applyAlignment="1">
      <alignment horizontal="center"/>
    </xf>
    <xf numFmtId="0" fontId="1" fillId="5" borderId="9" xfId="0" applyFont="1" applyFill="1" applyBorder="1" applyAlignment="1">
      <alignment horizontal="center"/>
    </xf>
    <xf numFmtId="0" fontId="1" fillId="5" borderId="18" xfId="0" applyFont="1" applyFill="1" applyBorder="1" applyAlignment="1">
      <alignment horizontal="center"/>
    </xf>
    <xf numFmtId="0" fontId="0" fillId="3" borderId="16" xfId="0" applyFill="1" applyBorder="1" applyAlignment="1">
      <alignment horizontal="center"/>
    </xf>
    <xf numFmtId="0" fontId="0" fillId="3" borderId="0" xfId="0" applyFill="1" applyAlignment="1">
      <alignment horizontal="center"/>
    </xf>
  </cellXfs>
  <cellStyles count="3">
    <cellStyle name="Moeda" xfId="1" builtinId="4"/>
    <cellStyle name="Normal" xfId="0" builtinId="0"/>
    <cellStyle name="Porcentagem" xfId="2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C1:Q122"/>
  <sheetViews>
    <sheetView tabSelected="1" zoomScale="80" zoomScaleNormal="80" workbookViewId="0">
      <selection activeCell="H33" sqref="H33"/>
    </sheetView>
  </sheetViews>
  <sheetFormatPr defaultRowHeight="14.25"/>
  <cols>
    <col min="4" max="4" width="12" customWidth="1"/>
    <col min="5" max="5" width="31.625" customWidth="1"/>
    <col min="6" max="6" width="9.25" customWidth="1"/>
    <col min="7" max="7" width="11.375" bestFit="1" customWidth="1"/>
    <col min="8" max="8" width="13.875" bestFit="1" customWidth="1"/>
    <col min="9" max="9" width="16.375" bestFit="1" customWidth="1"/>
    <col min="10" max="10" width="21.875" bestFit="1" customWidth="1"/>
    <col min="11" max="11" width="16.75" bestFit="1" customWidth="1"/>
    <col min="12" max="12" width="15.875" bestFit="1" customWidth="1"/>
    <col min="13" max="13" width="12" customWidth="1"/>
    <col min="14" max="15" width="21.375" bestFit="1" customWidth="1"/>
    <col min="16" max="16" width="10.375" customWidth="1"/>
    <col min="17" max="17" width="15.75" customWidth="1"/>
  </cols>
  <sheetData>
    <row r="1" spans="3:17" ht="18">
      <c r="C1" s="36" t="s">
        <v>128</v>
      </c>
    </row>
    <row r="2" spans="3:17" ht="15" thickBot="1"/>
    <row r="3" spans="3:17" ht="15">
      <c r="C3" s="91" t="s">
        <v>92</v>
      </c>
      <c r="D3" s="92"/>
      <c r="E3" s="92"/>
      <c r="F3" s="92"/>
      <c r="G3" s="92"/>
      <c r="H3" s="92" t="s">
        <v>93</v>
      </c>
      <c r="I3" s="92"/>
      <c r="J3" s="92"/>
      <c r="K3" s="92"/>
      <c r="L3" s="92"/>
      <c r="M3" s="92"/>
      <c r="N3" s="92"/>
      <c r="O3" s="92"/>
      <c r="P3" s="92"/>
      <c r="Q3" s="93"/>
    </row>
    <row r="4" spans="3:17" ht="28.9" customHeight="1" thickBot="1">
      <c r="C4" s="96" t="s">
        <v>129</v>
      </c>
      <c r="D4" s="97"/>
      <c r="E4" s="97"/>
      <c r="F4" s="97"/>
      <c r="G4" s="97"/>
      <c r="H4" s="98" t="s">
        <v>130</v>
      </c>
      <c r="I4" s="98"/>
      <c r="J4" s="98"/>
      <c r="K4" s="98"/>
      <c r="L4" s="98"/>
      <c r="M4" s="98"/>
      <c r="N4" s="98"/>
      <c r="O4" s="98"/>
      <c r="P4" s="98"/>
      <c r="Q4" s="99"/>
    </row>
    <row r="5" spans="3:17" ht="15.75" thickBot="1">
      <c r="C5" s="102"/>
      <c r="D5" s="103"/>
      <c r="E5" s="103"/>
      <c r="F5" s="103"/>
      <c r="G5" s="103"/>
      <c r="H5" s="103"/>
      <c r="I5" s="103"/>
      <c r="J5" s="103"/>
      <c r="K5" s="103"/>
      <c r="L5" s="103"/>
      <c r="M5" s="103"/>
      <c r="N5" s="103"/>
      <c r="O5" s="103"/>
      <c r="P5" s="103"/>
      <c r="Q5" s="104"/>
    </row>
    <row r="6" spans="3:17" ht="15.75" thickBot="1">
      <c r="C6" s="78"/>
      <c r="D6" s="79"/>
      <c r="E6" s="79"/>
      <c r="F6" s="79"/>
      <c r="G6" s="79"/>
      <c r="H6" s="77" t="s">
        <v>109</v>
      </c>
      <c r="I6" s="77"/>
      <c r="J6" s="77"/>
      <c r="K6" s="85">
        <v>0</v>
      </c>
      <c r="L6" s="85"/>
      <c r="M6" s="85"/>
      <c r="N6" s="79"/>
      <c r="O6" s="79"/>
      <c r="P6" s="79"/>
      <c r="Q6" s="86"/>
    </row>
    <row r="7" spans="3:17" ht="15">
      <c r="C7" s="94" t="s">
        <v>94</v>
      </c>
      <c r="D7" s="95"/>
      <c r="E7" s="95"/>
      <c r="F7" s="95"/>
      <c r="G7" s="95"/>
      <c r="H7" s="100"/>
      <c r="I7" s="100"/>
      <c r="J7" s="100"/>
      <c r="K7" s="100"/>
      <c r="L7" s="100"/>
      <c r="M7" s="100"/>
      <c r="N7" s="100"/>
      <c r="O7" s="100"/>
      <c r="P7" s="100"/>
      <c r="Q7" s="101"/>
    </row>
    <row r="8" spans="3:17" ht="15">
      <c r="C8" s="69" t="s">
        <v>95</v>
      </c>
      <c r="D8" s="70"/>
      <c r="E8" s="70"/>
      <c r="F8" s="70"/>
      <c r="G8" s="70"/>
      <c r="H8" s="71">
        <v>565.33000000000004</v>
      </c>
      <c r="I8" s="71"/>
      <c r="J8" s="71"/>
      <c r="K8" s="42" t="s">
        <v>110</v>
      </c>
      <c r="L8" s="42"/>
      <c r="M8" s="42"/>
      <c r="N8" s="42"/>
      <c r="O8" s="42"/>
      <c r="P8" s="42"/>
      <c r="Q8" s="72"/>
    </row>
    <row r="9" spans="3:17" ht="15">
      <c r="C9" s="69" t="s">
        <v>96</v>
      </c>
      <c r="D9" s="70"/>
      <c r="E9" s="70"/>
      <c r="F9" s="70"/>
      <c r="G9" s="70"/>
      <c r="H9" s="43">
        <v>24203.48</v>
      </c>
      <c r="I9" s="42"/>
      <c r="J9" s="42"/>
      <c r="K9" s="43">
        <f>ROUNDDOWN(K11/12,2)</f>
        <v>24203.48</v>
      </c>
      <c r="L9" s="43"/>
      <c r="M9" s="43"/>
      <c r="N9" s="42"/>
      <c r="O9" s="42"/>
      <c r="P9" s="42"/>
      <c r="Q9" s="72"/>
    </row>
    <row r="10" spans="3:17" ht="15">
      <c r="C10" s="69" t="s">
        <v>97</v>
      </c>
      <c r="D10" s="70"/>
      <c r="E10" s="70"/>
      <c r="F10" s="70"/>
      <c r="G10" s="70"/>
      <c r="H10" s="43">
        <v>42.81</v>
      </c>
      <c r="I10" s="43"/>
      <c r="J10" s="43"/>
      <c r="K10" s="43">
        <f>ROUND(K9/H8,2)</f>
        <v>42.81</v>
      </c>
      <c r="L10" s="43"/>
      <c r="M10" s="43"/>
      <c r="N10" s="42"/>
      <c r="O10" s="42"/>
      <c r="P10" s="42"/>
      <c r="Q10" s="72"/>
    </row>
    <row r="11" spans="3:17" ht="15.75" thickBot="1">
      <c r="C11" s="80" t="s">
        <v>107</v>
      </c>
      <c r="D11" s="81"/>
      <c r="E11" s="81"/>
      <c r="F11" s="81"/>
      <c r="G11" s="81"/>
      <c r="H11" s="44">
        <v>290441.76</v>
      </c>
      <c r="I11" s="45"/>
      <c r="J11" s="45"/>
      <c r="K11" s="44">
        <f>ROUNDDOWN(H11*(1-K6/100),2)</f>
        <v>290441.76</v>
      </c>
      <c r="L11" s="44"/>
      <c r="M11" s="44"/>
      <c r="N11" s="45"/>
      <c r="O11" s="45"/>
      <c r="P11" s="45"/>
      <c r="Q11" s="67"/>
    </row>
    <row r="12" spans="3:17" ht="15" thickBot="1">
      <c r="C12" s="73"/>
      <c r="D12" s="74"/>
      <c r="E12" s="74"/>
      <c r="F12" s="74"/>
      <c r="G12" s="74"/>
      <c r="H12" s="74"/>
      <c r="I12" s="74"/>
      <c r="J12" s="74"/>
      <c r="K12" s="74"/>
      <c r="L12" s="74"/>
      <c r="M12" s="74"/>
      <c r="N12" s="74"/>
      <c r="O12" s="74"/>
      <c r="P12" s="74"/>
      <c r="Q12" s="75"/>
    </row>
    <row r="13" spans="3:17" ht="15">
      <c r="C13" s="82" t="s">
        <v>98</v>
      </c>
      <c r="D13" s="83"/>
      <c r="E13" s="83"/>
      <c r="F13" s="83"/>
      <c r="G13" s="83"/>
      <c r="H13" s="83"/>
      <c r="I13" s="83"/>
      <c r="J13" s="83"/>
      <c r="K13" s="83"/>
      <c r="L13" s="83"/>
      <c r="M13" s="83"/>
      <c r="N13" s="83"/>
      <c r="O13" s="83"/>
      <c r="P13" s="83"/>
      <c r="Q13" s="84"/>
    </row>
    <row r="14" spans="3:17" ht="15">
      <c r="C14" s="76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72"/>
    </row>
    <row r="15" spans="3:17" ht="15.75" thickBot="1">
      <c r="C15" s="64"/>
      <c r="D15" s="45"/>
      <c r="E15" s="45"/>
      <c r="F15" s="45"/>
      <c r="G15" s="45"/>
      <c r="H15" s="65" t="s">
        <v>109</v>
      </c>
      <c r="I15" s="65"/>
      <c r="J15" s="65"/>
      <c r="K15" s="66">
        <v>0</v>
      </c>
      <c r="L15" s="66"/>
      <c r="M15" s="66"/>
      <c r="N15" s="45"/>
      <c r="O15" s="45"/>
      <c r="P15" s="45"/>
      <c r="Q15" s="67"/>
    </row>
    <row r="16" spans="3:17" ht="15">
      <c r="C16" s="69" t="s">
        <v>99</v>
      </c>
      <c r="D16" s="70"/>
      <c r="E16" s="70"/>
      <c r="F16" s="70"/>
      <c r="G16" s="70"/>
      <c r="H16" s="71">
        <v>557</v>
      </c>
      <c r="I16" s="71"/>
      <c r="J16" s="71"/>
      <c r="K16" s="42" t="s">
        <v>110</v>
      </c>
      <c r="L16" s="42"/>
      <c r="M16" s="42"/>
      <c r="N16" s="38"/>
      <c r="O16" s="38"/>
      <c r="P16" s="38"/>
      <c r="Q16" s="39"/>
    </row>
    <row r="17" spans="3:17" ht="15">
      <c r="C17" s="69" t="s">
        <v>100</v>
      </c>
      <c r="D17" s="70"/>
      <c r="E17" s="70"/>
      <c r="F17" s="70"/>
      <c r="G17" s="70"/>
      <c r="H17" s="43">
        <v>62</v>
      </c>
      <c r="I17" s="42"/>
      <c r="J17" s="42"/>
      <c r="K17" s="43">
        <f>ROUNDDOWN(H17*(1-K15/100),2)</f>
        <v>62</v>
      </c>
      <c r="L17" s="42"/>
      <c r="M17" s="42"/>
      <c r="N17" s="38"/>
      <c r="O17" s="38"/>
      <c r="P17" s="38"/>
      <c r="Q17" s="39"/>
    </row>
    <row r="18" spans="3:17" ht="15">
      <c r="C18" s="69" t="s">
        <v>101</v>
      </c>
      <c r="D18" s="70"/>
      <c r="E18" s="70"/>
      <c r="F18" s="70"/>
      <c r="G18" s="70"/>
      <c r="H18" s="43">
        <v>35340</v>
      </c>
      <c r="I18" s="42"/>
      <c r="J18" s="42"/>
      <c r="K18" s="43">
        <f>ROUNDDOWN(K17*H16,2)</f>
        <v>34534</v>
      </c>
      <c r="L18" s="42"/>
      <c r="M18" s="42"/>
      <c r="N18" s="38"/>
      <c r="O18" s="38"/>
      <c r="P18" s="38"/>
      <c r="Q18" s="39"/>
    </row>
    <row r="19" spans="3:17">
      <c r="C19" s="6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9"/>
    </row>
    <row r="20" spans="3:17" ht="15.75" thickBot="1">
      <c r="C20" s="64"/>
      <c r="D20" s="45"/>
      <c r="E20" s="45"/>
      <c r="F20" s="45"/>
      <c r="G20" s="45"/>
      <c r="H20" s="65" t="s">
        <v>109</v>
      </c>
      <c r="I20" s="65"/>
      <c r="J20" s="65"/>
      <c r="K20" s="66">
        <v>0</v>
      </c>
      <c r="L20" s="66"/>
      <c r="M20" s="66"/>
      <c r="N20" s="45"/>
      <c r="O20" s="45"/>
      <c r="P20" s="45"/>
      <c r="Q20" s="67"/>
    </row>
    <row r="21" spans="3:17" ht="15">
      <c r="C21" s="69" t="s">
        <v>102</v>
      </c>
      <c r="D21" s="70"/>
      <c r="E21" s="70"/>
      <c r="F21" s="70"/>
      <c r="G21" s="70"/>
      <c r="H21" s="42">
        <v>57</v>
      </c>
      <c r="I21" s="42"/>
      <c r="J21" s="42"/>
      <c r="K21" s="42" t="s">
        <v>110</v>
      </c>
      <c r="L21" s="42"/>
      <c r="M21" s="42"/>
      <c r="N21" s="38"/>
      <c r="O21" s="38"/>
      <c r="P21" s="38"/>
      <c r="Q21" s="39"/>
    </row>
    <row r="22" spans="3:17" ht="15">
      <c r="C22" s="69" t="s">
        <v>103</v>
      </c>
      <c r="D22" s="70"/>
      <c r="E22" s="70"/>
      <c r="F22" s="70"/>
      <c r="G22" s="70"/>
      <c r="H22" s="43">
        <v>266.25</v>
      </c>
      <c r="I22" s="42"/>
      <c r="J22" s="42"/>
      <c r="K22" s="43">
        <f>ROUNDDOWN(H22*(1-K20/100),2)</f>
        <v>266.25</v>
      </c>
      <c r="L22" s="42"/>
      <c r="M22" s="42"/>
      <c r="N22" s="38"/>
      <c r="O22" s="38"/>
      <c r="P22" s="38"/>
      <c r="Q22" s="39"/>
    </row>
    <row r="23" spans="3:17" ht="15">
      <c r="C23" s="69" t="s">
        <v>104</v>
      </c>
      <c r="D23" s="70"/>
      <c r="E23" s="70"/>
      <c r="F23" s="70"/>
      <c r="G23" s="70"/>
      <c r="H23" s="43">
        <v>30352.5</v>
      </c>
      <c r="I23" s="42"/>
      <c r="J23" s="42"/>
      <c r="K23" s="43">
        <f>ROUNDDOWN(2*K22*H21,2)</f>
        <v>30352.5</v>
      </c>
      <c r="L23" s="42"/>
      <c r="M23" s="42"/>
      <c r="N23" s="38"/>
      <c r="O23" s="38"/>
      <c r="P23" s="38"/>
      <c r="Q23" s="39"/>
    </row>
    <row r="24" spans="3:17">
      <c r="C24" s="6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9"/>
    </row>
    <row r="25" spans="3:17" ht="15.75" thickBot="1">
      <c r="C25" s="64"/>
      <c r="D25" s="45"/>
      <c r="E25" s="45"/>
      <c r="F25" s="45"/>
      <c r="G25" s="45"/>
      <c r="H25" s="65" t="s">
        <v>109</v>
      </c>
      <c r="I25" s="65"/>
      <c r="J25" s="65"/>
      <c r="K25" s="66">
        <v>0</v>
      </c>
      <c r="L25" s="66"/>
      <c r="M25" s="66"/>
      <c r="N25" s="45"/>
      <c r="O25" s="45"/>
      <c r="P25" s="45"/>
      <c r="Q25" s="67"/>
    </row>
    <row r="26" spans="3:17" ht="27" customHeight="1">
      <c r="C26" s="60" t="s">
        <v>108</v>
      </c>
      <c r="D26" s="61"/>
      <c r="E26" s="61"/>
      <c r="F26" s="61"/>
      <c r="G26" s="61"/>
      <c r="H26" s="42">
        <v>0</v>
      </c>
      <c r="I26" s="42"/>
      <c r="J26" s="42"/>
      <c r="K26" s="42" t="s">
        <v>110</v>
      </c>
      <c r="L26" s="42"/>
      <c r="M26" s="42"/>
      <c r="N26" s="38"/>
      <c r="O26" s="38"/>
      <c r="P26" s="38"/>
      <c r="Q26" s="39"/>
    </row>
    <row r="27" spans="3:17" ht="15">
      <c r="C27" s="60" t="s">
        <v>105</v>
      </c>
      <c r="D27" s="61"/>
      <c r="E27" s="61"/>
      <c r="F27" s="61"/>
      <c r="G27" s="61"/>
      <c r="H27" s="43">
        <v>190.82</v>
      </c>
      <c r="I27" s="42"/>
      <c r="J27" s="42"/>
      <c r="K27" s="43">
        <f>ROUNDDOWN(H27*(1-K25/100),2)</f>
        <v>190.82</v>
      </c>
      <c r="L27" s="42"/>
      <c r="M27" s="42"/>
      <c r="N27" s="38"/>
      <c r="O27" s="38"/>
      <c r="P27" s="38"/>
      <c r="Q27" s="39"/>
    </row>
    <row r="28" spans="3:17" ht="15.75" thickBot="1">
      <c r="C28" s="62" t="s">
        <v>106</v>
      </c>
      <c r="D28" s="63"/>
      <c r="E28" s="63"/>
      <c r="F28" s="63"/>
      <c r="G28" s="63"/>
      <c r="H28" s="44">
        <v>0</v>
      </c>
      <c r="I28" s="45"/>
      <c r="J28" s="45"/>
      <c r="K28" s="44">
        <f>ROUNDDOWN(2*H26*K27,2)</f>
        <v>0</v>
      </c>
      <c r="L28" s="45"/>
      <c r="M28" s="45"/>
      <c r="N28" s="40"/>
      <c r="O28" s="40"/>
      <c r="P28" s="40"/>
      <c r="Q28" s="41"/>
    </row>
    <row r="29" spans="3:17">
      <c r="C29" s="54"/>
      <c r="D29" s="55"/>
      <c r="E29" s="55"/>
      <c r="F29" s="55"/>
      <c r="G29" s="55"/>
      <c r="H29" s="55"/>
      <c r="I29" s="55"/>
      <c r="J29" s="55"/>
      <c r="K29" s="55"/>
      <c r="L29" s="55"/>
      <c r="M29" s="55"/>
      <c r="N29" s="55"/>
      <c r="O29" s="55"/>
      <c r="P29" s="55"/>
      <c r="Q29" s="56"/>
    </row>
    <row r="30" spans="3:17" ht="15">
      <c r="C30" s="49" t="s">
        <v>111</v>
      </c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1"/>
    </row>
    <row r="31" spans="3:17" ht="15.75" thickBot="1">
      <c r="C31" s="52" t="s">
        <v>131</v>
      </c>
      <c r="D31" s="53"/>
      <c r="E31" s="53"/>
      <c r="F31" s="53"/>
      <c r="G31" s="53"/>
      <c r="H31" s="57">
        <v>300000</v>
      </c>
      <c r="I31" s="58"/>
      <c r="J31" s="58"/>
      <c r="K31" s="58"/>
      <c r="L31" s="58"/>
      <c r="M31" s="58"/>
      <c r="N31" s="58"/>
      <c r="O31" s="58"/>
      <c r="P31" s="58"/>
      <c r="Q31" s="59"/>
    </row>
    <row r="35" spans="3:17" ht="15" thickBot="1"/>
    <row r="36" spans="3:17" ht="15">
      <c r="C36" s="46" t="s">
        <v>112</v>
      </c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8"/>
    </row>
    <row r="37" spans="3:17" ht="15">
      <c r="C37" s="4" t="s">
        <v>126</v>
      </c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3"/>
    </row>
    <row r="38" spans="3:17" ht="15">
      <c r="C38" s="105" t="s">
        <v>8</v>
      </c>
      <c r="D38" s="106"/>
      <c r="E38" s="106"/>
      <c r="F38" s="106"/>
      <c r="G38" s="106"/>
      <c r="H38" s="106"/>
      <c r="I38" s="106"/>
      <c r="J38" s="6"/>
      <c r="K38" s="6"/>
      <c r="L38" s="6"/>
      <c r="M38" s="37" t="s">
        <v>113</v>
      </c>
      <c r="N38" s="37"/>
      <c r="O38" s="37"/>
      <c r="P38" s="6"/>
      <c r="Q38" s="30">
        <f>SUM(G40:G41)</f>
        <v>70</v>
      </c>
    </row>
    <row r="39" spans="3:17" ht="15">
      <c r="C39" s="10"/>
      <c r="D39" s="6"/>
      <c r="E39" s="6" t="s">
        <v>2</v>
      </c>
      <c r="F39" s="6" t="s">
        <v>3</v>
      </c>
      <c r="G39" s="6" t="s">
        <v>9</v>
      </c>
      <c r="H39" s="6"/>
      <c r="I39" s="6"/>
      <c r="J39" s="6" t="s">
        <v>10</v>
      </c>
      <c r="K39" s="9" t="s">
        <v>125</v>
      </c>
      <c r="L39" s="31" t="s">
        <v>120</v>
      </c>
      <c r="M39" s="87" t="s">
        <v>124</v>
      </c>
      <c r="N39" s="87"/>
      <c r="O39" s="87"/>
      <c r="P39" s="6"/>
      <c r="Q39" s="35">
        <v>0</v>
      </c>
    </row>
    <row r="40" spans="3:17" ht="15">
      <c r="C40" s="10"/>
      <c r="D40" s="7"/>
      <c r="E40" s="6" t="s">
        <v>11</v>
      </c>
      <c r="F40" s="8" t="s">
        <v>12</v>
      </c>
      <c r="G40" s="14">
        <v>40.57</v>
      </c>
      <c r="H40" s="6" t="s">
        <v>114</v>
      </c>
      <c r="I40" s="6"/>
      <c r="J40" s="32">
        <v>0.14019999999999999</v>
      </c>
      <c r="K40" s="34">
        <v>0</v>
      </c>
      <c r="L40" s="33">
        <f>TRUNC(J40*(1-K40/100),4)</f>
        <v>0.14019999999999999</v>
      </c>
      <c r="M40" s="37" t="s">
        <v>116</v>
      </c>
      <c r="N40" s="37"/>
      <c r="O40" s="37"/>
      <c r="P40" s="6"/>
      <c r="Q40" s="30">
        <f>ROUNDUP(Q38*(1-Q39/100),2)</f>
        <v>70</v>
      </c>
    </row>
    <row r="41" spans="3:17">
      <c r="C41" s="10"/>
      <c r="D41" s="7"/>
      <c r="E41" s="6" t="s">
        <v>13</v>
      </c>
      <c r="F41" s="8" t="s">
        <v>12</v>
      </c>
      <c r="G41" s="14">
        <v>29.43</v>
      </c>
      <c r="H41" s="6" t="s">
        <v>115</v>
      </c>
      <c r="I41" s="6"/>
      <c r="J41" s="6"/>
      <c r="K41" s="6"/>
      <c r="L41" s="6"/>
      <c r="M41" s="6"/>
      <c r="N41" s="6"/>
      <c r="O41" s="6"/>
      <c r="P41" s="6"/>
      <c r="Q41" s="12"/>
    </row>
    <row r="42" spans="3:17" ht="15.75" thickBot="1">
      <c r="C42" s="20" t="s">
        <v>0</v>
      </c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21"/>
    </row>
    <row r="43" spans="3:17" ht="15">
      <c r="C43" s="88" t="s">
        <v>121</v>
      </c>
      <c r="D43" s="87"/>
      <c r="E43" s="6" t="s">
        <v>2</v>
      </c>
      <c r="F43" s="6" t="s">
        <v>3</v>
      </c>
      <c r="G43" s="6" t="s">
        <v>117</v>
      </c>
      <c r="H43" s="6" t="s">
        <v>14</v>
      </c>
      <c r="I43" s="6" t="s">
        <v>15</v>
      </c>
      <c r="J43" s="6" t="s">
        <v>119</v>
      </c>
      <c r="K43" s="6" t="s">
        <v>4</v>
      </c>
      <c r="L43" s="6" t="s">
        <v>5</v>
      </c>
      <c r="M43" s="6" t="s">
        <v>6</v>
      </c>
      <c r="N43" s="6" t="s">
        <v>118</v>
      </c>
      <c r="O43" s="6" t="s">
        <v>127</v>
      </c>
      <c r="P43" s="6" t="s">
        <v>122</v>
      </c>
      <c r="Q43" s="12" t="s">
        <v>123</v>
      </c>
    </row>
    <row r="44" spans="3:17" ht="15">
      <c r="C44" s="89">
        <v>0</v>
      </c>
      <c r="D44" s="90"/>
      <c r="E44" s="8" t="s">
        <v>16</v>
      </c>
      <c r="F44" s="8" t="s">
        <v>17</v>
      </c>
      <c r="G44" s="14">
        <v>602.9</v>
      </c>
      <c r="H44" s="8">
        <v>3</v>
      </c>
      <c r="I44" s="14">
        <f>$Q$38</f>
        <v>70</v>
      </c>
      <c r="J44" s="13">
        <f t="shared" ref="J44:J51" si="0">H44*I44</f>
        <v>210</v>
      </c>
      <c r="K44" s="14">
        <f t="shared" ref="K44:K51" si="1">TRUNC(G44+J44,2)</f>
        <v>812.9</v>
      </c>
      <c r="L44" s="14">
        <f>TRUNC(K44*$J$40,2)</f>
        <v>113.96</v>
      </c>
      <c r="M44" s="14">
        <f t="shared" ref="M44:M51" si="2">K44+L44</f>
        <v>926.86</v>
      </c>
      <c r="N44" s="14">
        <f>TRUNC(G44*(1-$C$44/100),2)</f>
        <v>602.9</v>
      </c>
      <c r="O44" s="13">
        <f t="shared" ref="O44:O51" si="3">TRUNC(H44*$Q$40,2)</f>
        <v>210</v>
      </c>
      <c r="P44" s="14">
        <f>TRUNC((N44+O44)*$L$40,2)</f>
        <v>113.96</v>
      </c>
      <c r="Q44" s="15">
        <f>N44+O44+P44</f>
        <v>926.86</v>
      </c>
    </row>
    <row r="45" spans="3:17">
      <c r="C45" s="11"/>
      <c r="D45" s="7"/>
      <c r="E45" s="8" t="s">
        <v>18</v>
      </c>
      <c r="F45" s="8" t="s">
        <v>19</v>
      </c>
      <c r="G45" s="14">
        <v>956.37</v>
      </c>
      <c r="H45" s="8">
        <v>3</v>
      </c>
      <c r="I45" s="14">
        <f t="shared" ref="I45:I51" si="4">$Q$38</f>
        <v>70</v>
      </c>
      <c r="J45" s="13">
        <f t="shared" si="0"/>
        <v>210</v>
      </c>
      <c r="K45" s="14">
        <f t="shared" si="1"/>
        <v>1166.3699999999999</v>
      </c>
      <c r="L45" s="14">
        <f t="shared" ref="L45:L51" si="5">TRUNC(K45*$J$40,2)</f>
        <v>163.52000000000001</v>
      </c>
      <c r="M45" s="14">
        <f t="shared" si="2"/>
        <v>1329.8899999999999</v>
      </c>
      <c r="N45" s="14">
        <f t="shared" ref="N45:N51" si="6">TRUNC(G45*(1-$C$44/100),2)</f>
        <v>956.37</v>
      </c>
      <c r="O45" s="13">
        <f t="shared" si="3"/>
        <v>210</v>
      </c>
      <c r="P45" s="14">
        <f t="shared" ref="P45:P51" si="7">TRUNC((N45+O45)*$L$40,2)</f>
        <v>163.52000000000001</v>
      </c>
      <c r="Q45" s="15">
        <f t="shared" ref="Q45:Q51" si="8">N45+O45+P45</f>
        <v>1329.8899999999999</v>
      </c>
    </row>
    <row r="46" spans="3:17">
      <c r="C46" s="11"/>
      <c r="D46" s="7"/>
      <c r="E46" s="8" t="s">
        <v>20</v>
      </c>
      <c r="F46" s="8" t="s">
        <v>19</v>
      </c>
      <c r="G46" s="14">
        <v>1423.4</v>
      </c>
      <c r="H46" s="8">
        <v>3</v>
      </c>
      <c r="I46" s="14">
        <f t="shared" si="4"/>
        <v>70</v>
      </c>
      <c r="J46" s="13">
        <f t="shared" si="0"/>
        <v>210</v>
      </c>
      <c r="K46" s="14">
        <f t="shared" si="1"/>
        <v>1633.4</v>
      </c>
      <c r="L46" s="14">
        <f t="shared" si="5"/>
        <v>229</v>
      </c>
      <c r="M46" s="14">
        <f t="shared" si="2"/>
        <v>1862.4</v>
      </c>
      <c r="N46" s="14">
        <f t="shared" si="6"/>
        <v>1423.4</v>
      </c>
      <c r="O46" s="13">
        <f t="shared" si="3"/>
        <v>210</v>
      </c>
      <c r="P46" s="14">
        <f t="shared" si="7"/>
        <v>229</v>
      </c>
      <c r="Q46" s="15">
        <f t="shared" si="8"/>
        <v>1862.4</v>
      </c>
    </row>
    <row r="47" spans="3:17">
      <c r="C47" s="26"/>
      <c r="D47" s="7"/>
      <c r="E47" s="8" t="s">
        <v>21</v>
      </c>
      <c r="F47" s="8" t="s">
        <v>19</v>
      </c>
      <c r="G47" s="8">
        <v>42.73</v>
      </c>
      <c r="H47" s="8">
        <v>0.5</v>
      </c>
      <c r="I47" s="14">
        <f t="shared" si="4"/>
        <v>70</v>
      </c>
      <c r="J47" s="13">
        <f t="shared" si="0"/>
        <v>35</v>
      </c>
      <c r="K47" s="8">
        <f t="shared" si="1"/>
        <v>77.73</v>
      </c>
      <c r="L47" s="14">
        <f t="shared" si="5"/>
        <v>10.89</v>
      </c>
      <c r="M47" s="8">
        <f t="shared" si="2"/>
        <v>88.62</v>
      </c>
      <c r="N47" s="14">
        <f t="shared" si="6"/>
        <v>42.73</v>
      </c>
      <c r="O47" s="13">
        <f t="shared" si="3"/>
        <v>35</v>
      </c>
      <c r="P47" s="14">
        <f t="shared" si="7"/>
        <v>10.89</v>
      </c>
      <c r="Q47" s="15">
        <f t="shared" si="8"/>
        <v>88.61999999999999</v>
      </c>
    </row>
    <row r="48" spans="3:17">
      <c r="C48" s="26"/>
      <c r="D48" s="7"/>
      <c r="E48" s="8" t="s">
        <v>22</v>
      </c>
      <c r="F48" s="8" t="s">
        <v>19</v>
      </c>
      <c r="G48" s="14">
        <v>18.439999999999998</v>
      </c>
      <c r="H48" s="8">
        <v>0.5</v>
      </c>
      <c r="I48" s="14">
        <f t="shared" si="4"/>
        <v>70</v>
      </c>
      <c r="J48" s="13">
        <f t="shared" si="0"/>
        <v>35</v>
      </c>
      <c r="K48" s="14">
        <f t="shared" si="1"/>
        <v>53.44</v>
      </c>
      <c r="L48" s="14">
        <f t="shared" si="5"/>
        <v>7.49</v>
      </c>
      <c r="M48" s="14">
        <f t="shared" si="2"/>
        <v>60.93</v>
      </c>
      <c r="N48" s="14">
        <f t="shared" si="6"/>
        <v>18.440000000000001</v>
      </c>
      <c r="O48" s="13">
        <f t="shared" si="3"/>
        <v>35</v>
      </c>
      <c r="P48" s="14">
        <f t="shared" si="7"/>
        <v>7.49</v>
      </c>
      <c r="Q48" s="15">
        <f t="shared" si="8"/>
        <v>60.93</v>
      </c>
    </row>
    <row r="49" spans="3:17">
      <c r="C49" s="26"/>
      <c r="D49" s="7"/>
      <c r="E49" s="8" t="s">
        <v>23</v>
      </c>
      <c r="F49" s="8" t="s">
        <v>19</v>
      </c>
      <c r="G49" s="14">
        <v>744.47666666666657</v>
      </c>
      <c r="H49" s="8">
        <v>1</v>
      </c>
      <c r="I49" s="14">
        <f t="shared" si="4"/>
        <v>70</v>
      </c>
      <c r="J49" s="13">
        <f t="shared" si="0"/>
        <v>70</v>
      </c>
      <c r="K49" s="14">
        <f t="shared" si="1"/>
        <v>814.47</v>
      </c>
      <c r="L49" s="14">
        <f t="shared" si="5"/>
        <v>114.18</v>
      </c>
      <c r="M49" s="14">
        <f t="shared" si="2"/>
        <v>928.65000000000009</v>
      </c>
      <c r="N49" s="14">
        <f t="shared" si="6"/>
        <v>744.47</v>
      </c>
      <c r="O49" s="13">
        <f t="shared" si="3"/>
        <v>70</v>
      </c>
      <c r="P49" s="14">
        <f t="shared" si="7"/>
        <v>114.18</v>
      </c>
      <c r="Q49" s="15">
        <f t="shared" si="8"/>
        <v>928.65000000000009</v>
      </c>
    </row>
    <row r="50" spans="3:17">
      <c r="C50" s="26"/>
      <c r="D50" s="7"/>
      <c r="E50" s="8" t="s">
        <v>24</v>
      </c>
      <c r="F50" s="8" t="s">
        <v>19</v>
      </c>
      <c r="G50" s="14">
        <v>16.266666666666666</v>
      </c>
      <c r="H50" s="8">
        <v>0.3</v>
      </c>
      <c r="I50" s="14">
        <f t="shared" si="4"/>
        <v>70</v>
      </c>
      <c r="J50" s="13">
        <f t="shared" si="0"/>
        <v>21</v>
      </c>
      <c r="K50" s="8">
        <f t="shared" si="1"/>
        <v>37.26</v>
      </c>
      <c r="L50" s="14">
        <f t="shared" si="5"/>
        <v>5.22</v>
      </c>
      <c r="M50" s="8">
        <f t="shared" si="2"/>
        <v>42.48</v>
      </c>
      <c r="N50" s="14">
        <f t="shared" si="6"/>
        <v>16.260000000000002</v>
      </c>
      <c r="O50" s="13">
        <f t="shared" si="3"/>
        <v>21</v>
      </c>
      <c r="P50" s="14">
        <f t="shared" si="7"/>
        <v>5.22</v>
      </c>
      <c r="Q50" s="15">
        <f t="shared" si="8"/>
        <v>42.480000000000004</v>
      </c>
    </row>
    <row r="51" spans="3:17">
      <c r="C51" s="26"/>
      <c r="D51" s="7"/>
      <c r="E51" s="8" t="s">
        <v>25</v>
      </c>
      <c r="F51" s="8" t="s">
        <v>19</v>
      </c>
      <c r="G51" s="14">
        <v>140.99666666666667</v>
      </c>
      <c r="H51" s="8">
        <v>1</v>
      </c>
      <c r="I51" s="14">
        <f t="shared" si="4"/>
        <v>70</v>
      </c>
      <c r="J51" s="13">
        <f t="shared" si="0"/>
        <v>70</v>
      </c>
      <c r="K51" s="8">
        <f t="shared" si="1"/>
        <v>210.99</v>
      </c>
      <c r="L51" s="14">
        <f t="shared" si="5"/>
        <v>29.58</v>
      </c>
      <c r="M51" s="8">
        <f t="shared" si="2"/>
        <v>240.57</v>
      </c>
      <c r="N51" s="14">
        <f t="shared" si="6"/>
        <v>140.99</v>
      </c>
      <c r="O51" s="13">
        <f t="shared" si="3"/>
        <v>70</v>
      </c>
      <c r="P51" s="14">
        <f t="shared" si="7"/>
        <v>29.58</v>
      </c>
      <c r="Q51" s="15">
        <f t="shared" si="8"/>
        <v>240.57</v>
      </c>
    </row>
    <row r="52" spans="3:17" ht="15.75" thickBot="1">
      <c r="C52" s="20" t="s">
        <v>1</v>
      </c>
      <c r="D52" s="18"/>
      <c r="E52" s="18"/>
      <c r="F52" s="18"/>
      <c r="G52" s="18"/>
      <c r="H52" s="18"/>
      <c r="I52" s="18"/>
      <c r="J52" s="18"/>
      <c r="K52" s="19"/>
      <c r="L52" s="18"/>
      <c r="M52" s="18"/>
      <c r="N52" s="18"/>
      <c r="O52" s="19"/>
      <c r="P52" s="18"/>
      <c r="Q52" s="21"/>
    </row>
    <row r="53" spans="3:17" ht="15">
      <c r="C53" s="88" t="s">
        <v>121</v>
      </c>
      <c r="D53" s="87"/>
      <c r="E53" s="6" t="s">
        <v>2</v>
      </c>
      <c r="F53" s="6" t="s">
        <v>3</v>
      </c>
      <c r="G53" s="6" t="s">
        <v>117</v>
      </c>
      <c r="H53" s="6" t="s">
        <v>14</v>
      </c>
      <c r="I53" s="6" t="s">
        <v>15</v>
      </c>
      <c r="J53" s="6" t="s">
        <v>119</v>
      </c>
      <c r="K53" s="6" t="s">
        <v>4</v>
      </c>
      <c r="L53" s="6" t="s">
        <v>5</v>
      </c>
      <c r="M53" s="6" t="s">
        <v>6</v>
      </c>
      <c r="N53" s="6" t="s">
        <v>118</v>
      </c>
      <c r="O53" s="6" t="s">
        <v>127</v>
      </c>
      <c r="P53" s="6" t="s">
        <v>122</v>
      </c>
      <c r="Q53" s="12" t="s">
        <v>123</v>
      </c>
    </row>
    <row r="54" spans="3:17" ht="15">
      <c r="C54" s="89">
        <v>0</v>
      </c>
      <c r="D54" s="90"/>
      <c r="E54" s="8" t="s">
        <v>26</v>
      </c>
      <c r="F54" s="8" t="s">
        <v>19</v>
      </c>
      <c r="G54" s="14">
        <v>613.59</v>
      </c>
      <c r="H54" s="8">
        <v>3</v>
      </c>
      <c r="I54" s="14">
        <f t="shared" ref="I54:I73" si="9">$Q$38</f>
        <v>70</v>
      </c>
      <c r="J54" s="14">
        <f t="shared" ref="J54:J73" si="10">H54*I54</f>
        <v>210</v>
      </c>
      <c r="K54" s="14">
        <f t="shared" ref="K54:K73" si="11">TRUNC(G54+J54,2)</f>
        <v>823.59</v>
      </c>
      <c r="L54" s="14">
        <f>TRUNC(K54*$J$40,2)</f>
        <v>115.46</v>
      </c>
      <c r="M54" s="14">
        <f t="shared" ref="M54:M73" si="12">K54+L54</f>
        <v>939.05000000000007</v>
      </c>
      <c r="N54" s="14">
        <f>TRUNC(G54*(1-$C$54/100),2)</f>
        <v>613.59</v>
      </c>
      <c r="O54" s="14">
        <f>TRUNC(H54*$Q$40,2)</f>
        <v>210</v>
      </c>
      <c r="P54" s="14">
        <f>TRUNC((N54+O54)*$L$40,2)</f>
        <v>115.46</v>
      </c>
      <c r="Q54" s="15">
        <f>N54+O54+P54</f>
        <v>939.05000000000007</v>
      </c>
    </row>
    <row r="55" spans="3:17">
      <c r="C55" s="11"/>
      <c r="D55" s="7"/>
      <c r="E55" s="8" t="s">
        <v>27</v>
      </c>
      <c r="F55" s="8" t="s">
        <v>19</v>
      </c>
      <c r="G55" s="14">
        <v>738.08</v>
      </c>
      <c r="H55" s="8">
        <v>3</v>
      </c>
      <c r="I55" s="14">
        <f t="shared" si="9"/>
        <v>70</v>
      </c>
      <c r="J55" s="14">
        <f t="shared" si="10"/>
        <v>210</v>
      </c>
      <c r="K55" s="14">
        <f t="shared" si="11"/>
        <v>948.08</v>
      </c>
      <c r="L55" s="14">
        <f t="shared" ref="L55:L73" si="13">TRUNC(K55*$J$40,2)</f>
        <v>132.91999999999999</v>
      </c>
      <c r="M55" s="14">
        <f t="shared" si="12"/>
        <v>1081</v>
      </c>
      <c r="N55" s="14">
        <f t="shared" ref="N55:N73" si="14">TRUNC(G55*(1-$C$54/100),2)</f>
        <v>738.08</v>
      </c>
      <c r="O55" s="14">
        <f t="shared" ref="O55:O73" si="15">TRUNC(H55*$Q$40,2)</f>
        <v>210</v>
      </c>
      <c r="P55" s="14">
        <f t="shared" ref="P55:P73" si="16">TRUNC((N55+O55)*$L$40,2)</f>
        <v>132.91999999999999</v>
      </c>
      <c r="Q55" s="15">
        <f t="shared" ref="Q55:Q73" si="17">N55+O55+P55</f>
        <v>1081</v>
      </c>
    </row>
    <row r="56" spans="3:17">
      <c r="C56" s="11"/>
      <c r="D56" s="7"/>
      <c r="E56" s="8" t="s">
        <v>28</v>
      </c>
      <c r="F56" s="8" t="s">
        <v>19</v>
      </c>
      <c r="G56" s="14">
        <v>916.39</v>
      </c>
      <c r="H56" s="8">
        <v>3</v>
      </c>
      <c r="I56" s="14">
        <f t="shared" si="9"/>
        <v>70</v>
      </c>
      <c r="J56" s="14">
        <f t="shared" si="10"/>
        <v>210</v>
      </c>
      <c r="K56" s="14">
        <f t="shared" si="11"/>
        <v>1126.3900000000001</v>
      </c>
      <c r="L56" s="14">
        <f t="shared" si="13"/>
        <v>157.91</v>
      </c>
      <c r="M56" s="14">
        <f t="shared" si="12"/>
        <v>1284.3000000000002</v>
      </c>
      <c r="N56" s="14">
        <f t="shared" si="14"/>
        <v>916.39</v>
      </c>
      <c r="O56" s="14">
        <f t="shared" si="15"/>
        <v>210</v>
      </c>
      <c r="P56" s="14">
        <f t="shared" si="16"/>
        <v>157.91</v>
      </c>
      <c r="Q56" s="15">
        <f t="shared" si="17"/>
        <v>1284.3</v>
      </c>
    </row>
    <row r="57" spans="3:17">
      <c r="C57" s="11"/>
      <c r="D57" s="7"/>
      <c r="E57" s="8" t="s">
        <v>29</v>
      </c>
      <c r="F57" s="8" t="s">
        <v>19</v>
      </c>
      <c r="G57" s="14">
        <v>1209.32</v>
      </c>
      <c r="H57" s="8">
        <v>3</v>
      </c>
      <c r="I57" s="14">
        <f t="shared" si="9"/>
        <v>70</v>
      </c>
      <c r="J57" s="14">
        <f t="shared" si="10"/>
        <v>210</v>
      </c>
      <c r="K57" s="14">
        <f t="shared" si="11"/>
        <v>1419.32</v>
      </c>
      <c r="L57" s="14">
        <f t="shared" si="13"/>
        <v>198.98</v>
      </c>
      <c r="M57" s="14">
        <f t="shared" si="12"/>
        <v>1618.3</v>
      </c>
      <c r="N57" s="14">
        <f t="shared" si="14"/>
        <v>1209.32</v>
      </c>
      <c r="O57" s="14">
        <f t="shared" si="15"/>
        <v>210</v>
      </c>
      <c r="P57" s="14">
        <f t="shared" si="16"/>
        <v>198.98</v>
      </c>
      <c r="Q57" s="15">
        <f t="shared" si="17"/>
        <v>1618.3</v>
      </c>
    </row>
    <row r="58" spans="3:17">
      <c r="C58" s="11"/>
      <c r="D58" s="7"/>
      <c r="E58" s="8" t="s">
        <v>20</v>
      </c>
      <c r="F58" s="8" t="s">
        <v>19</v>
      </c>
      <c r="G58" s="14">
        <v>1423.4</v>
      </c>
      <c r="H58" s="8">
        <v>3</v>
      </c>
      <c r="I58" s="14">
        <f t="shared" si="9"/>
        <v>70</v>
      </c>
      <c r="J58" s="14">
        <f t="shared" si="10"/>
        <v>210</v>
      </c>
      <c r="K58" s="14">
        <f t="shared" si="11"/>
        <v>1633.4</v>
      </c>
      <c r="L58" s="14">
        <f t="shared" si="13"/>
        <v>229</v>
      </c>
      <c r="M58" s="14">
        <f t="shared" si="12"/>
        <v>1862.4</v>
      </c>
      <c r="N58" s="14">
        <f t="shared" si="14"/>
        <v>1423.4</v>
      </c>
      <c r="O58" s="14">
        <f t="shared" si="15"/>
        <v>210</v>
      </c>
      <c r="P58" s="14">
        <f t="shared" si="16"/>
        <v>229</v>
      </c>
      <c r="Q58" s="15">
        <f t="shared" si="17"/>
        <v>1862.4</v>
      </c>
    </row>
    <row r="59" spans="3:17">
      <c r="C59" s="11"/>
      <c r="D59" s="7"/>
      <c r="E59" s="8" t="s">
        <v>30</v>
      </c>
      <c r="F59" s="8" t="s">
        <v>19</v>
      </c>
      <c r="G59" s="14">
        <v>1720.32</v>
      </c>
      <c r="H59" s="8">
        <v>3</v>
      </c>
      <c r="I59" s="14">
        <f t="shared" si="9"/>
        <v>70</v>
      </c>
      <c r="J59" s="14">
        <f t="shared" si="10"/>
        <v>210</v>
      </c>
      <c r="K59" s="14">
        <f t="shared" si="11"/>
        <v>1930.32</v>
      </c>
      <c r="L59" s="14">
        <f t="shared" si="13"/>
        <v>270.63</v>
      </c>
      <c r="M59" s="14">
        <f t="shared" si="12"/>
        <v>2200.9499999999998</v>
      </c>
      <c r="N59" s="14">
        <f t="shared" si="14"/>
        <v>1720.32</v>
      </c>
      <c r="O59" s="14">
        <f t="shared" si="15"/>
        <v>210</v>
      </c>
      <c r="P59" s="14">
        <f t="shared" si="16"/>
        <v>270.63</v>
      </c>
      <c r="Q59" s="15">
        <f t="shared" si="17"/>
        <v>2200.9499999999998</v>
      </c>
    </row>
    <row r="60" spans="3:17">
      <c r="C60" s="11"/>
      <c r="D60" s="7"/>
      <c r="E60" s="8" t="s">
        <v>31</v>
      </c>
      <c r="F60" s="8" t="s">
        <v>19</v>
      </c>
      <c r="G60" s="14">
        <v>2505.81</v>
      </c>
      <c r="H60" s="8">
        <v>3</v>
      </c>
      <c r="I60" s="14">
        <f t="shared" si="9"/>
        <v>70</v>
      </c>
      <c r="J60" s="14">
        <f t="shared" si="10"/>
        <v>210</v>
      </c>
      <c r="K60" s="14">
        <f t="shared" si="11"/>
        <v>2715.81</v>
      </c>
      <c r="L60" s="14">
        <f t="shared" si="13"/>
        <v>380.75</v>
      </c>
      <c r="M60" s="14">
        <f t="shared" si="12"/>
        <v>3096.56</v>
      </c>
      <c r="N60" s="14">
        <f t="shared" si="14"/>
        <v>2505.81</v>
      </c>
      <c r="O60" s="14">
        <f t="shared" si="15"/>
        <v>210</v>
      </c>
      <c r="P60" s="14">
        <f t="shared" si="16"/>
        <v>380.75</v>
      </c>
      <c r="Q60" s="15">
        <f t="shared" si="17"/>
        <v>3096.56</v>
      </c>
    </row>
    <row r="61" spans="3:17">
      <c r="C61" s="11"/>
      <c r="D61" s="7"/>
      <c r="E61" s="8" t="s">
        <v>32</v>
      </c>
      <c r="F61" s="8" t="s">
        <v>19</v>
      </c>
      <c r="G61" s="14">
        <v>2392.4</v>
      </c>
      <c r="H61" s="8">
        <v>3</v>
      </c>
      <c r="I61" s="14">
        <f t="shared" si="9"/>
        <v>70</v>
      </c>
      <c r="J61" s="14">
        <f t="shared" si="10"/>
        <v>210</v>
      </c>
      <c r="K61" s="14">
        <f t="shared" si="11"/>
        <v>2602.4</v>
      </c>
      <c r="L61" s="14">
        <f t="shared" si="13"/>
        <v>364.85</v>
      </c>
      <c r="M61" s="14">
        <f t="shared" si="12"/>
        <v>2967.25</v>
      </c>
      <c r="N61" s="14">
        <f t="shared" si="14"/>
        <v>2392.4</v>
      </c>
      <c r="O61" s="14">
        <f t="shared" si="15"/>
        <v>210</v>
      </c>
      <c r="P61" s="14">
        <f t="shared" si="16"/>
        <v>364.85</v>
      </c>
      <c r="Q61" s="15">
        <f t="shared" si="17"/>
        <v>2967.25</v>
      </c>
    </row>
    <row r="62" spans="3:17">
      <c r="C62" s="26"/>
      <c r="D62" s="7"/>
      <c r="E62" s="8" t="s">
        <v>33</v>
      </c>
      <c r="F62" s="8" t="s">
        <v>19</v>
      </c>
      <c r="G62" s="14">
        <v>263.91666666666669</v>
      </c>
      <c r="H62" s="8">
        <v>1</v>
      </c>
      <c r="I62" s="14">
        <f t="shared" si="9"/>
        <v>70</v>
      </c>
      <c r="J62" s="14">
        <f t="shared" si="10"/>
        <v>70</v>
      </c>
      <c r="K62" s="14">
        <f t="shared" si="11"/>
        <v>333.91</v>
      </c>
      <c r="L62" s="14">
        <f t="shared" si="13"/>
        <v>46.81</v>
      </c>
      <c r="M62" s="14">
        <f t="shared" si="12"/>
        <v>380.72</v>
      </c>
      <c r="N62" s="14">
        <f t="shared" si="14"/>
        <v>263.91000000000003</v>
      </c>
      <c r="O62" s="14">
        <f t="shared" si="15"/>
        <v>70</v>
      </c>
      <c r="P62" s="14">
        <f t="shared" si="16"/>
        <v>46.81</v>
      </c>
      <c r="Q62" s="15">
        <f t="shared" si="17"/>
        <v>380.72</v>
      </c>
    </row>
    <row r="63" spans="3:17">
      <c r="C63" s="26"/>
      <c r="D63" s="7"/>
      <c r="E63" s="8" t="s">
        <v>34</v>
      </c>
      <c r="F63" s="8" t="s">
        <v>19</v>
      </c>
      <c r="G63" s="8">
        <v>504.96333333333331</v>
      </c>
      <c r="H63" s="8">
        <v>1</v>
      </c>
      <c r="I63" s="14">
        <f t="shared" si="9"/>
        <v>70</v>
      </c>
      <c r="J63" s="8">
        <f t="shared" si="10"/>
        <v>70</v>
      </c>
      <c r="K63" s="8">
        <f t="shared" si="11"/>
        <v>574.96</v>
      </c>
      <c r="L63" s="14">
        <f t="shared" si="13"/>
        <v>80.599999999999994</v>
      </c>
      <c r="M63" s="8">
        <f t="shared" si="12"/>
        <v>655.56000000000006</v>
      </c>
      <c r="N63" s="14">
        <f t="shared" si="14"/>
        <v>504.96</v>
      </c>
      <c r="O63" s="14">
        <f t="shared" si="15"/>
        <v>70</v>
      </c>
      <c r="P63" s="14">
        <f t="shared" si="16"/>
        <v>80.599999999999994</v>
      </c>
      <c r="Q63" s="15">
        <f t="shared" si="17"/>
        <v>655.56000000000006</v>
      </c>
    </row>
    <row r="64" spans="3:17">
      <c r="C64" s="26"/>
      <c r="D64" s="7"/>
      <c r="E64" s="8" t="s">
        <v>35</v>
      </c>
      <c r="F64" s="8" t="s">
        <v>19</v>
      </c>
      <c r="G64" s="14">
        <v>440.93333333333334</v>
      </c>
      <c r="H64" s="8">
        <v>1</v>
      </c>
      <c r="I64" s="14">
        <f t="shared" si="9"/>
        <v>70</v>
      </c>
      <c r="J64" s="14">
        <f t="shared" si="10"/>
        <v>70</v>
      </c>
      <c r="K64" s="14">
        <f t="shared" si="11"/>
        <v>510.93</v>
      </c>
      <c r="L64" s="14">
        <f t="shared" si="13"/>
        <v>71.63</v>
      </c>
      <c r="M64" s="14">
        <f t="shared" si="12"/>
        <v>582.55999999999995</v>
      </c>
      <c r="N64" s="14">
        <f t="shared" si="14"/>
        <v>440.93</v>
      </c>
      <c r="O64" s="14">
        <f t="shared" si="15"/>
        <v>70</v>
      </c>
      <c r="P64" s="14">
        <f t="shared" si="16"/>
        <v>71.63</v>
      </c>
      <c r="Q64" s="15">
        <f t="shared" si="17"/>
        <v>582.55999999999995</v>
      </c>
    </row>
    <row r="65" spans="3:17">
      <c r="C65" s="26"/>
      <c r="D65" s="7"/>
      <c r="E65" s="8" t="s">
        <v>36</v>
      </c>
      <c r="F65" s="8" t="s">
        <v>19</v>
      </c>
      <c r="G65" s="14">
        <v>897.05000000000007</v>
      </c>
      <c r="H65" s="8">
        <v>1</v>
      </c>
      <c r="I65" s="14">
        <f t="shared" si="9"/>
        <v>70</v>
      </c>
      <c r="J65" s="14">
        <f t="shared" si="10"/>
        <v>70</v>
      </c>
      <c r="K65" s="14">
        <f t="shared" si="11"/>
        <v>967.05</v>
      </c>
      <c r="L65" s="14">
        <f t="shared" si="13"/>
        <v>135.58000000000001</v>
      </c>
      <c r="M65" s="14">
        <f t="shared" si="12"/>
        <v>1102.6299999999999</v>
      </c>
      <c r="N65" s="14">
        <f t="shared" si="14"/>
        <v>897.05</v>
      </c>
      <c r="O65" s="14">
        <f t="shared" si="15"/>
        <v>70</v>
      </c>
      <c r="P65" s="14">
        <f t="shared" si="16"/>
        <v>135.58000000000001</v>
      </c>
      <c r="Q65" s="15">
        <f t="shared" si="17"/>
        <v>1102.6299999999999</v>
      </c>
    </row>
    <row r="66" spans="3:17">
      <c r="C66" s="26"/>
      <c r="D66" s="7"/>
      <c r="E66" s="8" t="s">
        <v>37</v>
      </c>
      <c r="F66" s="8" t="s">
        <v>19</v>
      </c>
      <c r="G66" s="14">
        <v>699.2266666666668</v>
      </c>
      <c r="H66" s="8">
        <v>1</v>
      </c>
      <c r="I66" s="14">
        <f t="shared" si="9"/>
        <v>70</v>
      </c>
      <c r="J66" s="14">
        <f t="shared" si="10"/>
        <v>70</v>
      </c>
      <c r="K66" s="14">
        <f t="shared" si="11"/>
        <v>769.22</v>
      </c>
      <c r="L66" s="14">
        <f t="shared" si="13"/>
        <v>107.84</v>
      </c>
      <c r="M66" s="14">
        <f t="shared" si="12"/>
        <v>877.06000000000006</v>
      </c>
      <c r="N66" s="14">
        <f t="shared" si="14"/>
        <v>699.22</v>
      </c>
      <c r="O66" s="14">
        <f t="shared" si="15"/>
        <v>70</v>
      </c>
      <c r="P66" s="14">
        <f t="shared" si="16"/>
        <v>107.84</v>
      </c>
      <c r="Q66" s="15">
        <f t="shared" si="17"/>
        <v>877.06000000000006</v>
      </c>
    </row>
    <row r="67" spans="3:17">
      <c r="C67" s="26"/>
      <c r="D67" s="7"/>
      <c r="E67" s="8" t="s">
        <v>38</v>
      </c>
      <c r="F67" s="8" t="s">
        <v>19</v>
      </c>
      <c r="G67" s="14">
        <v>111.49666666666667</v>
      </c>
      <c r="H67" s="8">
        <v>2</v>
      </c>
      <c r="I67" s="14">
        <f t="shared" si="9"/>
        <v>70</v>
      </c>
      <c r="J67" s="14">
        <f t="shared" si="10"/>
        <v>140</v>
      </c>
      <c r="K67" s="14">
        <f t="shared" si="11"/>
        <v>251.49</v>
      </c>
      <c r="L67" s="14">
        <f t="shared" si="13"/>
        <v>35.25</v>
      </c>
      <c r="M67" s="14">
        <f t="shared" si="12"/>
        <v>286.74</v>
      </c>
      <c r="N67" s="14">
        <f t="shared" si="14"/>
        <v>111.49</v>
      </c>
      <c r="O67" s="14">
        <f t="shared" si="15"/>
        <v>140</v>
      </c>
      <c r="P67" s="14">
        <f t="shared" si="16"/>
        <v>35.25</v>
      </c>
      <c r="Q67" s="15">
        <f t="shared" si="17"/>
        <v>286.74</v>
      </c>
    </row>
    <row r="68" spans="3:17">
      <c r="C68" s="26"/>
      <c r="D68" s="7"/>
      <c r="E68" s="8" t="s">
        <v>39</v>
      </c>
      <c r="F68" s="8" t="s">
        <v>19</v>
      </c>
      <c r="G68" s="14">
        <v>1509.9866666666667</v>
      </c>
      <c r="H68" s="8">
        <v>2</v>
      </c>
      <c r="I68" s="14">
        <f t="shared" si="9"/>
        <v>70</v>
      </c>
      <c r="J68" s="14">
        <f t="shared" si="10"/>
        <v>140</v>
      </c>
      <c r="K68" s="14">
        <f t="shared" si="11"/>
        <v>1649.98</v>
      </c>
      <c r="L68" s="14">
        <f t="shared" si="13"/>
        <v>231.32</v>
      </c>
      <c r="M68" s="14">
        <f t="shared" si="12"/>
        <v>1881.3</v>
      </c>
      <c r="N68" s="14">
        <f t="shared" si="14"/>
        <v>1509.98</v>
      </c>
      <c r="O68" s="14">
        <f t="shared" si="15"/>
        <v>140</v>
      </c>
      <c r="P68" s="14">
        <f t="shared" si="16"/>
        <v>231.32</v>
      </c>
      <c r="Q68" s="15">
        <f t="shared" si="17"/>
        <v>1881.3</v>
      </c>
    </row>
    <row r="69" spans="3:17">
      <c r="C69" s="26"/>
      <c r="D69" s="7"/>
      <c r="E69" s="8" t="s">
        <v>40</v>
      </c>
      <c r="F69" s="8" t="s">
        <v>19</v>
      </c>
      <c r="G69" s="14">
        <v>104.04</v>
      </c>
      <c r="H69" s="8">
        <v>1.5</v>
      </c>
      <c r="I69" s="14">
        <f t="shared" si="9"/>
        <v>70</v>
      </c>
      <c r="J69" s="14">
        <f t="shared" si="10"/>
        <v>105</v>
      </c>
      <c r="K69" s="14">
        <f t="shared" si="11"/>
        <v>209.04</v>
      </c>
      <c r="L69" s="14">
        <f t="shared" si="13"/>
        <v>29.3</v>
      </c>
      <c r="M69" s="14">
        <f t="shared" si="12"/>
        <v>238.34</v>
      </c>
      <c r="N69" s="14">
        <f t="shared" si="14"/>
        <v>104.04</v>
      </c>
      <c r="O69" s="14">
        <f t="shared" si="15"/>
        <v>105</v>
      </c>
      <c r="P69" s="14">
        <f t="shared" si="16"/>
        <v>29.3</v>
      </c>
      <c r="Q69" s="15">
        <f t="shared" si="17"/>
        <v>238.34000000000003</v>
      </c>
    </row>
    <row r="70" spans="3:17" ht="28.5">
      <c r="C70" s="26"/>
      <c r="D70" s="7"/>
      <c r="E70" s="22" t="s">
        <v>41</v>
      </c>
      <c r="F70" s="8" t="s">
        <v>19</v>
      </c>
      <c r="G70" s="14">
        <v>433.14</v>
      </c>
      <c r="H70" s="8">
        <v>5</v>
      </c>
      <c r="I70" s="14">
        <f t="shared" si="9"/>
        <v>70</v>
      </c>
      <c r="J70" s="14">
        <f t="shared" si="10"/>
        <v>350</v>
      </c>
      <c r="K70" s="14">
        <f t="shared" si="11"/>
        <v>783.14</v>
      </c>
      <c r="L70" s="14">
        <f t="shared" si="13"/>
        <v>109.79</v>
      </c>
      <c r="M70" s="14">
        <f t="shared" si="12"/>
        <v>892.93</v>
      </c>
      <c r="N70" s="14">
        <f t="shared" si="14"/>
        <v>433.14</v>
      </c>
      <c r="O70" s="14">
        <f t="shared" si="15"/>
        <v>350</v>
      </c>
      <c r="P70" s="14">
        <f t="shared" si="16"/>
        <v>109.79</v>
      </c>
      <c r="Q70" s="15">
        <f t="shared" si="17"/>
        <v>892.93</v>
      </c>
    </row>
    <row r="71" spans="3:17" ht="28.5">
      <c r="C71" s="26"/>
      <c r="D71" s="7"/>
      <c r="E71" s="22" t="s">
        <v>42</v>
      </c>
      <c r="F71" s="8" t="s">
        <v>19</v>
      </c>
      <c r="G71" s="14">
        <v>640.94000000000005</v>
      </c>
      <c r="H71" s="8">
        <v>5</v>
      </c>
      <c r="I71" s="14">
        <f t="shared" si="9"/>
        <v>70</v>
      </c>
      <c r="J71" s="14">
        <f t="shared" si="10"/>
        <v>350</v>
      </c>
      <c r="K71" s="14">
        <f t="shared" si="11"/>
        <v>990.94</v>
      </c>
      <c r="L71" s="14">
        <f t="shared" si="13"/>
        <v>138.91999999999999</v>
      </c>
      <c r="M71" s="14">
        <f t="shared" si="12"/>
        <v>1129.8600000000001</v>
      </c>
      <c r="N71" s="14">
        <f t="shared" si="14"/>
        <v>640.94000000000005</v>
      </c>
      <c r="O71" s="14">
        <f t="shared" si="15"/>
        <v>350</v>
      </c>
      <c r="P71" s="14">
        <f t="shared" si="16"/>
        <v>138.91999999999999</v>
      </c>
      <c r="Q71" s="15">
        <f t="shared" si="17"/>
        <v>1129.8600000000001</v>
      </c>
    </row>
    <row r="72" spans="3:17" ht="28.5">
      <c r="C72" s="26"/>
      <c r="D72" s="7"/>
      <c r="E72" s="22" t="s">
        <v>43</v>
      </c>
      <c r="F72" s="8" t="s">
        <v>19</v>
      </c>
      <c r="G72" s="14">
        <v>804.22</v>
      </c>
      <c r="H72" s="8">
        <v>5</v>
      </c>
      <c r="I72" s="14">
        <f t="shared" si="9"/>
        <v>70</v>
      </c>
      <c r="J72" s="14">
        <f t="shared" si="10"/>
        <v>350</v>
      </c>
      <c r="K72" s="14">
        <f t="shared" si="11"/>
        <v>1154.22</v>
      </c>
      <c r="L72" s="14">
        <f t="shared" si="13"/>
        <v>161.82</v>
      </c>
      <c r="M72" s="14">
        <f t="shared" si="12"/>
        <v>1316.04</v>
      </c>
      <c r="N72" s="14">
        <f t="shared" si="14"/>
        <v>804.22</v>
      </c>
      <c r="O72" s="14">
        <f t="shared" si="15"/>
        <v>350</v>
      </c>
      <c r="P72" s="14">
        <f t="shared" si="16"/>
        <v>161.82</v>
      </c>
      <c r="Q72" s="15">
        <f t="shared" si="17"/>
        <v>1316.04</v>
      </c>
    </row>
    <row r="73" spans="3:17" ht="28.5">
      <c r="C73" s="26"/>
      <c r="D73" s="7"/>
      <c r="E73" s="22" t="s">
        <v>44</v>
      </c>
      <c r="F73" s="8" t="s">
        <v>19</v>
      </c>
      <c r="G73" s="14">
        <v>1015.43</v>
      </c>
      <c r="H73" s="8">
        <v>5</v>
      </c>
      <c r="I73" s="14">
        <f t="shared" si="9"/>
        <v>70</v>
      </c>
      <c r="J73" s="14">
        <f t="shared" si="10"/>
        <v>350</v>
      </c>
      <c r="K73" s="14">
        <f t="shared" si="11"/>
        <v>1365.43</v>
      </c>
      <c r="L73" s="14">
        <f t="shared" si="13"/>
        <v>191.43</v>
      </c>
      <c r="M73" s="14">
        <f t="shared" si="12"/>
        <v>1556.8600000000001</v>
      </c>
      <c r="N73" s="14">
        <f t="shared" si="14"/>
        <v>1015.43</v>
      </c>
      <c r="O73" s="14">
        <f t="shared" si="15"/>
        <v>350</v>
      </c>
      <c r="P73" s="14">
        <f t="shared" si="16"/>
        <v>191.43</v>
      </c>
      <c r="Q73" s="15">
        <f t="shared" si="17"/>
        <v>1556.86</v>
      </c>
    </row>
    <row r="74" spans="3:17" ht="15">
      <c r="C74" s="4" t="s">
        <v>45</v>
      </c>
      <c r="D74" s="16"/>
      <c r="E74" s="16"/>
      <c r="F74" s="16"/>
      <c r="G74" s="16"/>
      <c r="H74" s="16"/>
      <c r="I74" s="16"/>
      <c r="J74" s="16"/>
      <c r="K74" s="17"/>
      <c r="L74" s="16"/>
      <c r="M74" s="16"/>
      <c r="N74" s="16"/>
      <c r="O74" s="17"/>
      <c r="P74" s="16"/>
      <c r="Q74" s="3"/>
    </row>
    <row r="75" spans="3:17" ht="15">
      <c r="C75" s="88" t="s">
        <v>121</v>
      </c>
      <c r="D75" s="87"/>
      <c r="E75" s="6" t="s">
        <v>2</v>
      </c>
      <c r="F75" s="6" t="s">
        <v>3</v>
      </c>
      <c r="G75" s="6" t="s">
        <v>117</v>
      </c>
      <c r="H75" s="6" t="s">
        <v>14</v>
      </c>
      <c r="I75" s="6" t="s">
        <v>15</v>
      </c>
      <c r="J75" s="6" t="s">
        <v>119</v>
      </c>
      <c r="K75" s="6" t="s">
        <v>4</v>
      </c>
      <c r="L75" s="6" t="s">
        <v>5</v>
      </c>
      <c r="M75" s="6" t="s">
        <v>6</v>
      </c>
      <c r="N75" s="6" t="s">
        <v>118</v>
      </c>
      <c r="O75" s="6" t="s">
        <v>127</v>
      </c>
      <c r="P75" s="6" t="s">
        <v>122</v>
      </c>
      <c r="Q75" s="12" t="s">
        <v>123</v>
      </c>
    </row>
    <row r="76" spans="3:17" ht="15">
      <c r="C76" s="89">
        <v>0</v>
      </c>
      <c r="D76" s="90"/>
      <c r="E76" s="8" t="s">
        <v>46</v>
      </c>
      <c r="F76" s="8" t="s">
        <v>17</v>
      </c>
      <c r="G76" s="14">
        <v>699.2266666666668</v>
      </c>
      <c r="H76" s="8">
        <v>2</v>
      </c>
      <c r="I76" s="14">
        <f t="shared" ref="I76:I86" si="18">$Q$38</f>
        <v>70</v>
      </c>
      <c r="J76" s="14">
        <f t="shared" ref="J76:J86" si="19">H76*I76</f>
        <v>140</v>
      </c>
      <c r="K76" s="14">
        <f t="shared" ref="K76:K86" si="20">TRUNC(G76+J76,2)</f>
        <v>839.22</v>
      </c>
      <c r="L76" s="14">
        <f t="shared" ref="L76:L86" si="21">TRUNC(K76*$J$40,2)</f>
        <v>117.65</v>
      </c>
      <c r="M76" s="14">
        <f t="shared" ref="M76:M86" si="22">K76+L76</f>
        <v>956.87</v>
      </c>
      <c r="N76" s="14">
        <f>TRUNC(G76*(1-$C$76/100),2)</f>
        <v>699.22</v>
      </c>
      <c r="O76" s="14">
        <f t="shared" ref="O76:O86" si="23">TRUNC(H76*$Q$40,2)</f>
        <v>140</v>
      </c>
      <c r="P76" s="14">
        <f t="shared" ref="P76:P86" si="24">TRUNC((N76+O76)*$L$40,2)</f>
        <v>117.65</v>
      </c>
      <c r="Q76" s="15">
        <f t="shared" ref="Q76:Q86" si="25">N76+O76+P76</f>
        <v>956.87</v>
      </c>
    </row>
    <row r="77" spans="3:17">
      <c r="C77" s="26"/>
      <c r="D77" s="7"/>
      <c r="E77" s="8" t="s">
        <v>47</v>
      </c>
      <c r="F77" s="8" t="s">
        <v>19</v>
      </c>
      <c r="G77" s="14">
        <v>648.26666666666677</v>
      </c>
      <c r="H77" s="8">
        <v>2</v>
      </c>
      <c r="I77" s="14">
        <f t="shared" si="18"/>
        <v>70</v>
      </c>
      <c r="J77" s="14">
        <f t="shared" si="19"/>
        <v>140</v>
      </c>
      <c r="K77" s="14">
        <f t="shared" si="20"/>
        <v>788.26</v>
      </c>
      <c r="L77" s="14">
        <f t="shared" si="21"/>
        <v>110.51</v>
      </c>
      <c r="M77" s="14">
        <f t="shared" si="22"/>
        <v>898.77</v>
      </c>
      <c r="N77" s="14">
        <f t="shared" ref="N77:N86" si="26">TRUNC(G77*(1-$C$76/100),2)</f>
        <v>648.26</v>
      </c>
      <c r="O77" s="14">
        <f t="shared" si="23"/>
        <v>140</v>
      </c>
      <c r="P77" s="14">
        <f t="shared" si="24"/>
        <v>110.51</v>
      </c>
      <c r="Q77" s="15">
        <f t="shared" si="25"/>
        <v>898.77</v>
      </c>
    </row>
    <row r="78" spans="3:17">
      <c r="C78" s="11"/>
      <c r="D78" s="7"/>
      <c r="E78" s="8" t="s">
        <v>48</v>
      </c>
      <c r="F78" s="8" t="s">
        <v>19</v>
      </c>
      <c r="G78" s="14">
        <v>3745.61</v>
      </c>
      <c r="H78" s="8">
        <v>4</v>
      </c>
      <c r="I78" s="14">
        <f t="shared" si="18"/>
        <v>70</v>
      </c>
      <c r="J78" s="14">
        <f t="shared" si="19"/>
        <v>280</v>
      </c>
      <c r="K78" s="14">
        <f t="shared" si="20"/>
        <v>4025.61</v>
      </c>
      <c r="L78" s="14">
        <f t="shared" si="21"/>
        <v>564.39</v>
      </c>
      <c r="M78" s="14">
        <f t="shared" si="22"/>
        <v>4590</v>
      </c>
      <c r="N78" s="14">
        <f t="shared" si="26"/>
        <v>3745.61</v>
      </c>
      <c r="O78" s="14">
        <f t="shared" si="23"/>
        <v>280</v>
      </c>
      <c r="P78" s="14">
        <f t="shared" si="24"/>
        <v>564.39</v>
      </c>
      <c r="Q78" s="15">
        <f t="shared" si="25"/>
        <v>4590</v>
      </c>
    </row>
    <row r="79" spans="3:17">
      <c r="C79" s="26"/>
      <c r="D79" s="7"/>
      <c r="E79" s="8" t="s">
        <v>49</v>
      </c>
      <c r="F79" s="8" t="s">
        <v>19</v>
      </c>
      <c r="G79" s="14">
        <v>8188.0166666666664</v>
      </c>
      <c r="H79" s="8">
        <v>4</v>
      </c>
      <c r="I79" s="14">
        <f t="shared" si="18"/>
        <v>70</v>
      </c>
      <c r="J79" s="14">
        <f t="shared" si="19"/>
        <v>280</v>
      </c>
      <c r="K79" s="14">
        <f t="shared" si="20"/>
        <v>8468.01</v>
      </c>
      <c r="L79" s="14">
        <f t="shared" si="21"/>
        <v>1187.21</v>
      </c>
      <c r="M79" s="14">
        <f t="shared" si="22"/>
        <v>9655.2200000000012</v>
      </c>
      <c r="N79" s="14">
        <f t="shared" si="26"/>
        <v>8188.01</v>
      </c>
      <c r="O79" s="14">
        <f t="shared" si="23"/>
        <v>280</v>
      </c>
      <c r="P79" s="14">
        <f t="shared" si="24"/>
        <v>1187.21</v>
      </c>
      <c r="Q79" s="15">
        <f t="shared" si="25"/>
        <v>9655.2200000000012</v>
      </c>
    </row>
    <row r="80" spans="3:17">
      <c r="C80" s="26"/>
      <c r="D80" s="7"/>
      <c r="E80" s="8" t="s">
        <v>50</v>
      </c>
      <c r="F80" s="8" t="s">
        <v>19</v>
      </c>
      <c r="G80" s="14">
        <v>12744.67</v>
      </c>
      <c r="H80" s="8">
        <v>4</v>
      </c>
      <c r="I80" s="14">
        <f t="shared" si="18"/>
        <v>70</v>
      </c>
      <c r="J80" s="14">
        <f t="shared" si="19"/>
        <v>280</v>
      </c>
      <c r="K80" s="14">
        <f t="shared" si="20"/>
        <v>13024.67</v>
      </c>
      <c r="L80" s="14">
        <f t="shared" si="21"/>
        <v>1826.05</v>
      </c>
      <c r="M80" s="14">
        <f t="shared" si="22"/>
        <v>14850.72</v>
      </c>
      <c r="N80" s="14">
        <f t="shared" si="26"/>
        <v>12744.67</v>
      </c>
      <c r="O80" s="14">
        <f t="shared" si="23"/>
        <v>280</v>
      </c>
      <c r="P80" s="14">
        <f t="shared" si="24"/>
        <v>1826.05</v>
      </c>
      <c r="Q80" s="15">
        <f t="shared" si="25"/>
        <v>14850.72</v>
      </c>
    </row>
    <row r="81" spans="3:17">
      <c r="C81" s="26"/>
      <c r="D81" s="7"/>
      <c r="E81" s="8" t="s">
        <v>51</v>
      </c>
      <c r="F81" s="8" t="s">
        <v>19</v>
      </c>
      <c r="G81" s="14">
        <v>16655.906666666666</v>
      </c>
      <c r="H81" s="8">
        <v>4</v>
      </c>
      <c r="I81" s="14">
        <f t="shared" si="18"/>
        <v>70</v>
      </c>
      <c r="J81" s="14">
        <f t="shared" si="19"/>
        <v>280</v>
      </c>
      <c r="K81" s="14">
        <f t="shared" si="20"/>
        <v>16935.900000000001</v>
      </c>
      <c r="L81" s="14">
        <f t="shared" si="21"/>
        <v>2374.41</v>
      </c>
      <c r="M81" s="14">
        <f t="shared" si="22"/>
        <v>19310.310000000001</v>
      </c>
      <c r="N81" s="14">
        <f t="shared" si="26"/>
        <v>16655.900000000001</v>
      </c>
      <c r="O81" s="14">
        <f t="shared" si="23"/>
        <v>280</v>
      </c>
      <c r="P81" s="14">
        <f t="shared" si="24"/>
        <v>2374.41</v>
      </c>
      <c r="Q81" s="15">
        <f t="shared" si="25"/>
        <v>19310.310000000001</v>
      </c>
    </row>
    <row r="82" spans="3:17">
      <c r="C82" s="26"/>
      <c r="D82" s="7"/>
      <c r="E82" s="8" t="s">
        <v>52</v>
      </c>
      <c r="F82" s="8" t="s">
        <v>19</v>
      </c>
      <c r="G82" s="14">
        <v>16983.116666666669</v>
      </c>
      <c r="H82" s="8">
        <v>4</v>
      </c>
      <c r="I82" s="14">
        <f t="shared" si="18"/>
        <v>70</v>
      </c>
      <c r="J82" s="14">
        <f t="shared" si="19"/>
        <v>280</v>
      </c>
      <c r="K82" s="14">
        <f t="shared" si="20"/>
        <v>17263.11</v>
      </c>
      <c r="L82" s="14">
        <f t="shared" si="21"/>
        <v>2420.2800000000002</v>
      </c>
      <c r="M82" s="14">
        <f t="shared" si="22"/>
        <v>19683.39</v>
      </c>
      <c r="N82" s="14">
        <f t="shared" si="26"/>
        <v>16983.11</v>
      </c>
      <c r="O82" s="14">
        <f t="shared" si="23"/>
        <v>280</v>
      </c>
      <c r="P82" s="14">
        <f t="shared" si="24"/>
        <v>2420.2800000000002</v>
      </c>
      <c r="Q82" s="15">
        <f t="shared" si="25"/>
        <v>19683.39</v>
      </c>
    </row>
    <row r="83" spans="3:17">
      <c r="C83" s="26"/>
      <c r="D83" s="7"/>
      <c r="E83" s="8" t="s">
        <v>53</v>
      </c>
      <c r="F83" s="8" t="s">
        <v>19</v>
      </c>
      <c r="G83" s="14">
        <v>1770.2600000000002</v>
      </c>
      <c r="H83" s="8">
        <v>3</v>
      </c>
      <c r="I83" s="14">
        <f t="shared" si="18"/>
        <v>70</v>
      </c>
      <c r="J83" s="14">
        <f t="shared" si="19"/>
        <v>210</v>
      </c>
      <c r="K83" s="14">
        <f t="shared" si="20"/>
        <v>1980.26</v>
      </c>
      <c r="L83" s="14">
        <f t="shared" si="21"/>
        <v>277.63</v>
      </c>
      <c r="M83" s="14">
        <f t="shared" si="22"/>
        <v>2257.89</v>
      </c>
      <c r="N83" s="14">
        <f t="shared" si="26"/>
        <v>1770.26</v>
      </c>
      <c r="O83" s="14">
        <f t="shared" si="23"/>
        <v>210</v>
      </c>
      <c r="P83" s="14">
        <f t="shared" si="24"/>
        <v>277.63</v>
      </c>
      <c r="Q83" s="15">
        <f t="shared" si="25"/>
        <v>2257.89</v>
      </c>
    </row>
    <row r="84" spans="3:17">
      <c r="C84" s="26"/>
      <c r="D84" s="7"/>
      <c r="E84" s="8" t="s">
        <v>54</v>
      </c>
      <c r="F84" s="8" t="s">
        <v>19</v>
      </c>
      <c r="G84" s="14">
        <v>36.92</v>
      </c>
      <c r="H84" s="8">
        <v>0.5</v>
      </c>
      <c r="I84" s="14">
        <f t="shared" si="18"/>
        <v>70</v>
      </c>
      <c r="J84" s="14">
        <f t="shared" si="19"/>
        <v>35</v>
      </c>
      <c r="K84" s="14">
        <f t="shared" si="20"/>
        <v>71.92</v>
      </c>
      <c r="L84" s="14">
        <f t="shared" si="21"/>
        <v>10.08</v>
      </c>
      <c r="M84" s="14">
        <f t="shared" si="22"/>
        <v>82</v>
      </c>
      <c r="N84" s="14">
        <f t="shared" si="26"/>
        <v>36.92</v>
      </c>
      <c r="O84" s="14">
        <f t="shared" si="23"/>
        <v>35</v>
      </c>
      <c r="P84" s="14">
        <f t="shared" si="24"/>
        <v>10.08</v>
      </c>
      <c r="Q84" s="15">
        <f t="shared" si="25"/>
        <v>82</v>
      </c>
    </row>
    <row r="85" spans="3:17" ht="57">
      <c r="C85" s="26"/>
      <c r="D85" s="7"/>
      <c r="E85" s="22" t="s">
        <v>55</v>
      </c>
      <c r="F85" s="8" t="s">
        <v>19</v>
      </c>
      <c r="G85" s="14">
        <v>313.47000000000003</v>
      </c>
      <c r="H85" s="8">
        <v>0.3</v>
      </c>
      <c r="I85" s="14">
        <f t="shared" si="18"/>
        <v>70</v>
      </c>
      <c r="J85" s="14">
        <f t="shared" si="19"/>
        <v>21</v>
      </c>
      <c r="K85" s="14">
        <f t="shared" si="20"/>
        <v>334.47</v>
      </c>
      <c r="L85" s="14">
        <f t="shared" si="21"/>
        <v>46.89</v>
      </c>
      <c r="M85" s="14">
        <f t="shared" si="22"/>
        <v>381.36</v>
      </c>
      <c r="N85" s="14">
        <f t="shared" si="26"/>
        <v>313.47000000000003</v>
      </c>
      <c r="O85" s="14">
        <f t="shared" si="23"/>
        <v>21</v>
      </c>
      <c r="P85" s="14">
        <f t="shared" si="24"/>
        <v>46.89</v>
      </c>
      <c r="Q85" s="15">
        <f t="shared" si="25"/>
        <v>381.36</v>
      </c>
    </row>
    <row r="86" spans="3:17" ht="57">
      <c r="C86" s="26"/>
      <c r="D86" s="7"/>
      <c r="E86" s="22" t="s">
        <v>56</v>
      </c>
      <c r="F86" s="8" t="s">
        <v>19</v>
      </c>
      <c r="G86" s="14">
        <v>560.99</v>
      </c>
      <c r="H86" s="8">
        <v>0.3</v>
      </c>
      <c r="I86" s="14">
        <f t="shared" si="18"/>
        <v>70</v>
      </c>
      <c r="J86" s="14">
        <f t="shared" si="19"/>
        <v>21</v>
      </c>
      <c r="K86" s="14">
        <f t="shared" si="20"/>
        <v>581.99</v>
      </c>
      <c r="L86" s="14">
        <f t="shared" si="21"/>
        <v>81.59</v>
      </c>
      <c r="M86" s="14">
        <f t="shared" si="22"/>
        <v>663.58</v>
      </c>
      <c r="N86" s="14">
        <f t="shared" si="26"/>
        <v>560.99</v>
      </c>
      <c r="O86" s="14">
        <f t="shared" si="23"/>
        <v>21</v>
      </c>
      <c r="P86" s="14">
        <f t="shared" si="24"/>
        <v>81.59</v>
      </c>
      <c r="Q86" s="15">
        <f t="shared" si="25"/>
        <v>663.58</v>
      </c>
    </row>
    <row r="87" spans="3:17" ht="15">
      <c r="C87" s="4" t="s">
        <v>57</v>
      </c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3"/>
    </row>
    <row r="88" spans="3:17" ht="15">
      <c r="C88" s="88" t="s">
        <v>121</v>
      </c>
      <c r="D88" s="87"/>
      <c r="E88" s="6" t="s">
        <v>2</v>
      </c>
      <c r="F88" s="6" t="s">
        <v>3</v>
      </c>
      <c r="G88" s="6" t="s">
        <v>117</v>
      </c>
      <c r="H88" s="6" t="s">
        <v>14</v>
      </c>
      <c r="I88" s="6" t="s">
        <v>15</v>
      </c>
      <c r="J88" s="6" t="s">
        <v>119</v>
      </c>
      <c r="K88" s="6" t="s">
        <v>4</v>
      </c>
      <c r="L88" s="6" t="s">
        <v>5</v>
      </c>
      <c r="M88" s="6" t="s">
        <v>6</v>
      </c>
      <c r="N88" s="6" t="s">
        <v>118</v>
      </c>
      <c r="O88" s="6" t="s">
        <v>127</v>
      </c>
      <c r="P88" s="6" t="s">
        <v>122</v>
      </c>
      <c r="Q88" s="12" t="s">
        <v>123</v>
      </c>
    </row>
    <row r="89" spans="3:17" ht="15">
      <c r="C89" s="89">
        <v>0</v>
      </c>
      <c r="D89" s="90"/>
      <c r="E89" s="8" t="s">
        <v>58</v>
      </c>
      <c r="F89" s="8" t="s">
        <v>19</v>
      </c>
      <c r="G89" s="14">
        <v>27.266666666666666</v>
      </c>
      <c r="H89" s="8">
        <v>2</v>
      </c>
      <c r="I89" s="14">
        <f t="shared" ref="I89:I122" si="27">$Q$38</f>
        <v>70</v>
      </c>
      <c r="J89" s="14">
        <f t="shared" ref="J89:J120" si="28">H89*I89</f>
        <v>140</v>
      </c>
      <c r="K89" s="14">
        <f t="shared" ref="K89:K120" si="29">TRUNC(G89+J89,2)</f>
        <v>167.26</v>
      </c>
      <c r="L89" s="14">
        <f>TRUNC(K89*$J$40,2)</f>
        <v>23.44</v>
      </c>
      <c r="M89" s="14">
        <f t="shared" ref="M89:M120" si="30">K89+L89</f>
        <v>190.7</v>
      </c>
      <c r="N89" s="14">
        <f>TRUNC(G89*(1-$C$89/100),2)</f>
        <v>27.26</v>
      </c>
      <c r="O89" s="14">
        <f t="shared" ref="O89:O122" si="31">TRUNC(H89*$Q$40,2)</f>
        <v>140</v>
      </c>
      <c r="P89" s="14">
        <f t="shared" ref="P89:P122" si="32">TRUNC((N89+O89)*$L$40,2)</f>
        <v>23.44</v>
      </c>
      <c r="Q89" s="15">
        <f t="shared" ref="Q89:Q122" si="33">N89+O89+P89</f>
        <v>190.7</v>
      </c>
    </row>
    <row r="90" spans="3:17">
      <c r="C90" s="26"/>
      <c r="D90" s="7"/>
      <c r="E90" s="8" t="s">
        <v>59</v>
      </c>
      <c r="F90" s="8" t="s">
        <v>19</v>
      </c>
      <c r="G90" s="14">
        <v>169.9</v>
      </c>
      <c r="H90" s="8">
        <v>2</v>
      </c>
      <c r="I90" s="14">
        <f t="shared" si="27"/>
        <v>70</v>
      </c>
      <c r="J90" s="14">
        <f t="shared" si="28"/>
        <v>140</v>
      </c>
      <c r="K90" s="14">
        <f t="shared" si="29"/>
        <v>309.89999999999998</v>
      </c>
      <c r="L90" s="14">
        <f t="shared" ref="L90:L122" si="34">TRUNC(K90*$J$40,2)</f>
        <v>43.44</v>
      </c>
      <c r="M90" s="14">
        <f t="shared" si="30"/>
        <v>353.34</v>
      </c>
      <c r="N90" s="14">
        <f t="shared" ref="N90:N122" si="35">TRUNC(G90*(1-$C$89/100),2)</f>
        <v>169.9</v>
      </c>
      <c r="O90" s="14">
        <f t="shared" si="31"/>
        <v>140</v>
      </c>
      <c r="P90" s="14">
        <f t="shared" si="32"/>
        <v>43.44</v>
      </c>
      <c r="Q90" s="15">
        <f t="shared" si="33"/>
        <v>353.34</v>
      </c>
    </row>
    <row r="91" spans="3:17">
      <c r="C91" s="26"/>
      <c r="D91" s="7"/>
      <c r="E91" s="8" t="s">
        <v>60</v>
      </c>
      <c r="F91" s="8" t="s">
        <v>19</v>
      </c>
      <c r="G91" s="14">
        <v>89.99</v>
      </c>
      <c r="H91" s="8">
        <v>2</v>
      </c>
      <c r="I91" s="14">
        <f t="shared" si="27"/>
        <v>70</v>
      </c>
      <c r="J91" s="14">
        <f t="shared" si="28"/>
        <v>140</v>
      </c>
      <c r="K91" s="14">
        <f t="shared" si="29"/>
        <v>229.99</v>
      </c>
      <c r="L91" s="14">
        <f t="shared" si="34"/>
        <v>32.24</v>
      </c>
      <c r="M91" s="14">
        <f t="shared" si="30"/>
        <v>262.23</v>
      </c>
      <c r="N91" s="14">
        <f t="shared" si="35"/>
        <v>89.99</v>
      </c>
      <c r="O91" s="14">
        <f t="shared" si="31"/>
        <v>140</v>
      </c>
      <c r="P91" s="14">
        <f t="shared" si="32"/>
        <v>32.24</v>
      </c>
      <c r="Q91" s="15">
        <f t="shared" si="33"/>
        <v>262.23</v>
      </c>
    </row>
    <row r="92" spans="3:17">
      <c r="C92" s="26"/>
      <c r="D92" s="7"/>
      <c r="E92" s="8" t="s">
        <v>61</v>
      </c>
      <c r="F92" s="8" t="s">
        <v>19</v>
      </c>
      <c r="G92" s="14">
        <v>343.76</v>
      </c>
      <c r="H92" s="8">
        <v>0.5</v>
      </c>
      <c r="I92" s="14">
        <f t="shared" si="27"/>
        <v>70</v>
      </c>
      <c r="J92" s="14">
        <f t="shared" si="28"/>
        <v>35</v>
      </c>
      <c r="K92" s="14">
        <f t="shared" si="29"/>
        <v>378.76</v>
      </c>
      <c r="L92" s="14">
        <f t="shared" si="34"/>
        <v>53.1</v>
      </c>
      <c r="M92" s="14">
        <f t="shared" si="30"/>
        <v>431.86</v>
      </c>
      <c r="N92" s="14">
        <f t="shared" si="35"/>
        <v>343.76</v>
      </c>
      <c r="O92" s="14">
        <f t="shared" si="31"/>
        <v>35</v>
      </c>
      <c r="P92" s="14">
        <f t="shared" si="32"/>
        <v>53.1</v>
      </c>
      <c r="Q92" s="15">
        <f t="shared" si="33"/>
        <v>431.86</v>
      </c>
    </row>
    <row r="93" spans="3:17" ht="42.75">
      <c r="C93" s="26"/>
      <c r="D93" s="7"/>
      <c r="E93" s="22" t="s">
        <v>62</v>
      </c>
      <c r="F93" s="22" t="s">
        <v>19</v>
      </c>
      <c r="G93" s="14">
        <v>10.81</v>
      </c>
      <c r="H93" s="8">
        <v>0.5</v>
      </c>
      <c r="I93" s="14">
        <f t="shared" si="27"/>
        <v>70</v>
      </c>
      <c r="J93" s="14">
        <f t="shared" si="28"/>
        <v>35</v>
      </c>
      <c r="K93" s="14">
        <f t="shared" si="29"/>
        <v>45.81</v>
      </c>
      <c r="L93" s="14">
        <f t="shared" si="34"/>
        <v>6.42</v>
      </c>
      <c r="M93" s="14">
        <f t="shared" si="30"/>
        <v>52.230000000000004</v>
      </c>
      <c r="N93" s="14">
        <f t="shared" si="35"/>
        <v>10.81</v>
      </c>
      <c r="O93" s="14">
        <f t="shared" si="31"/>
        <v>35</v>
      </c>
      <c r="P93" s="14">
        <f t="shared" si="32"/>
        <v>6.42</v>
      </c>
      <c r="Q93" s="15">
        <f t="shared" si="33"/>
        <v>52.230000000000004</v>
      </c>
    </row>
    <row r="94" spans="3:17" ht="28.5">
      <c r="C94" s="26"/>
      <c r="D94" s="7"/>
      <c r="E94" s="22" t="s">
        <v>63</v>
      </c>
      <c r="F94" s="22" t="s">
        <v>19</v>
      </c>
      <c r="G94" s="14">
        <v>13.46</v>
      </c>
      <c r="H94" s="8">
        <v>0.5</v>
      </c>
      <c r="I94" s="14">
        <f t="shared" si="27"/>
        <v>70</v>
      </c>
      <c r="J94" s="14">
        <f t="shared" si="28"/>
        <v>35</v>
      </c>
      <c r="K94" s="14">
        <f t="shared" si="29"/>
        <v>48.46</v>
      </c>
      <c r="L94" s="14">
        <f t="shared" si="34"/>
        <v>6.79</v>
      </c>
      <c r="M94" s="14">
        <f t="shared" si="30"/>
        <v>55.25</v>
      </c>
      <c r="N94" s="14">
        <f t="shared" si="35"/>
        <v>13.46</v>
      </c>
      <c r="O94" s="14">
        <f t="shared" si="31"/>
        <v>35</v>
      </c>
      <c r="P94" s="14">
        <f t="shared" si="32"/>
        <v>6.79</v>
      </c>
      <c r="Q94" s="15">
        <f t="shared" si="33"/>
        <v>55.25</v>
      </c>
    </row>
    <row r="95" spans="3:17" ht="42.75">
      <c r="C95" s="26"/>
      <c r="D95" s="7"/>
      <c r="E95" s="22" t="s">
        <v>64</v>
      </c>
      <c r="F95" s="22" t="s">
        <v>19</v>
      </c>
      <c r="G95" s="14">
        <v>896.92</v>
      </c>
      <c r="H95" s="8">
        <v>0.5</v>
      </c>
      <c r="I95" s="14">
        <f t="shared" si="27"/>
        <v>70</v>
      </c>
      <c r="J95" s="14">
        <f t="shared" si="28"/>
        <v>35</v>
      </c>
      <c r="K95" s="14">
        <f t="shared" si="29"/>
        <v>931.92</v>
      </c>
      <c r="L95" s="14">
        <f t="shared" si="34"/>
        <v>130.65</v>
      </c>
      <c r="M95" s="14">
        <f t="shared" si="30"/>
        <v>1062.57</v>
      </c>
      <c r="N95" s="14">
        <f t="shared" si="35"/>
        <v>896.92</v>
      </c>
      <c r="O95" s="14">
        <f t="shared" si="31"/>
        <v>35</v>
      </c>
      <c r="P95" s="14">
        <f t="shared" si="32"/>
        <v>130.65</v>
      </c>
      <c r="Q95" s="15">
        <f t="shared" si="33"/>
        <v>1062.57</v>
      </c>
    </row>
    <row r="96" spans="3:17">
      <c r="C96" s="26"/>
      <c r="D96" s="7"/>
      <c r="E96" s="6" t="s">
        <v>65</v>
      </c>
      <c r="F96" s="6" t="s">
        <v>19</v>
      </c>
      <c r="G96" s="14">
        <v>60.95</v>
      </c>
      <c r="H96" s="8">
        <v>2</v>
      </c>
      <c r="I96" s="14">
        <f t="shared" si="27"/>
        <v>70</v>
      </c>
      <c r="J96" s="14">
        <f t="shared" si="28"/>
        <v>140</v>
      </c>
      <c r="K96" s="14">
        <f t="shared" si="29"/>
        <v>200.95</v>
      </c>
      <c r="L96" s="14">
        <f t="shared" si="34"/>
        <v>28.17</v>
      </c>
      <c r="M96" s="14">
        <f t="shared" si="30"/>
        <v>229.12</v>
      </c>
      <c r="N96" s="14">
        <f t="shared" si="35"/>
        <v>60.95</v>
      </c>
      <c r="O96" s="14">
        <f t="shared" si="31"/>
        <v>140</v>
      </c>
      <c r="P96" s="14">
        <f t="shared" si="32"/>
        <v>28.17</v>
      </c>
      <c r="Q96" s="15">
        <f t="shared" si="33"/>
        <v>229.12</v>
      </c>
    </row>
    <row r="97" spans="3:17">
      <c r="C97" s="26"/>
      <c r="D97" s="7"/>
      <c r="E97" s="6" t="s">
        <v>66</v>
      </c>
      <c r="F97" s="6" t="s">
        <v>19</v>
      </c>
      <c r="G97" s="14">
        <v>203.44</v>
      </c>
      <c r="H97" s="8">
        <v>2</v>
      </c>
      <c r="I97" s="14">
        <f t="shared" si="27"/>
        <v>70</v>
      </c>
      <c r="J97" s="14">
        <f t="shared" si="28"/>
        <v>140</v>
      </c>
      <c r="K97" s="14">
        <f t="shared" si="29"/>
        <v>343.44</v>
      </c>
      <c r="L97" s="14">
        <f t="shared" si="34"/>
        <v>48.15</v>
      </c>
      <c r="M97" s="14">
        <f t="shared" si="30"/>
        <v>391.59</v>
      </c>
      <c r="N97" s="14">
        <f t="shared" si="35"/>
        <v>203.44</v>
      </c>
      <c r="O97" s="14">
        <f t="shared" si="31"/>
        <v>140</v>
      </c>
      <c r="P97" s="14">
        <f t="shared" si="32"/>
        <v>48.15</v>
      </c>
      <c r="Q97" s="15">
        <f t="shared" si="33"/>
        <v>391.59</v>
      </c>
    </row>
    <row r="98" spans="3:17">
      <c r="C98" s="26"/>
      <c r="D98" s="7"/>
      <c r="E98" s="6" t="s">
        <v>67</v>
      </c>
      <c r="F98" s="6" t="s">
        <v>19</v>
      </c>
      <c r="G98" s="14">
        <v>135.71</v>
      </c>
      <c r="H98" s="8">
        <v>2</v>
      </c>
      <c r="I98" s="14">
        <f t="shared" si="27"/>
        <v>70</v>
      </c>
      <c r="J98" s="14">
        <f t="shared" si="28"/>
        <v>140</v>
      </c>
      <c r="K98" s="14">
        <f t="shared" si="29"/>
        <v>275.70999999999998</v>
      </c>
      <c r="L98" s="14">
        <f t="shared" si="34"/>
        <v>38.65</v>
      </c>
      <c r="M98" s="14">
        <f t="shared" si="30"/>
        <v>314.35999999999996</v>
      </c>
      <c r="N98" s="14">
        <f t="shared" si="35"/>
        <v>135.71</v>
      </c>
      <c r="O98" s="14">
        <f t="shared" si="31"/>
        <v>140</v>
      </c>
      <c r="P98" s="14">
        <f t="shared" si="32"/>
        <v>38.65</v>
      </c>
      <c r="Q98" s="15">
        <f t="shared" si="33"/>
        <v>314.36</v>
      </c>
    </row>
    <row r="99" spans="3:17">
      <c r="C99" s="26"/>
      <c r="D99" s="7"/>
      <c r="E99" s="6" t="s">
        <v>68</v>
      </c>
      <c r="F99" s="6" t="s">
        <v>19</v>
      </c>
      <c r="G99" s="14">
        <v>122.29</v>
      </c>
      <c r="H99" s="8">
        <v>2</v>
      </c>
      <c r="I99" s="14">
        <f t="shared" si="27"/>
        <v>70</v>
      </c>
      <c r="J99" s="14">
        <f t="shared" si="28"/>
        <v>140</v>
      </c>
      <c r="K99" s="14">
        <f t="shared" si="29"/>
        <v>262.29000000000002</v>
      </c>
      <c r="L99" s="14">
        <f t="shared" si="34"/>
        <v>36.770000000000003</v>
      </c>
      <c r="M99" s="14">
        <f t="shared" si="30"/>
        <v>299.06</v>
      </c>
      <c r="N99" s="14">
        <f t="shared" si="35"/>
        <v>122.29</v>
      </c>
      <c r="O99" s="14">
        <f t="shared" si="31"/>
        <v>140</v>
      </c>
      <c r="P99" s="14">
        <f t="shared" si="32"/>
        <v>36.770000000000003</v>
      </c>
      <c r="Q99" s="15">
        <f t="shared" si="33"/>
        <v>299.06</v>
      </c>
    </row>
    <row r="100" spans="3:17">
      <c r="C100" s="26"/>
      <c r="D100" s="7"/>
      <c r="E100" s="6" t="s">
        <v>69</v>
      </c>
      <c r="F100" s="6" t="s">
        <v>19</v>
      </c>
      <c r="G100" s="14">
        <v>83.33</v>
      </c>
      <c r="H100" s="8">
        <v>2</v>
      </c>
      <c r="I100" s="14">
        <f t="shared" si="27"/>
        <v>70</v>
      </c>
      <c r="J100" s="14">
        <f t="shared" si="28"/>
        <v>140</v>
      </c>
      <c r="K100" s="14">
        <f t="shared" si="29"/>
        <v>223.33</v>
      </c>
      <c r="L100" s="14">
        <f t="shared" si="34"/>
        <v>31.31</v>
      </c>
      <c r="M100" s="14">
        <f t="shared" si="30"/>
        <v>254.64000000000001</v>
      </c>
      <c r="N100" s="14">
        <f t="shared" si="35"/>
        <v>83.33</v>
      </c>
      <c r="O100" s="14">
        <f t="shared" si="31"/>
        <v>140</v>
      </c>
      <c r="P100" s="14">
        <f t="shared" si="32"/>
        <v>31.31</v>
      </c>
      <c r="Q100" s="15">
        <f t="shared" si="33"/>
        <v>254.64</v>
      </c>
    </row>
    <row r="101" spans="3:17">
      <c r="C101" s="26"/>
      <c r="D101" s="7"/>
      <c r="E101" s="6" t="s">
        <v>70</v>
      </c>
      <c r="F101" s="6" t="s">
        <v>19</v>
      </c>
      <c r="G101" s="14">
        <v>84.93</v>
      </c>
      <c r="H101" s="8">
        <v>2</v>
      </c>
      <c r="I101" s="14">
        <f t="shared" si="27"/>
        <v>70</v>
      </c>
      <c r="J101" s="14">
        <f t="shared" si="28"/>
        <v>140</v>
      </c>
      <c r="K101" s="14">
        <f t="shared" si="29"/>
        <v>224.93</v>
      </c>
      <c r="L101" s="14">
        <f t="shared" si="34"/>
        <v>31.53</v>
      </c>
      <c r="M101" s="14">
        <f t="shared" si="30"/>
        <v>256.46000000000004</v>
      </c>
      <c r="N101" s="14">
        <f t="shared" si="35"/>
        <v>84.93</v>
      </c>
      <c r="O101" s="14">
        <f t="shared" si="31"/>
        <v>140</v>
      </c>
      <c r="P101" s="14">
        <f t="shared" si="32"/>
        <v>31.53</v>
      </c>
      <c r="Q101" s="15">
        <f t="shared" si="33"/>
        <v>256.46000000000004</v>
      </c>
    </row>
    <row r="102" spans="3:17">
      <c r="C102" s="26"/>
      <c r="D102" s="7"/>
      <c r="E102" s="6" t="s">
        <v>71</v>
      </c>
      <c r="F102" s="6" t="s">
        <v>19</v>
      </c>
      <c r="G102" s="14">
        <v>72.680000000000007</v>
      </c>
      <c r="H102" s="8">
        <v>2</v>
      </c>
      <c r="I102" s="14">
        <f t="shared" si="27"/>
        <v>70</v>
      </c>
      <c r="J102" s="14">
        <f t="shared" si="28"/>
        <v>140</v>
      </c>
      <c r="K102" s="14">
        <f t="shared" si="29"/>
        <v>212.68</v>
      </c>
      <c r="L102" s="14">
        <f t="shared" si="34"/>
        <v>29.81</v>
      </c>
      <c r="M102" s="14">
        <f t="shared" si="30"/>
        <v>242.49</v>
      </c>
      <c r="N102" s="14">
        <f t="shared" si="35"/>
        <v>72.680000000000007</v>
      </c>
      <c r="O102" s="14">
        <f t="shared" si="31"/>
        <v>140</v>
      </c>
      <c r="P102" s="14">
        <f t="shared" si="32"/>
        <v>29.81</v>
      </c>
      <c r="Q102" s="15">
        <f t="shared" si="33"/>
        <v>242.49</v>
      </c>
    </row>
    <row r="103" spans="3:17">
      <c r="C103" s="26"/>
      <c r="D103" s="7"/>
      <c r="E103" s="6" t="s">
        <v>72</v>
      </c>
      <c r="F103" s="6" t="s">
        <v>19</v>
      </c>
      <c r="G103" s="14">
        <v>116</v>
      </c>
      <c r="H103" s="8">
        <v>2</v>
      </c>
      <c r="I103" s="14">
        <f t="shared" si="27"/>
        <v>70</v>
      </c>
      <c r="J103" s="14">
        <f t="shared" si="28"/>
        <v>140</v>
      </c>
      <c r="K103" s="14">
        <f t="shared" si="29"/>
        <v>256</v>
      </c>
      <c r="L103" s="14">
        <f t="shared" si="34"/>
        <v>35.89</v>
      </c>
      <c r="M103" s="14">
        <f t="shared" si="30"/>
        <v>291.89</v>
      </c>
      <c r="N103" s="14">
        <f t="shared" si="35"/>
        <v>116</v>
      </c>
      <c r="O103" s="14">
        <f t="shared" si="31"/>
        <v>140</v>
      </c>
      <c r="P103" s="14">
        <f t="shared" si="32"/>
        <v>35.89</v>
      </c>
      <c r="Q103" s="15">
        <f t="shared" si="33"/>
        <v>291.89</v>
      </c>
    </row>
    <row r="104" spans="3:17">
      <c r="C104" s="26"/>
      <c r="D104" s="7"/>
      <c r="E104" s="6" t="s">
        <v>73</v>
      </c>
      <c r="F104" s="6" t="s">
        <v>19</v>
      </c>
      <c r="G104" s="14">
        <v>76.62</v>
      </c>
      <c r="H104" s="8">
        <v>2</v>
      </c>
      <c r="I104" s="14">
        <f t="shared" si="27"/>
        <v>70</v>
      </c>
      <c r="J104" s="14">
        <f t="shared" si="28"/>
        <v>140</v>
      </c>
      <c r="K104" s="14">
        <f t="shared" si="29"/>
        <v>216.62</v>
      </c>
      <c r="L104" s="14">
        <f t="shared" si="34"/>
        <v>30.37</v>
      </c>
      <c r="M104" s="14">
        <f t="shared" si="30"/>
        <v>246.99</v>
      </c>
      <c r="N104" s="14">
        <f t="shared" si="35"/>
        <v>76.62</v>
      </c>
      <c r="O104" s="14">
        <f t="shared" si="31"/>
        <v>140</v>
      </c>
      <c r="P104" s="14">
        <f t="shared" si="32"/>
        <v>30.37</v>
      </c>
      <c r="Q104" s="15">
        <f t="shared" si="33"/>
        <v>246.99</v>
      </c>
    </row>
    <row r="105" spans="3:17" ht="42.75">
      <c r="C105" s="26"/>
      <c r="D105" s="7"/>
      <c r="E105" s="27" t="s">
        <v>74</v>
      </c>
      <c r="F105" s="6" t="s">
        <v>19</v>
      </c>
      <c r="G105" s="14">
        <v>76.7</v>
      </c>
      <c r="H105" s="23">
        <f>5/60</f>
        <v>8.3333333333333329E-2</v>
      </c>
      <c r="I105" s="14">
        <f t="shared" si="27"/>
        <v>70</v>
      </c>
      <c r="J105" s="14">
        <f t="shared" si="28"/>
        <v>5.833333333333333</v>
      </c>
      <c r="K105" s="14">
        <f t="shared" si="29"/>
        <v>82.53</v>
      </c>
      <c r="L105" s="14">
        <f t="shared" si="34"/>
        <v>11.57</v>
      </c>
      <c r="M105" s="14">
        <f t="shared" si="30"/>
        <v>94.1</v>
      </c>
      <c r="N105" s="14">
        <f t="shared" si="35"/>
        <v>76.7</v>
      </c>
      <c r="O105" s="14">
        <f t="shared" si="31"/>
        <v>5.83</v>
      </c>
      <c r="P105" s="14">
        <f t="shared" si="32"/>
        <v>11.57</v>
      </c>
      <c r="Q105" s="15">
        <f t="shared" si="33"/>
        <v>94.1</v>
      </c>
    </row>
    <row r="106" spans="3:17">
      <c r="C106" s="26"/>
      <c r="D106" s="7"/>
      <c r="E106" s="6" t="s">
        <v>75</v>
      </c>
      <c r="F106" s="6" t="s">
        <v>19</v>
      </c>
      <c r="G106" s="14">
        <v>129.16</v>
      </c>
      <c r="H106" s="23">
        <f>5/60</f>
        <v>8.3333333333333329E-2</v>
      </c>
      <c r="I106" s="14">
        <f t="shared" si="27"/>
        <v>70</v>
      </c>
      <c r="J106" s="14">
        <f t="shared" si="28"/>
        <v>5.833333333333333</v>
      </c>
      <c r="K106" s="14">
        <f t="shared" si="29"/>
        <v>134.99</v>
      </c>
      <c r="L106" s="14">
        <f t="shared" si="34"/>
        <v>18.920000000000002</v>
      </c>
      <c r="M106" s="14">
        <f t="shared" si="30"/>
        <v>153.91000000000003</v>
      </c>
      <c r="N106" s="14">
        <f t="shared" si="35"/>
        <v>129.16</v>
      </c>
      <c r="O106" s="14">
        <f t="shared" si="31"/>
        <v>5.83</v>
      </c>
      <c r="P106" s="14">
        <f t="shared" si="32"/>
        <v>18.920000000000002</v>
      </c>
      <c r="Q106" s="15">
        <f t="shared" si="33"/>
        <v>153.91000000000003</v>
      </c>
    </row>
    <row r="107" spans="3:17">
      <c r="C107" s="26"/>
      <c r="D107" s="7"/>
      <c r="E107" s="6" t="s">
        <v>91</v>
      </c>
      <c r="F107" s="6" t="s">
        <v>19</v>
      </c>
      <c r="G107" s="14">
        <v>486.73</v>
      </c>
      <c r="H107" s="23">
        <v>0.3</v>
      </c>
      <c r="I107" s="14">
        <f t="shared" si="27"/>
        <v>70</v>
      </c>
      <c r="J107" s="14">
        <f t="shared" si="28"/>
        <v>21</v>
      </c>
      <c r="K107" s="14">
        <f t="shared" si="29"/>
        <v>507.73</v>
      </c>
      <c r="L107" s="14">
        <f t="shared" si="34"/>
        <v>71.180000000000007</v>
      </c>
      <c r="M107" s="14">
        <f t="shared" si="30"/>
        <v>578.91000000000008</v>
      </c>
      <c r="N107" s="14">
        <f t="shared" si="35"/>
        <v>486.73</v>
      </c>
      <c r="O107" s="14">
        <f t="shared" si="31"/>
        <v>21</v>
      </c>
      <c r="P107" s="14">
        <f t="shared" si="32"/>
        <v>71.180000000000007</v>
      </c>
      <c r="Q107" s="15">
        <f t="shared" si="33"/>
        <v>578.91000000000008</v>
      </c>
    </row>
    <row r="108" spans="3:17">
      <c r="C108" s="26"/>
      <c r="D108" s="7"/>
      <c r="E108" s="6" t="s">
        <v>76</v>
      </c>
      <c r="F108" s="6" t="s">
        <v>19</v>
      </c>
      <c r="G108" s="14">
        <v>149.57</v>
      </c>
      <c r="H108" s="8">
        <v>1</v>
      </c>
      <c r="I108" s="14">
        <f t="shared" si="27"/>
        <v>70</v>
      </c>
      <c r="J108" s="14">
        <f t="shared" si="28"/>
        <v>70</v>
      </c>
      <c r="K108" s="14">
        <f t="shared" si="29"/>
        <v>219.57</v>
      </c>
      <c r="L108" s="14">
        <f t="shared" si="34"/>
        <v>30.78</v>
      </c>
      <c r="M108" s="14">
        <f t="shared" si="30"/>
        <v>250.35</v>
      </c>
      <c r="N108" s="14">
        <f t="shared" si="35"/>
        <v>149.57</v>
      </c>
      <c r="O108" s="14">
        <f t="shared" si="31"/>
        <v>70</v>
      </c>
      <c r="P108" s="14">
        <f t="shared" si="32"/>
        <v>30.78</v>
      </c>
      <c r="Q108" s="15">
        <f t="shared" si="33"/>
        <v>250.35</v>
      </c>
    </row>
    <row r="109" spans="3:17">
      <c r="C109" s="26"/>
      <c r="D109" s="7"/>
      <c r="E109" s="6" t="s">
        <v>77</v>
      </c>
      <c r="F109" s="6" t="s">
        <v>19</v>
      </c>
      <c r="G109" s="14">
        <v>14.9</v>
      </c>
      <c r="H109" s="23">
        <f>1/6</f>
        <v>0.16666666666666666</v>
      </c>
      <c r="I109" s="14">
        <f t="shared" si="27"/>
        <v>70</v>
      </c>
      <c r="J109" s="14">
        <f t="shared" si="28"/>
        <v>11.666666666666666</v>
      </c>
      <c r="K109" s="14">
        <f t="shared" si="29"/>
        <v>26.56</v>
      </c>
      <c r="L109" s="14">
        <f t="shared" si="34"/>
        <v>3.72</v>
      </c>
      <c r="M109" s="14">
        <f t="shared" si="30"/>
        <v>30.279999999999998</v>
      </c>
      <c r="N109" s="14">
        <f t="shared" si="35"/>
        <v>14.9</v>
      </c>
      <c r="O109" s="14">
        <f t="shared" si="31"/>
        <v>11.66</v>
      </c>
      <c r="P109" s="14">
        <f t="shared" si="32"/>
        <v>3.72</v>
      </c>
      <c r="Q109" s="15">
        <f t="shared" si="33"/>
        <v>30.28</v>
      </c>
    </row>
    <row r="110" spans="3:17" ht="85.5">
      <c r="C110" s="26"/>
      <c r="D110" s="7"/>
      <c r="E110" s="27" t="s">
        <v>78</v>
      </c>
      <c r="F110" s="8" t="s">
        <v>7</v>
      </c>
      <c r="G110" s="14">
        <v>33.020000000000003</v>
      </c>
      <c r="H110" s="23"/>
      <c r="I110" s="14">
        <f t="shared" si="27"/>
        <v>70</v>
      </c>
      <c r="J110" s="14">
        <f t="shared" si="28"/>
        <v>0</v>
      </c>
      <c r="K110" s="14">
        <f t="shared" si="29"/>
        <v>33.020000000000003</v>
      </c>
      <c r="L110" s="14">
        <f t="shared" si="34"/>
        <v>4.62</v>
      </c>
      <c r="M110" s="14">
        <f t="shared" si="30"/>
        <v>37.64</v>
      </c>
      <c r="N110" s="14">
        <f t="shared" si="35"/>
        <v>33.020000000000003</v>
      </c>
      <c r="O110" s="14">
        <f t="shared" si="31"/>
        <v>0</v>
      </c>
      <c r="P110" s="14">
        <f t="shared" si="32"/>
        <v>4.62</v>
      </c>
      <c r="Q110" s="15">
        <f t="shared" si="33"/>
        <v>37.64</v>
      </c>
    </row>
    <row r="111" spans="3:17" ht="85.5">
      <c r="C111" s="26"/>
      <c r="D111" s="7"/>
      <c r="E111" s="27" t="s">
        <v>79</v>
      </c>
      <c r="F111" s="8" t="s">
        <v>7</v>
      </c>
      <c r="G111" s="14">
        <v>51.21</v>
      </c>
      <c r="H111" s="23"/>
      <c r="I111" s="14">
        <f t="shared" si="27"/>
        <v>70</v>
      </c>
      <c r="J111" s="14">
        <f t="shared" si="28"/>
        <v>0</v>
      </c>
      <c r="K111" s="14">
        <f t="shared" si="29"/>
        <v>51.21</v>
      </c>
      <c r="L111" s="14">
        <f t="shared" si="34"/>
        <v>7.17</v>
      </c>
      <c r="M111" s="14">
        <f t="shared" si="30"/>
        <v>58.38</v>
      </c>
      <c r="N111" s="14">
        <f t="shared" si="35"/>
        <v>51.21</v>
      </c>
      <c r="O111" s="14">
        <f t="shared" si="31"/>
        <v>0</v>
      </c>
      <c r="P111" s="14">
        <f t="shared" si="32"/>
        <v>7.17</v>
      </c>
      <c r="Q111" s="15">
        <f t="shared" si="33"/>
        <v>58.38</v>
      </c>
    </row>
    <row r="112" spans="3:17" ht="85.5">
      <c r="C112" s="26"/>
      <c r="D112" s="7"/>
      <c r="E112" s="27" t="s">
        <v>80</v>
      </c>
      <c r="F112" s="8" t="s">
        <v>7</v>
      </c>
      <c r="G112" s="14">
        <v>64.430000000000007</v>
      </c>
      <c r="H112" s="23"/>
      <c r="I112" s="14">
        <f t="shared" si="27"/>
        <v>70</v>
      </c>
      <c r="J112" s="14">
        <f t="shared" si="28"/>
        <v>0</v>
      </c>
      <c r="K112" s="14">
        <f t="shared" si="29"/>
        <v>64.430000000000007</v>
      </c>
      <c r="L112" s="14">
        <f t="shared" si="34"/>
        <v>9.0299999999999994</v>
      </c>
      <c r="M112" s="14">
        <f t="shared" si="30"/>
        <v>73.460000000000008</v>
      </c>
      <c r="N112" s="14">
        <f t="shared" si="35"/>
        <v>64.430000000000007</v>
      </c>
      <c r="O112" s="14">
        <f t="shared" si="31"/>
        <v>0</v>
      </c>
      <c r="P112" s="14">
        <f t="shared" si="32"/>
        <v>9.0299999999999994</v>
      </c>
      <c r="Q112" s="15">
        <f t="shared" si="33"/>
        <v>73.460000000000008</v>
      </c>
    </row>
    <row r="113" spans="3:17" ht="85.5">
      <c r="C113" s="26"/>
      <c r="D113" s="7"/>
      <c r="E113" s="27" t="s">
        <v>81</v>
      </c>
      <c r="F113" s="8" t="s">
        <v>7</v>
      </c>
      <c r="G113" s="14">
        <v>78.010000000000005</v>
      </c>
      <c r="H113" s="23"/>
      <c r="I113" s="14">
        <f t="shared" si="27"/>
        <v>70</v>
      </c>
      <c r="J113" s="14">
        <f t="shared" si="28"/>
        <v>0</v>
      </c>
      <c r="K113" s="14">
        <f t="shared" si="29"/>
        <v>78.010000000000005</v>
      </c>
      <c r="L113" s="14">
        <f t="shared" si="34"/>
        <v>10.93</v>
      </c>
      <c r="M113" s="14">
        <f t="shared" si="30"/>
        <v>88.94</v>
      </c>
      <c r="N113" s="14">
        <f t="shared" si="35"/>
        <v>78.010000000000005</v>
      </c>
      <c r="O113" s="14">
        <f t="shared" si="31"/>
        <v>0</v>
      </c>
      <c r="P113" s="14">
        <f t="shared" si="32"/>
        <v>10.93</v>
      </c>
      <c r="Q113" s="15">
        <f t="shared" si="33"/>
        <v>88.94</v>
      </c>
    </row>
    <row r="114" spans="3:17" ht="71.25">
      <c r="C114" s="26"/>
      <c r="D114" s="7"/>
      <c r="E114" s="27" t="s">
        <v>82</v>
      </c>
      <c r="F114" s="8" t="s">
        <v>7</v>
      </c>
      <c r="G114" s="14">
        <v>107.42</v>
      </c>
      <c r="H114" s="23"/>
      <c r="I114" s="14">
        <f t="shared" si="27"/>
        <v>70</v>
      </c>
      <c r="J114" s="14">
        <f t="shared" si="28"/>
        <v>0</v>
      </c>
      <c r="K114" s="14">
        <f t="shared" si="29"/>
        <v>107.42</v>
      </c>
      <c r="L114" s="14">
        <f t="shared" si="34"/>
        <v>15.06</v>
      </c>
      <c r="M114" s="14">
        <f t="shared" si="30"/>
        <v>122.48</v>
      </c>
      <c r="N114" s="14">
        <f t="shared" si="35"/>
        <v>107.42</v>
      </c>
      <c r="O114" s="14">
        <f t="shared" si="31"/>
        <v>0</v>
      </c>
      <c r="P114" s="14">
        <f t="shared" si="32"/>
        <v>15.06</v>
      </c>
      <c r="Q114" s="15">
        <f t="shared" si="33"/>
        <v>122.48</v>
      </c>
    </row>
    <row r="115" spans="3:17" ht="71.25">
      <c r="C115" s="26"/>
      <c r="D115" s="7"/>
      <c r="E115" s="27" t="s">
        <v>83</v>
      </c>
      <c r="F115" s="8" t="s">
        <v>7</v>
      </c>
      <c r="G115" s="14">
        <v>131.72999999999999</v>
      </c>
      <c r="H115" s="23"/>
      <c r="I115" s="14">
        <f t="shared" si="27"/>
        <v>70</v>
      </c>
      <c r="J115" s="14">
        <f t="shared" si="28"/>
        <v>0</v>
      </c>
      <c r="K115" s="14">
        <f t="shared" si="29"/>
        <v>131.72999999999999</v>
      </c>
      <c r="L115" s="14">
        <f t="shared" si="34"/>
        <v>18.46</v>
      </c>
      <c r="M115" s="14">
        <f t="shared" si="30"/>
        <v>150.19</v>
      </c>
      <c r="N115" s="14">
        <f t="shared" si="35"/>
        <v>131.72999999999999</v>
      </c>
      <c r="O115" s="14">
        <f t="shared" si="31"/>
        <v>0</v>
      </c>
      <c r="P115" s="14">
        <f t="shared" si="32"/>
        <v>18.46</v>
      </c>
      <c r="Q115" s="15">
        <f t="shared" si="33"/>
        <v>150.19</v>
      </c>
    </row>
    <row r="116" spans="3:17" ht="71.25">
      <c r="C116" s="26"/>
      <c r="D116" s="7"/>
      <c r="E116" s="27" t="s">
        <v>84</v>
      </c>
      <c r="F116" s="8" t="s">
        <v>7</v>
      </c>
      <c r="G116" s="14">
        <v>133.94999999999999</v>
      </c>
      <c r="H116" s="23"/>
      <c r="I116" s="14">
        <f t="shared" si="27"/>
        <v>70</v>
      </c>
      <c r="J116" s="14">
        <f t="shared" si="28"/>
        <v>0</v>
      </c>
      <c r="K116" s="14">
        <f t="shared" si="29"/>
        <v>133.94999999999999</v>
      </c>
      <c r="L116" s="14">
        <f t="shared" si="34"/>
        <v>18.77</v>
      </c>
      <c r="M116" s="14">
        <f t="shared" si="30"/>
        <v>152.72</v>
      </c>
      <c r="N116" s="14">
        <f t="shared" si="35"/>
        <v>133.94999999999999</v>
      </c>
      <c r="O116" s="14">
        <f t="shared" si="31"/>
        <v>0</v>
      </c>
      <c r="P116" s="14">
        <f t="shared" si="32"/>
        <v>18.77</v>
      </c>
      <c r="Q116" s="15">
        <f t="shared" si="33"/>
        <v>152.72</v>
      </c>
    </row>
    <row r="117" spans="3:17" ht="71.25">
      <c r="C117" s="26"/>
      <c r="D117" s="7"/>
      <c r="E117" s="27" t="s">
        <v>85</v>
      </c>
      <c r="F117" s="8" t="s">
        <v>7</v>
      </c>
      <c r="G117" s="14">
        <v>186.83</v>
      </c>
      <c r="H117" s="23"/>
      <c r="I117" s="14">
        <f t="shared" si="27"/>
        <v>70</v>
      </c>
      <c r="J117" s="14">
        <f t="shared" si="28"/>
        <v>0</v>
      </c>
      <c r="K117" s="14">
        <f t="shared" si="29"/>
        <v>186.83</v>
      </c>
      <c r="L117" s="14">
        <f t="shared" si="34"/>
        <v>26.19</v>
      </c>
      <c r="M117" s="14">
        <f t="shared" si="30"/>
        <v>213.02</v>
      </c>
      <c r="N117" s="14">
        <f t="shared" si="35"/>
        <v>186.83</v>
      </c>
      <c r="O117" s="14">
        <f t="shared" si="31"/>
        <v>0</v>
      </c>
      <c r="P117" s="14">
        <f t="shared" si="32"/>
        <v>26.19</v>
      </c>
      <c r="Q117" s="15">
        <f t="shared" si="33"/>
        <v>213.02</v>
      </c>
    </row>
    <row r="118" spans="3:17" ht="71.25">
      <c r="C118" s="26"/>
      <c r="D118" s="7"/>
      <c r="E118" s="27" t="s">
        <v>86</v>
      </c>
      <c r="F118" s="8" t="s">
        <v>7</v>
      </c>
      <c r="G118" s="14">
        <v>188.62</v>
      </c>
      <c r="H118" s="23"/>
      <c r="I118" s="14">
        <f t="shared" si="27"/>
        <v>70</v>
      </c>
      <c r="J118" s="14">
        <f t="shared" si="28"/>
        <v>0</v>
      </c>
      <c r="K118" s="14">
        <f t="shared" si="29"/>
        <v>188.62</v>
      </c>
      <c r="L118" s="14">
        <f t="shared" si="34"/>
        <v>26.44</v>
      </c>
      <c r="M118" s="14">
        <f t="shared" si="30"/>
        <v>215.06</v>
      </c>
      <c r="N118" s="14">
        <f t="shared" si="35"/>
        <v>188.62</v>
      </c>
      <c r="O118" s="14">
        <f t="shared" si="31"/>
        <v>0</v>
      </c>
      <c r="P118" s="14">
        <f t="shared" si="32"/>
        <v>26.44</v>
      </c>
      <c r="Q118" s="15">
        <f t="shared" si="33"/>
        <v>215.06</v>
      </c>
    </row>
    <row r="119" spans="3:17" ht="71.25">
      <c r="C119" s="26"/>
      <c r="D119" s="7"/>
      <c r="E119" s="27" t="s">
        <v>87</v>
      </c>
      <c r="F119" s="8" t="s">
        <v>7</v>
      </c>
      <c r="G119" s="14">
        <v>220.88</v>
      </c>
      <c r="H119" s="23"/>
      <c r="I119" s="14">
        <f t="shared" si="27"/>
        <v>70</v>
      </c>
      <c r="J119" s="14">
        <f t="shared" si="28"/>
        <v>0</v>
      </c>
      <c r="K119" s="14">
        <f t="shared" si="29"/>
        <v>220.88</v>
      </c>
      <c r="L119" s="14">
        <f t="shared" si="34"/>
        <v>30.96</v>
      </c>
      <c r="M119" s="14">
        <f t="shared" si="30"/>
        <v>251.84</v>
      </c>
      <c r="N119" s="14">
        <f t="shared" si="35"/>
        <v>220.88</v>
      </c>
      <c r="O119" s="14">
        <f t="shared" si="31"/>
        <v>0</v>
      </c>
      <c r="P119" s="14">
        <f t="shared" si="32"/>
        <v>30.96</v>
      </c>
      <c r="Q119" s="15">
        <f t="shared" si="33"/>
        <v>251.84</v>
      </c>
    </row>
    <row r="120" spans="3:17" ht="71.25">
      <c r="C120" s="26"/>
      <c r="D120" s="7"/>
      <c r="E120" s="27" t="s">
        <v>88</v>
      </c>
      <c r="F120" s="8" t="s">
        <v>7</v>
      </c>
      <c r="G120" s="14">
        <v>223.94</v>
      </c>
      <c r="H120" s="23"/>
      <c r="I120" s="14">
        <f t="shared" si="27"/>
        <v>70</v>
      </c>
      <c r="J120" s="14">
        <f t="shared" si="28"/>
        <v>0</v>
      </c>
      <c r="K120" s="14">
        <f t="shared" si="29"/>
        <v>223.94</v>
      </c>
      <c r="L120" s="14">
        <f t="shared" si="34"/>
        <v>31.39</v>
      </c>
      <c r="M120" s="14">
        <f t="shared" si="30"/>
        <v>255.32999999999998</v>
      </c>
      <c r="N120" s="14">
        <f t="shared" si="35"/>
        <v>223.94</v>
      </c>
      <c r="O120" s="14">
        <f t="shared" si="31"/>
        <v>0</v>
      </c>
      <c r="P120" s="14">
        <f t="shared" si="32"/>
        <v>31.39</v>
      </c>
      <c r="Q120" s="15">
        <f t="shared" si="33"/>
        <v>255.32999999999998</v>
      </c>
    </row>
    <row r="121" spans="3:17" ht="42.75">
      <c r="C121" s="26"/>
      <c r="D121" s="7"/>
      <c r="E121" s="27" t="s">
        <v>89</v>
      </c>
      <c r="F121" s="8" t="s">
        <v>19</v>
      </c>
      <c r="G121" s="14">
        <v>0</v>
      </c>
      <c r="H121" s="23">
        <v>1</v>
      </c>
      <c r="I121" s="14">
        <f t="shared" si="27"/>
        <v>70</v>
      </c>
      <c r="J121" s="14">
        <f>H121*I121</f>
        <v>70</v>
      </c>
      <c r="K121" s="14">
        <f>TRUNC(G121+J121,2)</f>
        <v>70</v>
      </c>
      <c r="L121" s="14">
        <f t="shared" si="34"/>
        <v>9.81</v>
      </c>
      <c r="M121" s="14">
        <f>K121+L121</f>
        <v>79.81</v>
      </c>
      <c r="N121" s="14">
        <f t="shared" si="35"/>
        <v>0</v>
      </c>
      <c r="O121" s="14">
        <f t="shared" si="31"/>
        <v>70</v>
      </c>
      <c r="P121" s="14">
        <f t="shared" si="32"/>
        <v>9.81</v>
      </c>
      <c r="Q121" s="15">
        <f t="shared" si="33"/>
        <v>79.81</v>
      </c>
    </row>
    <row r="122" spans="3:17" ht="43.5" thickBot="1">
      <c r="C122" s="28"/>
      <c r="D122" s="1"/>
      <c r="E122" s="29" t="s">
        <v>90</v>
      </c>
      <c r="F122" s="2" t="s">
        <v>19</v>
      </c>
      <c r="G122" s="24">
        <v>0</v>
      </c>
      <c r="H122" s="5">
        <v>5</v>
      </c>
      <c r="I122" s="24">
        <f t="shared" si="27"/>
        <v>70</v>
      </c>
      <c r="J122" s="24">
        <f t="shared" ref="J122" si="36">H122*I122</f>
        <v>350</v>
      </c>
      <c r="K122" s="24">
        <f t="shared" ref="K122" si="37">TRUNC(G122+J122,2)</f>
        <v>350</v>
      </c>
      <c r="L122" s="24">
        <f t="shared" si="34"/>
        <v>49.07</v>
      </c>
      <c r="M122" s="24">
        <f t="shared" ref="M122" si="38">K122+L122</f>
        <v>399.07</v>
      </c>
      <c r="N122" s="24">
        <f t="shared" si="35"/>
        <v>0</v>
      </c>
      <c r="O122" s="24">
        <f t="shared" si="31"/>
        <v>350</v>
      </c>
      <c r="P122" s="24">
        <f t="shared" si="32"/>
        <v>49.07</v>
      </c>
      <c r="Q122" s="25">
        <f t="shared" si="33"/>
        <v>399.07</v>
      </c>
    </row>
  </sheetData>
  <mergeCells count="88">
    <mergeCell ref="C88:D88"/>
    <mergeCell ref="C89:D89"/>
    <mergeCell ref="C38:I38"/>
    <mergeCell ref="C53:D53"/>
    <mergeCell ref="C54:D54"/>
    <mergeCell ref="C75:D75"/>
    <mergeCell ref="C76:D76"/>
    <mergeCell ref="M39:O39"/>
    <mergeCell ref="M40:O40"/>
    <mergeCell ref="C43:D43"/>
    <mergeCell ref="C44:D44"/>
    <mergeCell ref="C3:G3"/>
    <mergeCell ref="H3:Q3"/>
    <mergeCell ref="C7:G7"/>
    <mergeCell ref="C8:G8"/>
    <mergeCell ref="C9:G9"/>
    <mergeCell ref="C4:G4"/>
    <mergeCell ref="H4:Q4"/>
    <mergeCell ref="H7:Q7"/>
    <mergeCell ref="K9:M9"/>
    <mergeCell ref="C5:Q5"/>
    <mergeCell ref="H21:J21"/>
    <mergeCell ref="H22:J22"/>
    <mergeCell ref="H6:J6"/>
    <mergeCell ref="C6:G6"/>
    <mergeCell ref="C11:G11"/>
    <mergeCell ref="C10:G10"/>
    <mergeCell ref="C13:Q13"/>
    <mergeCell ref="K10:M10"/>
    <mergeCell ref="K6:M6"/>
    <mergeCell ref="N6:Q6"/>
    <mergeCell ref="K15:M15"/>
    <mergeCell ref="C15:G15"/>
    <mergeCell ref="N15:Q15"/>
    <mergeCell ref="K11:M11"/>
    <mergeCell ref="K8:M8"/>
    <mergeCell ref="N8:Q11"/>
    <mergeCell ref="H8:J8"/>
    <mergeCell ref="H9:J9"/>
    <mergeCell ref="H10:J10"/>
    <mergeCell ref="H11:J11"/>
    <mergeCell ref="C12:Q12"/>
    <mergeCell ref="C14:Q14"/>
    <mergeCell ref="H15:J15"/>
    <mergeCell ref="K17:M17"/>
    <mergeCell ref="K16:M16"/>
    <mergeCell ref="K18:M18"/>
    <mergeCell ref="N16:Q18"/>
    <mergeCell ref="C20:G20"/>
    <mergeCell ref="H20:J20"/>
    <mergeCell ref="K20:M20"/>
    <mergeCell ref="N20:Q20"/>
    <mergeCell ref="C19:Q19"/>
    <mergeCell ref="H16:J16"/>
    <mergeCell ref="H17:J17"/>
    <mergeCell ref="H18:J18"/>
    <mergeCell ref="C16:G16"/>
    <mergeCell ref="C17:G17"/>
    <mergeCell ref="C18:G18"/>
    <mergeCell ref="K21:M21"/>
    <mergeCell ref="N21:Q23"/>
    <mergeCell ref="K22:M22"/>
    <mergeCell ref="K23:M23"/>
    <mergeCell ref="C25:G25"/>
    <mergeCell ref="H25:J25"/>
    <mergeCell ref="K25:M25"/>
    <mergeCell ref="N25:Q25"/>
    <mergeCell ref="C24:Q24"/>
    <mergeCell ref="C23:G23"/>
    <mergeCell ref="H23:J23"/>
    <mergeCell ref="C21:G21"/>
    <mergeCell ref="C22:G22"/>
    <mergeCell ref="M38:O38"/>
    <mergeCell ref="N26:Q28"/>
    <mergeCell ref="K26:M26"/>
    <mergeCell ref="K27:M27"/>
    <mergeCell ref="K28:M28"/>
    <mergeCell ref="C36:Q36"/>
    <mergeCell ref="C30:Q30"/>
    <mergeCell ref="C31:G31"/>
    <mergeCell ref="C29:Q29"/>
    <mergeCell ref="H31:Q31"/>
    <mergeCell ref="C26:G26"/>
    <mergeCell ref="C27:G27"/>
    <mergeCell ref="C28:G28"/>
    <mergeCell ref="H27:J27"/>
    <mergeCell ref="H28:J28"/>
    <mergeCell ref="H26:J26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Leonardo</cp:lastModifiedBy>
  <cp:revision/>
  <dcterms:created xsi:type="dcterms:W3CDTF">2025-11-27T19:38:32Z</dcterms:created>
  <dcterms:modified xsi:type="dcterms:W3CDTF">2026-06-18T15:48:40Z</dcterms:modified>
  <cp:category/>
  <cp:contentStatus/>
</cp:coreProperties>
</file>