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4"/>
  <workbookPr defaultThemeVersion="166925"/>
  <xr:revisionPtr revIDLastSave="0" documentId="8_{4B1EB79D-B897-40ED-BA76-12AA9E9ED947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Resumo" sheetId="1" r:id="rId1"/>
    <sheet name="Insumos" sheetId="2" r:id="rId2"/>
    <sheet name="Memória de Cálculo" sheetId="3" r:id="rId3"/>
    <sheet name="Horas_Extras" sheetId="4" r:id="rId4"/>
    <sheet name="Belém" sheetId="5" r:id="rId5"/>
    <sheet name="Acará" sheetId="6" r:id="rId6"/>
    <sheet name="Barcarena" sheetId="7" r:id="rId7"/>
    <sheet name="Benevides" sheetId="8" r:id="rId8"/>
    <sheet name="Concórdia" sheetId="9" r:id="rId9"/>
    <sheet name="Dom Eliseu" sheetId="10" r:id="rId10"/>
    <sheet name="Ipixuna" sheetId="11" r:id="rId11"/>
    <sheet name="Marapanim" sheetId="12" r:id="rId12"/>
    <sheet name="Mocajuba" sheetId="13" r:id="rId13"/>
    <sheet name="Nova Esperança" sheetId="14" r:id="rId14"/>
    <sheet name="Abaetetuba" sheetId="15" r:id="rId15"/>
    <sheet name="Icoarací" sheetId="16" r:id="rId16"/>
    <sheet name="Bragança" sheetId="17" r:id="rId17"/>
    <sheet name="Cametá" sheetId="18" r:id="rId18"/>
    <sheet name="Capanema" sheetId="19" r:id="rId19"/>
    <sheet name="Castanhal" sheetId="20" r:id="rId20"/>
    <sheet name="Breves" sheetId="21" r:id="rId21"/>
    <sheet name="Paragominas" sheetId="22" r:id="rId22"/>
    <sheet name="Santa Izabel" sheetId="23" r:id="rId23"/>
    <sheet name="Ananindeua" sheetId="24" r:id="rId24"/>
    <sheet name="Vigia" sheetId="25" r:id="rId25"/>
    <sheet name="Viseu" sheetId="26" r:id="rId26"/>
    <sheet name="São Sebastião" sheetId="27" r:id="rId27"/>
    <sheet name="Curuçá" sheetId="28" r:id="rId28"/>
    <sheet name="Garrafão" sheetId="29" r:id="rId29"/>
    <sheet name="Salinópolis" sheetId="30" r:id="rId30"/>
    <sheet name="Igarapé-Açu" sheetId="31" r:id="rId31"/>
    <sheet name="Capitão" sheetId="32" r:id="rId32"/>
    <sheet name="Mãe do Rio" sheetId="33" r:id="rId33"/>
    <sheet name="São Miguel" sheetId="34" r:id="rId34"/>
    <sheet name="Baião" sheetId="35" r:id="rId35"/>
    <sheet name="Moju" sheetId="36" r:id="rId36"/>
    <sheet name="Maracanã" sheetId="37" r:id="rId37"/>
    <sheet name="Marabá" sheetId="38" r:id="rId38"/>
    <sheet name="Conceição" sheetId="39" r:id="rId39"/>
    <sheet name="Goianésia" sheetId="40" r:id="rId40"/>
    <sheet name="Ourilândia" sheetId="41" r:id="rId41"/>
    <sheet name="Parauabepas" sheetId="42" r:id="rId42"/>
    <sheet name="Redenção" sheetId="43" r:id="rId43"/>
    <sheet name="São Geraldo" sheetId="44" r:id="rId44"/>
    <sheet name="Tucuruí" sheetId="45" r:id="rId45"/>
    <sheet name="Xinguara" sheetId="46" r:id="rId46"/>
    <sheet name="Jacundá" sheetId="47" r:id="rId47"/>
    <sheet name="Rondon" sheetId="48" r:id="rId48"/>
    <sheet name="Tailândia" sheetId="49" r:id="rId49"/>
    <sheet name="Santana" sheetId="50" r:id="rId50"/>
    <sheet name="Novo Repartimento" sheetId="51" r:id="rId51"/>
    <sheet name="São Félix" sheetId="52" r:id="rId52"/>
    <sheet name="Santarém" sheetId="53" r:id="rId53"/>
    <sheet name="Alenquer" sheetId="54" r:id="rId54"/>
    <sheet name="Altamira" sheetId="55" r:id="rId55"/>
    <sheet name="Itaituba" sheetId="56" r:id="rId56"/>
    <sheet name="Porto de Moz" sheetId="57" r:id="rId57"/>
    <sheet name="Novo Progresso" sheetId="58" r:id="rId58"/>
    <sheet name="Monte Alegre" sheetId="59" r:id="rId59"/>
    <sheet name="Uruará" sheetId="60" r:id="rId60"/>
  </sheets>
  <definedNames>
    <definedName name="Print_Area" localSheetId="0">Resumo!$A$1:$H$131</definedName>
    <definedName name="Print_Area" localSheetId="2">'Memória de Cálculo'!$A$1:$E$72</definedName>
    <definedName name="Print_Area_0_0" localSheetId="0">Resumo!$A$1:$H$131</definedName>
    <definedName name="Print_Area_0_0" localSheetId="2">'Memória de Cálculo'!$A$1:$E$43</definedName>
    <definedName name="Print_Area_0_0_0" localSheetId="0">Resumo!$A$1:$H$89</definedName>
    <definedName name="Print_Area_0_0_0" localSheetId="2">'Memória de Cálculo'!$A$1:$E$43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30" i="60" l="1"/>
  <c r="C110" i="60"/>
  <c r="C109" i="60"/>
  <c r="C108" i="60"/>
  <c r="F101" i="60"/>
  <c r="E101" i="60"/>
  <c r="D101" i="60"/>
  <c r="C94" i="60"/>
  <c r="D90" i="60"/>
  <c r="D94" i="60" s="1"/>
  <c r="C85" i="60"/>
  <c r="C84" i="60"/>
  <c r="C83" i="60"/>
  <c r="C82" i="60"/>
  <c r="C81" i="60"/>
  <c r="C76" i="60"/>
  <c r="C74" i="60"/>
  <c r="C71" i="60"/>
  <c r="D59" i="60"/>
  <c r="E59" i="60" s="1"/>
  <c r="F59" i="60" s="1"/>
  <c r="F58" i="60"/>
  <c r="E58" i="60"/>
  <c r="D58" i="60"/>
  <c r="C57" i="60"/>
  <c r="C54" i="60"/>
  <c r="C42" i="60"/>
  <c r="C31" i="60"/>
  <c r="E16" i="60"/>
  <c r="D129" i="60" s="1"/>
  <c r="D16" i="60"/>
  <c r="D128" i="60" s="1"/>
  <c r="C110" i="59"/>
  <c r="C109" i="59"/>
  <c r="C108" i="59"/>
  <c r="F101" i="59"/>
  <c r="E101" i="59"/>
  <c r="D101" i="59"/>
  <c r="C94" i="59"/>
  <c r="D90" i="59"/>
  <c r="D94" i="59" s="1"/>
  <c r="C85" i="59"/>
  <c r="C84" i="59"/>
  <c r="C83" i="59"/>
  <c r="C82" i="59"/>
  <c r="C81" i="59"/>
  <c r="C76" i="59"/>
  <c r="C74" i="59"/>
  <c r="C71" i="59"/>
  <c r="D59" i="59"/>
  <c r="E59" i="59" s="1"/>
  <c r="F59" i="59" s="1"/>
  <c r="F58" i="59"/>
  <c r="E58" i="59"/>
  <c r="D58" i="59"/>
  <c r="C57" i="59"/>
  <c r="C54" i="59"/>
  <c r="C42" i="59"/>
  <c r="C31" i="59"/>
  <c r="F16" i="59"/>
  <c r="D130" i="59" s="1"/>
  <c r="E16" i="59"/>
  <c r="D129" i="59" s="1"/>
  <c r="D16" i="59"/>
  <c r="D128" i="59" s="1"/>
  <c r="C110" i="58"/>
  <c r="C109" i="58"/>
  <c r="C108" i="58"/>
  <c r="F101" i="58"/>
  <c r="E101" i="58"/>
  <c r="D101" i="58"/>
  <c r="C94" i="58"/>
  <c r="D90" i="58"/>
  <c r="D94" i="58" s="1"/>
  <c r="C85" i="58"/>
  <c r="C84" i="58"/>
  <c r="C83" i="58"/>
  <c r="C82" i="58"/>
  <c r="C81" i="58"/>
  <c r="C76" i="58"/>
  <c r="C74" i="58"/>
  <c r="C71" i="58"/>
  <c r="D59" i="58"/>
  <c r="E59" i="58" s="1"/>
  <c r="F59" i="58" s="1"/>
  <c r="F58" i="58"/>
  <c r="E58" i="58"/>
  <c r="D58" i="58"/>
  <c r="C57" i="58"/>
  <c r="C54" i="58"/>
  <c r="C42" i="58"/>
  <c r="C31" i="58"/>
  <c r="F16" i="58"/>
  <c r="D130" i="58" s="1"/>
  <c r="E16" i="58"/>
  <c r="D129" i="58" s="1"/>
  <c r="D16" i="58"/>
  <c r="D128" i="58" s="1"/>
  <c r="C110" i="57"/>
  <c r="C109" i="57"/>
  <c r="C108" i="57"/>
  <c r="F101" i="57"/>
  <c r="E101" i="57"/>
  <c r="D101" i="57"/>
  <c r="C94" i="57"/>
  <c r="D90" i="57"/>
  <c r="D94" i="57" s="1"/>
  <c r="C85" i="57"/>
  <c r="C84" i="57"/>
  <c r="C83" i="57"/>
  <c r="C82" i="57"/>
  <c r="C81" i="57"/>
  <c r="C76" i="57"/>
  <c r="C74" i="57"/>
  <c r="C71" i="57"/>
  <c r="D59" i="57"/>
  <c r="E59" i="57" s="1"/>
  <c r="F59" i="57" s="1"/>
  <c r="F58" i="57"/>
  <c r="E58" i="57"/>
  <c r="D58" i="57"/>
  <c r="C57" i="57"/>
  <c r="C54" i="57"/>
  <c r="C42" i="57"/>
  <c r="C31" i="57"/>
  <c r="F16" i="57"/>
  <c r="D130" i="57" s="1"/>
  <c r="E16" i="57"/>
  <c r="D129" i="57" s="1"/>
  <c r="D16" i="57"/>
  <c r="D128" i="57" s="1"/>
  <c r="C110" i="56"/>
  <c r="C109" i="56"/>
  <c r="C108" i="56"/>
  <c r="F101" i="56"/>
  <c r="E101" i="56"/>
  <c r="D101" i="56"/>
  <c r="C94" i="56"/>
  <c r="D90" i="56"/>
  <c r="D94" i="56" s="1"/>
  <c r="C85" i="56"/>
  <c r="C84" i="56"/>
  <c r="C83" i="56"/>
  <c r="C82" i="56"/>
  <c r="C81" i="56"/>
  <c r="C76" i="56"/>
  <c r="C74" i="56"/>
  <c r="C71" i="56"/>
  <c r="D59" i="56"/>
  <c r="E59" i="56" s="1"/>
  <c r="F59" i="56" s="1"/>
  <c r="F58" i="56"/>
  <c r="E58" i="56"/>
  <c r="D58" i="56"/>
  <c r="C57" i="56"/>
  <c r="C54" i="56"/>
  <c r="C42" i="56"/>
  <c r="C31" i="56"/>
  <c r="F16" i="56"/>
  <c r="D130" i="56" s="1"/>
  <c r="E16" i="56"/>
  <c r="D129" i="56" s="1"/>
  <c r="D16" i="56"/>
  <c r="D128" i="56" s="1"/>
  <c r="C110" i="55"/>
  <c r="C109" i="55"/>
  <c r="C108" i="55"/>
  <c r="F101" i="55"/>
  <c r="E101" i="55"/>
  <c r="D101" i="55"/>
  <c r="C94" i="55"/>
  <c r="D90" i="55"/>
  <c r="D94" i="55" s="1"/>
  <c r="C85" i="55"/>
  <c r="C84" i="55"/>
  <c r="C83" i="55"/>
  <c r="C82" i="55"/>
  <c r="C81" i="55"/>
  <c r="C76" i="55"/>
  <c r="C74" i="55"/>
  <c r="C71" i="55"/>
  <c r="D59" i="55"/>
  <c r="E59" i="55" s="1"/>
  <c r="F59" i="55" s="1"/>
  <c r="F58" i="55"/>
  <c r="E58" i="55"/>
  <c r="D58" i="55"/>
  <c r="C57" i="55"/>
  <c r="C54" i="55"/>
  <c r="C42" i="55"/>
  <c r="C31" i="55"/>
  <c r="F16" i="55"/>
  <c r="D130" i="55" s="1"/>
  <c r="E16" i="55"/>
  <c r="D129" i="55" s="1"/>
  <c r="D16" i="55"/>
  <c r="D128" i="55" s="1"/>
  <c r="D130" i="54"/>
  <c r="C110" i="54"/>
  <c r="C109" i="54"/>
  <c r="C108" i="54"/>
  <c r="F101" i="54"/>
  <c r="E101" i="54"/>
  <c r="D101" i="54"/>
  <c r="C94" i="54"/>
  <c r="D90" i="54"/>
  <c r="D94" i="54" s="1"/>
  <c r="C85" i="54"/>
  <c r="C84" i="54"/>
  <c r="C83" i="54"/>
  <c r="C82" i="54"/>
  <c r="C81" i="54"/>
  <c r="C76" i="54"/>
  <c r="C74" i="54"/>
  <c r="C71" i="54"/>
  <c r="D59" i="54"/>
  <c r="E59" i="54" s="1"/>
  <c r="F59" i="54" s="1"/>
  <c r="F58" i="54"/>
  <c r="E58" i="54"/>
  <c r="D58" i="54"/>
  <c r="C57" i="54"/>
  <c r="C54" i="54"/>
  <c r="C42" i="54"/>
  <c r="C31" i="54"/>
  <c r="E16" i="54"/>
  <c r="D129" i="54" s="1"/>
  <c r="D16" i="54"/>
  <c r="D128" i="54" s="1"/>
  <c r="C110" i="53"/>
  <c r="C109" i="53"/>
  <c r="C108" i="53"/>
  <c r="F101" i="53"/>
  <c r="E101" i="53"/>
  <c r="D101" i="53"/>
  <c r="C94" i="53"/>
  <c r="D90" i="53"/>
  <c r="D94" i="53" s="1"/>
  <c r="C85" i="53"/>
  <c r="C84" i="53"/>
  <c r="C83" i="53"/>
  <c r="C82" i="53"/>
  <c r="C81" i="53"/>
  <c r="C76" i="53"/>
  <c r="C74" i="53"/>
  <c r="C71" i="53"/>
  <c r="D59" i="53"/>
  <c r="E59" i="53" s="1"/>
  <c r="F59" i="53" s="1"/>
  <c r="F58" i="53"/>
  <c r="E58" i="53"/>
  <c r="D58" i="53"/>
  <c r="C57" i="53"/>
  <c r="C54" i="53"/>
  <c r="C42" i="53"/>
  <c r="C31" i="53"/>
  <c r="F16" i="53"/>
  <c r="D130" i="53" s="1"/>
  <c r="E16" i="53"/>
  <c r="D129" i="53" s="1"/>
  <c r="D16" i="53"/>
  <c r="D128" i="53" s="1"/>
  <c r="D130" i="52"/>
  <c r="C110" i="52"/>
  <c r="C109" i="52"/>
  <c r="C108" i="52"/>
  <c r="F101" i="52"/>
  <c r="E101" i="52"/>
  <c r="D101" i="52"/>
  <c r="C94" i="52"/>
  <c r="D90" i="52"/>
  <c r="D94" i="52" s="1"/>
  <c r="C85" i="52"/>
  <c r="C84" i="52"/>
  <c r="C83" i="52"/>
  <c r="C82" i="52"/>
  <c r="C81" i="52"/>
  <c r="C76" i="52"/>
  <c r="C74" i="52"/>
  <c r="C71" i="52"/>
  <c r="D59" i="52"/>
  <c r="E59" i="52" s="1"/>
  <c r="F59" i="52" s="1"/>
  <c r="F58" i="52"/>
  <c r="E58" i="52"/>
  <c r="D58" i="52"/>
  <c r="C57" i="52"/>
  <c r="C54" i="52"/>
  <c r="C42" i="52"/>
  <c r="C31" i="52"/>
  <c r="E16" i="52"/>
  <c r="D129" i="52" s="1"/>
  <c r="D16" i="52"/>
  <c r="D128" i="52" s="1"/>
  <c r="D130" i="51"/>
  <c r="C110" i="51"/>
  <c r="C109" i="51"/>
  <c r="C108" i="51"/>
  <c r="F101" i="51"/>
  <c r="E101" i="51"/>
  <c r="D101" i="51"/>
  <c r="C94" i="51"/>
  <c r="D90" i="51"/>
  <c r="D94" i="51" s="1"/>
  <c r="C85" i="51"/>
  <c r="C84" i="51"/>
  <c r="C83" i="51"/>
  <c r="C82" i="51"/>
  <c r="C81" i="51"/>
  <c r="C76" i="51"/>
  <c r="C74" i="51"/>
  <c r="C71" i="51"/>
  <c r="D59" i="51"/>
  <c r="E59" i="51" s="1"/>
  <c r="F59" i="51" s="1"/>
  <c r="F58" i="51"/>
  <c r="E58" i="51"/>
  <c r="D58" i="51"/>
  <c r="C57" i="51"/>
  <c r="C54" i="51"/>
  <c r="C42" i="51"/>
  <c r="C31" i="51"/>
  <c r="E16" i="51"/>
  <c r="D129" i="51" s="1"/>
  <c r="D16" i="51"/>
  <c r="D128" i="51" s="1"/>
  <c r="D130" i="50"/>
  <c r="C110" i="50"/>
  <c r="C109" i="50"/>
  <c r="C108" i="50"/>
  <c r="F101" i="50"/>
  <c r="E101" i="50"/>
  <c r="D101" i="50"/>
  <c r="C94" i="50"/>
  <c r="D90" i="50"/>
  <c r="D94" i="50" s="1"/>
  <c r="C85" i="50"/>
  <c r="C84" i="50"/>
  <c r="C83" i="50"/>
  <c r="C82" i="50"/>
  <c r="C81" i="50"/>
  <c r="C76" i="50"/>
  <c r="C74" i="50"/>
  <c r="C71" i="50"/>
  <c r="D59" i="50"/>
  <c r="E59" i="50" s="1"/>
  <c r="F59" i="50" s="1"/>
  <c r="F58" i="50"/>
  <c r="E58" i="50"/>
  <c r="D58" i="50"/>
  <c r="C57" i="50"/>
  <c r="C54" i="50"/>
  <c r="C42" i="50"/>
  <c r="C31" i="50"/>
  <c r="E16" i="50"/>
  <c r="D129" i="50" s="1"/>
  <c r="D16" i="50"/>
  <c r="D128" i="50" s="1"/>
  <c r="C110" i="49"/>
  <c r="C109" i="49"/>
  <c r="C108" i="49"/>
  <c r="F101" i="49"/>
  <c r="E101" i="49"/>
  <c r="D101" i="49"/>
  <c r="C94" i="49"/>
  <c r="D90" i="49"/>
  <c r="D94" i="49" s="1"/>
  <c r="C85" i="49"/>
  <c r="C84" i="49"/>
  <c r="C83" i="49"/>
  <c r="C82" i="49"/>
  <c r="C81" i="49"/>
  <c r="C76" i="49"/>
  <c r="C74" i="49"/>
  <c r="C71" i="49"/>
  <c r="D59" i="49"/>
  <c r="E59" i="49" s="1"/>
  <c r="F59" i="49" s="1"/>
  <c r="F58" i="49"/>
  <c r="E58" i="49"/>
  <c r="D58" i="49"/>
  <c r="C57" i="49"/>
  <c r="C54" i="49"/>
  <c r="C42" i="49"/>
  <c r="C31" i="49"/>
  <c r="F16" i="49"/>
  <c r="D130" i="49" s="1"/>
  <c r="E16" i="49"/>
  <c r="D129" i="49" s="1"/>
  <c r="D16" i="49"/>
  <c r="D128" i="49" s="1"/>
  <c r="D130" i="48"/>
  <c r="C110" i="48"/>
  <c r="C109" i="48"/>
  <c r="C108" i="48"/>
  <c r="F101" i="48"/>
  <c r="E101" i="48"/>
  <c r="D101" i="48"/>
  <c r="C94" i="48"/>
  <c r="D90" i="48"/>
  <c r="D94" i="48" s="1"/>
  <c r="C85" i="48"/>
  <c r="C84" i="48"/>
  <c r="C83" i="48"/>
  <c r="C82" i="48"/>
  <c r="C81" i="48"/>
  <c r="C76" i="48"/>
  <c r="C74" i="48"/>
  <c r="C71" i="48"/>
  <c r="D59" i="48"/>
  <c r="E59" i="48" s="1"/>
  <c r="F59" i="48" s="1"/>
  <c r="F58" i="48"/>
  <c r="E58" i="48"/>
  <c r="D58" i="48"/>
  <c r="C57" i="48"/>
  <c r="C54" i="48"/>
  <c r="C42" i="48"/>
  <c r="C31" i="48"/>
  <c r="E16" i="48"/>
  <c r="D129" i="48" s="1"/>
  <c r="D16" i="48"/>
  <c r="D128" i="48" s="1"/>
  <c r="D130" i="47"/>
  <c r="C110" i="47"/>
  <c r="C109" i="47"/>
  <c r="C108" i="47"/>
  <c r="F101" i="47"/>
  <c r="E101" i="47"/>
  <c r="D101" i="47"/>
  <c r="C94" i="47"/>
  <c r="D90" i="47"/>
  <c r="D94" i="47" s="1"/>
  <c r="C85" i="47"/>
  <c r="C84" i="47"/>
  <c r="C83" i="47"/>
  <c r="C82" i="47"/>
  <c r="C81" i="47"/>
  <c r="C76" i="47"/>
  <c r="C74" i="47"/>
  <c r="C71" i="47"/>
  <c r="D59" i="47"/>
  <c r="E59" i="47" s="1"/>
  <c r="F59" i="47" s="1"/>
  <c r="F58" i="47"/>
  <c r="E58" i="47"/>
  <c r="D58" i="47"/>
  <c r="C57" i="47"/>
  <c r="C54" i="47"/>
  <c r="C42" i="47"/>
  <c r="C31" i="47"/>
  <c r="E16" i="47"/>
  <c r="D129" i="47" s="1"/>
  <c r="D16" i="47"/>
  <c r="D128" i="47" s="1"/>
  <c r="D130" i="46"/>
  <c r="C110" i="46"/>
  <c r="C109" i="46"/>
  <c r="C108" i="46"/>
  <c r="F101" i="46"/>
  <c r="E101" i="46"/>
  <c r="D101" i="46"/>
  <c r="C94" i="46"/>
  <c r="D90" i="46"/>
  <c r="D94" i="46" s="1"/>
  <c r="C85" i="46"/>
  <c r="C84" i="46"/>
  <c r="C83" i="46"/>
  <c r="C82" i="46"/>
  <c r="C81" i="46"/>
  <c r="C76" i="46"/>
  <c r="C74" i="46"/>
  <c r="C71" i="46"/>
  <c r="D59" i="46"/>
  <c r="E59" i="46" s="1"/>
  <c r="F59" i="46" s="1"/>
  <c r="F58" i="46"/>
  <c r="E58" i="46"/>
  <c r="D58" i="46"/>
  <c r="C57" i="46"/>
  <c r="C54" i="46"/>
  <c r="C42" i="46"/>
  <c r="C31" i="46"/>
  <c r="E16" i="46"/>
  <c r="D129" i="46" s="1"/>
  <c r="D16" i="46"/>
  <c r="D128" i="46" s="1"/>
  <c r="D130" i="45"/>
  <c r="C110" i="45"/>
  <c r="C109" i="45"/>
  <c r="C108" i="45"/>
  <c r="F101" i="45"/>
  <c r="E101" i="45"/>
  <c r="D101" i="45"/>
  <c r="C94" i="45"/>
  <c r="D90" i="45"/>
  <c r="D94" i="45" s="1"/>
  <c r="C85" i="45"/>
  <c r="C84" i="45"/>
  <c r="C83" i="45"/>
  <c r="C82" i="45"/>
  <c r="C81" i="45"/>
  <c r="C76" i="45"/>
  <c r="C74" i="45"/>
  <c r="C71" i="45"/>
  <c r="D59" i="45"/>
  <c r="E59" i="45" s="1"/>
  <c r="F59" i="45" s="1"/>
  <c r="F58" i="45"/>
  <c r="E58" i="45"/>
  <c r="D58" i="45"/>
  <c r="C57" i="45"/>
  <c r="C54" i="45"/>
  <c r="C42" i="45"/>
  <c r="C31" i="45"/>
  <c r="E16" i="45"/>
  <c r="D129" i="45" s="1"/>
  <c r="D16" i="45"/>
  <c r="D128" i="45" s="1"/>
  <c r="D130" i="44"/>
  <c r="C110" i="44"/>
  <c r="C109" i="44"/>
  <c r="C108" i="44"/>
  <c r="F101" i="44"/>
  <c r="E101" i="44"/>
  <c r="D101" i="44"/>
  <c r="C94" i="44"/>
  <c r="D90" i="44"/>
  <c r="D94" i="44" s="1"/>
  <c r="C85" i="44"/>
  <c r="C84" i="44"/>
  <c r="C83" i="44"/>
  <c r="C82" i="44"/>
  <c r="C81" i="44"/>
  <c r="C76" i="44"/>
  <c r="C74" i="44"/>
  <c r="C71" i="44"/>
  <c r="D59" i="44"/>
  <c r="E59" i="44" s="1"/>
  <c r="F59" i="44" s="1"/>
  <c r="F58" i="44"/>
  <c r="E58" i="44"/>
  <c r="D58" i="44"/>
  <c r="C57" i="44"/>
  <c r="C54" i="44"/>
  <c r="C42" i="44"/>
  <c r="C31" i="44"/>
  <c r="E16" i="44"/>
  <c r="D129" i="44" s="1"/>
  <c r="D16" i="44"/>
  <c r="D128" i="44" s="1"/>
  <c r="D130" i="43"/>
  <c r="C110" i="43"/>
  <c r="C109" i="43"/>
  <c r="C108" i="43"/>
  <c r="F101" i="43"/>
  <c r="E101" i="43"/>
  <c r="D101" i="43"/>
  <c r="C94" i="43"/>
  <c r="D90" i="43"/>
  <c r="D94" i="43" s="1"/>
  <c r="C85" i="43"/>
  <c r="C84" i="43"/>
  <c r="C83" i="43"/>
  <c r="C82" i="43"/>
  <c r="C81" i="43"/>
  <c r="C76" i="43"/>
  <c r="C74" i="43"/>
  <c r="C71" i="43"/>
  <c r="D59" i="43"/>
  <c r="E59" i="43" s="1"/>
  <c r="F59" i="43" s="1"/>
  <c r="F58" i="43"/>
  <c r="E58" i="43"/>
  <c r="D58" i="43"/>
  <c r="C57" i="43"/>
  <c r="C54" i="43"/>
  <c r="C42" i="43"/>
  <c r="C31" i="43"/>
  <c r="E16" i="43"/>
  <c r="D129" i="43" s="1"/>
  <c r="D16" i="43"/>
  <c r="D128" i="43" s="1"/>
  <c r="D130" i="42"/>
  <c r="C110" i="42"/>
  <c r="C109" i="42"/>
  <c r="C108" i="42"/>
  <c r="F101" i="42"/>
  <c r="E101" i="42"/>
  <c r="D101" i="42"/>
  <c r="C94" i="42"/>
  <c r="D90" i="42"/>
  <c r="D94" i="42" s="1"/>
  <c r="C85" i="42"/>
  <c r="C84" i="42"/>
  <c r="C83" i="42"/>
  <c r="C82" i="42"/>
  <c r="C81" i="42"/>
  <c r="C76" i="42"/>
  <c r="C74" i="42"/>
  <c r="C71" i="42"/>
  <c r="D59" i="42"/>
  <c r="E59" i="42" s="1"/>
  <c r="F59" i="42" s="1"/>
  <c r="F58" i="42"/>
  <c r="E58" i="42"/>
  <c r="D58" i="42"/>
  <c r="C57" i="42"/>
  <c r="C54" i="42"/>
  <c r="C42" i="42"/>
  <c r="C31" i="42"/>
  <c r="E16" i="42"/>
  <c r="D129" i="42" s="1"/>
  <c r="D16" i="42"/>
  <c r="D128" i="42" s="1"/>
  <c r="C110" i="41"/>
  <c r="C109" i="41"/>
  <c r="C108" i="41"/>
  <c r="F101" i="41"/>
  <c r="E101" i="41"/>
  <c r="D101" i="41"/>
  <c r="C94" i="41"/>
  <c r="D90" i="41"/>
  <c r="D94" i="41" s="1"/>
  <c r="C85" i="41"/>
  <c r="C84" i="41"/>
  <c r="C83" i="41"/>
  <c r="C82" i="41"/>
  <c r="C81" i="41"/>
  <c r="C76" i="41"/>
  <c r="C74" i="41"/>
  <c r="C71" i="41"/>
  <c r="D59" i="41"/>
  <c r="E59" i="41" s="1"/>
  <c r="F59" i="41" s="1"/>
  <c r="F58" i="41"/>
  <c r="E58" i="41"/>
  <c r="D58" i="41"/>
  <c r="C57" i="41"/>
  <c r="C54" i="41"/>
  <c r="C42" i="41"/>
  <c r="C31" i="41"/>
  <c r="F16" i="41"/>
  <c r="D130" i="41" s="1"/>
  <c r="E16" i="41"/>
  <c r="D129" i="41" s="1"/>
  <c r="D16" i="41"/>
  <c r="D128" i="41" s="1"/>
  <c r="C110" i="40"/>
  <c r="C109" i="40"/>
  <c r="C108" i="40"/>
  <c r="F101" i="40"/>
  <c r="E101" i="40"/>
  <c r="D101" i="40"/>
  <c r="C94" i="40"/>
  <c r="D90" i="40"/>
  <c r="D94" i="40" s="1"/>
  <c r="C85" i="40"/>
  <c r="C84" i="40"/>
  <c r="C83" i="40"/>
  <c r="C82" i="40"/>
  <c r="C81" i="40"/>
  <c r="C76" i="40"/>
  <c r="C74" i="40"/>
  <c r="C71" i="40"/>
  <c r="D59" i="40"/>
  <c r="E59" i="40" s="1"/>
  <c r="F59" i="40" s="1"/>
  <c r="F58" i="40"/>
  <c r="E58" i="40"/>
  <c r="D58" i="40"/>
  <c r="C57" i="40"/>
  <c r="C54" i="40"/>
  <c r="C42" i="40"/>
  <c r="C31" i="40"/>
  <c r="F16" i="40"/>
  <c r="D130" i="40" s="1"/>
  <c r="E16" i="40"/>
  <c r="D129" i="40" s="1"/>
  <c r="D16" i="40"/>
  <c r="D128" i="40" s="1"/>
  <c r="D130" i="39"/>
  <c r="C110" i="39"/>
  <c r="C109" i="39"/>
  <c r="C108" i="39"/>
  <c r="F101" i="39"/>
  <c r="E101" i="39"/>
  <c r="D101" i="39"/>
  <c r="C94" i="39"/>
  <c r="D90" i="39"/>
  <c r="D94" i="39" s="1"/>
  <c r="C85" i="39"/>
  <c r="C84" i="39"/>
  <c r="C83" i="39"/>
  <c r="C82" i="39"/>
  <c r="C81" i="39"/>
  <c r="C76" i="39"/>
  <c r="C74" i="39"/>
  <c r="C71" i="39"/>
  <c r="D59" i="39"/>
  <c r="E59" i="39" s="1"/>
  <c r="F59" i="39" s="1"/>
  <c r="F58" i="39"/>
  <c r="E58" i="39"/>
  <c r="D58" i="39"/>
  <c r="C57" i="39"/>
  <c r="C54" i="39"/>
  <c r="C42" i="39"/>
  <c r="C31" i="39"/>
  <c r="E16" i="39"/>
  <c r="D129" i="39" s="1"/>
  <c r="D16" i="39"/>
  <c r="D128" i="39" s="1"/>
  <c r="D130" i="38"/>
  <c r="C110" i="38"/>
  <c r="C109" i="38"/>
  <c r="C108" i="38"/>
  <c r="F101" i="38"/>
  <c r="E101" i="38"/>
  <c r="D101" i="38"/>
  <c r="C94" i="38"/>
  <c r="D90" i="38"/>
  <c r="D94" i="38" s="1"/>
  <c r="C85" i="38"/>
  <c r="C84" i="38"/>
  <c r="C83" i="38"/>
  <c r="C82" i="38"/>
  <c r="C81" i="38"/>
  <c r="C76" i="38"/>
  <c r="C74" i="38"/>
  <c r="C71" i="38"/>
  <c r="D59" i="38"/>
  <c r="E59" i="38" s="1"/>
  <c r="F59" i="38" s="1"/>
  <c r="F58" i="38"/>
  <c r="E58" i="38"/>
  <c r="D58" i="38"/>
  <c r="C57" i="38"/>
  <c r="C54" i="38"/>
  <c r="C42" i="38"/>
  <c r="C31" i="38"/>
  <c r="E16" i="38"/>
  <c r="D129" i="38" s="1"/>
  <c r="D16" i="38"/>
  <c r="D128" i="38" s="1"/>
  <c r="D130" i="37"/>
  <c r="C110" i="37"/>
  <c r="C109" i="37"/>
  <c r="C108" i="37"/>
  <c r="F101" i="37"/>
  <c r="E101" i="37"/>
  <c r="D101" i="37"/>
  <c r="C94" i="37"/>
  <c r="D90" i="37"/>
  <c r="D94" i="37" s="1"/>
  <c r="C85" i="37"/>
  <c r="C84" i="37"/>
  <c r="C83" i="37"/>
  <c r="C82" i="37"/>
  <c r="C81" i="37"/>
  <c r="C76" i="37"/>
  <c r="C74" i="37"/>
  <c r="C71" i="37"/>
  <c r="D59" i="37"/>
  <c r="E59" i="37" s="1"/>
  <c r="F59" i="37" s="1"/>
  <c r="F58" i="37"/>
  <c r="E58" i="37"/>
  <c r="D58" i="37"/>
  <c r="C57" i="37"/>
  <c r="C54" i="37"/>
  <c r="C42" i="37"/>
  <c r="C31" i="37"/>
  <c r="E16" i="37"/>
  <c r="D129" i="37" s="1"/>
  <c r="D16" i="37"/>
  <c r="D128" i="37" s="1"/>
  <c r="D130" i="36"/>
  <c r="C110" i="36"/>
  <c r="C109" i="36"/>
  <c r="C108" i="36"/>
  <c r="F101" i="36"/>
  <c r="E101" i="36"/>
  <c r="D101" i="36"/>
  <c r="C94" i="36"/>
  <c r="D90" i="36"/>
  <c r="D94" i="36" s="1"/>
  <c r="C85" i="36"/>
  <c r="C84" i="36"/>
  <c r="C83" i="36"/>
  <c r="C82" i="36"/>
  <c r="C81" i="36"/>
  <c r="C76" i="36"/>
  <c r="C74" i="36"/>
  <c r="C71" i="36"/>
  <c r="D59" i="36"/>
  <c r="E59" i="36" s="1"/>
  <c r="F59" i="36" s="1"/>
  <c r="F58" i="36"/>
  <c r="E58" i="36"/>
  <c r="D58" i="36"/>
  <c r="C57" i="36"/>
  <c r="C54" i="36"/>
  <c r="C42" i="36"/>
  <c r="C31" i="36"/>
  <c r="E16" i="36"/>
  <c r="D129" i="36" s="1"/>
  <c r="D16" i="36"/>
  <c r="D128" i="36" s="1"/>
  <c r="D130" i="35"/>
  <c r="C110" i="35"/>
  <c r="C109" i="35"/>
  <c r="C108" i="35"/>
  <c r="F101" i="35"/>
  <c r="E101" i="35"/>
  <c r="D101" i="35"/>
  <c r="C94" i="35"/>
  <c r="D90" i="35"/>
  <c r="D94" i="35" s="1"/>
  <c r="C85" i="35"/>
  <c r="C84" i="35"/>
  <c r="C83" i="35"/>
  <c r="C82" i="35"/>
  <c r="C81" i="35"/>
  <c r="C76" i="35"/>
  <c r="C74" i="35"/>
  <c r="C71" i="35"/>
  <c r="D59" i="35"/>
  <c r="E59" i="35" s="1"/>
  <c r="F59" i="35" s="1"/>
  <c r="F58" i="35"/>
  <c r="E58" i="35"/>
  <c r="D58" i="35"/>
  <c r="C57" i="35"/>
  <c r="C54" i="35"/>
  <c r="C42" i="35"/>
  <c r="C31" i="35"/>
  <c r="E16" i="35"/>
  <c r="D129" i="35" s="1"/>
  <c r="D16" i="35"/>
  <c r="D128" i="35" s="1"/>
  <c r="D130" i="34"/>
  <c r="C110" i="34"/>
  <c r="C109" i="34"/>
  <c r="C108" i="34"/>
  <c r="F101" i="34"/>
  <c r="E101" i="34"/>
  <c r="D101" i="34"/>
  <c r="C94" i="34"/>
  <c r="D90" i="34"/>
  <c r="D94" i="34" s="1"/>
  <c r="C85" i="34"/>
  <c r="C84" i="34"/>
  <c r="C83" i="34"/>
  <c r="C82" i="34"/>
  <c r="C81" i="34"/>
  <c r="C76" i="34"/>
  <c r="C74" i="34"/>
  <c r="C71" i="34"/>
  <c r="D59" i="34"/>
  <c r="E59" i="34" s="1"/>
  <c r="F59" i="34" s="1"/>
  <c r="F58" i="34"/>
  <c r="E58" i="34"/>
  <c r="D58" i="34"/>
  <c r="C57" i="34"/>
  <c r="C54" i="34"/>
  <c r="C42" i="34"/>
  <c r="C31" i="34"/>
  <c r="E16" i="34"/>
  <c r="D129" i="34" s="1"/>
  <c r="D16" i="34"/>
  <c r="D128" i="34" s="1"/>
  <c r="D130" i="33"/>
  <c r="C110" i="33"/>
  <c r="C109" i="33"/>
  <c r="C108" i="33"/>
  <c r="F101" i="33"/>
  <c r="E101" i="33"/>
  <c r="D101" i="33"/>
  <c r="C94" i="33"/>
  <c r="D90" i="33"/>
  <c r="D94" i="33" s="1"/>
  <c r="C85" i="33"/>
  <c r="C84" i="33"/>
  <c r="C83" i="33"/>
  <c r="C82" i="33"/>
  <c r="C81" i="33"/>
  <c r="C76" i="33"/>
  <c r="C74" i="33"/>
  <c r="C71" i="33"/>
  <c r="D59" i="33"/>
  <c r="E59" i="33" s="1"/>
  <c r="F59" i="33" s="1"/>
  <c r="F58" i="33"/>
  <c r="E58" i="33"/>
  <c r="D58" i="33"/>
  <c r="C57" i="33"/>
  <c r="C54" i="33"/>
  <c r="C42" i="33"/>
  <c r="C31" i="33"/>
  <c r="E16" i="33"/>
  <c r="D129" i="33" s="1"/>
  <c r="D16" i="33"/>
  <c r="D128" i="33" s="1"/>
  <c r="D130" i="32"/>
  <c r="C110" i="32"/>
  <c r="C109" i="32"/>
  <c r="C108" i="32"/>
  <c r="F101" i="32"/>
  <c r="E101" i="32"/>
  <c r="D101" i="32"/>
  <c r="C94" i="32"/>
  <c r="D90" i="32"/>
  <c r="D94" i="32" s="1"/>
  <c r="C85" i="32"/>
  <c r="C84" i="32"/>
  <c r="C83" i="32"/>
  <c r="C82" i="32"/>
  <c r="C81" i="32"/>
  <c r="C76" i="32"/>
  <c r="C74" i="32"/>
  <c r="C71" i="32"/>
  <c r="D59" i="32"/>
  <c r="E59" i="32" s="1"/>
  <c r="F59" i="32" s="1"/>
  <c r="F58" i="32"/>
  <c r="E58" i="32"/>
  <c r="D58" i="32"/>
  <c r="C57" i="32"/>
  <c r="C54" i="32"/>
  <c r="C42" i="32"/>
  <c r="C31" i="32"/>
  <c r="E16" i="32"/>
  <c r="D129" i="32" s="1"/>
  <c r="D16" i="32"/>
  <c r="D128" i="32" s="1"/>
  <c r="D130" i="31"/>
  <c r="C110" i="31"/>
  <c r="C109" i="31"/>
  <c r="C108" i="31"/>
  <c r="F101" i="31"/>
  <c r="E101" i="31"/>
  <c r="D101" i="31"/>
  <c r="C94" i="31"/>
  <c r="D90" i="31"/>
  <c r="D94" i="31" s="1"/>
  <c r="C85" i="31"/>
  <c r="C84" i="31"/>
  <c r="C83" i="31"/>
  <c r="C82" i="31"/>
  <c r="C81" i="31"/>
  <c r="C76" i="31"/>
  <c r="C74" i="31"/>
  <c r="C71" i="31"/>
  <c r="D59" i="31"/>
  <c r="E59" i="31" s="1"/>
  <c r="F59" i="31" s="1"/>
  <c r="F58" i="31"/>
  <c r="E58" i="31"/>
  <c r="D58" i="31"/>
  <c r="C57" i="31"/>
  <c r="C54" i="31"/>
  <c r="C42" i="31"/>
  <c r="C31" i="31"/>
  <c r="E16" i="31"/>
  <c r="D129" i="31" s="1"/>
  <c r="D16" i="31"/>
  <c r="D128" i="31" s="1"/>
  <c r="D130" i="30"/>
  <c r="C110" i="30"/>
  <c r="C109" i="30"/>
  <c r="C108" i="30"/>
  <c r="F101" i="30"/>
  <c r="E101" i="30"/>
  <c r="D101" i="30"/>
  <c r="C94" i="30"/>
  <c r="D90" i="30"/>
  <c r="D94" i="30" s="1"/>
  <c r="C85" i="30"/>
  <c r="C84" i="30"/>
  <c r="C83" i="30"/>
  <c r="C82" i="30"/>
  <c r="C81" i="30"/>
  <c r="C76" i="30"/>
  <c r="C74" i="30"/>
  <c r="C71" i="30"/>
  <c r="D59" i="30"/>
  <c r="E59" i="30" s="1"/>
  <c r="F59" i="30" s="1"/>
  <c r="F58" i="30"/>
  <c r="E58" i="30"/>
  <c r="D58" i="30"/>
  <c r="C57" i="30"/>
  <c r="C54" i="30"/>
  <c r="C42" i="30"/>
  <c r="C31" i="30"/>
  <c r="E16" i="30"/>
  <c r="D129" i="30" s="1"/>
  <c r="D16" i="30"/>
  <c r="D128" i="30" s="1"/>
  <c r="D130" i="29"/>
  <c r="C110" i="29"/>
  <c r="C109" i="29"/>
  <c r="C108" i="29"/>
  <c r="F101" i="29"/>
  <c r="E101" i="29"/>
  <c r="D101" i="29"/>
  <c r="C94" i="29"/>
  <c r="D90" i="29"/>
  <c r="D94" i="29" s="1"/>
  <c r="C85" i="29"/>
  <c r="C84" i="29"/>
  <c r="C83" i="29"/>
  <c r="C82" i="29"/>
  <c r="C81" i="29"/>
  <c r="C76" i="29"/>
  <c r="C74" i="29"/>
  <c r="C71" i="29"/>
  <c r="D59" i="29"/>
  <c r="E59" i="29" s="1"/>
  <c r="F59" i="29" s="1"/>
  <c r="F58" i="29"/>
  <c r="E58" i="29"/>
  <c r="D58" i="29"/>
  <c r="C57" i="29"/>
  <c r="C54" i="29"/>
  <c r="C42" i="29"/>
  <c r="C31" i="29"/>
  <c r="E16" i="29"/>
  <c r="D129" i="29" s="1"/>
  <c r="D16" i="29"/>
  <c r="D128" i="29" s="1"/>
  <c r="D130" i="28"/>
  <c r="C110" i="28"/>
  <c r="C109" i="28"/>
  <c r="C108" i="28"/>
  <c r="F101" i="28"/>
  <c r="E101" i="28"/>
  <c r="D101" i="28"/>
  <c r="C94" i="28"/>
  <c r="D90" i="28"/>
  <c r="D94" i="28" s="1"/>
  <c r="C85" i="28"/>
  <c r="C84" i="28"/>
  <c r="C83" i="28"/>
  <c r="C82" i="28"/>
  <c r="C81" i="28"/>
  <c r="C76" i="28"/>
  <c r="C74" i="28"/>
  <c r="C71" i="28"/>
  <c r="D59" i="28"/>
  <c r="E59" i="28" s="1"/>
  <c r="F59" i="28" s="1"/>
  <c r="F58" i="28"/>
  <c r="E58" i="28"/>
  <c r="D58" i="28"/>
  <c r="C57" i="28"/>
  <c r="C54" i="28"/>
  <c r="C42" i="28"/>
  <c r="C31" i="28"/>
  <c r="E16" i="28"/>
  <c r="D129" i="28" s="1"/>
  <c r="D16" i="28"/>
  <c r="D128" i="28" s="1"/>
  <c r="D130" i="27"/>
  <c r="C110" i="27"/>
  <c r="C109" i="27"/>
  <c r="C108" i="27"/>
  <c r="F101" i="27"/>
  <c r="E101" i="27"/>
  <c r="D101" i="27"/>
  <c r="C94" i="27"/>
  <c r="D90" i="27"/>
  <c r="D94" i="27" s="1"/>
  <c r="C85" i="27"/>
  <c r="C84" i="27"/>
  <c r="C83" i="27"/>
  <c r="C82" i="27"/>
  <c r="C81" i="27"/>
  <c r="C76" i="27"/>
  <c r="C74" i="27"/>
  <c r="C71" i="27"/>
  <c r="D59" i="27"/>
  <c r="E59" i="27" s="1"/>
  <c r="F59" i="27" s="1"/>
  <c r="F58" i="27"/>
  <c r="E58" i="27"/>
  <c r="D58" i="27"/>
  <c r="C57" i="27"/>
  <c r="C54" i="27"/>
  <c r="C42" i="27"/>
  <c r="C31" i="27"/>
  <c r="E16" i="27"/>
  <c r="D129" i="27" s="1"/>
  <c r="D16" i="27"/>
  <c r="D128" i="27" s="1"/>
  <c r="C110" i="26"/>
  <c r="C109" i="26"/>
  <c r="C108" i="26"/>
  <c r="F101" i="26"/>
  <c r="E101" i="26"/>
  <c r="D101" i="26"/>
  <c r="C94" i="26"/>
  <c r="D90" i="26"/>
  <c r="D94" i="26" s="1"/>
  <c r="C85" i="26"/>
  <c r="C84" i="26"/>
  <c r="C83" i="26"/>
  <c r="C82" i="26"/>
  <c r="C81" i="26"/>
  <c r="C76" i="26"/>
  <c r="C74" i="26"/>
  <c r="C71" i="26"/>
  <c r="D59" i="26"/>
  <c r="E59" i="26" s="1"/>
  <c r="F59" i="26" s="1"/>
  <c r="F58" i="26"/>
  <c r="E58" i="26"/>
  <c r="D58" i="26"/>
  <c r="C57" i="26"/>
  <c r="C54" i="26"/>
  <c r="C42" i="26"/>
  <c r="C31" i="26"/>
  <c r="F16" i="26"/>
  <c r="D130" i="26" s="1"/>
  <c r="E16" i="26"/>
  <c r="D129" i="26" s="1"/>
  <c r="D16" i="26"/>
  <c r="D128" i="26" s="1"/>
  <c r="D130" i="25"/>
  <c r="C110" i="25"/>
  <c r="C109" i="25"/>
  <c r="C108" i="25"/>
  <c r="F101" i="25"/>
  <c r="E101" i="25"/>
  <c r="D101" i="25"/>
  <c r="C94" i="25"/>
  <c r="D90" i="25"/>
  <c r="D94" i="25" s="1"/>
  <c r="C85" i="25"/>
  <c r="C84" i="25"/>
  <c r="C83" i="25"/>
  <c r="C82" i="25"/>
  <c r="C81" i="25"/>
  <c r="C76" i="25"/>
  <c r="C74" i="25"/>
  <c r="C71" i="25"/>
  <c r="D59" i="25"/>
  <c r="E59" i="25" s="1"/>
  <c r="F59" i="25" s="1"/>
  <c r="F58" i="25"/>
  <c r="E58" i="25"/>
  <c r="D58" i="25"/>
  <c r="C57" i="25"/>
  <c r="C54" i="25"/>
  <c r="C42" i="25"/>
  <c r="C31" i="25"/>
  <c r="E16" i="25"/>
  <c r="D129" i="25" s="1"/>
  <c r="D16" i="25"/>
  <c r="D128" i="25" s="1"/>
  <c r="C110" i="24"/>
  <c r="C109" i="24"/>
  <c r="C108" i="24"/>
  <c r="F101" i="24"/>
  <c r="E101" i="24"/>
  <c r="D101" i="24"/>
  <c r="C94" i="24"/>
  <c r="D90" i="24"/>
  <c r="D94" i="24" s="1"/>
  <c r="C85" i="24"/>
  <c r="C84" i="24"/>
  <c r="C83" i="24"/>
  <c r="C82" i="24"/>
  <c r="C81" i="24"/>
  <c r="C76" i="24"/>
  <c r="C74" i="24"/>
  <c r="C71" i="24"/>
  <c r="D59" i="24"/>
  <c r="E59" i="24" s="1"/>
  <c r="F59" i="24" s="1"/>
  <c r="F58" i="24"/>
  <c r="E58" i="24"/>
  <c r="D58" i="24"/>
  <c r="C57" i="24"/>
  <c r="C54" i="24"/>
  <c r="C42" i="24"/>
  <c r="C31" i="24"/>
  <c r="F16" i="24"/>
  <c r="D130" i="24" s="1"/>
  <c r="E16" i="24"/>
  <c r="D129" i="24" s="1"/>
  <c r="D16" i="24"/>
  <c r="D128" i="24" s="1"/>
  <c r="D130" i="23"/>
  <c r="C110" i="23"/>
  <c r="C109" i="23"/>
  <c r="C108" i="23"/>
  <c r="F101" i="23"/>
  <c r="E101" i="23"/>
  <c r="D101" i="23"/>
  <c r="C94" i="23"/>
  <c r="D90" i="23"/>
  <c r="D94" i="23" s="1"/>
  <c r="C85" i="23"/>
  <c r="C84" i="23"/>
  <c r="C83" i="23"/>
  <c r="C82" i="23"/>
  <c r="C81" i="23"/>
  <c r="C76" i="23"/>
  <c r="C74" i="23"/>
  <c r="C71" i="23"/>
  <c r="D59" i="23"/>
  <c r="E59" i="23" s="1"/>
  <c r="F59" i="23" s="1"/>
  <c r="F58" i="23"/>
  <c r="E58" i="23"/>
  <c r="D58" i="23"/>
  <c r="C57" i="23"/>
  <c r="C54" i="23"/>
  <c r="C42" i="23"/>
  <c r="C31" i="23"/>
  <c r="E16" i="23"/>
  <c r="D129" i="23" s="1"/>
  <c r="D16" i="23"/>
  <c r="D128" i="23" s="1"/>
  <c r="C110" i="22"/>
  <c r="C109" i="22"/>
  <c r="C108" i="22"/>
  <c r="F101" i="22"/>
  <c r="E101" i="22"/>
  <c r="D101" i="22"/>
  <c r="C94" i="22"/>
  <c r="D90" i="22"/>
  <c r="D94" i="22" s="1"/>
  <c r="C85" i="22"/>
  <c r="C84" i="22"/>
  <c r="C83" i="22"/>
  <c r="C82" i="22"/>
  <c r="C81" i="22"/>
  <c r="C76" i="22"/>
  <c r="C74" i="22"/>
  <c r="C71" i="22"/>
  <c r="D59" i="22"/>
  <c r="E59" i="22" s="1"/>
  <c r="F59" i="22" s="1"/>
  <c r="F58" i="22"/>
  <c r="E58" i="22"/>
  <c r="D58" i="22"/>
  <c r="C57" i="22"/>
  <c r="C54" i="22"/>
  <c r="C42" i="22"/>
  <c r="C31" i="22"/>
  <c r="F16" i="22"/>
  <c r="D130" i="22" s="1"/>
  <c r="E16" i="22"/>
  <c r="D129" i="22" s="1"/>
  <c r="D16" i="22"/>
  <c r="D128" i="22" s="1"/>
  <c r="D130" i="21"/>
  <c r="C110" i="21"/>
  <c r="C109" i="21"/>
  <c r="C108" i="21"/>
  <c r="F101" i="21"/>
  <c r="E101" i="21"/>
  <c r="D101" i="21"/>
  <c r="C94" i="21"/>
  <c r="D90" i="21"/>
  <c r="D94" i="21" s="1"/>
  <c r="C85" i="21"/>
  <c r="C84" i="21"/>
  <c r="C83" i="21"/>
  <c r="C82" i="21"/>
  <c r="C81" i="21"/>
  <c r="C76" i="21"/>
  <c r="C74" i="21"/>
  <c r="C71" i="21"/>
  <c r="D59" i="21"/>
  <c r="E59" i="21" s="1"/>
  <c r="F59" i="21" s="1"/>
  <c r="F58" i="21"/>
  <c r="E58" i="21"/>
  <c r="D58" i="21"/>
  <c r="C57" i="21"/>
  <c r="C54" i="21"/>
  <c r="C42" i="21"/>
  <c r="C31" i="21"/>
  <c r="E16" i="21"/>
  <c r="D129" i="21" s="1"/>
  <c r="D16" i="21"/>
  <c r="D128" i="21" s="1"/>
  <c r="C110" i="20"/>
  <c r="C109" i="20"/>
  <c r="C108" i="20"/>
  <c r="F101" i="20"/>
  <c r="E101" i="20"/>
  <c r="D101" i="20"/>
  <c r="C94" i="20"/>
  <c r="D90" i="20"/>
  <c r="D94" i="20" s="1"/>
  <c r="C85" i="20"/>
  <c r="C84" i="20"/>
  <c r="C83" i="20"/>
  <c r="C82" i="20"/>
  <c r="C81" i="20"/>
  <c r="C76" i="20"/>
  <c r="C74" i="20"/>
  <c r="C71" i="20"/>
  <c r="D59" i="20"/>
  <c r="E59" i="20" s="1"/>
  <c r="F59" i="20" s="1"/>
  <c r="F58" i="20"/>
  <c r="E58" i="20"/>
  <c r="D58" i="20"/>
  <c r="C57" i="20"/>
  <c r="C54" i="20"/>
  <c r="C42" i="20"/>
  <c r="C31" i="20"/>
  <c r="F16" i="20"/>
  <c r="D130" i="20" s="1"/>
  <c r="E16" i="20"/>
  <c r="D129" i="20" s="1"/>
  <c r="D16" i="20"/>
  <c r="D128" i="20" s="1"/>
  <c r="D130" i="19"/>
  <c r="C110" i="19"/>
  <c r="C109" i="19"/>
  <c r="C108" i="19"/>
  <c r="F101" i="19"/>
  <c r="E101" i="19"/>
  <c r="D101" i="19"/>
  <c r="C94" i="19"/>
  <c r="D90" i="19"/>
  <c r="D94" i="19" s="1"/>
  <c r="C85" i="19"/>
  <c r="C84" i="19"/>
  <c r="C83" i="19"/>
  <c r="C82" i="19"/>
  <c r="C81" i="19"/>
  <c r="C76" i="19"/>
  <c r="C74" i="19"/>
  <c r="C71" i="19"/>
  <c r="D59" i="19"/>
  <c r="E59" i="19" s="1"/>
  <c r="F59" i="19" s="1"/>
  <c r="F58" i="19"/>
  <c r="E58" i="19"/>
  <c r="D58" i="19"/>
  <c r="C57" i="19"/>
  <c r="C54" i="19"/>
  <c r="C42" i="19"/>
  <c r="C31" i="19"/>
  <c r="E16" i="19"/>
  <c r="D129" i="19" s="1"/>
  <c r="D16" i="19"/>
  <c r="D128" i="19" s="1"/>
  <c r="D130" i="18"/>
  <c r="C110" i="18"/>
  <c r="C109" i="18"/>
  <c r="C108" i="18"/>
  <c r="F101" i="18"/>
  <c r="E101" i="18"/>
  <c r="D101" i="18"/>
  <c r="C94" i="18"/>
  <c r="D90" i="18"/>
  <c r="D94" i="18" s="1"/>
  <c r="C85" i="18"/>
  <c r="C84" i="18"/>
  <c r="C83" i="18"/>
  <c r="C82" i="18"/>
  <c r="C81" i="18"/>
  <c r="C76" i="18"/>
  <c r="C74" i="18"/>
  <c r="C71" i="18"/>
  <c r="D59" i="18"/>
  <c r="E59" i="18" s="1"/>
  <c r="F59" i="18" s="1"/>
  <c r="F58" i="18"/>
  <c r="E58" i="18"/>
  <c r="D58" i="18"/>
  <c r="C57" i="18"/>
  <c r="C54" i="18"/>
  <c r="C42" i="18"/>
  <c r="C31" i="18"/>
  <c r="E16" i="18"/>
  <c r="D129" i="18" s="1"/>
  <c r="D16" i="18"/>
  <c r="D128" i="18" s="1"/>
  <c r="C110" i="17"/>
  <c r="C109" i="17"/>
  <c r="C108" i="17"/>
  <c r="F101" i="17"/>
  <c r="E101" i="17"/>
  <c r="D101" i="17"/>
  <c r="C94" i="17"/>
  <c r="D90" i="17"/>
  <c r="D94" i="17" s="1"/>
  <c r="C85" i="17"/>
  <c r="C84" i="17"/>
  <c r="C83" i="17"/>
  <c r="C82" i="17"/>
  <c r="C81" i="17"/>
  <c r="C76" i="17"/>
  <c r="C74" i="17"/>
  <c r="C71" i="17"/>
  <c r="D59" i="17"/>
  <c r="E59" i="17" s="1"/>
  <c r="F59" i="17" s="1"/>
  <c r="F58" i="17"/>
  <c r="E58" i="17"/>
  <c r="D58" i="17"/>
  <c r="C57" i="17"/>
  <c r="C54" i="17"/>
  <c r="C42" i="17"/>
  <c r="C31" i="17"/>
  <c r="F16" i="17"/>
  <c r="D130" i="17" s="1"/>
  <c r="E16" i="17"/>
  <c r="D129" i="17" s="1"/>
  <c r="D16" i="17"/>
  <c r="D128" i="17" s="1"/>
  <c r="C110" i="16"/>
  <c r="C109" i="16"/>
  <c r="C108" i="16"/>
  <c r="F101" i="16"/>
  <c r="E101" i="16"/>
  <c r="D101" i="16"/>
  <c r="C94" i="16"/>
  <c r="D90" i="16"/>
  <c r="D94" i="16" s="1"/>
  <c r="C85" i="16"/>
  <c r="C84" i="16"/>
  <c r="C83" i="16"/>
  <c r="C82" i="16"/>
  <c r="C81" i="16"/>
  <c r="C76" i="16"/>
  <c r="C74" i="16"/>
  <c r="C71" i="16"/>
  <c r="D59" i="16"/>
  <c r="E59" i="16" s="1"/>
  <c r="F59" i="16" s="1"/>
  <c r="F58" i="16"/>
  <c r="E58" i="16"/>
  <c r="D58" i="16"/>
  <c r="C57" i="16"/>
  <c r="C54" i="16"/>
  <c r="C42" i="16"/>
  <c r="C31" i="16"/>
  <c r="F16" i="16"/>
  <c r="D130" i="16" s="1"/>
  <c r="E16" i="16"/>
  <c r="D129" i="16" s="1"/>
  <c r="D16" i="16"/>
  <c r="D128" i="16" s="1"/>
  <c r="C110" i="15"/>
  <c r="C109" i="15"/>
  <c r="C108" i="15"/>
  <c r="F101" i="15"/>
  <c r="E101" i="15"/>
  <c r="D101" i="15"/>
  <c r="C94" i="15"/>
  <c r="D90" i="15"/>
  <c r="D94" i="15" s="1"/>
  <c r="C85" i="15"/>
  <c r="C84" i="15"/>
  <c r="C83" i="15"/>
  <c r="C82" i="15"/>
  <c r="C81" i="15"/>
  <c r="C76" i="15"/>
  <c r="C74" i="15"/>
  <c r="C71" i="15"/>
  <c r="D59" i="15"/>
  <c r="E59" i="15" s="1"/>
  <c r="F59" i="15" s="1"/>
  <c r="F58" i="15"/>
  <c r="E58" i="15"/>
  <c r="D58" i="15"/>
  <c r="C57" i="15"/>
  <c r="C54" i="15"/>
  <c r="C42" i="15"/>
  <c r="C31" i="15"/>
  <c r="F16" i="15"/>
  <c r="D130" i="15" s="1"/>
  <c r="E16" i="15"/>
  <c r="D129" i="15" s="1"/>
  <c r="D16" i="15"/>
  <c r="D128" i="15" s="1"/>
  <c r="D130" i="14"/>
  <c r="C110" i="14"/>
  <c r="C109" i="14"/>
  <c r="C108" i="14"/>
  <c r="F101" i="14"/>
  <c r="E101" i="14"/>
  <c r="D101" i="14"/>
  <c r="C94" i="14"/>
  <c r="D90" i="14"/>
  <c r="D94" i="14" s="1"/>
  <c r="C85" i="14"/>
  <c r="C84" i="14"/>
  <c r="C83" i="14"/>
  <c r="C82" i="14"/>
  <c r="C81" i="14"/>
  <c r="C76" i="14"/>
  <c r="C74" i="14"/>
  <c r="C71" i="14"/>
  <c r="D59" i="14"/>
  <c r="E59" i="14" s="1"/>
  <c r="F59" i="14" s="1"/>
  <c r="F58" i="14"/>
  <c r="E58" i="14"/>
  <c r="D58" i="14"/>
  <c r="C57" i="14"/>
  <c r="C54" i="14"/>
  <c r="C42" i="14"/>
  <c r="C31" i="14"/>
  <c r="E16" i="14"/>
  <c r="D129" i="14" s="1"/>
  <c r="D16" i="14"/>
  <c r="D128" i="14" s="1"/>
  <c r="D130" i="13"/>
  <c r="C110" i="13"/>
  <c r="C109" i="13"/>
  <c r="C108" i="13"/>
  <c r="F101" i="13"/>
  <c r="E101" i="13"/>
  <c r="D101" i="13"/>
  <c r="C94" i="13"/>
  <c r="D90" i="13"/>
  <c r="D94" i="13" s="1"/>
  <c r="C85" i="13"/>
  <c r="C84" i="13"/>
  <c r="C83" i="13"/>
  <c r="C82" i="13"/>
  <c r="C81" i="13"/>
  <c r="C76" i="13"/>
  <c r="C74" i="13"/>
  <c r="C71" i="13"/>
  <c r="D59" i="13"/>
  <c r="E59" i="13" s="1"/>
  <c r="F59" i="13" s="1"/>
  <c r="F58" i="13"/>
  <c r="E58" i="13"/>
  <c r="D58" i="13"/>
  <c r="C57" i="13"/>
  <c r="C54" i="13"/>
  <c r="C42" i="13"/>
  <c r="C31" i="13"/>
  <c r="E16" i="13"/>
  <c r="D129" i="13" s="1"/>
  <c r="D16" i="13"/>
  <c r="D128" i="13" s="1"/>
  <c r="D130" i="12"/>
  <c r="C110" i="12"/>
  <c r="C109" i="12"/>
  <c r="C108" i="12"/>
  <c r="F101" i="12"/>
  <c r="E101" i="12"/>
  <c r="D101" i="12"/>
  <c r="C94" i="12"/>
  <c r="D90" i="12"/>
  <c r="D94" i="12" s="1"/>
  <c r="C85" i="12"/>
  <c r="C84" i="12"/>
  <c r="C83" i="12"/>
  <c r="C82" i="12"/>
  <c r="C81" i="12"/>
  <c r="C76" i="12"/>
  <c r="C74" i="12"/>
  <c r="C71" i="12"/>
  <c r="D59" i="12"/>
  <c r="E59" i="12" s="1"/>
  <c r="F59" i="12" s="1"/>
  <c r="F58" i="12"/>
  <c r="E58" i="12"/>
  <c r="D58" i="12"/>
  <c r="C57" i="12"/>
  <c r="C54" i="12"/>
  <c r="C42" i="12"/>
  <c r="C31" i="12"/>
  <c r="E16" i="12"/>
  <c r="D129" i="12" s="1"/>
  <c r="D16" i="12"/>
  <c r="D128" i="12" s="1"/>
  <c r="D130" i="11"/>
  <c r="C110" i="11"/>
  <c r="C109" i="11"/>
  <c r="C108" i="11"/>
  <c r="F101" i="11"/>
  <c r="E101" i="11"/>
  <c r="D101" i="11"/>
  <c r="C94" i="11"/>
  <c r="D90" i="11"/>
  <c r="D94" i="11" s="1"/>
  <c r="C85" i="11"/>
  <c r="C84" i="11"/>
  <c r="C83" i="11"/>
  <c r="C82" i="11"/>
  <c r="C81" i="11"/>
  <c r="C76" i="11"/>
  <c r="C74" i="11"/>
  <c r="C71" i="11"/>
  <c r="D59" i="11"/>
  <c r="E59" i="11" s="1"/>
  <c r="F59" i="11" s="1"/>
  <c r="F58" i="11"/>
  <c r="E58" i="11"/>
  <c r="D58" i="11"/>
  <c r="C57" i="11"/>
  <c r="C54" i="11"/>
  <c r="C42" i="11"/>
  <c r="C31" i="11"/>
  <c r="E16" i="11"/>
  <c r="D129" i="11" s="1"/>
  <c r="D16" i="11"/>
  <c r="D128" i="11" s="1"/>
  <c r="D130" i="10"/>
  <c r="C110" i="10"/>
  <c r="C109" i="10"/>
  <c r="C108" i="10"/>
  <c r="F101" i="10"/>
  <c r="E101" i="10"/>
  <c r="D101" i="10"/>
  <c r="C94" i="10"/>
  <c r="D90" i="10"/>
  <c r="D94" i="10" s="1"/>
  <c r="C85" i="10"/>
  <c r="C84" i="10"/>
  <c r="C83" i="10"/>
  <c r="C82" i="10"/>
  <c r="C81" i="10"/>
  <c r="C76" i="10"/>
  <c r="C74" i="10"/>
  <c r="C71" i="10"/>
  <c r="D59" i="10"/>
  <c r="E59" i="10" s="1"/>
  <c r="F59" i="10" s="1"/>
  <c r="F58" i="10"/>
  <c r="E58" i="10"/>
  <c r="D58" i="10"/>
  <c r="C57" i="10"/>
  <c r="C54" i="10"/>
  <c r="C42" i="10"/>
  <c r="C31" i="10"/>
  <c r="E16" i="10"/>
  <c r="D129" i="10" s="1"/>
  <c r="D16" i="10"/>
  <c r="D128" i="10" s="1"/>
  <c r="D130" i="9"/>
  <c r="C110" i="9"/>
  <c r="C109" i="9"/>
  <c r="C108" i="9"/>
  <c r="F101" i="9"/>
  <c r="E101" i="9"/>
  <c r="D101" i="9"/>
  <c r="C94" i="9"/>
  <c r="D90" i="9"/>
  <c r="D94" i="9" s="1"/>
  <c r="C85" i="9"/>
  <c r="C84" i="9"/>
  <c r="C83" i="9"/>
  <c r="C82" i="9"/>
  <c r="C81" i="9"/>
  <c r="C76" i="9"/>
  <c r="C74" i="9"/>
  <c r="C71" i="9"/>
  <c r="D59" i="9"/>
  <c r="E59" i="9" s="1"/>
  <c r="F59" i="9" s="1"/>
  <c r="F58" i="9"/>
  <c r="E58" i="9"/>
  <c r="D58" i="9"/>
  <c r="C57" i="9"/>
  <c r="C54" i="9"/>
  <c r="C42" i="9"/>
  <c r="C31" i="9"/>
  <c r="E16" i="9"/>
  <c r="D129" i="9" s="1"/>
  <c r="D16" i="9"/>
  <c r="D128" i="9" s="1"/>
  <c r="D130" i="8"/>
  <c r="C110" i="8"/>
  <c r="C109" i="8"/>
  <c r="C108" i="8"/>
  <c r="F101" i="8"/>
  <c r="E101" i="8"/>
  <c r="D101" i="8"/>
  <c r="C94" i="8"/>
  <c r="D90" i="8"/>
  <c r="D94" i="8" s="1"/>
  <c r="C85" i="8"/>
  <c r="C84" i="8"/>
  <c r="C83" i="8"/>
  <c r="C82" i="8"/>
  <c r="C81" i="8"/>
  <c r="C76" i="8"/>
  <c r="C74" i="8"/>
  <c r="C71" i="8"/>
  <c r="D59" i="8"/>
  <c r="E59" i="8" s="1"/>
  <c r="F59" i="8" s="1"/>
  <c r="F58" i="8"/>
  <c r="E58" i="8"/>
  <c r="D58" i="8"/>
  <c r="C57" i="8"/>
  <c r="C54" i="8"/>
  <c r="C42" i="8"/>
  <c r="C31" i="8"/>
  <c r="E16" i="8"/>
  <c r="D129" i="8" s="1"/>
  <c r="D16" i="8"/>
  <c r="D128" i="8" s="1"/>
  <c r="C110" i="7"/>
  <c r="C109" i="7"/>
  <c r="C108" i="7"/>
  <c r="F101" i="7"/>
  <c r="E101" i="7"/>
  <c r="D101" i="7"/>
  <c r="C94" i="7"/>
  <c r="D90" i="7"/>
  <c r="D94" i="7" s="1"/>
  <c r="C85" i="7"/>
  <c r="C84" i="7"/>
  <c r="C83" i="7"/>
  <c r="C82" i="7"/>
  <c r="C81" i="7"/>
  <c r="C76" i="7"/>
  <c r="C74" i="7"/>
  <c r="C71" i="7"/>
  <c r="D59" i="7"/>
  <c r="E59" i="7" s="1"/>
  <c r="F59" i="7" s="1"/>
  <c r="F58" i="7"/>
  <c r="E58" i="7"/>
  <c r="D58" i="7"/>
  <c r="C57" i="7"/>
  <c r="C54" i="7"/>
  <c r="C42" i="7"/>
  <c r="C31" i="7"/>
  <c r="F16" i="7"/>
  <c r="D130" i="7" s="1"/>
  <c r="E16" i="7"/>
  <c r="D129" i="7" s="1"/>
  <c r="D16" i="7"/>
  <c r="D128" i="7" s="1"/>
  <c r="D130" i="6"/>
  <c r="C110" i="6"/>
  <c r="C109" i="6"/>
  <c r="C108" i="6"/>
  <c r="F101" i="6"/>
  <c r="E101" i="6"/>
  <c r="D101" i="6"/>
  <c r="C94" i="6"/>
  <c r="D90" i="6"/>
  <c r="D94" i="6" s="1"/>
  <c r="C85" i="6"/>
  <c r="C84" i="6"/>
  <c r="C83" i="6"/>
  <c r="C82" i="6"/>
  <c r="C81" i="6"/>
  <c r="C76" i="6"/>
  <c r="C74" i="6"/>
  <c r="C71" i="6"/>
  <c r="D59" i="6"/>
  <c r="E59" i="6" s="1"/>
  <c r="F59" i="6" s="1"/>
  <c r="F58" i="6"/>
  <c r="E58" i="6"/>
  <c r="D58" i="6"/>
  <c r="C57" i="6"/>
  <c r="C54" i="6"/>
  <c r="C42" i="6"/>
  <c r="C31" i="6"/>
  <c r="E16" i="6"/>
  <c r="D129" i="6" s="1"/>
  <c r="D16" i="6"/>
  <c r="D128" i="6" s="1"/>
  <c r="C110" i="5"/>
  <c r="C109" i="5"/>
  <c r="C108" i="5"/>
  <c r="F101" i="5"/>
  <c r="E101" i="5"/>
  <c r="D101" i="5"/>
  <c r="C94" i="5"/>
  <c r="D90" i="5"/>
  <c r="D94" i="5" s="1"/>
  <c r="C85" i="5"/>
  <c r="C84" i="5"/>
  <c r="C83" i="5"/>
  <c r="C82" i="5"/>
  <c r="C81" i="5"/>
  <c r="C76" i="5"/>
  <c r="C74" i="5"/>
  <c r="C71" i="5"/>
  <c r="D59" i="5"/>
  <c r="E59" i="5" s="1"/>
  <c r="F59" i="5" s="1"/>
  <c r="F58" i="5"/>
  <c r="E58" i="5"/>
  <c r="D58" i="5"/>
  <c r="C57" i="5"/>
  <c r="C54" i="5"/>
  <c r="C42" i="5"/>
  <c r="C31" i="5"/>
  <c r="F16" i="5"/>
  <c r="D130" i="5" s="1"/>
  <c r="E16" i="5"/>
  <c r="D129" i="5" s="1"/>
  <c r="D16" i="5"/>
  <c r="D128" i="5" s="1"/>
  <c r="C111" i="4"/>
  <c r="C110" i="4"/>
  <c r="C109" i="4"/>
  <c r="C103" i="4"/>
  <c r="E102" i="4"/>
  <c r="D102" i="4"/>
  <c r="E101" i="4"/>
  <c r="D101" i="4"/>
  <c r="E100" i="4"/>
  <c r="D100" i="4"/>
  <c r="E99" i="4"/>
  <c r="E103" i="4" s="1"/>
  <c r="E123" i="4" s="1"/>
  <c r="D99" i="4"/>
  <c r="D103" i="4" s="1"/>
  <c r="D123" i="4" s="1"/>
  <c r="C94" i="4"/>
  <c r="E90" i="4"/>
  <c r="E94" i="4" s="1"/>
  <c r="D90" i="4"/>
  <c r="D94" i="4" s="1"/>
  <c r="C85" i="4"/>
  <c r="C84" i="4"/>
  <c r="C83" i="4"/>
  <c r="C82" i="4"/>
  <c r="C81" i="4"/>
  <c r="C76" i="4"/>
  <c r="C74" i="4"/>
  <c r="C71" i="4"/>
  <c r="E61" i="4"/>
  <c r="D61" i="4"/>
  <c r="D59" i="4"/>
  <c r="E59" i="4" s="1"/>
  <c r="E58" i="4"/>
  <c r="D58" i="4"/>
  <c r="C54" i="4"/>
  <c r="C42" i="4"/>
  <c r="C31" i="4"/>
  <c r="E16" i="4"/>
  <c r="C131" i="4" s="1"/>
  <c r="D16" i="4"/>
  <c r="C130" i="4" s="1"/>
  <c r="D39" i="3"/>
  <c r="D8" i="3"/>
  <c r="E8" i="3" s="1"/>
  <c r="D7" i="3"/>
  <c r="E7" i="3" s="1"/>
  <c r="D6" i="3"/>
  <c r="E6" i="3" s="1"/>
  <c r="J20" i="2"/>
  <c r="J19" i="2"/>
  <c r="J18" i="2"/>
  <c r="J17" i="2"/>
  <c r="J21" i="2" s="1"/>
  <c r="J12" i="2"/>
  <c r="J11" i="2"/>
  <c r="J10" i="2"/>
  <c r="J9" i="2"/>
  <c r="J8" i="2"/>
  <c r="J7" i="2"/>
  <c r="J6" i="2"/>
  <c r="J5" i="2"/>
  <c r="J13" i="2" s="1"/>
  <c r="F20" i="1"/>
  <c r="F19" i="1"/>
  <c r="F18" i="1"/>
  <c r="F23" i="1" s="1"/>
  <c r="C99" i="60" l="1"/>
  <c r="C99" i="59"/>
  <c r="C99" i="58"/>
  <c r="C99" i="57"/>
  <c r="C99" i="56"/>
  <c r="C99" i="55"/>
  <c r="C99" i="54"/>
  <c r="C99" i="53"/>
  <c r="C99" i="52"/>
  <c r="C99" i="51"/>
  <c r="C99" i="50"/>
  <c r="C99" i="49"/>
  <c r="C99" i="48"/>
  <c r="C99" i="47"/>
  <c r="C99" i="46"/>
  <c r="C99" i="45"/>
  <c r="C99" i="44"/>
  <c r="C99" i="43"/>
  <c r="C99" i="42"/>
  <c r="C99" i="41"/>
  <c r="C99" i="40"/>
  <c r="C99" i="39"/>
  <c r="C99" i="38"/>
  <c r="C99" i="37"/>
  <c r="C99" i="36"/>
  <c r="C99" i="35"/>
  <c r="C99" i="34"/>
  <c r="C99" i="33"/>
  <c r="C99" i="32"/>
  <c r="C99" i="31"/>
  <c r="C99" i="30"/>
  <c r="C99" i="29"/>
  <c r="C99" i="28"/>
  <c r="C99" i="27"/>
  <c r="C99" i="26"/>
  <c r="C99" i="25"/>
  <c r="C99" i="24"/>
  <c r="C99" i="23"/>
  <c r="C99" i="22"/>
  <c r="C99" i="21"/>
  <c r="C99" i="20"/>
  <c r="C99" i="19"/>
  <c r="C99" i="18"/>
  <c r="C99" i="17"/>
  <c r="C99" i="16"/>
  <c r="C99" i="15"/>
  <c r="C99" i="14"/>
  <c r="C99" i="13"/>
  <c r="C99" i="12"/>
  <c r="C99" i="11"/>
  <c r="C99" i="10"/>
  <c r="C99" i="9"/>
  <c r="C99" i="8"/>
  <c r="C99" i="7"/>
  <c r="C99" i="6"/>
  <c r="C99" i="5"/>
  <c r="C100" i="60"/>
  <c r="C100" i="59"/>
  <c r="C100" i="58"/>
  <c r="C100" i="57"/>
  <c r="C100" i="56"/>
  <c r="C100" i="55"/>
  <c r="C100" i="54"/>
  <c r="C100" i="53"/>
  <c r="C100" i="52"/>
  <c r="C100" i="51"/>
  <c r="C100" i="50"/>
  <c r="C100" i="49"/>
  <c r="C100" i="48"/>
  <c r="C100" i="47"/>
  <c r="C100" i="46"/>
  <c r="C100" i="45"/>
  <c r="C100" i="44"/>
  <c r="C100" i="43"/>
  <c r="C100" i="42"/>
  <c r="C100" i="41"/>
  <c r="C100" i="40"/>
  <c r="C100" i="39"/>
  <c r="C100" i="38"/>
  <c r="C100" i="37"/>
  <c r="C100" i="36"/>
  <c r="C100" i="35"/>
  <c r="C100" i="34"/>
  <c r="C100" i="33"/>
  <c r="C100" i="32"/>
  <c r="C100" i="31"/>
  <c r="C100" i="30"/>
  <c r="C100" i="29"/>
  <c r="C100" i="28"/>
  <c r="C100" i="27"/>
  <c r="C100" i="26"/>
  <c r="C100" i="25"/>
  <c r="C100" i="24"/>
  <c r="C100" i="23"/>
  <c r="C100" i="22"/>
  <c r="C100" i="21"/>
  <c r="C100" i="20"/>
  <c r="C100" i="19"/>
  <c r="C100" i="18"/>
  <c r="C100" i="17"/>
  <c r="C100" i="16"/>
  <c r="C100" i="15"/>
  <c r="C100" i="14"/>
  <c r="C100" i="13"/>
  <c r="C100" i="12"/>
  <c r="C100" i="11"/>
  <c r="C100" i="10"/>
  <c r="C100" i="9"/>
  <c r="C100" i="8"/>
  <c r="C100" i="7"/>
  <c r="C100" i="6"/>
  <c r="C100" i="5"/>
  <c r="D57" i="60"/>
  <c r="D57" i="59"/>
  <c r="D57" i="58"/>
  <c r="D57" i="57"/>
  <c r="D57" i="56"/>
  <c r="D57" i="55"/>
  <c r="D57" i="54"/>
  <c r="D57" i="53"/>
  <c r="D57" i="52"/>
  <c r="D57" i="51"/>
  <c r="D57" i="50"/>
  <c r="D57" i="49"/>
  <c r="D57" i="48"/>
  <c r="D57" i="47"/>
  <c r="D57" i="46"/>
  <c r="D57" i="45"/>
  <c r="D57" i="44"/>
  <c r="D57" i="43"/>
  <c r="D57" i="42"/>
  <c r="D57" i="41"/>
  <c r="D57" i="40"/>
  <c r="D57" i="39"/>
  <c r="D57" i="38"/>
  <c r="D57" i="37"/>
  <c r="D57" i="36"/>
  <c r="D57" i="35"/>
  <c r="D57" i="34"/>
  <c r="D57" i="33"/>
  <c r="D57" i="32"/>
  <c r="D57" i="31"/>
  <c r="D57" i="30"/>
  <c r="D57" i="29"/>
  <c r="D57" i="28"/>
  <c r="D57" i="27"/>
  <c r="D57" i="26"/>
  <c r="D57" i="25"/>
  <c r="D57" i="24"/>
  <c r="D57" i="23"/>
  <c r="D57" i="22"/>
  <c r="D57" i="21"/>
  <c r="D57" i="20"/>
  <c r="D57" i="19"/>
  <c r="D57" i="18"/>
  <c r="D57" i="17"/>
  <c r="D57" i="16"/>
  <c r="D57" i="15"/>
  <c r="D57" i="14"/>
  <c r="D57" i="13"/>
  <c r="D57" i="12"/>
  <c r="D57" i="11"/>
  <c r="D57" i="10"/>
  <c r="D57" i="9"/>
  <c r="D57" i="8"/>
  <c r="D57" i="7"/>
  <c r="D57" i="6"/>
  <c r="D57" i="5"/>
  <c r="E57" i="60"/>
  <c r="E57" i="59"/>
  <c r="E57" i="58"/>
  <c r="E57" i="57"/>
  <c r="E57" i="56"/>
  <c r="E57" i="55"/>
  <c r="E57" i="54"/>
  <c r="E57" i="53"/>
  <c r="E57" i="52"/>
  <c r="E57" i="51"/>
  <c r="E57" i="50"/>
  <c r="E57" i="49"/>
  <c r="E57" i="48"/>
  <c r="E57" i="47"/>
  <c r="E57" i="46"/>
  <c r="E57" i="45"/>
  <c r="E57" i="44"/>
  <c r="E57" i="43"/>
  <c r="E57" i="42"/>
  <c r="E57" i="41"/>
  <c r="E57" i="40"/>
  <c r="E57" i="39"/>
  <c r="E57" i="38"/>
  <c r="E57" i="37"/>
  <c r="E57" i="36"/>
  <c r="E57" i="35"/>
  <c r="E57" i="34"/>
  <c r="E57" i="33"/>
  <c r="E57" i="32"/>
  <c r="E57" i="31"/>
  <c r="E57" i="30"/>
  <c r="E57" i="29"/>
  <c r="E57" i="28"/>
  <c r="E57" i="27"/>
  <c r="E57" i="26"/>
  <c r="E57" i="25"/>
  <c r="E57" i="24"/>
  <c r="E57" i="23"/>
  <c r="E57" i="22"/>
  <c r="E57" i="21"/>
  <c r="E57" i="20"/>
  <c r="E57" i="19"/>
  <c r="E57" i="18"/>
  <c r="E57" i="17"/>
  <c r="E57" i="16"/>
  <c r="E57" i="15"/>
  <c r="E57" i="14"/>
  <c r="E57" i="13"/>
  <c r="E57" i="12"/>
  <c r="E57" i="11"/>
  <c r="E57" i="10"/>
  <c r="E57" i="9"/>
  <c r="E57" i="8"/>
  <c r="E57" i="7"/>
  <c r="E57" i="6"/>
  <c r="E57" i="5"/>
  <c r="F57" i="60"/>
  <c r="F57" i="59"/>
  <c r="F57" i="58"/>
  <c r="F57" i="57"/>
  <c r="F57" i="56"/>
  <c r="F57" i="55"/>
  <c r="F57" i="54"/>
  <c r="F57" i="53"/>
  <c r="F57" i="52"/>
  <c r="F57" i="51"/>
  <c r="F57" i="50"/>
  <c r="F57" i="49"/>
  <c r="F57" i="48"/>
  <c r="F57" i="47"/>
  <c r="F57" i="46"/>
  <c r="F57" i="45"/>
  <c r="F57" i="44"/>
  <c r="F57" i="43"/>
  <c r="F57" i="42"/>
  <c r="F57" i="41"/>
  <c r="F57" i="40"/>
  <c r="F57" i="39"/>
  <c r="F57" i="38"/>
  <c r="F57" i="37"/>
  <c r="F57" i="36"/>
  <c r="F57" i="35"/>
  <c r="F57" i="34"/>
  <c r="F57" i="33"/>
  <c r="F57" i="32"/>
  <c r="F57" i="31"/>
  <c r="F57" i="30"/>
  <c r="F57" i="29"/>
  <c r="F57" i="28"/>
  <c r="F57" i="27"/>
  <c r="F57" i="26"/>
  <c r="F57" i="25"/>
  <c r="F57" i="24"/>
  <c r="F57" i="23"/>
  <c r="F57" i="22"/>
  <c r="F57" i="21"/>
  <c r="F57" i="20"/>
  <c r="F57" i="19"/>
  <c r="F57" i="18"/>
  <c r="F57" i="17"/>
  <c r="F57" i="16"/>
  <c r="F57" i="15"/>
  <c r="F57" i="14"/>
  <c r="F57" i="13"/>
  <c r="F57" i="12"/>
  <c r="F57" i="11"/>
  <c r="F57" i="10"/>
  <c r="F57" i="9"/>
  <c r="F57" i="8"/>
  <c r="F57" i="7"/>
  <c r="F57" i="6"/>
  <c r="F57" i="5"/>
  <c r="E31" i="4"/>
  <c r="D31" i="4"/>
  <c r="C43" i="4"/>
  <c r="C75" i="4"/>
  <c r="C65" i="4"/>
  <c r="C72" i="4"/>
  <c r="C87" i="4"/>
  <c r="C93" i="4" s="1"/>
  <c r="F31" i="5"/>
  <c r="E31" i="5"/>
  <c r="D31" i="5"/>
  <c r="C43" i="5"/>
  <c r="C75" i="5"/>
  <c r="C65" i="5"/>
  <c r="C72" i="5"/>
  <c r="C87" i="5"/>
  <c r="C93" i="5" s="1"/>
  <c r="F31" i="6"/>
  <c r="E31" i="6"/>
  <c r="D31" i="6"/>
  <c r="C43" i="6"/>
  <c r="C75" i="6"/>
  <c r="C65" i="6"/>
  <c r="C72" i="6"/>
  <c r="C87" i="6"/>
  <c r="C93" i="6" s="1"/>
  <c r="F31" i="7"/>
  <c r="E31" i="7"/>
  <c r="D31" i="7"/>
  <c r="C43" i="7"/>
  <c r="C75" i="7"/>
  <c r="C65" i="7"/>
  <c r="C72" i="7"/>
  <c r="C87" i="7"/>
  <c r="C93" i="7" s="1"/>
  <c r="F31" i="8"/>
  <c r="E31" i="8"/>
  <c r="D31" i="8"/>
  <c r="C43" i="8"/>
  <c r="C75" i="8"/>
  <c r="C65" i="8"/>
  <c r="C72" i="8"/>
  <c r="C87" i="8"/>
  <c r="C93" i="8" s="1"/>
  <c r="F31" i="9"/>
  <c r="E31" i="9"/>
  <c r="D31" i="9"/>
  <c r="C43" i="9"/>
  <c r="C75" i="9"/>
  <c r="C65" i="9"/>
  <c r="C72" i="9"/>
  <c r="C87" i="9"/>
  <c r="C93" i="9" s="1"/>
  <c r="F31" i="10"/>
  <c r="E31" i="10"/>
  <c r="D31" i="10"/>
  <c r="C43" i="10"/>
  <c r="C75" i="10"/>
  <c r="C65" i="10"/>
  <c r="C72" i="10"/>
  <c r="C87" i="10"/>
  <c r="C93" i="10" s="1"/>
  <c r="F31" i="11"/>
  <c r="E31" i="11"/>
  <c r="D31" i="11"/>
  <c r="C43" i="11"/>
  <c r="C75" i="11"/>
  <c r="C65" i="11"/>
  <c r="C72" i="11"/>
  <c r="C87" i="11"/>
  <c r="C93" i="11" s="1"/>
  <c r="F31" i="12"/>
  <c r="E31" i="12"/>
  <c r="D31" i="12"/>
  <c r="C43" i="12"/>
  <c r="C75" i="12"/>
  <c r="C65" i="12"/>
  <c r="C72" i="12"/>
  <c r="C87" i="12"/>
  <c r="C93" i="12" s="1"/>
  <c r="F31" i="13"/>
  <c r="E31" i="13"/>
  <c r="D31" i="13"/>
  <c r="C43" i="13"/>
  <c r="C75" i="13"/>
  <c r="C65" i="13"/>
  <c r="C72" i="13"/>
  <c r="C87" i="13"/>
  <c r="C93" i="13" s="1"/>
  <c r="F31" i="14"/>
  <c r="E31" i="14"/>
  <c r="D31" i="14"/>
  <c r="C43" i="14"/>
  <c r="C75" i="14"/>
  <c r="C65" i="14"/>
  <c r="C72" i="14"/>
  <c r="C87" i="14"/>
  <c r="C93" i="14" s="1"/>
  <c r="F31" i="15"/>
  <c r="E31" i="15"/>
  <c r="D31" i="15"/>
  <c r="C43" i="15"/>
  <c r="C75" i="15"/>
  <c r="C65" i="15"/>
  <c r="C72" i="15"/>
  <c r="C87" i="15"/>
  <c r="C93" i="15" s="1"/>
  <c r="F31" i="16"/>
  <c r="E31" i="16"/>
  <c r="D31" i="16"/>
  <c r="C43" i="16"/>
  <c r="C75" i="16"/>
  <c r="C65" i="16"/>
  <c r="C72" i="16"/>
  <c r="C87" i="16"/>
  <c r="C93" i="16" s="1"/>
  <c r="F31" i="17"/>
  <c r="E31" i="17"/>
  <c r="D31" i="17"/>
  <c r="C43" i="17"/>
  <c r="C75" i="17"/>
  <c r="C65" i="17"/>
  <c r="C72" i="17"/>
  <c r="C87" i="17"/>
  <c r="C93" i="17" s="1"/>
  <c r="F31" i="18"/>
  <c r="E31" i="18"/>
  <c r="D31" i="18"/>
  <c r="C43" i="18"/>
  <c r="C75" i="18"/>
  <c r="C65" i="18"/>
  <c r="C72" i="18"/>
  <c r="C87" i="18"/>
  <c r="C93" i="18" s="1"/>
  <c r="F31" i="19"/>
  <c r="E31" i="19"/>
  <c r="D31" i="19"/>
  <c r="C43" i="19"/>
  <c r="C75" i="19"/>
  <c r="C65" i="19"/>
  <c r="C72" i="19"/>
  <c r="C87" i="19"/>
  <c r="C93" i="19" s="1"/>
  <c r="F31" i="20"/>
  <c r="E31" i="20"/>
  <c r="D31" i="20"/>
  <c r="C43" i="20"/>
  <c r="C75" i="20"/>
  <c r="C65" i="20"/>
  <c r="C72" i="20"/>
  <c r="C87" i="20"/>
  <c r="C93" i="20" s="1"/>
  <c r="F31" i="21"/>
  <c r="E31" i="21"/>
  <c r="D31" i="21"/>
  <c r="C43" i="21"/>
  <c r="C75" i="21"/>
  <c r="C65" i="21"/>
  <c r="C72" i="21"/>
  <c r="C87" i="21"/>
  <c r="C93" i="21" s="1"/>
  <c r="F31" i="22"/>
  <c r="E31" i="22"/>
  <c r="D31" i="22"/>
  <c r="C43" i="22"/>
  <c r="C75" i="22"/>
  <c r="C65" i="22"/>
  <c r="C72" i="22"/>
  <c r="C87" i="22"/>
  <c r="C93" i="22" s="1"/>
  <c r="F31" i="23"/>
  <c r="E31" i="23"/>
  <c r="D31" i="23"/>
  <c r="C43" i="23"/>
  <c r="C75" i="23"/>
  <c r="C65" i="23"/>
  <c r="C72" i="23"/>
  <c r="C87" i="23"/>
  <c r="C93" i="23" s="1"/>
  <c r="F31" i="24"/>
  <c r="E31" i="24"/>
  <c r="D31" i="24"/>
  <c r="C43" i="24"/>
  <c r="C75" i="24"/>
  <c r="C65" i="24"/>
  <c r="C72" i="24"/>
  <c r="C87" i="24"/>
  <c r="C93" i="24" s="1"/>
  <c r="F31" i="25"/>
  <c r="E31" i="25"/>
  <c r="D31" i="25"/>
  <c r="C43" i="25"/>
  <c r="C75" i="25"/>
  <c r="C65" i="25"/>
  <c r="C72" i="25"/>
  <c r="C87" i="25"/>
  <c r="C93" i="25" s="1"/>
  <c r="F31" i="26"/>
  <c r="E31" i="26"/>
  <c r="D31" i="26"/>
  <c r="C43" i="26"/>
  <c r="C75" i="26"/>
  <c r="C65" i="26"/>
  <c r="C72" i="26"/>
  <c r="C87" i="26"/>
  <c r="C93" i="26" s="1"/>
  <c r="F31" i="27"/>
  <c r="E31" i="27"/>
  <c r="D31" i="27"/>
  <c r="C43" i="27"/>
  <c r="C75" i="27"/>
  <c r="C65" i="27"/>
  <c r="C72" i="27"/>
  <c r="C87" i="27"/>
  <c r="C93" i="27" s="1"/>
  <c r="F31" i="28"/>
  <c r="E31" i="28"/>
  <c r="D31" i="28"/>
  <c r="C43" i="28"/>
  <c r="C75" i="28"/>
  <c r="C65" i="28"/>
  <c r="C72" i="28"/>
  <c r="C87" i="28"/>
  <c r="C93" i="28" s="1"/>
  <c r="F31" i="29"/>
  <c r="E31" i="29"/>
  <c r="D31" i="29"/>
  <c r="C43" i="29"/>
  <c r="C75" i="29"/>
  <c r="C65" i="29"/>
  <c r="C72" i="29"/>
  <c r="C87" i="29"/>
  <c r="C93" i="29" s="1"/>
  <c r="F31" i="30"/>
  <c r="E31" i="30"/>
  <c r="D31" i="30"/>
  <c r="C43" i="30"/>
  <c r="C75" i="30"/>
  <c r="C65" i="30"/>
  <c r="C72" i="30"/>
  <c r="C87" i="30"/>
  <c r="C93" i="30" s="1"/>
  <c r="F31" i="31"/>
  <c r="E31" i="31"/>
  <c r="D31" i="31"/>
  <c r="C43" i="31"/>
  <c r="C75" i="31"/>
  <c r="C65" i="31"/>
  <c r="C72" i="31"/>
  <c r="C87" i="31"/>
  <c r="C93" i="31" s="1"/>
  <c r="F31" i="32"/>
  <c r="E31" i="32"/>
  <c r="D31" i="32"/>
  <c r="C43" i="32"/>
  <c r="C75" i="32"/>
  <c r="C65" i="32"/>
  <c r="C72" i="32"/>
  <c r="C87" i="32"/>
  <c r="C93" i="32" s="1"/>
  <c r="F31" i="33"/>
  <c r="E31" i="33"/>
  <c r="D31" i="33"/>
  <c r="C43" i="33"/>
  <c r="C75" i="33"/>
  <c r="C65" i="33"/>
  <c r="C72" i="33"/>
  <c r="C87" i="33"/>
  <c r="C93" i="33" s="1"/>
  <c r="F31" i="34"/>
  <c r="E31" i="34"/>
  <c r="D31" i="34"/>
  <c r="C43" i="34"/>
  <c r="C75" i="34"/>
  <c r="C65" i="34"/>
  <c r="C72" i="34"/>
  <c r="C87" i="34"/>
  <c r="C93" i="34" s="1"/>
  <c r="F31" i="35"/>
  <c r="E31" i="35"/>
  <c r="D31" i="35"/>
  <c r="C43" i="35"/>
  <c r="C75" i="35"/>
  <c r="C65" i="35"/>
  <c r="C72" i="35"/>
  <c r="C87" i="35"/>
  <c r="C93" i="35" s="1"/>
  <c r="F31" i="36"/>
  <c r="E31" i="36"/>
  <c r="D31" i="36"/>
  <c r="C43" i="36"/>
  <c r="C75" i="36"/>
  <c r="C65" i="36"/>
  <c r="C72" i="36"/>
  <c r="C87" i="36"/>
  <c r="C93" i="36" s="1"/>
  <c r="F31" i="37"/>
  <c r="E31" i="37"/>
  <c r="D31" i="37"/>
  <c r="C43" i="37"/>
  <c r="C75" i="37"/>
  <c r="C65" i="37"/>
  <c r="C72" i="37"/>
  <c r="C87" i="37"/>
  <c r="C93" i="37" s="1"/>
  <c r="F31" i="38"/>
  <c r="E31" i="38"/>
  <c r="D31" i="38"/>
  <c r="C43" i="38"/>
  <c r="C75" i="38"/>
  <c r="C65" i="38"/>
  <c r="C72" i="38"/>
  <c r="C87" i="38"/>
  <c r="C93" i="38" s="1"/>
  <c r="F31" i="39"/>
  <c r="E31" i="39"/>
  <c r="D31" i="39"/>
  <c r="C43" i="39"/>
  <c r="C75" i="39"/>
  <c r="C65" i="39"/>
  <c r="C72" i="39"/>
  <c r="C87" i="39"/>
  <c r="C93" i="39" s="1"/>
  <c r="F31" i="40"/>
  <c r="E31" i="40"/>
  <c r="D31" i="40"/>
  <c r="C43" i="40"/>
  <c r="C75" i="40"/>
  <c r="C65" i="40"/>
  <c r="C72" i="40"/>
  <c r="C87" i="40"/>
  <c r="C93" i="40" s="1"/>
  <c r="F31" i="41"/>
  <c r="E31" i="41"/>
  <c r="D31" i="41"/>
  <c r="C43" i="41"/>
  <c r="C75" i="41"/>
  <c r="C65" i="41"/>
  <c r="C72" i="41"/>
  <c r="C87" i="41"/>
  <c r="C93" i="41" s="1"/>
  <c r="F31" i="42"/>
  <c r="E31" i="42"/>
  <c r="D31" i="42"/>
  <c r="C43" i="42"/>
  <c r="C75" i="42"/>
  <c r="C65" i="42"/>
  <c r="C72" i="42"/>
  <c r="C87" i="42"/>
  <c r="C93" i="42" s="1"/>
  <c r="F31" i="43"/>
  <c r="E31" i="43"/>
  <c r="D31" i="43"/>
  <c r="C43" i="43"/>
  <c r="C75" i="43"/>
  <c r="C65" i="43"/>
  <c r="C72" i="43"/>
  <c r="C87" i="43"/>
  <c r="C93" i="43" s="1"/>
  <c r="F31" i="44"/>
  <c r="E31" i="44"/>
  <c r="D31" i="44"/>
  <c r="C43" i="44"/>
  <c r="C75" i="44"/>
  <c r="C65" i="44"/>
  <c r="C72" i="44"/>
  <c r="C87" i="44"/>
  <c r="C93" i="44" s="1"/>
  <c r="F31" i="45"/>
  <c r="E31" i="45"/>
  <c r="D31" i="45"/>
  <c r="C43" i="45"/>
  <c r="C75" i="45"/>
  <c r="C65" i="45"/>
  <c r="C72" i="45"/>
  <c r="C87" i="45"/>
  <c r="C93" i="45" s="1"/>
  <c r="F31" i="46"/>
  <c r="E31" i="46"/>
  <c r="D31" i="46"/>
  <c r="C43" i="46"/>
  <c r="C75" i="46"/>
  <c r="C65" i="46"/>
  <c r="C72" i="46"/>
  <c r="C87" i="46"/>
  <c r="C93" i="46" s="1"/>
  <c r="F31" i="47"/>
  <c r="E31" i="47"/>
  <c r="D31" i="47"/>
  <c r="C43" i="47"/>
  <c r="C75" i="47"/>
  <c r="C65" i="47"/>
  <c r="C72" i="47"/>
  <c r="C87" i="47"/>
  <c r="C93" i="47" s="1"/>
  <c r="F31" i="48"/>
  <c r="E31" i="48"/>
  <c r="D31" i="48"/>
  <c r="C43" i="48"/>
  <c r="C75" i="48"/>
  <c r="C65" i="48"/>
  <c r="C72" i="48"/>
  <c r="C87" i="48"/>
  <c r="C93" i="48" s="1"/>
  <c r="F31" i="49"/>
  <c r="E31" i="49"/>
  <c r="D31" i="49"/>
  <c r="C43" i="49"/>
  <c r="C75" i="49"/>
  <c r="C65" i="49"/>
  <c r="C72" i="49"/>
  <c r="C87" i="49"/>
  <c r="C93" i="49" s="1"/>
  <c r="F31" i="50"/>
  <c r="E31" i="50"/>
  <c r="D31" i="50"/>
  <c r="C43" i="50"/>
  <c r="C75" i="50"/>
  <c r="C65" i="50"/>
  <c r="C72" i="50"/>
  <c r="C87" i="50"/>
  <c r="C93" i="50" s="1"/>
  <c r="F31" i="51"/>
  <c r="E31" i="51"/>
  <c r="D31" i="51"/>
  <c r="C43" i="51"/>
  <c r="C75" i="51"/>
  <c r="C65" i="51"/>
  <c r="C72" i="51"/>
  <c r="C87" i="51"/>
  <c r="C93" i="51" s="1"/>
  <c r="F31" i="52"/>
  <c r="E31" i="52"/>
  <c r="D31" i="52"/>
  <c r="C43" i="52"/>
  <c r="C75" i="52"/>
  <c r="C65" i="52"/>
  <c r="C72" i="52"/>
  <c r="C87" i="52"/>
  <c r="C93" i="52" s="1"/>
  <c r="F31" i="53"/>
  <c r="E31" i="53"/>
  <c r="D31" i="53"/>
  <c r="C43" i="53"/>
  <c r="C75" i="53"/>
  <c r="C65" i="53"/>
  <c r="C72" i="53"/>
  <c r="C87" i="53"/>
  <c r="C93" i="53" s="1"/>
  <c r="F31" i="54"/>
  <c r="E31" i="54"/>
  <c r="D31" i="54"/>
  <c r="C43" i="54"/>
  <c r="C75" i="54"/>
  <c r="C65" i="54"/>
  <c r="C72" i="54"/>
  <c r="C87" i="54"/>
  <c r="C93" i="54" s="1"/>
  <c r="F31" i="55"/>
  <c r="E31" i="55"/>
  <c r="D31" i="55"/>
  <c r="C43" i="55"/>
  <c r="C75" i="55"/>
  <c r="C65" i="55"/>
  <c r="C72" i="55"/>
  <c r="C87" i="55"/>
  <c r="C93" i="55" s="1"/>
  <c r="F31" i="56"/>
  <c r="E31" i="56"/>
  <c r="D31" i="56"/>
  <c r="C43" i="56"/>
  <c r="C75" i="56"/>
  <c r="C65" i="56"/>
  <c r="C72" i="56"/>
  <c r="C87" i="56"/>
  <c r="C93" i="56" s="1"/>
  <c r="F31" i="57"/>
  <c r="E31" i="57"/>
  <c r="D31" i="57"/>
  <c r="C43" i="57"/>
  <c r="C75" i="57"/>
  <c r="C65" i="57"/>
  <c r="C72" i="57"/>
  <c r="C87" i="57"/>
  <c r="C93" i="57" s="1"/>
  <c r="F31" i="58"/>
  <c r="E31" i="58"/>
  <c r="D31" i="58"/>
  <c r="C43" i="58"/>
  <c r="C75" i="58"/>
  <c r="C65" i="58"/>
  <c r="C72" i="58"/>
  <c r="C87" i="58"/>
  <c r="C93" i="58" s="1"/>
  <c r="F31" i="59"/>
  <c r="E31" i="59"/>
  <c r="D31" i="59"/>
  <c r="C43" i="59"/>
  <c r="C75" i="59"/>
  <c r="C65" i="59"/>
  <c r="C72" i="59"/>
  <c r="C87" i="59"/>
  <c r="C93" i="59" s="1"/>
  <c r="F31" i="60"/>
  <c r="E31" i="60"/>
  <c r="D31" i="60"/>
  <c r="C43" i="60"/>
  <c r="C75" i="60"/>
  <c r="C65" i="60"/>
  <c r="C72" i="60"/>
  <c r="C87" i="60"/>
  <c r="C93" i="60" s="1"/>
  <c r="C77" i="60" l="1"/>
  <c r="C44" i="60"/>
  <c r="C64" i="60" s="1"/>
  <c r="D60" i="60"/>
  <c r="D32" i="60"/>
  <c r="D38" i="60" s="1"/>
  <c r="E60" i="60"/>
  <c r="E32" i="60"/>
  <c r="E38" i="60" s="1"/>
  <c r="F60" i="60"/>
  <c r="F32" i="60"/>
  <c r="C77" i="59"/>
  <c r="C44" i="59"/>
  <c r="C64" i="59" s="1"/>
  <c r="D60" i="59"/>
  <c r="D32" i="59"/>
  <c r="D38" i="59" s="1"/>
  <c r="E60" i="59"/>
  <c r="E32" i="59"/>
  <c r="E38" i="59" s="1"/>
  <c r="F60" i="59"/>
  <c r="F32" i="59"/>
  <c r="C77" i="58"/>
  <c r="C44" i="58"/>
  <c r="C64" i="58" s="1"/>
  <c r="D60" i="58"/>
  <c r="D32" i="58"/>
  <c r="D38" i="58" s="1"/>
  <c r="E60" i="58"/>
  <c r="E32" i="58"/>
  <c r="E38" i="58" s="1"/>
  <c r="F60" i="58"/>
  <c r="F32" i="58"/>
  <c r="C77" i="57"/>
  <c r="C44" i="57"/>
  <c r="C64" i="57" s="1"/>
  <c r="D60" i="57"/>
  <c r="D32" i="57"/>
  <c r="D38" i="57" s="1"/>
  <c r="E60" i="57"/>
  <c r="E32" i="57"/>
  <c r="E38" i="57" s="1"/>
  <c r="F60" i="57"/>
  <c r="F32" i="57"/>
  <c r="C77" i="56"/>
  <c r="C44" i="56"/>
  <c r="C64" i="56" s="1"/>
  <c r="D60" i="56"/>
  <c r="D56" i="56"/>
  <c r="D32" i="56"/>
  <c r="D38" i="56" s="1"/>
  <c r="E60" i="56"/>
  <c r="E56" i="56"/>
  <c r="E32" i="56"/>
  <c r="E38" i="56" s="1"/>
  <c r="F60" i="56"/>
  <c r="F56" i="56"/>
  <c r="F32" i="56"/>
  <c r="C77" i="55"/>
  <c r="C44" i="55"/>
  <c r="C64" i="55" s="1"/>
  <c r="D60" i="55"/>
  <c r="D56" i="55"/>
  <c r="D32" i="55"/>
  <c r="D38" i="55" s="1"/>
  <c r="E60" i="55"/>
  <c r="E32" i="55"/>
  <c r="E38" i="55" s="1"/>
  <c r="F60" i="55"/>
  <c r="F32" i="55"/>
  <c r="C77" i="54"/>
  <c r="C44" i="54"/>
  <c r="C64" i="54" s="1"/>
  <c r="D60" i="54"/>
  <c r="D32" i="54"/>
  <c r="D38" i="54" s="1"/>
  <c r="E60" i="54"/>
  <c r="E32" i="54"/>
  <c r="E38" i="54" s="1"/>
  <c r="F60" i="54"/>
  <c r="F32" i="54"/>
  <c r="C77" i="53"/>
  <c r="C44" i="53"/>
  <c r="C64" i="53" s="1"/>
  <c r="D60" i="53"/>
  <c r="D56" i="53"/>
  <c r="D32" i="53"/>
  <c r="D38" i="53" s="1"/>
  <c r="E60" i="53"/>
  <c r="E56" i="53"/>
  <c r="E32" i="53"/>
  <c r="E38" i="53" s="1"/>
  <c r="F60" i="53"/>
  <c r="F56" i="53"/>
  <c r="F32" i="53"/>
  <c r="C77" i="52"/>
  <c r="C44" i="52"/>
  <c r="C64" i="52" s="1"/>
  <c r="D60" i="52"/>
  <c r="D32" i="52"/>
  <c r="D38" i="52" s="1"/>
  <c r="E60" i="52"/>
  <c r="E32" i="52"/>
  <c r="E38" i="52" s="1"/>
  <c r="F60" i="52"/>
  <c r="F32" i="52"/>
  <c r="C77" i="51"/>
  <c r="C44" i="51"/>
  <c r="C64" i="51" s="1"/>
  <c r="D60" i="51"/>
  <c r="D32" i="51"/>
  <c r="D38" i="51" s="1"/>
  <c r="E60" i="51"/>
  <c r="E32" i="51"/>
  <c r="E38" i="51" s="1"/>
  <c r="F60" i="51"/>
  <c r="F32" i="51"/>
  <c r="C77" i="50"/>
  <c r="C44" i="50"/>
  <c r="C64" i="50" s="1"/>
  <c r="D60" i="50"/>
  <c r="D32" i="50"/>
  <c r="D38" i="50" s="1"/>
  <c r="E60" i="50"/>
  <c r="E32" i="50"/>
  <c r="E38" i="50" s="1"/>
  <c r="F60" i="50"/>
  <c r="F32" i="50"/>
  <c r="C77" i="49"/>
  <c r="C44" i="49"/>
  <c r="C64" i="49" s="1"/>
  <c r="D60" i="49"/>
  <c r="D32" i="49"/>
  <c r="D38" i="49" s="1"/>
  <c r="E60" i="49"/>
  <c r="E32" i="49"/>
  <c r="E38" i="49" s="1"/>
  <c r="F60" i="49"/>
  <c r="F32" i="49"/>
  <c r="C77" i="48"/>
  <c r="C44" i="48"/>
  <c r="C64" i="48" s="1"/>
  <c r="D60" i="48"/>
  <c r="D32" i="48"/>
  <c r="D38" i="48" s="1"/>
  <c r="E60" i="48"/>
  <c r="E32" i="48"/>
  <c r="E38" i="48" s="1"/>
  <c r="F60" i="48"/>
  <c r="F32" i="48"/>
  <c r="C77" i="47"/>
  <c r="C44" i="47"/>
  <c r="C64" i="47" s="1"/>
  <c r="D60" i="47"/>
  <c r="D32" i="47"/>
  <c r="D38" i="47" s="1"/>
  <c r="E60" i="47"/>
  <c r="E32" i="47"/>
  <c r="E38" i="47" s="1"/>
  <c r="F60" i="47"/>
  <c r="F32" i="47"/>
  <c r="C77" i="46"/>
  <c r="C44" i="46"/>
  <c r="C64" i="46" s="1"/>
  <c r="D60" i="46"/>
  <c r="D32" i="46"/>
  <c r="D38" i="46" s="1"/>
  <c r="E60" i="46"/>
  <c r="E32" i="46"/>
  <c r="E38" i="46" s="1"/>
  <c r="F60" i="46"/>
  <c r="F32" i="46"/>
  <c r="C77" i="45"/>
  <c r="C44" i="45"/>
  <c r="C64" i="45" s="1"/>
  <c r="D60" i="45"/>
  <c r="D56" i="45"/>
  <c r="D32" i="45"/>
  <c r="D38" i="45" s="1"/>
  <c r="E60" i="45"/>
  <c r="E56" i="45"/>
  <c r="E32" i="45"/>
  <c r="E38" i="45" s="1"/>
  <c r="F60" i="45"/>
  <c r="F56" i="45"/>
  <c r="F32" i="45"/>
  <c r="C77" i="44"/>
  <c r="C44" i="44"/>
  <c r="C64" i="44" s="1"/>
  <c r="D60" i="44"/>
  <c r="D32" i="44"/>
  <c r="D38" i="44" s="1"/>
  <c r="E60" i="44"/>
  <c r="E32" i="44"/>
  <c r="E38" i="44" s="1"/>
  <c r="F60" i="44"/>
  <c r="F32" i="44"/>
  <c r="C77" i="43"/>
  <c r="C44" i="43"/>
  <c r="C64" i="43" s="1"/>
  <c r="D60" i="43"/>
  <c r="D32" i="43"/>
  <c r="D38" i="43" s="1"/>
  <c r="E60" i="43"/>
  <c r="E32" i="43"/>
  <c r="E38" i="43" s="1"/>
  <c r="F60" i="43"/>
  <c r="F32" i="43"/>
  <c r="C77" i="42"/>
  <c r="C44" i="42"/>
  <c r="C64" i="42" s="1"/>
  <c r="D60" i="42"/>
  <c r="D56" i="42"/>
  <c r="D32" i="42"/>
  <c r="D38" i="42" s="1"/>
  <c r="E60" i="42"/>
  <c r="E56" i="42"/>
  <c r="E32" i="42"/>
  <c r="E38" i="42" s="1"/>
  <c r="F60" i="42"/>
  <c r="F56" i="42"/>
  <c r="F32" i="42"/>
  <c r="C77" i="41"/>
  <c r="C44" i="41"/>
  <c r="C64" i="41" s="1"/>
  <c r="D60" i="41"/>
  <c r="D32" i="41"/>
  <c r="D38" i="41" s="1"/>
  <c r="E60" i="41"/>
  <c r="E32" i="41"/>
  <c r="E38" i="41" s="1"/>
  <c r="F60" i="41"/>
  <c r="F32" i="41"/>
  <c r="C77" i="40"/>
  <c r="C44" i="40"/>
  <c r="C64" i="40" s="1"/>
  <c r="D60" i="40"/>
  <c r="D32" i="40"/>
  <c r="D38" i="40" s="1"/>
  <c r="E60" i="40"/>
  <c r="E32" i="40"/>
  <c r="E38" i="40" s="1"/>
  <c r="F60" i="40"/>
  <c r="F32" i="40"/>
  <c r="C77" i="39"/>
  <c r="C44" i="39"/>
  <c r="C64" i="39" s="1"/>
  <c r="D60" i="39"/>
  <c r="D32" i="39"/>
  <c r="D38" i="39" s="1"/>
  <c r="E60" i="39"/>
  <c r="E32" i="39"/>
  <c r="E38" i="39" s="1"/>
  <c r="F60" i="39"/>
  <c r="F32" i="39"/>
  <c r="C77" i="38"/>
  <c r="C44" i="38"/>
  <c r="C64" i="38" s="1"/>
  <c r="D60" i="38"/>
  <c r="D56" i="38"/>
  <c r="D32" i="38"/>
  <c r="D38" i="38" s="1"/>
  <c r="E60" i="38"/>
  <c r="E56" i="38"/>
  <c r="E32" i="38"/>
  <c r="E38" i="38" s="1"/>
  <c r="F60" i="38"/>
  <c r="F56" i="38"/>
  <c r="F32" i="38"/>
  <c r="C77" i="37"/>
  <c r="C44" i="37"/>
  <c r="C64" i="37" s="1"/>
  <c r="D60" i="37"/>
  <c r="D32" i="37"/>
  <c r="D38" i="37" s="1"/>
  <c r="E60" i="37"/>
  <c r="E32" i="37"/>
  <c r="E38" i="37" s="1"/>
  <c r="F60" i="37"/>
  <c r="F32" i="37"/>
  <c r="C77" i="36"/>
  <c r="C44" i="36"/>
  <c r="C64" i="36" s="1"/>
  <c r="D60" i="36"/>
  <c r="D32" i="36"/>
  <c r="D38" i="36" s="1"/>
  <c r="E60" i="36"/>
  <c r="E32" i="36"/>
  <c r="E38" i="36" s="1"/>
  <c r="F60" i="36"/>
  <c r="F32" i="36"/>
  <c r="C77" i="35"/>
  <c r="C44" i="35"/>
  <c r="C64" i="35" s="1"/>
  <c r="D60" i="35"/>
  <c r="D32" i="35"/>
  <c r="D38" i="35" s="1"/>
  <c r="E60" i="35"/>
  <c r="E32" i="35"/>
  <c r="E38" i="35" s="1"/>
  <c r="F60" i="35"/>
  <c r="F32" i="35"/>
  <c r="C77" i="34"/>
  <c r="C44" i="34"/>
  <c r="C64" i="34" s="1"/>
  <c r="D60" i="34"/>
  <c r="D32" i="34"/>
  <c r="D38" i="34" s="1"/>
  <c r="E60" i="34"/>
  <c r="E32" i="34"/>
  <c r="E38" i="34" s="1"/>
  <c r="F60" i="34"/>
  <c r="F32" i="34"/>
  <c r="C77" i="33"/>
  <c r="C44" i="33"/>
  <c r="C64" i="33" s="1"/>
  <c r="D60" i="33"/>
  <c r="D32" i="33"/>
  <c r="D38" i="33" s="1"/>
  <c r="E60" i="33"/>
  <c r="E32" i="33"/>
  <c r="E38" i="33" s="1"/>
  <c r="F60" i="33"/>
  <c r="F32" i="33"/>
  <c r="C77" i="32"/>
  <c r="C44" i="32"/>
  <c r="C64" i="32" s="1"/>
  <c r="D60" i="32"/>
  <c r="D32" i="32"/>
  <c r="D38" i="32" s="1"/>
  <c r="E60" i="32"/>
  <c r="E32" i="32"/>
  <c r="E38" i="32" s="1"/>
  <c r="F60" i="32"/>
  <c r="F32" i="32"/>
  <c r="C77" i="31"/>
  <c r="C44" i="31"/>
  <c r="C64" i="31" s="1"/>
  <c r="D60" i="31"/>
  <c r="D32" i="31"/>
  <c r="D38" i="31" s="1"/>
  <c r="E60" i="31"/>
  <c r="E32" i="31"/>
  <c r="E38" i="31" s="1"/>
  <c r="F60" i="31"/>
  <c r="F32" i="31"/>
  <c r="C77" i="30"/>
  <c r="C44" i="30"/>
  <c r="C64" i="30" s="1"/>
  <c r="D60" i="30"/>
  <c r="D32" i="30"/>
  <c r="D38" i="30" s="1"/>
  <c r="E60" i="30"/>
  <c r="E32" i="30"/>
  <c r="E38" i="30" s="1"/>
  <c r="F60" i="30"/>
  <c r="F32" i="30"/>
  <c r="C77" i="29"/>
  <c r="C44" i="29"/>
  <c r="C64" i="29" s="1"/>
  <c r="D60" i="29"/>
  <c r="D32" i="29"/>
  <c r="D38" i="29" s="1"/>
  <c r="E60" i="29"/>
  <c r="E32" i="29"/>
  <c r="E38" i="29" s="1"/>
  <c r="F60" i="29"/>
  <c r="F32" i="29"/>
  <c r="C77" i="28"/>
  <c r="C44" i="28"/>
  <c r="C64" i="28" s="1"/>
  <c r="D60" i="28"/>
  <c r="D32" i="28"/>
  <c r="D38" i="28" s="1"/>
  <c r="E60" i="28"/>
  <c r="E32" i="28"/>
  <c r="E38" i="28" s="1"/>
  <c r="F60" i="28"/>
  <c r="F32" i="28"/>
  <c r="C77" i="27"/>
  <c r="C44" i="27"/>
  <c r="C64" i="27" s="1"/>
  <c r="D60" i="27"/>
  <c r="D32" i="27"/>
  <c r="D38" i="27" s="1"/>
  <c r="E60" i="27"/>
  <c r="E32" i="27"/>
  <c r="E38" i="27" s="1"/>
  <c r="F60" i="27"/>
  <c r="F32" i="27"/>
  <c r="C77" i="26"/>
  <c r="C44" i="26"/>
  <c r="C64" i="26" s="1"/>
  <c r="D60" i="26"/>
  <c r="D32" i="26"/>
  <c r="D38" i="26" s="1"/>
  <c r="E60" i="26"/>
  <c r="E32" i="26"/>
  <c r="E38" i="26" s="1"/>
  <c r="F60" i="26"/>
  <c r="F32" i="26"/>
  <c r="C77" i="25"/>
  <c r="C44" i="25"/>
  <c r="C64" i="25" s="1"/>
  <c r="D60" i="25"/>
  <c r="D32" i="25"/>
  <c r="D38" i="25" s="1"/>
  <c r="E60" i="25"/>
  <c r="E32" i="25"/>
  <c r="E38" i="25" s="1"/>
  <c r="F60" i="25"/>
  <c r="F32" i="25"/>
  <c r="C77" i="24"/>
  <c r="C44" i="24"/>
  <c r="C64" i="24" s="1"/>
  <c r="D60" i="24"/>
  <c r="D56" i="24"/>
  <c r="D32" i="24"/>
  <c r="D38" i="24" s="1"/>
  <c r="E60" i="24"/>
  <c r="E56" i="24"/>
  <c r="E32" i="24"/>
  <c r="E38" i="24" s="1"/>
  <c r="F60" i="24"/>
  <c r="F56" i="24"/>
  <c r="F32" i="24"/>
  <c r="C77" i="23"/>
  <c r="C44" i="23"/>
  <c r="C64" i="23" s="1"/>
  <c r="D60" i="23"/>
  <c r="D32" i="23"/>
  <c r="D38" i="23" s="1"/>
  <c r="E60" i="23"/>
  <c r="E32" i="23"/>
  <c r="E38" i="23" s="1"/>
  <c r="F60" i="23"/>
  <c r="F32" i="23"/>
  <c r="C77" i="22"/>
  <c r="C44" i="22"/>
  <c r="C64" i="22" s="1"/>
  <c r="D60" i="22"/>
  <c r="D32" i="22"/>
  <c r="D38" i="22" s="1"/>
  <c r="E60" i="22"/>
  <c r="E32" i="22"/>
  <c r="E38" i="22" s="1"/>
  <c r="F60" i="22"/>
  <c r="F32" i="22"/>
  <c r="C77" i="21"/>
  <c r="C44" i="21"/>
  <c r="C64" i="21" s="1"/>
  <c r="D60" i="21"/>
  <c r="D32" i="21"/>
  <c r="D38" i="21" s="1"/>
  <c r="E60" i="21"/>
  <c r="E32" i="21"/>
  <c r="E38" i="21" s="1"/>
  <c r="F60" i="21"/>
  <c r="F32" i="21"/>
  <c r="C77" i="20"/>
  <c r="C44" i="20"/>
  <c r="C64" i="20" s="1"/>
  <c r="D60" i="20"/>
  <c r="D56" i="20"/>
  <c r="D32" i="20"/>
  <c r="D38" i="20" s="1"/>
  <c r="E60" i="20"/>
  <c r="E32" i="20"/>
  <c r="E38" i="20" s="1"/>
  <c r="F60" i="20"/>
  <c r="F32" i="20"/>
  <c r="C77" i="19"/>
  <c r="C44" i="19"/>
  <c r="C64" i="19" s="1"/>
  <c r="D60" i="19"/>
  <c r="D32" i="19"/>
  <c r="D38" i="19" s="1"/>
  <c r="E60" i="19"/>
  <c r="E32" i="19"/>
  <c r="E38" i="19" s="1"/>
  <c r="F60" i="19"/>
  <c r="F32" i="19"/>
  <c r="C77" i="18"/>
  <c r="C44" i="18"/>
  <c r="C64" i="18" s="1"/>
  <c r="D60" i="18"/>
  <c r="D32" i="18"/>
  <c r="D38" i="18" s="1"/>
  <c r="E60" i="18"/>
  <c r="E32" i="18"/>
  <c r="E38" i="18" s="1"/>
  <c r="F60" i="18"/>
  <c r="F32" i="18"/>
  <c r="C77" i="17"/>
  <c r="C44" i="17"/>
  <c r="C64" i="17" s="1"/>
  <c r="D60" i="17"/>
  <c r="D32" i="17"/>
  <c r="D38" i="17" s="1"/>
  <c r="E60" i="17"/>
  <c r="E32" i="17"/>
  <c r="E38" i="17" s="1"/>
  <c r="F60" i="17"/>
  <c r="F32" i="17"/>
  <c r="C77" i="16"/>
  <c r="C44" i="16"/>
  <c r="C64" i="16" s="1"/>
  <c r="D60" i="16"/>
  <c r="D32" i="16"/>
  <c r="D38" i="16" s="1"/>
  <c r="E60" i="16"/>
  <c r="E32" i="16"/>
  <c r="E38" i="16" s="1"/>
  <c r="F60" i="16"/>
  <c r="F32" i="16"/>
  <c r="C77" i="15"/>
  <c r="C44" i="15"/>
  <c r="C64" i="15" s="1"/>
  <c r="D60" i="15"/>
  <c r="D32" i="15"/>
  <c r="D38" i="15" s="1"/>
  <c r="E60" i="15"/>
  <c r="E32" i="15"/>
  <c r="E38" i="15" s="1"/>
  <c r="F60" i="15"/>
  <c r="F32" i="15"/>
  <c r="C77" i="14"/>
  <c r="C44" i="14"/>
  <c r="C64" i="14" s="1"/>
  <c r="D60" i="14"/>
  <c r="D32" i="14"/>
  <c r="D38" i="14" s="1"/>
  <c r="E60" i="14"/>
  <c r="E32" i="14"/>
  <c r="E38" i="14" s="1"/>
  <c r="F60" i="14"/>
  <c r="F32" i="14"/>
  <c r="C77" i="13"/>
  <c r="C44" i="13"/>
  <c r="C64" i="13" s="1"/>
  <c r="D60" i="13"/>
  <c r="D32" i="13"/>
  <c r="D38" i="13" s="1"/>
  <c r="E60" i="13"/>
  <c r="E32" i="13"/>
  <c r="E38" i="13" s="1"/>
  <c r="F60" i="13"/>
  <c r="F32" i="13"/>
  <c r="C77" i="12"/>
  <c r="C44" i="12"/>
  <c r="C64" i="12" s="1"/>
  <c r="D60" i="12"/>
  <c r="D32" i="12"/>
  <c r="D38" i="12" s="1"/>
  <c r="E60" i="12"/>
  <c r="E32" i="12"/>
  <c r="E38" i="12" s="1"/>
  <c r="F60" i="12"/>
  <c r="F32" i="12"/>
  <c r="C77" i="11"/>
  <c r="C44" i="11"/>
  <c r="C64" i="11" s="1"/>
  <c r="D60" i="11"/>
  <c r="D32" i="11"/>
  <c r="D38" i="11" s="1"/>
  <c r="E60" i="11"/>
  <c r="E32" i="11"/>
  <c r="E38" i="11" s="1"/>
  <c r="F60" i="11"/>
  <c r="F32" i="11"/>
  <c r="C77" i="10"/>
  <c r="C44" i="10"/>
  <c r="C64" i="10" s="1"/>
  <c r="D60" i="10"/>
  <c r="D32" i="10"/>
  <c r="D38" i="10" s="1"/>
  <c r="E60" i="10"/>
  <c r="E32" i="10"/>
  <c r="E38" i="10" s="1"/>
  <c r="F60" i="10"/>
  <c r="F32" i="10"/>
  <c r="C77" i="9"/>
  <c r="C44" i="9"/>
  <c r="C64" i="9" s="1"/>
  <c r="D60" i="9"/>
  <c r="D32" i="9"/>
  <c r="D38" i="9" s="1"/>
  <c r="E60" i="9"/>
  <c r="E32" i="9"/>
  <c r="E38" i="9" s="1"/>
  <c r="F60" i="9"/>
  <c r="F32" i="9"/>
  <c r="C77" i="8"/>
  <c r="C44" i="8"/>
  <c r="C64" i="8" s="1"/>
  <c r="D60" i="8"/>
  <c r="D56" i="8"/>
  <c r="D32" i="8"/>
  <c r="D38" i="8" s="1"/>
  <c r="E60" i="8"/>
  <c r="E56" i="8"/>
  <c r="E32" i="8"/>
  <c r="E38" i="8" s="1"/>
  <c r="F60" i="8"/>
  <c r="F56" i="8"/>
  <c r="F32" i="8"/>
  <c r="C77" i="7"/>
  <c r="C44" i="7"/>
  <c r="C64" i="7" s="1"/>
  <c r="D60" i="7"/>
  <c r="D32" i="7"/>
  <c r="D38" i="7" s="1"/>
  <c r="E60" i="7"/>
  <c r="E32" i="7"/>
  <c r="E38" i="7" s="1"/>
  <c r="F60" i="7"/>
  <c r="F32" i="7"/>
  <c r="C77" i="6"/>
  <c r="C44" i="6"/>
  <c r="C64" i="6" s="1"/>
  <c r="D60" i="6"/>
  <c r="D32" i="6"/>
  <c r="D38" i="6" s="1"/>
  <c r="E60" i="6"/>
  <c r="E32" i="6"/>
  <c r="E38" i="6" s="1"/>
  <c r="F60" i="6"/>
  <c r="F32" i="6"/>
  <c r="C77" i="5"/>
  <c r="C44" i="5"/>
  <c r="C64" i="5" s="1"/>
  <c r="D60" i="5"/>
  <c r="D56" i="5"/>
  <c r="D32" i="5"/>
  <c r="D38" i="5" s="1"/>
  <c r="E60" i="5"/>
  <c r="E56" i="5"/>
  <c r="E32" i="5"/>
  <c r="E38" i="5" s="1"/>
  <c r="F60" i="5"/>
  <c r="F56" i="5"/>
  <c r="F32" i="5"/>
  <c r="C77" i="4"/>
  <c r="C44" i="4"/>
  <c r="C64" i="4" s="1"/>
  <c r="D60" i="4"/>
  <c r="D62" i="4" s="1"/>
  <c r="D66" i="4" s="1"/>
  <c r="D32" i="4"/>
  <c r="D37" i="4" s="1"/>
  <c r="D38" i="4" s="1"/>
  <c r="E60" i="4"/>
  <c r="E62" i="4" s="1"/>
  <c r="E66" i="4" s="1"/>
  <c r="E32" i="4"/>
  <c r="E37" i="4" s="1"/>
  <c r="E38" i="4" s="1"/>
  <c r="F100" i="5"/>
  <c r="E100" i="5"/>
  <c r="D100" i="5"/>
  <c r="F100" i="6"/>
  <c r="E100" i="6"/>
  <c r="D100" i="6"/>
  <c r="F100" i="7"/>
  <c r="E100" i="7"/>
  <c r="D100" i="7"/>
  <c r="F100" i="8"/>
  <c r="E100" i="8"/>
  <c r="D100" i="8"/>
  <c r="F100" i="9"/>
  <c r="E100" i="9"/>
  <c r="D100" i="9"/>
  <c r="F100" i="10"/>
  <c r="E100" i="10"/>
  <c r="D100" i="10"/>
  <c r="F100" i="11"/>
  <c r="E100" i="11"/>
  <c r="D100" i="11"/>
  <c r="F100" i="12"/>
  <c r="E100" i="12"/>
  <c r="D100" i="12"/>
  <c r="F100" i="13"/>
  <c r="E100" i="13"/>
  <c r="D100" i="13"/>
  <c r="F100" i="14"/>
  <c r="E100" i="14"/>
  <c r="D100" i="14"/>
  <c r="F100" i="15"/>
  <c r="E100" i="15"/>
  <c r="D100" i="15"/>
  <c r="F100" i="16"/>
  <c r="E100" i="16"/>
  <c r="D100" i="16"/>
  <c r="F100" i="17"/>
  <c r="E100" i="17"/>
  <c r="D100" i="17"/>
  <c r="F100" i="18"/>
  <c r="E100" i="18"/>
  <c r="D100" i="18"/>
  <c r="F100" i="19"/>
  <c r="E100" i="19"/>
  <c r="D100" i="19"/>
  <c r="F100" i="20"/>
  <c r="E100" i="20"/>
  <c r="D100" i="20"/>
  <c r="F100" i="21"/>
  <c r="E100" i="21"/>
  <c r="D100" i="21"/>
  <c r="F100" i="22"/>
  <c r="E100" i="22"/>
  <c r="D100" i="22"/>
  <c r="F100" i="23"/>
  <c r="E100" i="23"/>
  <c r="D100" i="23"/>
  <c r="F100" i="24"/>
  <c r="E100" i="24"/>
  <c r="D100" i="24"/>
  <c r="F100" i="25"/>
  <c r="E100" i="25"/>
  <c r="D100" i="25"/>
  <c r="F100" i="26"/>
  <c r="E100" i="26"/>
  <c r="D100" i="26"/>
  <c r="F100" i="27"/>
  <c r="E100" i="27"/>
  <c r="D100" i="27"/>
  <c r="F100" i="28"/>
  <c r="E100" i="28"/>
  <c r="D100" i="28"/>
  <c r="F100" i="29"/>
  <c r="E100" i="29"/>
  <c r="D100" i="29"/>
  <c r="F100" i="30"/>
  <c r="E100" i="30"/>
  <c r="D100" i="30"/>
  <c r="F100" i="31"/>
  <c r="E100" i="31"/>
  <c r="D100" i="31"/>
  <c r="F100" i="32"/>
  <c r="E100" i="32"/>
  <c r="D100" i="32"/>
  <c r="F100" i="33"/>
  <c r="E100" i="33"/>
  <c r="D100" i="33"/>
  <c r="F100" i="34"/>
  <c r="E100" i="34"/>
  <c r="D100" i="34"/>
  <c r="F100" i="35"/>
  <c r="E100" i="35"/>
  <c r="D100" i="35"/>
  <c r="F100" i="36"/>
  <c r="E100" i="36"/>
  <c r="D100" i="36"/>
  <c r="F100" i="37"/>
  <c r="E100" i="37"/>
  <c r="D100" i="37"/>
  <c r="F100" i="38"/>
  <c r="E100" i="38"/>
  <c r="D100" i="38"/>
  <c r="F100" i="39"/>
  <c r="E100" i="39"/>
  <c r="D100" i="39"/>
  <c r="F100" i="40"/>
  <c r="E100" i="40"/>
  <c r="D100" i="40"/>
  <c r="F100" i="41"/>
  <c r="E100" i="41"/>
  <c r="D100" i="41"/>
  <c r="F100" i="42"/>
  <c r="E100" i="42"/>
  <c r="D100" i="42"/>
  <c r="F100" i="43"/>
  <c r="E100" i="43"/>
  <c r="D100" i="43"/>
  <c r="F100" i="44"/>
  <c r="E100" i="44"/>
  <c r="D100" i="44"/>
  <c r="F100" i="45"/>
  <c r="E100" i="45"/>
  <c r="D100" i="45"/>
  <c r="F100" i="46"/>
  <c r="E100" i="46"/>
  <c r="D100" i="46"/>
  <c r="F100" i="47"/>
  <c r="E100" i="47"/>
  <c r="D100" i="47"/>
  <c r="F100" i="48"/>
  <c r="E100" i="48"/>
  <c r="D100" i="48"/>
  <c r="F100" i="49"/>
  <c r="E100" i="49"/>
  <c r="D100" i="49"/>
  <c r="F100" i="50"/>
  <c r="E100" i="50"/>
  <c r="D100" i="50"/>
  <c r="F100" i="51"/>
  <c r="E100" i="51"/>
  <c r="D100" i="51"/>
  <c r="F100" i="52"/>
  <c r="E100" i="52"/>
  <c r="D100" i="52"/>
  <c r="F100" i="53"/>
  <c r="E100" i="53"/>
  <c r="D100" i="53"/>
  <c r="F100" i="54"/>
  <c r="E100" i="54"/>
  <c r="D100" i="54"/>
  <c r="F100" i="55"/>
  <c r="E100" i="55"/>
  <c r="D100" i="55"/>
  <c r="F100" i="56"/>
  <c r="E100" i="56"/>
  <c r="D100" i="56"/>
  <c r="F100" i="57"/>
  <c r="E100" i="57"/>
  <c r="D100" i="57"/>
  <c r="F100" i="58"/>
  <c r="E100" i="58"/>
  <c r="D100" i="58"/>
  <c r="F100" i="59"/>
  <c r="E100" i="59"/>
  <c r="D100" i="59"/>
  <c r="F100" i="60"/>
  <c r="E100" i="60"/>
  <c r="D100" i="60"/>
  <c r="C102" i="5"/>
  <c r="F99" i="5"/>
  <c r="F102" i="5" s="1"/>
  <c r="F121" i="5" s="1"/>
  <c r="E99" i="5"/>
  <c r="E102" i="5" s="1"/>
  <c r="E121" i="5" s="1"/>
  <c r="D99" i="5"/>
  <c r="D102" i="5" s="1"/>
  <c r="D121" i="5" s="1"/>
  <c r="C102" i="6"/>
  <c r="F99" i="6"/>
  <c r="F102" i="6" s="1"/>
  <c r="F121" i="6" s="1"/>
  <c r="E99" i="6"/>
  <c r="E102" i="6" s="1"/>
  <c r="E121" i="6" s="1"/>
  <c r="D99" i="6"/>
  <c r="D102" i="6" s="1"/>
  <c r="D121" i="6" s="1"/>
  <c r="C102" i="7"/>
  <c r="F99" i="7"/>
  <c r="F102" i="7" s="1"/>
  <c r="F121" i="7" s="1"/>
  <c r="E99" i="7"/>
  <c r="E102" i="7" s="1"/>
  <c r="E121" i="7" s="1"/>
  <c r="D99" i="7"/>
  <c r="D102" i="7" s="1"/>
  <c r="D121" i="7" s="1"/>
  <c r="C102" i="8"/>
  <c r="F99" i="8"/>
  <c r="F102" i="8" s="1"/>
  <c r="F121" i="8" s="1"/>
  <c r="E99" i="8"/>
  <c r="E102" i="8" s="1"/>
  <c r="E121" i="8" s="1"/>
  <c r="D99" i="8"/>
  <c r="D102" i="8" s="1"/>
  <c r="D121" i="8" s="1"/>
  <c r="C102" i="9"/>
  <c r="F99" i="9"/>
  <c r="F102" i="9" s="1"/>
  <c r="F121" i="9" s="1"/>
  <c r="E99" i="9"/>
  <c r="E102" i="9" s="1"/>
  <c r="E121" i="9" s="1"/>
  <c r="D99" i="9"/>
  <c r="D102" i="9" s="1"/>
  <c r="D121" i="9" s="1"/>
  <c r="C102" i="10"/>
  <c r="F99" i="10"/>
  <c r="F102" i="10" s="1"/>
  <c r="F121" i="10" s="1"/>
  <c r="E99" i="10"/>
  <c r="E102" i="10" s="1"/>
  <c r="E121" i="10" s="1"/>
  <c r="D99" i="10"/>
  <c r="D102" i="10" s="1"/>
  <c r="D121" i="10" s="1"/>
  <c r="C102" i="11"/>
  <c r="F99" i="11"/>
  <c r="F102" i="11" s="1"/>
  <c r="F121" i="11" s="1"/>
  <c r="E99" i="11"/>
  <c r="E102" i="11" s="1"/>
  <c r="E121" i="11" s="1"/>
  <c r="D99" i="11"/>
  <c r="D102" i="11" s="1"/>
  <c r="D121" i="11" s="1"/>
  <c r="C102" i="12"/>
  <c r="F99" i="12"/>
  <c r="F102" i="12" s="1"/>
  <c r="F121" i="12" s="1"/>
  <c r="E99" i="12"/>
  <c r="E102" i="12" s="1"/>
  <c r="E121" i="12" s="1"/>
  <c r="D99" i="12"/>
  <c r="D102" i="12" s="1"/>
  <c r="D121" i="12" s="1"/>
  <c r="C102" i="13"/>
  <c r="F99" i="13"/>
  <c r="F102" i="13" s="1"/>
  <c r="F121" i="13" s="1"/>
  <c r="E99" i="13"/>
  <c r="E102" i="13" s="1"/>
  <c r="E121" i="13" s="1"/>
  <c r="D99" i="13"/>
  <c r="D102" i="13" s="1"/>
  <c r="D121" i="13" s="1"/>
  <c r="C102" i="14"/>
  <c r="F99" i="14"/>
  <c r="F102" i="14" s="1"/>
  <c r="F121" i="14" s="1"/>
  <c r="E99" i="14"/>
  <c r="E102" i="14" s="1"/>
  <c r="E121" i="14" s="1"/>
  <c r="D99" i="14"/>
  <c r="D102" i="14" s="1"/>
  <c r="D121" i="14" s="1"/>
  <c r="C102" i="15"/>
  <c r="F99" i="15"/>
  <c r="F102" i="15" s="1"/>
  <c r="F121" i="15" s="1"/>
  <c r="E99" i="15"/>
  <c r="E102" i="15" s="1"/>
  <c r="E121" i="15" s="1"/>
  <c r="D99" i="15"/>
  <c r="D102" i="15" s="1"/>
  <c r="D121" i="15" s="1"/>
  <c r="C102" i="16"/>
  <c r="F99" i="16"/>
  <c r="F102" i="16" s="1"/>
  <c r="F121" i="16" s="1"/>
  <c r="E99" i="16"/>
  <c r="E102" i="16" s="1"/>
  <c r="E121" i="16" s="1"/>
  <c r="D99" i="16"/>
  <c r="D102" i="16" s="1"/>
  <c r="D121" i="16" s="1"/>
  <c r="C102" i="17"/>
  <c r="F99" i="17"/>
  <c r="F102" i="17" s="1"/>
  <c r="F121" i="17" s="1"/>
  <c r="E99" i="17"/>
  <c r="E102" i="17" s="1"/>
  <c r="E121" i="17" s="1"/>
  <c r="D99" i="17"/>
  <c r="D102" i="17" s="1"/>
  <c r="D121" i="17" s="1"/>
  <c r="C102" i="18"/>
  <c r="F99" i="18"/>
  <c r="F102" i="18" s="1"/>
  <c r="F121" i="18" s="1"/>
  <c r="E99" i="18"/>
  <c r="E102" i="18" s="1"/>
  <c r="E121" i="18" s="1"/>
  <c r="D99" i="18"/>
  <c r="D102" i="18" s="1"/>
  <c r="D121" i="18" s="1"/>
  <c r="C102" i="19"/>
  <c r="F99" i="19"/>
  <c r="F102" i="19" s="1"/>
  <c r="F121" i="19" s="1"/>
  <c r="E99" i="19"/>
  <c r="E102" i="19" s="1"/>
  <c r="E121" i="19" s="1"/>
  <c r="D99" i="19"/>
  <c r="D102" i="19" s="1"/>
  <c r="D121" i="19" s="1"/>
  <c r="C102" i="20"/>
  <c r="F99" i="20"/>
  <c r="F102" i="20" s="1"/>
  <c r="F121" i="20" s="1"/>
  <c r="E99" i="20"/>
  <c r="E102" i="20" s="1"/>
  <c r="E121" i="20" s="1"/>
  <c r="D99" i="20"/>
  <c r="D102" i="20" s="1"/>
  <c r="D121" i="20" s="1"/>
  <c r="C102" i="21"/>
  <c r="F99" i="21"/>
  <c r="F102" i="21" s="1"/>
  <c r="F121" i="21" s="1"/>
  <c r="E99" i="21"/>
  <c r="E102" i="21" s="1"/>
  <c r="E121" i="21" s="1"/>
  <c r="D99" i="21"/>
  <c r="D102" i="21" s="1"/>
  <c r="D121" i="21" s="1"/>
  <c r="C102" i="22"/>
  <c r="F99" i="22"/>
  <c r="F102" i="22" s="1"/>
  <c r="F121" i="22" s="1"/>
  <c r="E99" i="22"/>
  <c r="E102" i="22" s="1"/>
  <c r="E121" i="22" s="1"/>
  <c r="D99" i="22"/>
  <c r="D102" i="22" s="1"/>
  <c r="D121" i="22" s="1"/>
  <c r="C102" i="23"/>
  <c r="F99" i="23"/>
  <c r="F102" i="23" s="1"/>
  <c r="F121" i="23" s="1"/>
  <c r="E99" i="23"/>
  <c r="E102" i="23" s="1"/>
  <c r="E121" i="23" s="1"/>
  <c r="D99" i="23"/>
  <c r="D102" i="23" s="1"/>
  <c r="D121" i="23" s="1"/>
  <c r="C102" i="24"/>
  <c r="F99" i="24"/>
  <c r="F102" i="24" s="1"/>
  <c r="F121" i="24" s="1"/>
  <c r="E99" i="24"/>
  <c r="E102" i="24" s="1"/>
  <c r="E121" i="24" s="1"/>
  <c r="D99" i="24"/>
  <c r="D102" i="24" s="1"/>
  <c r="D121" i="24" s="1"/>
  <c r="C102" i="25"/>
  <c r="F99" i="25"/>
  <c r="F102" i="25" s="1"/>
  <c r="F121" i="25" s="1"/>
  <c r="E99" i="25"/>
  <c r="E102" i="25" s="1"/>
  <c r="E121" i="25" s="1"/>
  <c r="D99" i="25"/>
  <c r="D102" i="25" s="1"/>
  <c r="D121" i="25" s="1"/>
  <c r="C102" i="26"/>
  <c r="F99" i="26"/>
  <c r="F102" i="26" s="1"/>
  <c r="F121" i="26" s="1"/>
  <c r="E99" i="26"/>
  <c r="E102" i="26" s="1"/>
  <c r="E121" i="26" s="1"/>
  <c r="D99" i="26"/>
  <c r="D102" i="26" s="1"/>
  <c r="D121" i="26" s="1"/>
  <c r="C102" i="27"/>
  <c r="F99" i="27"/>
  <c r="F102" i="27" s="1"/>
  <c r="F121" i="27" s="1"/>
  <c r="E99" i="27"/>
  <c r="E102" i="27" s="1"/>
  <c r="E121" i="27" s="1"/>
  <c r="D99" i="27"/>
  <c r="D102" i="27" s="1"/>
  <c r="D121" i="27" s="1"/>
  <c r="C102" i="28"/>
  <c r="F99" i="28"/>
  <c r="F102" i="28" s="1"/>
  <c r="F121" i="28" s="1"/>
  <c r="E99" i="28"/>
  <c r="E102" i="28" s="1"/>
  <c r="E121" i="28" s="1"/>
  <c r="D99" i="28"/>
  <c r="D102" i="28" s="1"/>
  <c r="D121" i="28" s="1"/>
  <c r="C102" i="29"/>
  <c r="F99" i="29"/>
  <c r="F102" i="29" s="1"/>
  <c r="F121" i="29" s="1"/>
  <c r="E99" i="29"/>
  <c r="E102" i="29" s="1"/>
  <c r="E121" i="29" s="1"/>
  <c r="D99" i="29"/>
  <c r="D102" i="29" s="1"/>
  <c r="D121" i="29" s="1"/>
  <c r="C102" i="30"/>
  <c r="F99" i="30"/>
  <c r="F102" i="30" s="1"/>
  <c r="F121" i="30" s="1"/>
  <c r="E99" i="30"/>
  <c r="E102" i="30" s="1"/>
  <c r="E121" i="30" s="1"/>
  <c r="D99" i="30"/>
  <c r="D102" i="30" s="1"/>
  <c r="D121" i="30" s="1"/>
  <c r="C102" i="31"/>
  <c r="F99" i="31"/>
  <c r="F102" i="31" s="1"/>
  <c r="F121" i="31" s="1"/>
  <c r="E99" i="31"/>
  <c r="E102" i="31" s="1"/>
  <c r="E121" i="31" s="1"/>
  <c r="D99" i="31"/>
  <c r="D102" i="31" s="1"/>
  <c r="D121" i="31" s="1"/>
  <c r="C102" i="32"/>
  <c r="F99" i="32"/>
  <c r="F102" i="32" s="1"/>
  <c r="F121" i="32" s="1"/>
  <c r="E99" i="32"/>
  <c r="E102" i="32" s="1"/>
  <c r="E121" i="32" s="1"/>
  <c r="D99" i="32"/>
  <c r="D102" i="32" s="1"/>
  <c r="D121" i="32" s="1"/>
  <c r="C102" i="33"/>
  <c r="F99" i="33"/>
  <c r="F102" i="33" s="1"/>
  <c r="F121" i="33" s="1"/>
  <c r="E99" i="33"/>
  <c r="E102" i="33" s="1"/>
  <c r="E121" i="33" s="1"/>
  <c r="D99" i="33"/>
  <c r="D102" i="33" s="1"/>
  <c r="D121" i="33" s="1"/>
  <c r="C102" i="34"/>
  <c r="F99" i="34"/>
  <c r="F102" i="34" s="1"/>
  <c r="F121" i="34" s="1"/>
  <c r="E99" i="34"/>
  <c r="E102" i="34" s="1"/>
  <c r="E121" i="34" s="1"/>
  <c r="D99" i="34"/>
  <c r="D102" i="34" s="1"/>
  <c r="D121" i="34" s="1"/>
  <c r="C102" i="35"/>
  <c r="F99" i="35"/>
  <c r="F102" i="35" s="1"/>
  <c r="F121" i="35" s="1"/>
  <c r="E99" i="35"/>
  <c r="E102" i="35" s="1"/>
  <c r="E121" i="35" s="1"/>
  <c r="D99" i="35"/>
  <c r="D102" i="35" s="1"/>
  <c r="D121" i="35" s="1"/>
  <c r="C102" i="36"/>
  <c r="F99" i="36"/>
  <c r="F102" i="36" s="1"/>
  <c r="F121" i="36" s="1"/>
  <c r="E99" i="36"/>
  <c r="E102" i="36" s="1"/>
  <c r="E121" i="36" s="1"/>
  <c r="D99" i="36"/>
  <c r="D102" i="36" s="1"/>
  <c r="D121" i="36" s="1"/>
  <c r="C102" i="37"/>
  <c r="F99" i="37"/>
  <c r="F102" i="37" s="1"/>
  <c r="F121" i="37" s="1"/>
  <c r="E99" i="37"/>
  <c r="E102" i="37" s="1"/>
  <c r="E121" i="37" s="1"/>
  <c r="D99" i="37"/>
  <c r="D102" i="37" s="1"/>
  <c r="D121" i="37" s="1"/>
  <c r="C102" i="38"/>
  <c r="F99" i="38"/>
  <c r="F102" i="38" s="1"/>
  <c r="F121" i="38" s="1"/>
  <c r="E99" i="38"/>
  <c r="E102" i="38" s="1"/>
  <c r="E121" i="38" s="1"/>
  <c r="D99" i="38"/>
  <c r="D102" i="38" s="1"/>
  <c r="D121" i="38" s="1"/>
  <c r="C102" i="39"/>
  <c r="F99" i="39"/>
  <c r="F102" i="39" s="1"/>
  <c r="F121" i="39" s="1"/>
  <c r="E99" i="39"/>
  <c r="E102" i="39" s="1"/>
  <c r="E121" i="39" s="1"/>
  <c r="D99" i="39"/>
  <c r="D102" i="39" s="1"/>
  <c r="D121" i="39" s="1"/>
  <c r="C102" i="40"/>
  <c r="F99" i="40"/>
  <c r="F102" i="40" s="1"/>
  <c r="F121" i="40" s="1"/>
  <c r="E99" i="40"/>
  <c r="E102" i="40" s="1"/>
  <c r="E121" i="40" s="1"/>
  <c r="D99" i="40"/>
  <c r="D102" i="40" s="1"/>
  <c r="D121" i="40" s="1"/>
  <c r="C102" i="41"/>
  <c r="F99" i="41"/>
  <c r="F102" i="41" s="1"/>
  <c r="F121" i="41" s="1"/>
  <c r="E99" i="41"/>
  <c r="E102" i="41" s="1"/>
  <c r="E121" i="41" s="1"/>
  <c r="D99" i="41"/>
  <c r="D102" i="41" s="1"/>
  <c r="D121" i="41" s="1"/>
  <c r="C102" i="42"/>
  <c r="F99" i="42"/>
  <c r="F102" i="42" s="1"/>
  <c r="F121" i="42" s="1"/>
  <c r="E99" i="42"/>
  <c r="E102" i="42" s="1"/>
  <c r="E121" i="42" s="1"/>
  <c r="D99" i="42"/>
  <c r="D102" i="42" s="1"/>
  <c r="D121" i="42" s="1"/>
  <c r="C102" i="43"/>
  <c r="F99" i="43"/>
  <c r="F102" i="43" s="1"/>
  <c r="F121" i="43" s="1"/>
  <c r="E99" i="43"/>
  <c r="E102" i="43" s="1"/>
  <c r="E121" i="43" s="1"/>
  <c r="D99" i="43"/>
  <c r="D102" i="43" s="1"/>
  <c r="D121" i="43" s="1"/>
  <c r="C102" i="44"/>
  <c r="F99" i="44"/>
  <c r="F102" i="44" s="1"/>
  <c r="F121" i="44" s="1"/>
  <c r="E99" i="44"/>
  <c r="E102" i="44" s="1"/>
  <c r="E121" i="44" s="1"/>
  <c r="D99" i="44"/>
  <c r="D102" i="44" s="1"/>
  <c r="D121" i="44" s="1"/>
  <c r="C102" i="45"/>
  <c r="F99" i="45"/>
  <c r="F102" i="45" s="1"/>
  <c r="F121" i="45" s="1"/>
  <c r="E99" i="45"/>
  <c r="E102" i="45" s="1"/>
  <c r="E121" i="45" s="1"/>
  <c r="D99" i="45"/>
  <c r="D102" i="45" s="1"/>
  <c r="D121" i="45" s="1"/>
  <c r="C102" i="46"/>
  <c r="F99" i="46"/>
  <c r="F102" i="46" s="1"/>
  <c r="F121" i="46" s="1"/>
  <c r="E99" i="46"/>
  <c r="E102" i="46" s="1"/>
  <c r="E121" i="46" s="1"/>
  <c r="D99" i="46"/>
  <c r="D102" i="46" s="1"/>
  <c r="D121" i="46" s="1"/>
  <c r="C102" i="47"/>
  <c r="F99" i="47"/>
  <c r="F102" i="47" s="1"/>
  <c r="F121" i="47" s="1"/>
  <c r="E99" i="47"/>
  <c r="E102" i="47" s="1"/>
  <c r="E121" i="47" s="1"/>
  <c r="D99" i="47"/>
  <c r="D102" i="47" s="1"/>
  <c r="D121" i="47" s="1"/>
  <c r="C102" i="48"/>
  <c r="F99" i="48"/>
  <c r="F102" i="48" s="1"/>
  <c r="F121" i="48" s="1"/>
  <c r="E99" i="48"/>
  <c r="E102" i="48" s="1"/>
  <c r="E121" i="48" s="1"/>
  <c r="D99" i="48"/>
  <c r="D102" i="48" s="1"/>
  <c r="D121" i="48" s="1"/>
  <c r="C102" i="49"/>
  <c r="F99" i="49"/>
  <c r="F102" i="49" s="1"/>
  <c r="F121" i="49" s="1"/>
  <c r="E99" i="49"/>
  <c r="E102" i="49" s="1"/>
  <c r="E121" i="49" s="1"/>
  <c r="D99" i="49"/>
  <c r="D102" i="49" s="1"/>
  <c r="D121" i="49" s="1"/>
  <c r="C102" i="50"/>
  <c r="F99" i="50"/>
  <c r="F102" i="50" s="1"/>
  <c r="F121" i="50" s="1"/>
  <c r="E99" i="50"/>
  <c r="E102" i="50" s="1"/>
  <c r="E121" i="50" s="1"/>
  <c r="D99" i="50"/>
  <c r="D102" i="50" s="1"/>
  <c r="D121" i="50" s="1"/>
  <c r="C102" i="51"/>
  <c r="F99" i="51"/>
  <c r="F102" i="51" s="1"/>
  <c r="F121" i="51" s="1"/>
  <c r="E99" i="51"/>
  <c r="E102" i="51" s="1"/>
  <c r="E121" i="51" s="1"/>
  <c r="D99" i="51"/>
  <c r="D102" i="51" s="1"/>
  <c r="D121" i="51" s="1"/>
  <c r="C102" i="52"/>
  <c r="F99" i="52"/>
  <c r="F102" i="52" s="1"/>
  <c r="F121" i="52" s="1"/>
  <c r="E99" i="52"/>
  <c r="E102" i="52" s="1"/>
  <c r="E121" i="52" s="1"/>
  <c r="D99" i="52"/>
  <c r="D102" i="52" s="1"/>
  <c r="D121" i="52" s="1"/>
  <c r="C102" i="53"/>
  <c r="F99" i="53"/>
  <c r="F102" i="53" s="1"/>
  <c r="F121" i="53" s="1"/>
  <c r="E99" i="53"/>
  <c r="E102" i="53" s="1"/>
  <c r="E121" i="53" s="1"/>
  <c r="D99" i="53"/>
  <c r="D102" i="53" s="1"/>
  <c r="D121" i="53" s="1"/>
  <c r="C102" i="54"/>
  <c r="F99" i="54"/>
  <c r="F102" i="54" s="1"/>
  <c r="F121" i="54" s="1"/>
  <c r="E99" i="54"/>
  <c r="E102" i="54" s="1"/>
  <c r="E121" i="54" s="1"/>
  <c r="D99" i="54"/>
  <c r="D102" i="54" s="1"/>
  <c r="D121" i="54" s="1"/>
  <c r="C102" i="55"/>
  <c r="F99" i="55"/>
  <c r="F102" i="55" s="1"/>
  <c r="F121" i="55" s="1"/>
  <c r="E99" i="55"/>
  <c r="E102" i="55" s="1"/>
  <c r="E121" i="55" s="1"/>
  <c r="D99" i="55"/>
  <c r="D102" i="55" s="1"/>
  <c r="D121" i="55" s="1"/>
  <c r="C102" i="56"/>
  <c r="F99" i="56"/>
  <c r="F102" i="56" s="1"/>
  <c r="F121" i="56" s="1"/>
  <c r="E99" i="56"/>
  <c r="E102" i="56" s="1"/>
  <c r="E121" i="56" s="1"/>
  <c r="D99" i="56"/>
  <c r="D102" i="56" s="1"/>
  <c r="D121" i="56" s="1"/>
  <c r="C102" i="57"/>
  <c r="F99" i="57"/>
  <c r="F102" i="57" s="1"/>
  <c r="F121" i="57" s="1"/>
  <c r="E99" i="57"/>
  <c r="E102" i="57" s="1"/>
  <c r="E121" i="57" s="1"/>
  <c r="D99" i="57"/>
  <c r="D102" i="57" s="1"/>
  <c r="D121" i="57" s="1"/>
  <c r="C102" i="58"/>
  <c r="F99" i="58"/>
  <c r="F102" i="58" s="1"/>
  <c r="F121" i="58" s="1"/>
  <c r="E99" i="58"/>
  <c r="E102" i="58" s="1"/>
  <c r="E121" i="58" s="1"/>
  <c r="D99" i="58"/>
  <c r="D102" i="58" s="1"/>
  <c r="D121" i="58" s="1"/>
  <c r="C102" i="59"/>
  <c r="F99" i="59"/>
  <c r="F102" i="59" s="1"/>
  <c r="F121" i="59" s="1"/>
  <c r="E99" i="59"/>
  <c r="E102" i="59" s="1"/>
  <c r="E121" i="59" s="1"/>
  <c r="D99" i="59"/>
  <c r="D102" i="59" s="1"/>
  <c r="D121" i="59" s="1"/>
  <c r="C102" i="60"/>
  <c r="F99" i="60"/>
  <c r="F102" i="60" s="1"/>
  <c r="F121" i="60" s="1"/>
  <c r="E99" i="60"/>
  <c r="E102" i="60" s="1"/>
  <c r="E121" i="60" s="1"/>
  <c r="D99" i="60"/>
  <c r="D102" i="60" s="1"/>
  <c r="D121" i="60" s="1"/>
  <c r="E119" i="4" l="1"/>
  <c r="E73" i="4"/>
  <c r="E42" i="4"/>
  <c r="E71" i="4"/>
  <c r="E74" i="4"/>
  <c r="E76" i="4"/>
  <c r="E72" i="4"/>
  <c r="E75" i="4"/>
  <c r="E43" i="4"/>
  <c r="D119" i="4"/>
  <c r="D73" i="4"/>
  <c r="D42" i="4"/>
  <c r="D71" i="4"/>
  <c r="D74" i="4"/>
  <c r="D76" i="4"/>
  <c r="D72" i="4"/>
  <c r="D75" i="4"/>
  <c r="D43" i="4"/>
  <c r="F35" i="5"/>
  <c r="F34" i="5"/>
  <c r="F38" i="5" s="1"/>
  <c r="E117" i="5"/>
  <c r="E89" i="5"/>
  <c r="E90" i="5" s="1"/>
  <c r="E94" i="5" s="1"/>
  <c r="E73" i="5"/>
  <c r="E61" i="5"/>
  <c r="E42" i="5"/>
  <c r="E71" i="5"/>
  <c r="E74" i="5"/>
  <c r="E76" i="5"/>
  <c r="E72" i="5"/>
  <c r="E75" i="5"/>
  <c r="E43" i="5"/>
  <c r="E62" i="5"/>
  <c r="E66" i="5" s="1"/>
  <c r="D117" i="5"/>
  <c r="D73" i="5"/>
  <c r="D61" i="5"/>
  <c r="D37" i="3"/>
  <c r="D42" i="5"/>
  <c r="D71" i="5"/>
  <c r="D74" i="5"/>
  <c r="D76" i="5"/>
  <c r="D72" i="5"/>
  <c r="D75" i="5"/>
  <c r="D43" i="5"/>
  <c r="D62" i="5"/>
  <c r="D66" i="5" s="1"/>
  <c r="F35" i="6"/>
  <c r="F34" i="6"/>
  <c r="F38" i="6" s="1"/>
  <c r="E117" i="6"/>
  <c r="E89" i="6"/>
  <c r="E90" i="6" s="1"/>
  <c r="E94" i="6" s="1"/>
  <c r="E73" i="6"/>
  <c r="E61" i="6"/>
  <c r="E62" i="6" s="1"/>
  <c r="E66" i="6" s="1"/>
  <c r="E42" i="6"/>
  <c r="E71" i="6"/>
  <c r="E74" i="6"/>
  <c r="E76" i="6"/>
  <c r="E72" i="6"/>
  <c r="E75" i="6"/>
  <c r="E43" i="6"/>
  <c r="D117" i="6"/>
  <c r="D73" i="6"/>
  <c r="D61" i="6"/>
  <c r="D62" i="6" s="1"/>
  <c r="D66" i="6" s="1"/>
  <c r="D42" i="6"/>
  <c r="D71" i="6"/>
  <c r="D74" i="6"/>
  <c r="D76" i="6"/>
  <c r="D72" i="6"/>
  <c r="D75" i="6"/>
  <c r="D43" i="6"/>
  <c r="F35" i="7"/>
  <c r="F34" i="7"/>
  <c r="F38" i="7" s="1"/>
  <c r="E117" i="7"/>
  <c r="E89" i="7"/>
  <c r="E90" i="7" s="1"/>
  <c r="E94" i="7" s="1"/>
  <c r="E73" i="7"/>
  <c r="E61" i="7"/>
  <c r="E62" i="7" s="1"/>
  <c r="E66" i="7" s="1"/>
  <c r="E42" i="7"/>
  <c r="E71" i="7"/>
  <c r="E74" i="7"/>
  <c r="E76" i="7"/>
  <c r="E72" i="7"/>
  <c r="E75" i="7"/>
  <c r="E43" i="7"/>
  <c r="D117" i="7"/>
  <c r="D73" i="7"/>
  <c r="D61" i="7"/>
  <c r="D62" i="7" s="1"/>
  <c r="D66" i="7" s="1"/>
  <c r="D42" i="7"/>
  <c r="D71" i="7"/>
  <c r="D74" i="7"/>
  <c r="D76" i="7"/>
  <c r="D72" i="7"/>
  <c r="D75" i="7"/>
  <c r="D43" i="7"/>
  <c r="F35" i="8"/>
  <c r="F34" i="8"/>
  <c r="F38" i="8" s="1"/>
  <c r="E117" i="8"/>
  <c r="E89" i="8"/>
  <c r="E90" i="8" s="1"/>
  <c r="E94" i="8" s="1"/>
  <c r="E73" i="8"/>
  <c r="E61" i="8"/>
  <c r="E42" i="8"/>
  <c r="E71" i="8"/>
  <c r="E74" i="8"/>
  <c r="E76" i="8"/>
  <c r="E72" i="8"/>
  <c r="E75" i="8"/>
  <c r="E43" i="8"/>
  <c r="E62" i="8"/>
  <c r="E66" i="8" s="1"/>
  <c r="D117" i="8"/>
  <c r="D73" i="8"/>
  <c r="D61" i="8"/>
  <c r="D42" i="8"/>
  <c r="D71" i="8"/>
  <c r="D74" i="8"/>
  <c r="D76" i="8"/>
  <c r="D72" i="8"/>
  <c r="D75" i="8"/>
  <c r="D43" i="8"/>
  <c r="D62" i="8"/>
  <c r="D66" i="8" s="1"/>
  <c r="F35" i="9"/>
  <c r="F34" i="9"/>
  <c r="F38" i="9" s="1"/>
  <c r="E117" i="9"/>
  <c r="E89" i="9"/>
  <c r="E90" i="9" s="1"/>
  <c r="E94" i="9" s="1"/>
  <c r="E73" i="9"/>
  <c r="E61" i="9"/>
  <c r="E62" i="9" s="1"/>
  <c r="E66" i="9" s="1"/>
  <c r="E42" i="9"/>
  <c r="E71" i="9"/>
  <c r="E74" i="9"/>
  <c r="E76" i="9"/>
  <c r="E72" i="9"/>
  <c r="E75" i="9"/>
  <c r="E43" i="9"/>
  <c r="D117" i="9"/>
  <c r="D73" i="9"/>
  <c r="D61" i="9"/>
  <c r="D62" i="9" s="1"/>
  <c r="D66" i="9" s="1"/>
  <c r="D42" i="9"/>
  <c r="D71" i="9"/>
  <c r="D74" i="9"/>
  <c r="D76" i="9"/>
  <c r="D72" i="9"/>
  <c r="D75" i="9"/>
  <c r="D43" i="9"/>
  <c r="F35" i="10"/>
  <c r="F34" i="10"/>
  <c r="F38" i="10" s="1"/>
  <c r="E117" i="10"/>
  <c r="E89" i="10"/>
  <c r="E90" i="10" s="1"/>
  <c r="E94" i="10" s="1"/>
  <c r="E73" i="10"/>
  <c r="E61" i="10"/>
  <c r="E62" i="10" s="1"/>
  <c r="E66" i="10" s="1"/>
  <c r="E42" i="10"/>
  <c r="E71" i="10"/>
  <c r="E74" i="10"/>
  <c r="E76" i="10"/>
  <c r="E72" i="10"/>
  <c r="E75" i="10"/>
  <c r="E43" i="10"/>
  <c r="D117" i="10"/>
  <c r="D73" i="10"/>
  <c r="D61" i="10"/>
  <c r="D62" i="10" s="1"/>
  <c r="D66" i="10" s="1"/>
  <c r="D42" i="10"/>
  <c r="D71" i="10"/>
  <c r="D74" i="10"/>
  <c r="D76" i="10"/>
  <c r="D72" i="10"/>
  <c r="D75" i="10"/>
  <c r="D43" i="10"/>
  <c r="F35" i="11"/>
  <c r="F34" i="11"/>
  <c r="F38" i="11" s="1"/>
  <c r="E117" i="11"/>
  <c r="E89" i="11"/>
  <c r="E90" i="11" s="1"/>
  <c r="E94" i="11" s="1"/>
  <c r="E73" i="11"/>
  <c r="E61" i="11"/>
  <c r="E62" i="11" s="1"/>
  <c r="E66" i="11" s="1"/>
  <c r="E42" i="11"/>
  <c r="E71" i="11"/>
  <c r="E74" i="11"/>
  <c r="E76" i="11"/>
  <c r="E72" i="11"/>
  <c r="E75" i="11"/>
  <c r="E43" i="11"/>
  <c r="D117" i="11"/>
  <c r="D73" i="11"/>
  <c r="D61" i="11"/>
  <c r="D62" i="11" s="1"/>
  <c r="D66" i="11" s="1"/>
  <c r="D42" i="11"/>
  <c r="D71" i="11"/>
  <c r="D74" i="11"/>
  <c r="D76" i="11"/>
  <c r="D72" i="11"/>
  <c r="D75" i="11"/>
  <c r="D43" i="11"/>
  <c r="F35" i="12"/>
  <c r="F34" i="12"/>
  <c r="F38" i="12" s="1"/>
  <c r="E117" i="12"/>
  <c r="E89" i="12"/>
  <c r="E90" i="12" s="1"/>
  <c r="E94" i="12" s="1"/>
  <c r="E73" i="12"/>
  <c r="E61" i="12"/>
  <c r="E62" i="12" s="1"/>
  <c r="E66" i="12" s="1"/>
  <c r="E42" i="12"/>
  <c r="E71" i="12"/>
  <c r="E74" i="12"/>
  <c r="E76" i="12"/>
  <c r="E72" i="12"/>
  <c r="E75" i="12"/>
  <c r="E43" i="12"/>
  <c r="D117" i="12"/>
  <c r="D73" i="12"/>
  <c r="D61" i="12"/>
  <c r="D62" i="12" s="1"/>
  <c r="D66" i="12" s="1"/>
  <c r="D42" i="12"/>
  <c r="D71" i="12"/>
  <c r="D74" i="12"/>
  <c r="D76" i="12"/>
  <c r="D72" i="12"/>
  <c r="D75" i="12"/>
  <c r="D43" i="12"/>
  <c r="F35" i="13"/>
  <c r="F34" i="13"/>
  <c r="F38" i="13" s="1"/>
  <c r="E117" i="13"/>
  <c r="E89" i="13"/>
  <c r="E90" i="13" s="1"/>
  <c r="E94" i="13" s="1"/>
  <c r="E73" i="13"/>
  <c r="E61" i="13"/>
  <c r="E62" i="13" s="1"/>
  <c r="E66" i="13" s="1"/>
  <c r="E42" i="13"/>
  <c r="E71" i="13"/>
  <c r="E74" i="13"/>
  <c r="E76" i="13"/>
  <c r="E72" i="13"/>
  <c r="E75" i="13"/>
  <c r="E43" i="13"/>
  <c r="D117" i="13"/>
  <c r="D73" i="13"/>
  <c r="D61" i="13"/>
  <c r="D62" i="13" s="1"/>
  <c r="D66" i="13" s="1"/>
  <c r="D42" i="13"/>
  <c r="D71" i="13"/>
  <c r="D74" i="13"/>
  <c r="D76" i="13"/>
  <c r="D72" i="13"/>
  <c r="D75" i="13"/>
  <c r="D43" i="13"/>
  <c r="F35" i="14"/>
  <c r="F34" i="14"/>
  <c r="F38" i="14" s="1"/>
  <c r="E117" i="14"/>
  <c r="E89" i="14"/>
  <c r="E90" i="14" s="1"/>
  <c r="E94" i="14" s="1"/>
  <c r="E73" i="14"/>
  <c r="E61" i="14"/>
  <c r="E62" i="14" s="1"/>
  <c r="E66" i="14" s="1"/>
  <c r="E42" i="14"/>
  <c r="E71" i="14"/>
  <c r="E74" i="14"/>
  <c r="E76" i="14"/>
  <c r="E72" i="14"/>
  <c r="E75" i="14"/>
  <c r="E43" i="14"/>
  <c r="D117" i="14"/>
  <c r="D73" i="14"/>
  <c r="D61" i="14"/>
  <c r="D62" i="14" s="1"/>
  <c r="D66" i="14" s="1"/>
  <c r="D42" i="14"/>
  <c r="D71" i="14"/>
  <c r="D74" i="14"/>
  <c r="D76" i="14"/>
  <c r="D72" i="14"/>
  <c r="D75" i="14"/>
  <c r="D43" i="14"/>
  <c r="F35" i="15"/>
  <c r="F34" i="15"/>
  <c r="F38" i="15" s="1"/>
  <c r="E117" i="15"/>
  <c r="E89" i="15"/>
  <c r="E90" i="15" s="1"/>
  <c r="E94" i="15" s="1"/>
  <c r="E73" i="15"/>
  <c r="E61" i="15"/>
  <c r="E62" i="15" s="1"/>
  <c r="E66" i="15" s="1"/>
  <c r="E42" i="15"/>
  <c r="E71" i="15"/>
  <c r="E74" i="15"/>
  <c r="E76" i="15"/>
  <c r="E72" i="15"/>
  <c r="E75" i="15"/>
  <c r="E43" i="15"/>
  <c r="D117" i="15"/>
  <c r="D73" i="15"/>
  <c r="D61" i="15"/>
  <c r="D62" i="15" s="1"/>
  <c r="D66" i="15" s="1"/>
  <c r="D42" i="15"/>
  <c r="D71" i="15"/>
  <c r="D74" i="15"/>
  <c r="D76" i="15"/>
  <c r="D72" i="15"/>
  <c r="D75" i="15"/>
  <c r="D43" i="15"/>
  <c r="F35" i="16"/>
  <c r="F34" i="16"/>
  <c r="F38" i="16" s="1"/>
  <c r="E117" i="16"/>
  <c r="E89" i="16"/>
  <c r="E90" i="16" s="1"/>
  <c r="E94" i="16" s="1"/>
  <c r="E73" i="16"/>
  <c r="E61" i="16"/>
  <c r="E62" i="16" s="1"/>
  <c r="E66" i="16" s="1"/>
  <c r="E42" i="16"/>
  <c r="E71" i="16"/>
  <c r="E74" i="16"/>
  <c r="E76" i="16"/>
  <c r="E72" i="16"/>
  <c r="E75" i="16"/>
  <c r="E43" i="16"/>
  <c r="D117" i="16"/>
  <c r="D73" i="16"/>
  <c r="D61" i="16"/>
  <c r="D62" i="16" s="1"/>
  <c r="D66" i="16" s="1"/>
  <c r="D42" i="16"/>
  <c r="D71" i="16"/>
  <c r="D74" i="16"/>
  <c r="D76" i="16"/>
  <c r="D72" i="16"/>
  <c r="D75" i="16"/>
  <c r="D43" i="16"/>
  <c r="F35" i="17"/>
  <c r="F34" i="17"/>
  <c r="F38" i="17" s="1"/>
  <c r="E117" i="17"/>
  <c r="E89" i="17"/>
  <c r="E90" i="17" s="1"/>
  <c r="E94" i="17" s="1"/>
  <c r="E73" i="17"/>
  <c r="E61" i="17"/>
  <c r="E62" i="17" s="1"/>
  <c r="E66" i="17" s="1"/>
  <c r="E42" i="17"/>
  <c r="E71" i="17"/>
  <c r="E74" i="17"/>
  <c r="E76" i="17"/>
  <c r="E72" i="17"/>
  <c r="E75" i="17"/>
  <c r="E43" i="17"/>
  <c r="D117" i="17"/>
  <c r="D73" i="17"/>
  <c r="D61" i="17"/>
  <c r="D62" i="17" s="1"/>
  <c r="D66" i="17" s="1"/>
  <c r="D42" i="17"/>
  <c r="D71" i="17"/>
  <c r="D74" i="17"/>
  <c r="D76" i="17"/>
  <c r="D72" i="17"/>
  <c r="D75" i="17"/>
  <c r="D43" i="17"/>
  <c r="F35" i="18"/>
  <c r="F34" i="18"/>
  <c r="F38" i="18" s="1"/>
  <c r="E117" i="18"/>
  <c r="E89" i="18"/>
  <c r="E90" i="18" s="1"/>
  <c r="E94" i="18" s="1"/>
  <c r="E73" i="18"/>
  <c r="E61" i="18"/>
  <c r="E62" i="18" s="1"/>
  <c r="E66" i="18" s="1"/>
  <c r="E42" i="18"/>
  <c r="E71" i="18"/>
  <c r="E74" i="18"/>
  <c r="E76" i="18"/>
  <c r="E72" i="18"/>
  <c r="E75" i="18"/>
  <c r="E43" i="18"/>
  <c r="D117" i="18"/>
  <c r="D73" i="18"/>
  <c r="D61" i="18"/>
  <c r="D62" i="18" s="1"/>
  <c r="D66" i="18" s="1"/>
  <c r="D42" i="18"/>
  <c r="D71" i="18"/>
  <c r="D74" i="18"/>
  <c r="D76" i="18"/>
  <c r="D72" i="18"/>
  <c r="D75" i="18"/>
  <c r="D43" i="18"/>
  <c r="F35" i="19"/>
  <c r="F34" i="19"/>
  <c r="F38" i="19" s="1"/>
  <c r="E117" i="19"/>
  <c r="E89" i="19"/>
  <c r="E90" i="19" s="1"/>
  <c r="E94" i="19" s="1"/>
  <c r="E73" i="19"/>
  <c r="E61" i="19"/>
  <c r="E62" i="19" s="1"/>
  <c r="E66" i="19" s="1"/>
  <c r="E42" i="19"/>
  <c r="E71" i="19"/>
  <c r="E74" i="19"/>
  <c r="E76" i="19"/>
  <c r="E72" i="19"/>
  <c r="E75" i="19"/>
  <c r="E43" i="19"/>
  <c r="D117" i="19"/>
  <c r="D73" i="19"/>
  <c r="D61" i="19"/>
  <c r="D62" i="19" s="1"/>
  <c r="D66" i="19" s="1"/>
  <c r="D42" i="19"/>
  <c r="D71" i="19"/>
  <c r="D74" i="19"/>
  <c r="D76" i="19"/>
  <c r="D72" i="19"/>
  <c r="D75" i="19"/>
  <c r="D43" i="19"/>
  <c r="F35" i="20"/>
  <c r="F34" i="20"/>
  <c r="F38" i="20" s="1"/>
  <c r="E117" i="20"/>
  <c r="E89" i="20"/>
  <c r="E90" i="20" s="1"/>
  <c r="E94" i="20" s="1"/>
  <c r="E73" i="20"/>
  <c r="E61" i="20"/>
  <c r="E62" i="20" s="1"/>
  <c r="E66" i="20" s="1"/>
  <c r="E42" i="20"/>
  <c r="E71" i="20"/>
  <c r="E74" i="20"/>
  <c r="E76" i="20"/>
  <c r="E72" i="20"/>
  <c r="E75" i="20"/>
  <c r="E43" i="20"/>
  <c r="D117" i="20"/>
  <c r="D73" i="20"/>
  <c r="D61" i="20"/>
  <c r="D42" i="20"/>
  <c r="D71" i="20"/>
  <c r="D74" i="20"/>
  <c r="D76" i="20"/>
  <c r="D72" i="20"/>
  <c r="D75" i="20"/>
  <c r="D43" i="20"/>
  <c r="D62" i="20"/>
  <c r="D66" i="20" s="1"/>
  <c r="F35" i="21"/>
  <c r="F34" i="21"/>
  <c r="F38" i="21" s="1"/>
  <c r="E117" i="21"/>
  <c r="E89" i="21"/>
  <c r="E90" i="21" s="1"/>
  <c r="E94" i="21" s="1"/>
  <c r="E73" i="21"/>
  <c r="E61" i="21"/>
  <c r="E62" i="21" s="1"/>
  <c r="E66" i="21" s="1"/>
  <c r="E42" i="21"/>
  <c r="E71" i="21"/>
  <c r="E74" i="21"/>
  <c r="E76" i="21"/>
  <c r="E72" i="21"/>
  <c r="E75" i="21"/>
  <c r="E43" i="21"/>
  <c r="D117" i="21"/>
  <c r="D73" i="21"/>
  <c r="D61" i="21"/>
  <c r="D62" i="21" s="1"/>
  <c r="D66" i="21" s="1"/>
  <c r="D42" i="21"/>
  <c r="D71" i="21"/>
  <c r="D74" i="21"/>
  <c r="D76" i="21"/>
  <c r="D72" i="21"/>
  <c r="D75" i="21"/>
  <c r="D43" i="21"/>
  <c r="F35" i="22"/>
  <c r="F34" i="22"/>
  <c r="F38" i="22" s="1"/>
  <c r="E117" i="22"/>
  <c r="E89" i="22"/>
  <c r="E90" i="22" s="1"/>
  <c r="E94" i="22" s="1"/>
  <c r="E73" i="22"/>
  <c r="E61" i="22"/>
  <c r="E62" i="22" s="1"/>
  <c r="E66" i="22" s="1"/>
  <c r="E42" i="22"/>
  <c r="E71" i="22"/>
  <c r="E74" i="22"/>
  <c r="E76" i="22"/>
  <c r="E72" i="22"/>
  <c r="E75" i="22"/>
  <c r="E43" i="22"/>
  <c r="D117" i="22"/>
  <c r="D73" i="22"/>
  <c r="D61" i="22"/>
  <c r="D62" i="22" s="1"/>
  <c r="D66" i="22" s="1"/>
  <c r="D42" i="22"/>
  <c r="D71" i="22"/>
  <c r="D74" i="22"/>
  <c r="D76" i="22"/>
  <c r="D72" i="22"/>
  <c r="D75" i="22"/>
  <c r="D43" i="22"/>
  <c r="F35" i="23"/>
  <c r="F34" i="23"/>
  <c r="F38" i="23" s="1"/>
  <c r="E117" i="23"/>
  <c r="E89" i="23"/>
  <c r="E90" i="23" s="1"/>
  <c r="E94" i="23" s="1"/>
  <c r="E73" i="23"/>
  <c r="E61" i="23"/>
  <c r="E62" i="23" s="1"/>
  <c r="E66" i="23" s="1"/>
  <c r="E42" i="23"/>
  <c r="E71" i="23"/>
  <c r="E74" i="23"/>
  <c r="E76" i="23"/>
  <c r="E72" i="23"/>
  <c r="E75" i="23"/>
  <c r="E43" i="23"/>
  <c r="D117" i="23"/>
  <c r="D73" i="23"/>
  <c r="D61" i="23"/>
  <c r="D62" i="23" s="1"/>
  <c r="D66" i="23" s="1"/>
  <c r="D42" i="23"/>
  <c r="D71" i="23"/>
  <c r="D74" i="23"/>
  <c r="D76" i="23"/>
  <c r="D72" i="23"/>
  <c r="D75" i="23"/>
  <c r="D43" i="23"/>
  <c r="F35" i="24"/>
  <c r="F34" i="24"/>
  <c r="F38" i="24" s="1"/>
  <c r="E117" i="24"/>
  <c r="E89" i="24"/>
  <c r="E90" i="24" s="1"/>
  <c r="E94" i="24" s="1"/>
  <c r="E73" i="24"/>
  <c r="E61" i="24"/>
  <c r="E42" i="24"/>
  <c r="E71" i="24"/>
  <c r="E74" i="24"/>
  <c r="E76" i="24"/>
  <c r="E72" i="24"/>
  <c r="E75" i="24"/>
  <c r="E43" i="24"/>
  <c r="E62" i="24"/>
  <c r="E66" i="24" s="1"/>
  <c r="D117" i="24"/>
  <c r="D73" i="24"/>
  <c r="D61" i="24"/>
  <c r="D42" i="24"/>
  <c r="D71" i="24"/>
  <c r="D74" i="24"/>
  <c r="D76" i="24"/>
  <c r="D72" i="24"/>
  <c r="D75" i="24"/>
  <c r="D43" i="24"/>
  <c r="D62" i="24"/>
  <c r="D66" i="24" s="1"/>
  <c r="F35" i="25"/>
  <c r="F34" i="25"/>
  <c r="F38" i="25" s="1"/>
  <c r="E117" i="25"/>
  <c r="E89" i="25"/>
  <c r="E90" i="25" s="1"/>
  <c r="E94" i="25" s="1"/>
  <c r="E73" i="25"/>
  <c r="E61" i="25"/>
  <c r="E62" i="25" s="1"/>
  <c r="E66" i="25" s="1"/>
  <c r="E42" i="25"/>
  <c r="E71" i="25"/>
  <c r="E74" i="25"/>
  <c r="E76" i="25"/>
  <c r="E72" i="25"/>
  <c r="E75" i="25"/>
  <c r="E43" i="25"/>
  <c r="D117" i="25"/>
  <c r="D73" i="25"/>
  <c r="D61" i="25"/>
  <c r="D62" i="25" s="1"/>
  <c r="D66" i="25" s="1"/>
  <c r="D42" i="25"/>
  <c r="D71" i="25"/>
  <c r="D74" i="25"/>
  <c r="D76" i="25"/>
  <c r="D72" i="25"/>
  <c r="D75" i="25"/>
  <c r="D43" i="25"/>
  <c r="F35" i="26"/>
  <c r="F34" i="26"/>
  <c r="F38" i="26" s="1"/>
  <c r="E117" i="26"/>
  <c r="E89" i="26"/>
  <c r="E90" i="26" s="1"/>
  <c r="E94" i="26" s="1"/>
  <c r="E73" i="26"/>
  <c r="E61" i="26"/>
  <c r="E62" i="26" s="1"/>
  <c r="E66" i="26" s="1"/>
  <c r="E42" i="26"/>
  <c r="E71" i="26"/>
  <c r="E74" i="26"/>
  <c r="E76" i="26"/>
  <c r="E72" i="26"/>
  <c r="E75" i="26"/>
  <c r="E43" i="26"/>
  <c r="D117" i="26"/>
  <c r="D73" i="26"/>
  <c r="D61" i="26"/>
  <c r="D62" i="26" s="1"/>
  <c r="D66" i="26" s="1"/>
  <c r="D42" i="26"/>
  <c r="D71" i="26"/>
  <c r="D74" i="26"/>
  <c r="D76" i="26"/>
  <c r="D72" i="26"/>
  <c r="D75" i="26"/>
  <c r="D43" i="26"/>
  <c r="F35" i="27"/>
  <c r="F34" i="27"/>
  <c r="F38" i="27" s="1"/>
  <c r="E117" i="27"/>
  <c r="E89" i="27"/>
  <c r="E90" i="27" s="1"/>
  <c r="E94" i="27" s="1"/>
  <c r="E73" i="27"/>
  <c r="E61" i="27"/>
  <c r="E62" i="27" s="1"/>
  <c r="E66" i="27" s="1"/>
  <c r="E42" i="27"/>
  <c r="E71" i="27"/>
  <c r="E74" i="27"/>
  <c r="E76" i="27"/>
  <c r="E72" i="27"/>
  <c r="E75" i="27"/>
  <c r="E43" i="27"/>
  <c r="D117" i="27"/>
  <c r="D73" i="27"/>
  <c r="D61" i="27"/>
  <c r="D62" i="27" s="1"/>
  <c r="D66" i="27" s="1"/>
  <c r="D42" i="27"/>
  <c r="D71" i="27"/>
  <c r="D74" i="27"/>
  <c r="D76" i="27"/>
  <c r="D72" i="27"/>
  <c r="D75" i="27"/>
  <c r="D43" i="27"/>
  <c r="F35" i="28"/>
  <c r="F34" i="28"/>
  <c r="F38" i="28" s="1"/>
  <c r="E117" i="28"/>
  <c r="E89" i="28"/>
  <c r="E90" i="28" s="1"/>
  <c r="E94" i="28" s="1"/>
  <c r="E73" i="28"/>
  <c r="E61" i="28"/>
  <c r="E62" i="28" s="1"/>
  <c r="E66" i="28" s="1"/>
  <c r="E42" i="28"/>
  <c r="E71" i="28"/>
  <c r="E74" i="28"/>
  <c r="E76" i="28"/>
  <c r="E72" i="28"/>
  <c r="E75" i="28"/>
  <c r="E43" i="28"/>
  <c r="D117" i="28"/>
  <c r="D73" i="28"/>
  <c r="D61" i="28"/>
  <c r="D62" i="28" s="1"/>
  <c r="D66" i="28" s="1"/>
  <c r="D42" i="28"/>
  <c r="D71" i="28"/>
  <c r="D74" i="28"/>
  <c r="D76" i="28"/>
  <c r="D72" i="28"/>
  <c r="D75" i="28"/>
  <c r="D43" i="28"/>
  <c r="F35" i="29"/>
  <c r="F34" i="29"/>
  <c r="F38" i="29" s="1"/>
  <c r="E117" i="29"/>
  <c r="E89" i="29"/>
  <c r="E90" i="29" s="1"/>
  <c r="E94" i="29" s="1"/>
  <c r="E73" i="29"/>
  <c r="E61" i="29"/>
  <c r="E62" i="29" s="1"/>
  <c r="E66" i="29" s="1"/>
  <c r="E42" i="29"/>
  <c r="E71" i="29"/>
  <c r="E74" i="29"/>
  <c r="E76" i="29"/>
  <c r="E72" i="29"/>
  <c r="E75" i="29"/>
  <c r="E43" i="29"/>
  <c r="D117" i="29"/>
  <c r="D73" i="29"/>
  <c r="D61" i="29"/>
  <c r="D62" i="29" s="1"/>
  <c r="D66" i="29" s="1"/>
  <c r="D42" i="29"/>
  <c r="D71" i="29"/>
  <c r="D74" i="29"/>
  <c r="D76" i="29"/>
  <c r="D72" i="29"/>
  <c r="D75" i="29"/>
  <c r="D43" i="29"/>
  <c r="F35" i="30"/>
  <c r="F34" i="30"/>
  <c r="F38" i="30" s="1"/>
  <c r="E117" i="30"/>
  <c r="E89" i="30"/>
  <c r="E90" i="30" s="1"/>
  <c r="E94" i="30" s="1"/>
  <c r="E73" i="30"/>
  <c r="E61" i="30"/>
  <c r="E62" i="30" s="1"/>
  <c r="E66" i="30" s="1"/>
  <c r="E42" i="30"/>
  <c r="E71" i="30"/>
  <c r="E74" i="30"/>
  <c r="E76" i="30"/>
  <c r="E72" i="30"/>
  <c r="E75" i="30"/>
  <c r="E43" i="30"/>
  <c r="D117" i="30"/>
  <c r="D73" i="30"/>
  <c r="D61" i="30"/>
  <c r="D62" i="30" s="1"/>
  <c r="D66" i="30" s="1"/>
  <c r="D42" i="30"/>
  <c r="D71" i="30"/>
  <c r="D74" i="30"/>
  <c r="D76" i="30"/>
  <c r="D72" i="30"/>
  <c r="D75" i="30"/>
  <c r="D43" i="30"/>
  <c r="F35" i="31"/>
  <c r="F34" i="31"/>
  <c r="F38" i="31" s="1"/>
  <c r="E117" i="31"/>
  <c r="E89" i="31"/>
  <c r="E90" i="31" s="1"/>
  <c r="E94" i="31" s="1"/>
  <c r="E73" i="31"/>
  <c r="E61" i="31"/>
  <c r="E62" i="31" s="1"/>
  <c r="E66" i="31" s="1"/>
  <c r="E42" i="31"/>
  <c r="E71" i="31"/>
  <c r="E74" i="31"/>
  <c r="E76" i="31"/>
  <c r="E72" i="31"/>
  <c r="E75" i="31"/>
  <c r="E43" i="31"/>
  <c r="D117" i="31"/>
  <c r="D73" i="31"/>
  <c r="D61" i="31"/>
  <c r="D62" i="31" s="1"/>
  <c r="D66" i="31" s="1"/>
  <c r="D42" i="31"/>
  <c r="D71" i="31"/>
  <c r="D74" i="31"/>
  <c r="D76" i="31"/>
  <c r="D72" i="31"/>
  <c r="D75" i="31"/>
  <c r="D43" i="31"/>
  <c r="F35" i="32"/>
  <c r="F34" i="32"/>
  <c r="F38" i="32" s="1"/>
  <c r="E117" i="32"/>
  <c r="E89" i="32"/>
  <c r="E90" i="32" s="1"/>
  <c r="E94" i="32" s="1"/>
  <c r="E73" i="32"/>
  <c r="E61" i="32"/>
  <c r="E62" i="32" s="1"/>
  <c r="E66" i="32" s="1"/>
  <c r="E42" i="32"/>
  <c r="E71" i="32"/>
  <c r="E74" i="32"/>
  <c r="E76" i="32"/>
  <c r="E72" i="32"/>
  <c r="E75" i="32"/>
  <c r="E43" i="32"/>
  <c r="D117" i="32"/>
  <c r="D73" i="32"/>
  <c r="D61" i="32"/>
  <c r="D62" i="32" s="1"/>
  <c r="D66" i="32" s="1"/>
  <c r="D42" i="32"/>
  <c r="D71" i="32"/>
  <c r="D74" i="32"/>
  <c r="D76" i="32"/>
  <c r="D72" i="32"/>
  <c r="D75" i="32"/>
  <c r="D43" i="32"/>
  <c r="F35" i="33"/>
  <c r="F34" i="33"/>
  <c r="F38" i="33" s="1"/>
  <c r="E117" i="33"/>
  <c r="E89" i="33"/>
  <c r="E90" i="33" s="1"/>
  <c r="E94" i="33" s="1"/>
  <c r="E73" i="33"/>
  <c r="E61" i="33"/>
  <c r="E62" i="33" s="1"/>
  <c r="E66" i="33" s="1"/>
  <c r="E42" i="33"/>
  <c r="E71" i="33"/>
  <c r="E74" i="33"/>
  <c r="E76" i="33"/>
  <c r="E72" i="33"/>
  <c r="E75" i="33"/>
  <c r="E43" i="33"/>
  <c r="D117" i="33"/>
  <c r="D73" i="33"/>
  <c r="D61" i="33"/>
  <c r="D62" i="33" s="1"/>
  <c r="D66" i="33" s="1"/>
  <c r="D42" i="33"/>
  <c r="D71" i="33"/>
  <c r="D74" i="33"/>
  <c r="D76" i="33"/>
  <c r="D72" i="33"/>
  <c r="D75" i="33"/>
  <c r="D43" i="33"/>
  <c r="F35" i="34"/>
  <c r="F34" i="34"/>
  <c r="F38" i="34" s="1"/>
  <c r="E117" i="34"/>
  <c r="E89" i="34"/>
  <c r="E90" i="34" s="1"/>
  <c r="E94" i="34" s="1"/>
  <c r="E73" i="34"/>
  <c r="E61" i="34"/>
  <c r="E62" i="34" s="1"/>
  <c r="E66" i="34" s="1"/>
  <c r="E42" i="34"/>
  <c r="E71" i="34"/>
  <c r="E74" i="34"/>
  <c r="E76" i="34"/>
  <c r="E72" i="34"/>
  <c r="E75" i="34"/>
  <c r="E43" i="34"/>
  <c r="D117" i="34"/>
  <c r="D73" i="34"/>
  <c r="D61" i="34"/>
  <c r="D62" i="34" s="1"/>
  <c r="D66" i="34" s="1"/>
  <c r="D42" i="34"/>
  <c r="D71" i="34"/>
  <c r="D74" i="34"/>
  <c r="D76" i="34"/>
  <c r="D72" i="34"/>
  <c r="D75" i="34"/>
  <c r="D43" i="34"/>
  <c r="F35" i="35"/>
  <c r="F34" i="35"/>
  <c r="F38" i="35" s="1"/>
  <c r="E117" i="35"/>
  <c r="E89" i="35"/>
  <c r="E90" i="35" s="1"/>
  <c r="E94" i="35" s="1"/>
  <c r="E73" i="35"/>
  <c r="E61" i="35"/>
  <c r="E62" i="35" s="1"/>
  <c r="E66" i="35" s="1"/>
  <c r="E42" i="35"/>
  <c r="E71" i="35"/>
  <c r="E74" i="35"/>
  <c r="E76" i="35"/>
  <c r="E72" i="35"/>
  <c r="E75" i="35"/>
  <c r="E43" i="35"/>
  <c r="D117" i="35"/>
  <c r="D73" i="35"/>
  <c r="D61" i="35"/>
  <c r="D62" i="35" s="1"/>
  <c r="D66" i="35" s="1"/>
  <c r="D42" i="35"/>
  <c r="D71" i="35"/>
  <c r="D74" i="35"/>
  <c r="D76" i="35"/>
  <c r="D72" i="35"/>
  <c r="D75" i="35"/>
  <c r="D43" i="35"/>
  <c r="F35" i="36"/>
  <c r="F34" i="36"/>
  <c r="F38" i="36" s="1"/>
  <c r="E117" i="36"/>
  <c r="E89" i="36"/>
  <c r="E90" i="36" s="1"/>
  <c r="E94" i="36" s="1"/>
  <c r="E73" i="36"/>
  <c r="E61" i="36"/>
  <c r="E62" i="36" s="1"/>
  <c r="E66" i="36" s="1"/>
  <c r="E42" i="36"/>
  <c r="E71" i="36"/>
  <c r="E74" i="36"/>
  <c r="E76" i="36"/>
  <c r="E72" i="36"/>
  <c r="E75" i="36"/>
  <c r="E43" i="36"/>
  <c r="D117" i="36"/>
  <c r="D73" i="36"/>
  <c r="D61" i="36"/>
  <c r="D62" i="36" s="1"/>
  <c r="D66" i="36" s="1"/>
  <c r="D42" i="36"/>
  <c r="D71" i="36"/>
  <c r="D74" i="36"/>
  <c r="D76" i="36"/>
  <c r="D72" i="36"/>
  <c r="D75" i="36"/>
  <c r="D43" i="36"/>
  <c r="F35" i="37"/>
  <c r="F34" i="37"/>
  <c r="F38" i="37" s="1"/>
  <c r="E117" i="37"/>
  <c r="E89" i="37"/>
  <c r="E90" i="37" s="1"/>
  <c r="E94" i="37" s="1"/>
  <c r="E73" i="37"/>
  <c r="E61" i="37"/>
  <c r="E62" i="37" s="1"/>
  <c r="E66" i="37" s="1"/>
  <c r="E42" i="37"/>
  <c r="E71" i="37"/>
  <c r="E74" i="37"/>
  <c r="E76" i="37"/>
  <c r="E72" i="37"/>
  <c r="E75" i="37"/>
  <c r="E43" i="37"/>
  <c r="D117" i="37"/>
  <c r="D73" i="37"/>
  <c r="D61" i="37"/>
  <c r="D62" i="37" s="1"/>
  <c r="D66" i="37" s="1"/>
  <c r="D42" i="37"/>
  <c r="D71" i="37"/>
  <c r="D74" i="37"/>
  <c r="D76" i="37"/>
  <c r="D72" i="37"/>
  <c r="D75" i="37"/>
  <c r="D43" i="37"/>
  <c r="F35" i="38"/>
  <c r="F34" i="38"/>
  <c r="F38" i="38" s="1"/>
  <c r="E117" i="38"/>
  <c r="E89" i="38"/>
  <c r="E90" i="38" s="1"/>
  <c r="E94" i="38" s="1"/>
  <c r="E73" i="38"/>
  <c r="E61" i="38"/>
  <c r="E42" i="38"/>
  <c r="E71" i="38"/>
  <c r="E74" i="38"/>
  <c r="E76" i="38"/>
  <c r="E72" i="38"/>
  <c r="E75" i="38"/>
  <c r="E43" i="38"/>
  <c r="E62" i="38"/>
  <c r="E66" i="38" s="1"/>
  <c r="D117" i="38"/>
  <c r="D73" i="38"/>
  <c r="D61" i="38"/>
  <c r="D42" i="38"/>
  <c r="D71" i="38"/>
  <c r="D74" i="38"/>
  <c r="D76" i="38"/>
  <c r="D72" i="38"/>
  <c r="D75" i="38"/>
  <c r="D43" i="38"/>
  <c r="D62" i="38"/>
  <c r="D66" i="38" s="1"/>
  <c r="F35" i="39"/>
  <c r="F34" i="39"/>
  <c r="F38" i="39" s="1"/>
  <c r="E117" i="39"/>
  <c r="E89" i="39"/>
  <c r="E90" i="39" s="1"/>
  <c r="E94" i="39" s="1"/>
  <c r="E73" i="39"/>
  <c r="E61" i="39"/>
  <c r="E62" i="39" s="1"/>
  <c r="E66" i="39" s="1"/>
  <c r="E42" i="39"/>
  <c r="E71" i="39"/>
  <c r="E74" i="39"/>
  <c r="E76" i="39"/>
  <c r="E72" i="39"/>
  <c r="E75" i="39"/>
  <c r="E43" i="39"/>
  <c r="D117" i="39"/>
  <c r="D73" i="39"/>
  <c r="D61" i="39"/>
  <c r="D62" i="39" s="1"/>
  <c r="D66" i="39" s="1"/>
  <c r="D42" i="39"/>
  <c r="D71" i="39"/>
  <c r="D74" i="39"/>
  <c r="D76" i="39"/>
  <c r="D72" i="39"/>
  <c r="D75" i="39"/>
  <c r="D43" i="39"/>
  <c r="F35" i="40"/>
  <c r="F34" i="40"/>
  <c r="F38" i="40" s="1"/>
  <c r="E117" i="40"/>
  <c r="E89" i="40"/>
  <c r="E90" i="40" s="1"/>
  <c r="E94" i="40" s="1"/>
  <c r="E73" i="40"/>
  <c r="E61" i="40"/>
  <c r="E62" i="40" s="1"/>
  <c r="E66" i="40" s="1"/>
  <c r="E42" i="40"/>
  <c r="E71" i="40"/>
  <c r="E74" i="40"/>
  <c r="E76" i="40"/>
  <c r="E72" i="40"/>
  <c r="E75" i="40"/>
  <c r="E43" i="40"/>
  <c r="D117" i="40"/>
  <c r="D73" i="40"/>
  <c r="D61" i="40"/>
  <c r="D62" i="40" s="1"/>
  <c r="D66" i="40" s="1"/>
  <c r="D42" i="40"/>
  <c r="D71" i="40"/>
  <c r="D74" i="40"/>
  <c r="D76" i="40"/>
  <c r="D72" i="40"/>
  <c r="D75" i="40"/>
  <c r="D43" i="40"/>
  <c r="F35" i="41"/>
  <c r="F34" i="41"/>
  <c r="F38" i="41" s="1"/>
  <c r="E117" i="41"/>
  <c r="E89" i="41"/>
  <c r="E90" i="41" s="1"/>
  <c r="E94" i="41" s="1"/>
  <c r="E73" i="41"/>
  <c r="E61" i="41"/>
  <c r="E62" i="41" s="1"/>
  <c r="E66" i="41" s="1"/>
  <c r="E42" i="41"/>
  <c r="E71" i="41"/>
  <c r="E74" i="41"/>
  <c r="E76" i="41"/>
  <c r="E72" i="41"/>
  <c r="E75" i="41"/>
  <c r="E43" i="41"/>
  <c r="D117" i="41"/>
  <c r="D73" i="41"/>
  <c r="D61" i="41"/>
  <c r="D62" i="41" s="1"/>
  <c r="D66" i="41" s="1"/>
  <c r="D42" i="41"/>
  <c r="D71" i="41"/>
  <c r="D74" i="41"/>
  <c r="D76" i="41"/>
  <c r="D72" i="41"/>
  <c r="D75" i="41"/>
  <c r="D43" i="41"/>
  <c r="F35" i="42"/>
  <c r="F34" i="42"/>
  <c r="F38" i="42" s="1"/>
  <c r="E117" i="42"/>
  <c r="E89" i="42"/>
  <c r="E90" i="42" s="1"/>
  <c r="E94" i="42" s="1"/>
  <c r="E73" i="42"/>
  <c r="E61" i="42"/>
  <c r="E42" i="42"/>
  <c r="E71" i="42"/>
  <c r="E74" i="42"/>
  <c r="E76" i="42"/>
  <c r="E72" i="42"/>
  <c r="E75" i="42"/>
  <c r="E43" i="42"/>
  <c r="E62" i="42"/>
  <c r="E66" i="42" s="1"/>
  <c r="D117" i="42"/>
  <c r="D73" i="42"/>
  <c r="D61" i="42"/>
  <c r="D42" i="42"/>
  <c r="D71" i="42"/>
  <c r="D74" i="42"/>
  <c r="D76" i="42"/>
  <c r="D72" i="42"/>
  <c r="D75" i="42"/>
  <c r="D43" i="42"/>
  <c r="D62" i="42"/>
  <c r="D66" i="42" s="1"/>
  <c r="F35" i="43"/>
  <c r="F34" i="43"/>
  <c r="F38" i="43" s="1"/>
  <c r="E117" i="43"/>
  <c r="E89" i="43"/>
  <c r="E90" i="43" s="1"/>
  <c r="E94" i="43" s="1"/>
  <c r="E73" i="43"/>
  <c r="E61" i="43"/>
  <c r="E62" i="43" s="1"/>
  <c r="E66" i="43" s="1"/>
  <c r="E42" i="43"/>
  <c r="E71" i="43"/>
  <c r="E74" i="43"/>
  <c r="E76" i="43"/>
  <c r="E72" i="43"/>
  <c r="E75" i="43"/>
  <c r="E43" i="43"/>
  <c r="D117" i="43"/>
  <c r="D73" i="43"/>
  <c r="D61" i="43"/>
  <c r="D62" i="43" s="1"/>
  <c r="D66" i="43" s="1"/>
  <c r="D42" i="43"/>
  <c r="D71" i="43"/>
  <c r="D74" i="43"/>
  <c r="D76" i="43"/>
  <c r="D72" i="43"/>
  <c r="D75" i="43"/>
  <c r="D43" i="43"/>
  <c r="F35" i="44"/>
  <c r="F34" i="44"/>
  <c r="F38" i="44" s="1"/>
  <c r="E117" i="44"/>
  <c r="E89" i="44"/>
  <c r="E90" i="44" s="1"/>
  <c r="E94" i="44" s="1"/>
  <c r="E73" i="44"/>
  <c r="E61" i="44"/>
  <c r="E62" i="44" s="1"/>
  <c r="E66" i="44" s="1"/>
  <c r="E42" i="44"/>
  <c r="E71" i="44"/>
  <c r="E74" i="44"/>
  <c r="E76" i="44"/>
  <c r="E72" i="44"/>
  <c r="E75" i="44"/>
  <c r="E43" i="44"/>
  <c r="D117" i="44"/>
  <c r="D73" i="44"/>
  <c r="D61" i="44"/>
  <c r="D62" i="44" s="1"/>
  <c r="D66" i="44" s="1"/>
  <c r="D42" i="44"/>
  <c r="D71" i="44"/>
  <c r="D74" i="44"/>
  <c r="D76" i="44"/>
  <c r="D72" i="44"/>
  <c r="D75" i="44"/>
  <c r="D43" i="44"/>
  <c r="F35" i="45"/>
  <c r="F34" i="45"/>
  <c r="F38" i="45" s="1"/>
  <c r="E117" i="45"/>
  <c r="E89" i="45"/>
  <c r="E90" i="45" s="1"/>
  <c r="E94" i="45" s="1"/>
  <c r="E73" i="45"/>
  <c r="E61" i="45"/>
  <c r="E42" i="45"/>
  <c r="E71" i="45"/>
  <c r="E74" i="45"/>
  <c r="E76" i="45"/>
  <c r="E72" i="45"/>
  <c r="E75" i="45"/>
  <c r="E43" i="45"/>
  <c r="E62" i="45"/>
  <c r="E66" i="45" s="1"/>
  <c r="D117" i="45"/>
  <c r="D73" i="45"/>
  <c r="D61" i="45"/>
  <c r="D42" i="45"/>
  <c r="D71" i="45"/>
  <c r="D74" i="45"/>
  <c r="D76" i="45"/>
  <c r="D72" i="45"/>
  <c r="D75" i="45"/>
  <c r="D43" i="45"/>
  <c r="D62" i="45"/>
  <c r="D66" i="45" s="1"/>
  <c r="F35" i="46"/>
  <c r="F34" i="46"/>
  <c r="F38" i="46" s="1"/>
  <c r="E117" i="46"/>
  <c r="E89" i="46"/>
  <c r="E90" i="46" s="1"/>
  <c r="E94" i="46" s="1"/>
  <c r="E73" i="46"/>
  <c r="E61" i="46"/>
  <c r="E62" i="46" s="1"/>
  <c r="E66" i="46" s="1"/>
  <c r="E42" i="46"/>
  <c r="E71" i="46"/>
  <c r="E74" i="46"/>
  <c r="E76" i="46"/>
  <c r="E72" i="46"/>
  <c r="E75" i="46"/>
  <c r="E43" i="46"/>
  <c r="D117" i="46"/>
  <c r="D73" i="46"/>
  <c r="D61" i="46"/>
  <c r="D62" i="46" s="1"/>
  <c r="D66" i="46" s="1"/>
  <c r="D42" i="46"/>
  <c r="D71" i="46"/>
  <c r="D74" i="46"/>
  <c r="D76" i="46"/>
  <c r="D72" i="46"/>
  <c r="D75" i="46"/>
  <c r="D43" i="46"/>
  <c r="F35" i="47"/>
  <c r="F34" i="47"/>
  <c r="F38" i="47" s="1"/>
  <c r="E117" i="47"/>
  <c r="E89" i="47"/>
  <c r="E90" i="47" s="1"/>
  <c r="E94" i="47" s="1"/>
  <c r="E73" i="47"/>
  <c r="E61" i="47"/>
  <c r="E62" i="47" s="1"/>
  <c r="E66" i="47" s="1"/>
  <c r="E42" i="47"/>
  <c r="E71" i="47"/>
  <c r="E74" i="47"/>
  <c r="E76" i="47"/>
  <c r="E72" i="47"/>
  <c r="E75" i="47"/>
  <c r="E43" i="47"/>
  <c r="D117" i="47"/>
  <c r="D73" i="47"/>
  <c r="D61" i="47"/>
  <c r="D62" i="47" s="1"/>
  <c r="D66" i="47" s="1"/>
  <c r="D42" i="47"/>
  <c r="D71" i="47"/>
  <c r="D74" i="47"/>
  <c r="D76" i="47"/>
  <c r="D72" i="47"/>
  <c r="D75" i="47"/>
  <c r="D43" i="47"/>
  <c r="F35" i="48"/>
  <c r="F34" i="48"/>
  <c r="F38" i="48" s="1"/>
  <c r="E117" i="48"/>
  <c r="E89" i="48"/>
  <c r="E90" i="48" s="1"/>
  <c r="E94" i="48" s="1"/>
  <c r="E73" i="48"/>
  <c r="E61" i="48"/>
  <c r="E62" i="48" s="1"/>
  <c r="E66" i="48" s="1"/>
  <c r="E42" i="48"/>
  <c r="E71" i="48"/>
  <c r="E74" i="48"/>
  <c r="E76" i="48"/>
  <c r="E72" i="48"/>
  <c r="E75" i="48"/>
  <c r="E43" i="48"/>
  <c r="D117" i="48"/>
  <c r="D73" i="48"/>
  <c r="D61" i="48"/>
  <c r="D62" i="48" s="1"/>
  <c r="D66" i="48" s="1"/>
  <c r="D42" i="48"/>
  <c r="D71" i="48"/>
  <c r="D74" i="48"/>
  <c r="D76" i="48"/>
  <c r="D72" i="48"/>
  <c r="D75" i="48"/>
  <c r="D43" i="48"/>
  <c r="F35" i="49"/>
  <c r="F34" i="49"/>
  <c r="F38" i="49" s="1"/>
  <c r="E117" i="49"/>
  <c r="E89" i="49"/>
  <c r="E90" i="49" s="1"/>
  <c r="E94" i="49" s="1"/>
  <c r="E73" i="49"/>
  <c r="E61" i="49"/>
  <c r="E62" i="49" s="1"/>
  <c r="E66" i="49" s="1"/>
  <c r="E42" i="49"/>
  <c r="E71" i="49"/>
  <c r="E74" i="49"/>
  <c r="E76" i="49"/>
  <c r="E72" i="49"/>
  <c r="E75" i="49"/>
  <c r="E43" i="49"/>
  <c r="D117" i="49"/>
  <c r="D73" i="49"/>
  <c r="D61" i="49"/>
  <c r="D62" i="49" s="1"/>
  <c r="D66" i="49" s="1"/>
  <c r="D42" i="49"/>
  <c r="D71" i="49"/>
  <c r="D74" i="49"/>
  <c r="D76" i="49"/>
  <c r="D72" i="49"/>
  <c r="D75" i="49"/>
  <c r="D43" i="49"/>
  <c r="F35" i="50"/>
  <c r="F34" i="50"/>
  <c r="F38" i="50" s="1"/>
  <c r="E117" i="50"/>
  <c r="E89" i="50"/>
  <c r="E90" i="50" s="1"/>
  <c r="E94" i="50" s="1"/>
  <c r="E73" i="50"/>
  <c r="E61" i="50"/>
  <c r="E62" i="50" s="1"/>
  <c r="E66" i="50" s="1"/>
  <c r="E42" i="50"/>
  <c r="E71" i="50"/>
  <c r="E74" i="50"/>
  <c r="E76" i="50"/>
  <c r="E72" i="50"/>
  <c r="E75" i="50"/>
  <c r="E43" i="50"/>
  <c r="D117" i="50"/>
  <c r="D73" i="50"/>
  <c r="D61" i="50"/>
  <c r="D62" i="50" s="1"/>
  <c r="D66" i="50" s="1"/>
  <c r="D42" i="50"/>
  <c r="D71" i="50"/>
  <c r="D74" i="50"/>
  <c r="D76" i="50"/>
  <c r="D72" i="50"/>
  <c r="D75" i="50"/>
  <c r="D43" i="50"/>
  <c r="F35" i="51"/>
  <c r="F34" i="51"/>
  <c r="F38" i="51" s="1"/>
  <c r="E117" i="51"/>
  <c r="E89" i="51"/>
  <c r="E90" i="51" s="1"/>
  <c r="E94" i="51" s="1"/>
  <c r="E73" i="51"/>
  <c r="E61" i="51"/>
  <c r="E62" i="51" s="1"/>
  <c r="E66" i="51" s="1"/>
  <c r="E42" i="51"/>
  <c r="E71" i="51"/>
  <c r="E74" i="51"/>
  <c r="E76" i="51"/>
  <c r="E72" i="51"/>
  <c r="E75" i="51"/>
  <c r="E43" i="51"/>
  <c r="D117" i="51"/>
  <c r="D73" i="51"/>
  <c r="D61" i="51"/>
  <c r="D62" i="51" s="1"/>
  <c r="D66" i="51" s="1"/>
  <c r="D42" i="51"/>
  <c r="D71" i="51"/>
  <c r="D74" i="51"/>
  <c r="D76" i="51"/>
  <c r="D72" i="51"/>
  <c r="D75" i="51"/>
  <c r="D43" i="51"/>
  <c r="F35" i="52"/>
  <c r="F34" i="52"/>
  <c r="F38" i="52" s="1"/>
  <c r="E117" i="52"/>
  <c r="E89" i="52"/>
  <c r="E90" i="52" s="1"/>
  <c r="E94" i="52" s="1"/>
  <c r="E73" i="52"/>
  <c r="E61" i="52"/>
  <c r="E62" i="52" s="1"/>
  <c r="E66" i="52" s="1"/>
  <c r="E42" i="52"/>
  <c r="E71" i="52"/>
  <c r="E74" i="52"/>
  <c r="E76" i="52"/>
  <c r="E72" i="52"/>
  <c r="E75" i="52"/>
  <c r="E43" i="52"/>
  <c r="D117" i="52"/>
  <c r="D73" i="52"/>
  <c r="D61" i="52"/>
  <c r="D62" i="52" s="1"/>
  <c r="D66" i="52" s="1"/>
  <c r="D42" i="52"/>
  <c r="D71" i="52"/>
  <c r="D74" i="52"/>
  <c r="D76" i="52"/>
  <c r="D72" i="52"/>
  <c r="D75" i="52"/>
  <c r="D43" i="52"/>
  <c r="F35" i="53"/>
  <c r="F34" i="53"/>
  <c r="F38" i="53" s="1"/>
  <c r="E117" i="53"/>
  <c r="E89" i="53"/>
  <c r="E90" i="53" s="1"/>
  <c r="E94" i="53" s="1"/>
  <c r="E73" i="53"/>
  <c r="E61" i="53"/>
  <c r="E42" i="53"/>
  <c r="E71" i="53"/>
  <c r="E74" i="53"/>
  <c r="E76" i="53"/>
  <c r="E72" i="53"/>
  <c r="E75" i="53"/>
  <c r="E43" i="53"/>
  <c r="E62" i="53"/>
  <c r="E66" i="53" s="1"/>
  <c r="D117" i="53"/>
  <c r="D73" i="53"/>
  <c r="D61" i="53"/>
  <c r="D42" i="53"/>
  <c r="D71" i="53"/>
  <c r="D74" i="53"/>
  <c r="D76" i="53"/>
  <c r="D72" i="53"/>
  <c r="D75" i="53"/>
  <c r="D43" i="53"/>
  <c r="D62" i="53"/>
  <c r="D66" i="53" s="1"/>
  <c r="F35" i="54"/>
  <c r="F34" i="54"/>
  <c r="F38" i="54" s="1"/>
  <c r="E117" i="54"/>
  <c r="E89" i="54"/>
  <c r="E90" i="54" s="1"/>
  <c r="E94" i="54" s="1"/>
  <c r="E73" i="54"/>
  <c r="E61" i="54"/>
  <c r="E62" i="54" s="1"/>
  <c r="E66" i="54" s="1"/>
  <c r="E42" i="54"/>
  <c r="E71" i="54"/>
  <c r="E74" i="54"/>
  <c r="E76" i="54"/>
  <c r="E72" i="54"/>
  <c r="E75" i="54"/>
  <c r="E43" i="54"/>
  <c r="D117" i="54"/>
  <c r="D73" i="54"/>
  <c r="D61" i="54"/>
  <c r="D62" i="54" s="1"/>
  <c r="D66" i="54" s="1"/>
  <c r="D42" i="54"/>
  <c r="D71" i="54"/>
  <c r="D74" i="54"/>
  <c r="D76" i="54"/>
  <c r="D72" i="54"/>
  <c r="D75" i="54"/>
  <c r="D43" i="54"/>
  <c r="F35" i="55"/>
  <c r="F34" i="55"/>
  <c r="F38" i="55" s="1"/>
  <c r="E117" i="55"/>
  <c r="E89" i="55"/>
  <c r="E90" i="55" s="1"/>
  <c r="E94" i="55" s="1"/>
  <c r="E73" i="55"/>
  <c r="E61" i="55"/>
  <c r="E62" i="55" s="1"/>
  <c r="E66" i="55" s="1"/>
  <c r="E42" i="55"/>
  <c r="E71" i="55"/>
  <c r="E74" i="55"/>
  <c r="E76" i="55"/>
  <c r="E72" i="55"/>
  <c r="E75" i="55"/>
  <c r="E43" i="55"/>
  <c r="D117" i="55"/>
  <c r="D73" i="55"/>
  <c r="D61" i="55"/>
  <c r="D42" i="55"/>
  <c r="D71" i="55"/>
  <c r="D74" i="55"/>
  <c r="D76" i="55"/>
  <c r="D72" i="55"/>
  <c r="D75" i="55"/>
  <c r="D43" i="55"/>
  <c r="D62" i="55"/>
  <c r="D66" i="55" s="1"/>
  <c r="F35" i="56"/>
  <c r="F34" i="56"/>
  <c r="F38" i="56" s="1"/>
  <c r="E117" i="56"/>
  <c r="E89" i="56"/>
  <c r="E90" i="56" s="1"/>
  <c r="E94" i="56" s="1"/>
  <c r="E73" i="56"/>
  <c r="E61" i="56"/>
  <c r="E42" i="56"/>
  <c r="E71" i="56"/>
  <c r="E74" i="56"/>
  <c r="E76" i="56"/>
  <c r="E72" i="56"/>
  <c r="E75" i="56"/>
  <c r="E43" i="56"/>
  <c r="E62" i="56"/>
  <c r="E66" i="56" s="1"/>
  <c r="D117" i="56"/>
  <c r="D73" i="56"/>
  <c r="D61" i="56"/>
  <c r="D42" i="56"/>
  <c r="D71" i="56"/>
  <c r="D74" i="56"/>
  <c r="D76" i="56"/>
  <c r="D72" i="56"/>
  <c r="D75" i="56"/>
  <c r="D43" i="56"/>
  <c r="D62" i="56"/>
  <c r="D66" i="56" s="1"/>
  <c r="F35" i="57"/>
  <c r="F34" i="57"/>
  <c r="F38" i="57" s="1"/>
  <c r="E117" i="57"/>
  <c r="E89" i="57"/>
  <c r="E90" i="57" s="1"/>
  <c r="E94" i="57" s="1"/>
  <c r="E73" i="57"/>
  <c r="E61" i="57"/>
  <c r="E62" i="57" s="1"/>
  <c r="E66" i="57" s="1"/>
  <c r="E42" i="57"/>
  <c r="E71" i="57"/>
  <c r="E74" i="57"/>
  <c r="E76" i="57"/>
  <c r="E72" i="57"/>
  <c r="E75" i="57"/>
  <c r="E43" i="57"/>
  <c r="D117" i="57"/>
  <c r="D73" i="57"/>
  <c r="D61" i="57"/>
  <c r="D62" i="57" s="1"/>
  <c r="D66" i="57" s="1"/>
  <c r="D42" i="57"/>
  <c r="D71" i="57"/>
  <c r="D74" i="57"/>
  <c r="D76" i="57"/>
  <c r="D72" i="57"/>
  <c r="D75" i="57"/>
  <c r="D43" i="57"/>
  <c r="F35" i="58"/>
  <c r="F34" i="58"/>
  <c r="F38" i="58" s="1"/>
  <c r="E117" i="58"/>
  <c r="E89" i="58"/>
  <c r="E90" i="58" s="1"/>
  <c r="E94" i="58" s="1"/>
  <c r="E73" i="58"/>
  <c r="E61" i="58"/>
  <c r="E62" i="58" s="1"/>
  <c r="E66" i="58" s="1"/>
  <c r="E42" i="58"/>
  <c r="E71" i="58"/>
  <c r="E74" i="58"/>
  <c r="E76" i="58"/>
  <c r="E72" i="58"/>
  <c r="E75" i="58"/>
  <c r="E43" i="58"/>
  <c r="D117" i="58"/>
  <c r="D73" i="58"/>
  <c r="D61" i="58"/>
  <c r="D62" i="58" s="1"/>
  <c r="D66" i="58" s="1"/>
  <c r="D42" i="58"/>
  <c r="D71" i="58"/>
  <c r="D74" i="58"/>
  <c r="D76" i="58"/>
  <c r="D72" i="58"/>
  <c r="D75" i="58"/>
  <c r="D43" i="58"/>
  <c r="F35" i="59"/>
  <c r="F34" i="59"/>
  <c r="F38" i="59" s="1"/>
  <c r="E117" i="59"/>
  <c r="E89" i="59"/>
  <c r="E90" i="59" s="1"/>
  <c r="E94" i="59" s="1"/>
  <c r="E73" i="59"/>
  <c r="E61" i="59"/>
  <c r="E62" i="59" s="1"/>
  <c r="E66" i="59" s="1"/>
  <c r="E42" i="59"/>
  <c r="E71" i="59"/>
  <c r="E74" i="59"/>
  <c r="E76" i="59"/>
  <c r="E72" i="59"/>
  <c r="E75" i="59"/>
  <c r="E43" i="59"/>
  <c r="D117" i="59"/>
  <c r="D73" i="59"/>
  <c r="D61" i="59"/>
  <c r="D62" i="59" s="1"/>
  <c r="D66" i="59" s="1"/>
  <c r="D42" i="59"/>
  <c r="D71" i="59"/>
  <c r="D74" i="59"/>
  <c r="D76" i="59"/>
  <c r="D72" i="59"/>
  <c r="D75" i="59"/>
  <c r="D43" i="59"/>
  <c r="F35" i="60"/>
  <c r="F34" i="60"/>
  <c r="F38" i="60" s="1"/>
  <c r="E117" i="60"/>
  <c r="E89" i="60"/>
  <c r="E90" i="60" s="1"/>
  <c r="E94" i="60" s="1"/>
  <c r="E73" i="60"/>
  <c r="E61" i="60"/>
  <c r="E62" i="60" s="1"/>
  <c r="E66" i="60" s="1"/>
  <c r="E42" i="60"/>
  <c r="E71" i="60"/>
  <c r="E74" i="60"/>
  <c r="E76" i="60"/>
  <c r="E72" i="60"/>
  <c r="E75" i="60"/>
  <c r="E43" i="60"/>
  <c r="D117" i="60"/>
  <c r="D73" i="60"/>
  <c r="D61" i="60"/>
  <c r="D62" i="60" s="1"/>
  <c r="D66" i="60" s="1"/>
  <c r="D42" i="60"/>
  <c r="D71" i="60"/>
  <c r="D74" i="60"/>
  <c r="D76" i="60"/>
  <c r="D72" i="60"/>
  <c r="D75" i="60"/>
  <c r="D43" i="60"/>
  <c r="D77" i="60" l="1"/>
  <c r="D119" i="60" s="1"/>
  <c r="D44" i="60"/>
  <c r="E77" i="60"/>
  <c r="E119" i="60" s="1"/>
  <c r="E44" i="60"/>
  <c r="F117" i="60"/>
  <c r="F89" i="60"/>
  <c r="F90" i="60" s="1"/>
  <c r="F94" i="60" s="1"/>
  <c r="F73" i="60"/>
  <c r="F61" i="60"/>
  <c r="F62" i="60" s="1"/>
  <c r="F66" i="60" s="1"/>
  <c r="F42" i="60"/>
  <c r="F71" i="60"/>
  <c r="F74" i="60"/>
  <c r="F76" i="60"/>
  <c r="F72" i="60"/>
  <c r="F75" i="60"/>
  <c r="F43" i="60"/>
  <c r="D77" i="59"/>
  <c r="D119" i="59" s="1"/>
  <c r="D44" i="59"/>
  <c r="E77" i="59"/>
  <c r="E119" i="59" s="1"/>
  <c r="E44" i="59"/>
  <c r="F117" i="59"/>
  <c r="F89" i="59"/>
  <c r="F90" i="59" s="1"/>
  <c r="F94" i="59" s="1"/>
  <c r="F73" i="59"/>
  <c r="F61" i="59"/>
  <c r="F62" i="59" s="1"/>
  <c r="F66" i="59" s="1"/>
  <c r="F42" i="59"/>
  <c r="F71" i="59"/>
  <c r="F74" i="59"/>
  <c r="F76" i="59"/>
  <c r="F72" i="59"/>
  <c r="F75" i="59"/>
  <c r="F43" i="59"/>
  <c r="D77" i="58"/>
  <c r="D119" i="58" s="1"/>
  <c r="D44" i="58"/>
  <c r="E77" i="58"/>
  <c r="E119" i="58" s="1"/>
  <c r="E44" i="58"/>
  <c r="F117" i="58"/>
  <c r="F89" i="58"/>
  <c r="F90" i="58" s="1"/>
  <c r="F94" i="58" s="1"/>
  <c r="F73" i="58"/>
  <c r="F61" i="58"/>
  <c r="F62" i="58" s="1"/>
  <c r="F66" i="58" s="1"/>
  <c r="F42" i="58"/>
  <c r="F71" i="58"/>
  <c r="F74" i="58"/>
  <c r="F76" i="58"/>
  <c r="F72" i="58"/>
  <c r="F75" i="58"/>
  <c r="F43" i="58"/>
  <c r="D77" i="57"/>
  <c r="D119" i="57" s="1"/>
  <c r="D44" i="57"/>
  <c r="E77" i="57"/>
  <c r="E119" i="57" s="1"/>
  <c r="E44" i="57"/>
  <c r="F117" i="57"/>
  <c r="F89" i="57"/>
  <c r="F90" i="57" s="1"/>
  <c r="F94" i="57" s="1"/>
  <c r="F73" i="57"/>
  <c r="F61" i="57"/>
  <c r="F62" i="57" s="1"/>
  <c r="F66" i="57" s="1"/>
  <c r="F42" i="57"/>
  <c r="F71" i="57"/>
  <c r="F74" i="57"/>
  <c r="F76" i="57"/>
  <c r="F72" i="57"/>
  <c r="F75" i="57"/>
  <c r="F43" i="57"/>
  <c r="D77" i="56"/>
  <c r="D119" i="56" s="1"/>
  <c r="D44" i="56"/>
  <c r="E77" i="56"/>
  <c r="E119" i="56" s="1"/>
  <c r="E44" i="56"/>
  <c r="F117" i="56"/>
  <c r="F89" i="56"/>
  <c r="F90" i="56" s="1"/>
  <c r="F94" i="56" s="1"/>
  <c r="F73" i="56"/>
  <c r="F61" i="56"/>
  <c r="F62" i="56" s="1"/>
  <c r="F66" i="56" s="1"/>
  <c r="F42" i="56"/>
  <c r="F71" i="56"/>
  <c r="F74" i="56"/>
  <c r="F76" i="56"/>
  <c r="F72" i="56"/>
  <c r="F75" i="56"/>
  <c r="F43" i="56"/>
  <c r="D77" i="55"/>
  <c r="D119" i="55" s="1"/>
  <c r="D44" i="55"/>
  <c r="E77" i="55"/>
  <c r="E119" i="55" s="1"/>
  <c r="E44" i="55"/>
  <c r="F117" i="55"/>
  <c r="F89" i="55"/>
  <c r="F90" i="55" s="1"/>
  <c r="F94" i="55" s="1"/>
  <c r="F73" i="55"/>
  <c r="F61" i="55"/>
  <c r="F62" i="55" s="1"/>
  <c r="F66" i="55" s="1"/>
  <c r="F42" i="55"/>
  <c r="F71" i="55"/>
  <c r="F74" i="55"/>
  <c r="F76" i="55"/>
  <c r="F72" i="55"/>
  <c r="F75" i="55"/>
  <c r="F43" i="55"/>
  <c r="D77" i="54"/>
  <c r="D119" i="54" s="1"/>
  <c r="D44" i="54"/>
  <c r="E77" i="54"/>
  <c r="E119" i="54" s="1"/>
  <c r="E44" i="54"/>
  <c r="F117" i="54"/>
  <c r="F89" i="54"/>
  <c r="F90" i="54" s="1"/>
  <c r="F94" i="54" s="1"/>
  <c r="F73" i="54"/>
  <c r="F61" i="54"/>
  <c r="F62" i="54" s="1"/>
  <c r="F66" i="54" s="1"/>
  <c r="F42" i="54"/>
  <c r="F71" i="54"/>
  <c r="F74" i="54"/>
  <c r="F76" i="54"/>
  <c r="F72" i="54"/>
  <c r="F75" i="54"/>
  <c r="F43" i="54"/>
  <c r="D77" i="53"/>
  <c r="D119" i="53" s="1"/>
  <c r="D44" i="53"/>
  <c r="E77" i="53"/>
  <c r="E119" i="53" s="1"/>
  <c r="E44" i="53"/>
  <c r="F117" i="53"/>
  <c r="F89" i="53"/>
  <c r="F90" i="53" s="1"/>
  <c r="F94" i="53" s="1"/>
  <c r="F73" i="53"/>
  <c r="F61" i="53"/>
  <c r="F62" i="53" s="1"/>
  <c r="F66" i="53" s="1"/>
  <c r="F42" i="53"/>
  <c r="F71" i="53"/>
  <c r="F74" i="53"/>
  <c r="F76" i="53"/>
  <c r="F72" i="53"/>
  <c r="F75" i="53"/>
  <c r="F43" i="53"/>
  <c r="D77" i="52"/>
  <c r="D119" i="52" s="1"/>
  <c r="D44" i="52"/>
  <c r="E77" i="52"/>
  <c r="E119" i="52" s="1"/>
  <c r="E44" i="52"/>
  <c r="F117" i="52"/>
  <c r="F89" i="52"/>
  <c r="F90" i="52" s="1"/>
  <c r="F94" i="52" s="1"/>
  <c r="F73" i="52"/>
  <c r="F61" i="52"/>
  <c r="F62" i="52" s="1"/>
  <c r="F66" i="52" s="1"/>
  <c r="F42" i="52"/>
  <c r="F71" i="52"/>
  <c r="F74" i="52"/>
  <c r="F76" i="52"/>
  <c r="F72" i="52"/>
  <c r="F75" i="52"/>
  <c r="F43" i="52"/>
  <c r="D77" i="51"/>
  <c r="D119" i="51" s="1"/>
  <c r="D44" i="51"/>
  <c r="E77" i="51"/>
  <c r="E119" i="51" s="1"/>
  <c r="E44" i="51"/>
  <c r="F117" i="51"/>
  <c r="F89" i="51"/>
  <c r="F90" i="51" s="1"/>
  <c r="F94" i="51" s="1"/>
  <c r="F73" i="51"/>
  <c r="F61" i="51"/>
  <c r="F62" i="51" s="1"/>
  <c r="F66" i="51" s="1"/>
  <c r="F42" i="51"/>
  <c r="F71" i="51"/>
  <c r="F74" i="51"/>
  <c r="F76" i="51"/>
  <c r="F72" i="51"/>
  <c r="F75" i="51"/>
  <c r="F43" i="51"/>
  <c r="D77" i="50"/>
  <c r="D119" i="50" s="1"/>
  <c r="D44" i="50"/>
  <c r="E77" i="50"/>
  <c r="E119" i="50" s="1"/>
  <c r="E44" i="50"/>
  <c r="F117" i="50"/>
  <c r="F89" i="50"/>
  <c r="F90" i="50" s="1"/>
  <c r="F94" i="50" s="1"/>
  <c r="F73" i="50"/>
  <c r="F61" i="50"/>
  <c r="F62" i="50" s="1"/>
  <c r="F66" i="50" s="1"/>
  <c r="F42" i="50"/>
  <c r="F71" i="50"/>
  <c r="F74" i="50"/>
  <c r="F76" i="50"/>
  <c r="F72" i="50"/>
  <c r="F75" i="50"/>
  <c r="F43" i="50"/>
  <c r="D77" i="49"/>
  <c r="D119" i="49" s="1"/>
  <c r="D44" i="49"/>
  <c r="E77" i="49"/>
  <c r="E119" i="49" s="1"/>
  <c r="E44" i="49"/>
  <c r="F117" i="49"/>
  <c r="F89" i="49"/>
  <c r="F90" i="49" s="1"/>
  <c r="F94" i="49" s="1"/>
  <c r="F73" i="49"/>
  <c r="F61" i="49"/>
  <c r="F62" i="49" s="1"/>
  <c r="F66" i="49" s="1"/>
  <c r="F42" i="49"/>
  <c r="F71" i="49"/>
  <c r="F74" i="49"/>
  <c r="F76" i="49"/>
  <c r="F72" i="49"/>
  <c r="F75" i="49"/>
  <c r="F43" i="49"/>
  <c r="D77" i="48"/>
  <c r="D119" i="48" s="1"/>
  <c r="D44" i="48"/>
  <c r="E77" i="48"/>
  <c r="E119" i="48" s="1"/>
  <c r="E44" i="48"/>
  <c r="F117" i="48"/>
  <c r="F89" i="48"/>
  <c r="F90" i="48" s="1"/>
  <c r="F94" i="48" s="1"/>
  <c r="F73" i="48"/>
  <c r="F61" i="48"/>
  <c r="F62" i="48" s="1"/>
  <c r="F66" i="48" s="1"/>
  <c r="F42" i="48"/>
  <c r="F71" i="48"/>
  <c r="F74" i="48"/>
  <c r="F76" i="48"/>
  <c r="F72" i="48"/>
  <c r="F75" i="48"/>
  <c r="F43" i="48"/>
  <c r="D77" i="47"/>
  <c r="D119" i="47" s="1"/>
  <c r="D44" i="47"/>
  <c r="E77" i="47"/>
  <c r="E119" i="47" s="1"/>
  <c r="E44" i="47"/>
  <c r="F117" i="47"/>
  <c r="F89" i="47"/>
  <c r="F90" i="47" s="1"/>
  <c r="F94" i="47" s="1"/>
  <c r="F73" i="47"/>
  <c r="F61" i="47"/>
  <c r="F62" i="47" s="1"/>
  <c r="F66" i="47" s="1"/>
  <c r="F42" i="47"/>
  <c r="F71" i="47"/>
  <c r="F74" i="47"/>
  <c r="F76" i="47"/>
  <c r="F72" i="47"/>
  <c r="F75" i="47"/>
  <c r="F43" i="47"/>
  <c r="D77" i="46"/>
  <c r="D119" i="46" s="1"/>
  <c r="D44" i="46"/>
  <c r="E77" i="46"/>
  <c r="E119" i="46" s="1"/>
  <c r="E44" i="46"/>
  <c r="F117" i="46"/>
  <c r="F89" i="46"/>
  <c r="F90" i="46" s="1"/>
  <c r="F94" i="46" s="1"/>
  <c r="F73" i="46"/>
  <c r="F61" i="46"/>
  <c r="F62" i="46" s="1"/>
  <c r="F66" i="46" s="1"/>
  <c r="F42" i="46"/>
  <c r="F71" i="46"/>
  <c r="F74" i="46"/>
  <c r="F76" i="46"/>
  <c r="F72" i="46"/>
  <c r="F75" i="46"/>
  <c r="F43" i="46"/>
  <c r="D77" i="45"/>
  <c r="D119" i="45" s="1"/>
  <c r="D44" i="45"/>
  <c r="E77" i="45"/>
  <c r="E119" i="45" s="1"/>
  <c r="E44" i="45"/>
  <c r="F117" i="45"/>
  <c r="F89" i="45"/>
  <c r="F90" i="45" s="1"/>
  <c r="F94" i="45" s="1"/>
  <c r="F73" i="45"/>
  <c r="F61" i="45"/>
  <c r="F62" i="45" s="1"/>
  <c r="F66" i="45" s="1"/>
  <c r="F42" i="45"/>
  <c r="F71" i="45"/>
  <c r="F74" i="45"/>
  <c r="F76" i="45"/>
  <c r="F72" i="45"/>
  <c r="F75" i="45"/>
  <c r="F43" i="45"/>
  <c r="D77" i="44"/>
  <c r="D119" i="44" s="1"/>
  <c r="D44" i="44"/>
  <c r="E77" i="44"/>
  <c r="E119" i="44" s="1"/>
  <c r="E44" i="44"/>
  <c r="F117" i="44"/>
  <c r="F89" i="44"/>
  <c r="F90" i="44" s="1"/>
  <c r="F94" i="44" s="1"/>
  <c r="F73" i="44"/>
  <c r="F61" i="44"/>
  <c r="F62" i="44" s="1"/>
  <c r="F66" i="44" s="1"/>
  <c r="F42" i="44"/>
  <c r="F71" i="44"/>
  <c r="F74" i="44"/>
  <c r="F76" i="44"/>
  <c r="F72" i="44"/>
  <c r="F75" i="44"/>
  <c r="F43" i="44"/>
  <c r="D77" i="43"/>
  <c r="D119" i="43" s="1"/>
  <c r="D44" i="43"/>
  <c r="E77" i="43"/>
  <c r="E119" i="43" s="1"/>
  <c r="E44" i="43"/>
  <c r="F117" i="43"/>
  <c r="F89" i="43"/>
  <c r="F90" i="43" s="1"/>
  <c r="F94" i="43" s="1"/>
  <c r="F73" i="43"/>
  <c r="F61" i="43"/>
  <c r="F62" i="43" s="1"/>
  <c r="F66" i="43" s="1"/>
  <c r="F42" i="43"/>
  <c r="F71" i="43"/>
  <c r="F74" i="43"/>
  <c r="F76" i="43"/>
  <c r="F72" i="43"/>
  <c r="F75" i="43"/>
  <c r="F43" i="43"/>
  <c r="D77" i="42"/>
  <c r="D119" i="42" s="1"/>
  <c r="D44" i="42"/>
  <c r="E77" i="42"/>
  <c r="E119" i="42" s="1"/>
  <c r="E44" i="42"/>
  <c r="F117" i="42"/>
  <c r="F89" i="42"/>
  <c r="F90" i="42" s="1"/>
  <c r="F94" i="42" s="1"/>
  <c r="F73" i="42"/>
  <c r="F61" i="42"/>
  <c r="F62" i="42" s="1"/>
  <c r="F66" i="42" s="1"/>
  <c r="F42" i="42"/>
  <c r="F71" i="42"/>
  <c r="F74" i="42"/>
  <c r="F76" i="42"/>
  <c r="F72" i="42"/>
  <c r="F75" i="42"/>
  <c r="F43" i="42"/>
  <c r="D77" i="41"/>
  <c r="D119" i="41" s="1"/>
  <c r="D44" i="41"/>
  <c r="E77" i="41"/>
  <c r="E119" i="41" s="1"/>
  <c r="E44" i="41"/>
  <c r="F117" i="41"/>
  <c r="F89" i="41"/>
  <c r="F90" i="41" s="1"/>
  <c r="F94" i="41" s="1"/>
  <c r="F73" i="41"/>
  <c r="F61" i="41"/>
  <c r="F62" i="41" s="1"/>
  <c r="F66" i="41" s="1"/>
  <c r="F42" i="41"/>
  <c r="F71" i="41"/>
  <c r="F74" i="41"/>
  <c r="F76" i="41"/>
  <c r="F72" i="41"/>
  <c r="F75" i="41"/>
  <c r="F43" i="41"/>
  <c r="D77" i="40"/>
  <c r="D119" i="40" s="1"/>
  <c r="D44" i="40"/>
  <c r="E77" i="40"/>
  <c r="E119" i="40" s="1"/>
  <c r="E44" i="40"/>
  <c r="F117" i="40"/>
  <c r="F89" i="40"/>
  <c r="F90" i="40" s="1"/>
  <c r="F94" i="40" s="1"/>
  <c r="F73" i="40"/>
  <c r="F61" i="40"/>
  <c r="F62" i="40" s="1"/>
  <c r="F66" i="40" s="1"/>
  <c r="F42" i="40"/>
  <c r="F71" i="40"/>
  <c r="F74" i="40"/>
  <c r="F76" i="40"/>
  <c r="F72" i="40"/>
  <c r="F75" i="40"/>
  <c r="F43" i="40"/>
  <c r="D77" i="39"/>
  <c r="D119" i="39" s="1"/>
  <c r="D44" i="39"/>
  <c r="E77" i="39"/>
  <c r="E119" i="39" s="1"/>
  <c r="E44" i="39"/>
  <c r="F117" i="39"/>
  <c r="F89" i="39"/>
  <c r="F90" i="39" s="1"/>
  <c r="F94" i="39" s="1"/>
  <c r="F73" i="39"/>
  <c r="F61" i="39"/>
  <c r="F62" i="39" s="1"/>
  <c r="F66" i="39" s="1"/>
  <c r="F42" i="39"/>
  <c r="F71" i="39"/>
  <c r="F74" i="39"/>
  <c r="F76" i="39"/>
  <c r="F72" i="39"/>
  <c r="F75" i="39"/>
  <c r="F43" i="39"/>
  <c r="D77" i="38"/>
  <c r="D119" i="38" s="1"/>
  <c r="D44" i="38"/>
  <c r="E77" i="38"/>
  <c r="E119" i="38" s="1"/>
  <c r="E44" i="38"/>
  <c r="F117" i="38"/>
  <c r="F89" i="38"/>
  <c r="F90" i="38" s="1"/>
  <c r="F94" i="38" s="1"/>
  <c r="F73" i="38"/>
  <c r="F61" i="38"/>
  <c r="F62" i="38" s="1"/>
  <c r="F66" i="38" s="1"/>
  <c r="F42" i="38"/>
  <c r="F71" i="38"/>
  <c r="F74" i="38"/>
  <c r="F76" i="38"/>
  <c r="F72" i="38"/>
  <c r="F75" i="38"/>
  <c r="F43" i="38"/>
  <c r="D77" i="37"/>
  <c r="D119" i="37" s="1"/>
  <c r="D44" i="37"/>
  <c r="E77" i="37"/>
  <c r="E119" i="37" s="1"/>
  <c r="E44" i="37"/>
  <c r="F117" i="37"/>
  <c r="F89" i="37"/>
  <c r="F90" i="37" s="1"/>
  <c r="F94" i="37" s="1"/>
  <c r="F73" i="37"/>
  <c r="F61" i="37"/>
  <c r="F62" i="37" s="1"/>
  <c r="F66" i="37" s="1"/>
  <c r="F42" i="37"/>
  <c r="F71" i="37"/>
  <c r="F74" i="37"/>
  <c r="F76" i="37"/>
  <c r="F72" i="37"/>
  <c r="F75" i="37"/>
  <c r="F43" i="37"/>
  <c r="D77" i="36"/>
  <c r="D119" i="36" s="1"/>
  <c r="D44" i="36"/>
  <c r="E77" i="36"/>
  <c r="E119" i="36" s="1"/>
  <c r="E44" i="36"/>
  <c r="F117" i="36"/>
  <c r="F89" i="36"/>
  <c r="F90" i="36" s="1"/>
  <c r="F94" i="36" s="1"/>
  <c r="F73" i="36"/>
  <c r="F61" i="36"/>
  <c r="F62" i="36" s="1"/>
  <c r="F66" i="36" s="1"/>
  <c r="F42" i="36"/>
  <c r="F71" i="36"/>
  <c r="F74" i="36"/>
  <c r="F76" i="36"/>
  <c r="F72" i="36"/>
  <c r="F75" i="36"/>
  <c r="F43" i="36"/>
  <c r="D77" i="35"/>
  <c r="D119" i="35" s="1"/>
  <c r="D44" i="35"/>
  <c r="E77" i="35"/>
  <c r="E119" i="35" s="1"/>
  <c r="E44" i="35"/>
  <c r="F117" i="35"/>
  <c r="F89" i="35"/>
  <c r="F90" i="35" s="1"/>
  <c r="F94" i="35" s="1"/>
  <c r="F73" i="35"/>
  <c r="F61" i="35"/>
  <c r="F62" i="35" s="1"/>
  <c r="F66" i="35" s="1"/>
  <c r="F42" i="35"/>
  <c r="F71" i="35"/>
  <c r="F74" i="35"/>
  <c r="F76" i="35"/>
  <c r="F72" i="35"/>
  <c r="F75" i="35"/>
  <c r="F43" i="35"/>
  <c r="D77" i="34"/>
  <c r="D119" i="34" s="1"/>
  <c r="D44" i="34"/>
  <c r="E77" i="34"/>
  <c r="E119" i="34" s="1"/>
  <c r="E44" i="34"/>
  <c r="F117" i="34"/>
  <c r="F89" i="34"/>
  <c r="F90" i="34" s="1"/>
  <c r="F94" i="34" s="1"/>
  <c r="F73" i="34"/>
  <c r="F61" i="34"/>
  <c r="F62" i="34" s="1"/>
  <c r="F66" i="34" s="1"/>
  <c r="F42" i="34"/>
  <c r="F71" i="34"/>
  <c r="F74" i="34"/>
  <c r="F76" i="34"/>
  <c r="F72" i="34"/>
  <c r="F75" i="34"/>
  <c r="F43" i="34"/>
  <c r="D77" i="33"/>
  <c r="D119" i="33" s="1"/>
  <c r="D44" i="33"/>
  <c r="E77" i="33"/>
  <c r="E119" i="33" s="1"/>
  <c r="E44" i="33"/>
  <c r="F117" i="33"/>
  <c r="F89" i="33"/>
  <c r="F90" i="33" s="1"/>
  <c r="F94" i="33" s="1"/>
  <c r="F73" i="33"/>
  <c r="F61" i="33"/>
  <c r="F62" i="33" s="1"/>
  <c r="F66" i="33" s="1"/>
  <c r="F42" i="33"/>
  <c r="F71" i="33"/>
  <c r="F74" i="33"/>
  <c r="F76" i="33"/>
  <c r="F72" i="33"/>
  <c r="F75" i="33"/>
  <c r="F43" i="33"/>
  <c r="D77" i="32"/>
  <c r="D119" i="32" s="1"/>
  <c r="D44" i="32"/>
  <c r="E77" i="32"/>
  <c r="E119" i="32" s="1"/>
  <c r="E44" i="32"/>
  <c r="F117" i="32"/>
  <c r="F89" i="32"/>
  <c r="F90" i="32" s="1"/>
  <c r="F94" i="32" s="1"/>
  <c r="F73" i="32"/>
  <c r="F61" i="32"/>
  <c r="F62" i="32" s="1"/>
  <c r="F66" i="32" s="1"/>
  <c r="F42" i="32"/>
  <c r="F71" i="32"/>
  <c r="F74" i="32"/>
  <c r="F76" i="32"/>
  <c r="F72" i="32"/>
  <c r="F75" i="32"/>
  <c r="F43" i="32"/>
  <c r="D77" i="31"/>
  <c r="D119" i="31" s="1"/>
  <c r="D44" i="31"/>
  <c r="E77" i="31"/>
  <c r="E119" i="31" s="1"/>
  <c r="E44" i="31"/>
  <c r="F117" i="31"/>
  <c r="F89" i="31"/>
  <c r="F90" i="31" s="1"/>
  <c r="F94" i="31" s="1"/>
  <c r="F73" i="31"/>
  <c r="F61" i="31"/>
  <c r="F62" i="31" s="1"/>
  <c r="F66" i="31" s="1"/>
  <c r="F42" i="31"/>
  <c r="F71" i="31"/>
  <c r="F74" i="31"/>
  <c r="F76" i="31"/>
  <c r="F72" i="31"/>
  <c r="F75" i="31"/>
  <c r="F43" i="31"/>
  <c r="D77" i="30"/>
  <c r="D119" i="30" s="1"/>
  <c r="D44" i="30"/>
  <c r="E77" i="30"/>
  <c r="E119" i="30" s="1"/>
  <c r="E44" i="30"/>
  <c r="F117" i="30"/>
  <c r="F89" i="30"/>
  <c r="F90" i="30" s="1"/>
  <c r="F94" i="30" s="1"/>
  <c r="F73" i="30"/>
  <c r="F61" i="30"/>
  <c r="F62" i="30" s="1"/>
  <c r="F66" i="30" s="1"/>
  <c r="F42" i="30"/>
  <c r="F71" i="30"/>
  <c r="F74" i="30"/>
  <c r="F76" i="30"/>
  <c r="F72" i="30"/>
  <c r="F75" i="30"/>
  <c r="F43" i="30"/>
  <c r="D77" i="29"/>
  <c r="D119" i="29" s="1"/>
  <c r="D44" i="29"/>
  <c r="E77" i="29"/>
  <c r="E119" i="29" s="1"/>
  <c r="E44" i="29"/>
  <c r="F117" i="29"/>
  <c r="F89" i="29"/>
  <c r="F90" i="29" s="1"/>
  <c r="F94" i="29" s="1"/>
  <c r="F73" i="29"/>
  <c r="F61" i="29"/>
  <c r="F62" i="29" s="1"/>
  <c r="F66" i="29" s="1"/>
  <c r="F42" i="29"/>
  <c r="F71" i="29"/>
  <c r="F74" i="29"/>
  <c r="F76" i="29"/>
  <c r="F72" i="29"/>
  <c r="F75" i="29"/>
  <c r="F43" i="29"/>
  <c r="D77" i="28"/>
  <c r="D119" i="28" s="1"/>
  <c r="D44" i="28"/>
  <c r="E77" i="28"/>
  <c r="E119" i="28" s="1"/>
  <c r="E44" i="28"/>
  <c r="F117" i="28"/>
  <c r="F89" i="28"/>
  <c r="F90" i="28" s="1"/>
  <c r="F94" i="28" s="1"/>
  <c r="F73" i="28"/>
  <c r="F61" i="28"/>
  <c r="F62" i="28" s="1"/>
  <c r="F66" i="28" s="1"/>
  <c r="F42" i="28"/>
  <c r="F71" i="28"/>
  <c r="F74" i="28"/>
  <c r="F76" i="28"/>
  <c r="F72" i="28"/>
  <c r="F75" i="28"/>
  <c r="F43" i="28"/>
  <c r="D77" i="27"/>
  <c r="D119" i="27" s="1"/>
  <c r="D44" i="27"/>
  <c r="E77" i="27"/>
  <c r="E119" i="27" s="1"/>
  <c r="E44" i="27"/>
  <c r="F117" i="27"/>
  <c r="F89" i="27"/>
  <c r="F90" i="27" s="1"/>
  <c r="F94" i="27" s="1"/>
  <c r="F73" i="27"/>
  <c r="F61" i="27"/>
  <c r="F62" i="27" s="1"/>
  <c r="F66" i="27" s="1"/>
  <c r="F42" i="27"/>
  <c r="F71" i="27"/>
  <c r="F74" i="27"/>
  <c r="F76" i="27"/>
  <c r="F72" i="27"/>
  <c r="F75" i="27"/>
  <c r="F43" i="27"/>
  <c r="D77" i="26"/>
  <c r="D119" i="26" s="1"/>
  <c r="D44" i="26"/>
  <c r="E77" i="26"/>
  <c r="E119" i="26" s="1"/>
  <c r="E44" i="26"/>
  <c r="F117" i="26"/>
  <c r="F89" i="26"/>
  <c r="F90" i="26" s="1"/>
  <c r="F94" i="26" s="1"/>
  <c r="F73" i="26"/>
  <c r="F61" i="26"/>
  <c r="F62" i="26" s="1"/>
  <c r="F66" i="26" s="1"/>
  <c r="F42" i="26"/>
  <c r="F71" i="26"/>
  <c r="F74" i="26"/>
  <c r="F76" i="26"/>
  <c r="F72" i="26"/>
  <c r="F75" i="26"/>
  <c r="F43" i="26"/>
  <c r="D77" i="25"/>
  <c r="D119" i="25" s="1"/>
  <c r="D44" i="25"/>
  <c r="E77" i="25"/>
  <c r="E119" i="25" s="1"/>
  <c r="E44" i="25"/>
  <c r="F117" i="25"/>
  <c r="F89" i="25"/>
  <c r="F90" i="25" s="1"/>
  <c r="F94" i="25" s="1"/>
  <c r="F73" i="25"/>
  <c r="F61" i="25"/>
  <c r="F62" i="25" s="1"/>
  <c r="F66" i="25" s="1"/>
  <c r="F42" i="25"/>
  <c r="F71" i="25"/>
  <c r="F74" i="25"/>
  <c r="F76" i="25"/>
  <c r="F72" i="25"/>
  <c r="F75" i="25"/>
  <c r="F43" i="25"/>
  <c r="D77" i="24"/>
  <c r="D119" i="24" s="1"/>
  <c r="D44" i="24"/>
  <c r="E77" i="24"/>
  <c r="E119" i="24" s="1"/>
  <c r="E44" i="24"/>
  <c r="F117" i="24"/>
  <c r="F89" i="24"/>
  <c r="F90" i="24" s="1"/>
  <c r="F94" i="24" s="1"/>
  <c r="F73" i="24"/>
  <c r="F61" i="24"/>
  <c r="F62" i="24" s="1"/>
  <c r="F66" i="24" s="1"/>
  <c r="F42" i="24"/>
  <c r="F71" i="24"/>
  <c r="F74" i="24"/>
  <c r="F76" i="24"/>
  <c r="F72" i="24"/>
  <c r="F75" i="24"/>
  <c r="F43" i="24"/>
  <c r="D77" i="23"/>
  <c r="D119" i="23" s="1"/>
  <c r="D44" i="23"/>
  <c r="E77" i="23"/>
  <c r="E119" i="23" s="1"/>
  <c r="E44" i="23"/>
  <c r="F117" i="23"/>
  <c r="F89" i="23"/>
  <c r="F90" i="23" s="1"/>
  <c r="F94" i="23" s="1"/>
  <c r="F73" i="23"/>
  <c r="F61" i="23"/>
  <c r="F62" i="23" s="1"/>
  <c r="F66" i="23" s="1"/>
  <c r="F42" i="23"/>
  <c r="F71" i="23"/>
  <c r="F74" i="23"/>
  <c r="F76" i="23"/>
  <c r="F72" i="23"/>
  <c r="F75" i="23"/>
  <c r="F43" i="23"/>
  <c r="D77" i="22"/>
  <c r="D119" i="22" s="1"/>
  <c r="D44" i="22"/>
  <c r="E77" i="22"/>
  <c r="E119" i="22" s="1"/>
  <c r="E44" i="22"/>
  <c r="F117" i="22"/>
  <c r="F89" i="22"/>
  <c r="F90" i="22" s="1"/>
  <c r="F94" i="22" s="1"/>
  <c r="F73" i="22"/>
  <c r="F61" i="22"/>
  <c r="F62" i="22" s="1"/>
  <c r="F66" i="22" s="1"/>
  <c r="F42" i="22"/>
  <c r="F71" i="22"/>
  <c r="F74" i="22"/>
  <c r="F76" i="22"/>
  <c r="F72" i="22"/>
  <c r="F75" i="22"/>
  <c r="F43" i="22"/>
  <c r="D77" i="21"/>
  <c r="D119" i="21" s="1"/>
  <c r="D44" i="21"/>
  <c r="E77" i="21"/>
  <c r="E119" i="21" s="1"/>
  <c r="E44" i="21"/>
  <c r="F117" i="21"/>
  <c r="F89" i="21"/>
  <c r="F90" i="21" s="1"/>
  <c r="F94" i="21" s="1"/>
  <c r="F73" i="21"/>
  <c r="F61" i="21"/>
  <c r="F62" i="21" s="1"/>
  <c r="F66" i="21" s="1"/>
  <c r="F42" i="21"/>
  <c r="F71" i="21"/>
  <c r="F74" i="21"/>
  <c r="F76" i="21"/>
  <c r="F72" i="21"/>
  <c r="F75" i="21"/>
  <c r="F43" i="21"/>
  <c r="D77" i="20"/>
  <c r="D119" i="20" s="1"/>
  <c r="D44" i="20"/>
  <c r="E77" i="20"/>
  <c r="E119" i="20" s="1"/>
  <c r="E44" i="20"/>
  <c r="F117" i="20"/>
  <c r="F89" i="20"/>
  <c r="F90" i="20" s="1"/>
  <c r="F94" i="20" s="1"/>
  <c r="F73" i="20"/>
  <c r="F61" i="20"/>
  <c r="F62" i="20" s="1"/>
  <c r="F66" i="20" s="1"/>
  <c r="F42" i="20"/>
  <c r="F71" i="20"/>
  <c r="F74" i="20"/>
  <c r="F76" i="20"/>
  <c r="F72" i="20"/>
  <c r="F75" i="20"/>
  <c r="F43" i="20"/>
  <c r="D77" i="19"/>
  <c r="D119" i="19" s="1"/>
  <c r="D44" i="19"/>
  <c r="E77" i="19"/>
  <c r="E119" i="19" s="1"/>
  <c r="E44" i="19"/>
  <c r="F117" i="19"/>
  <c r="F89" i="19"/>
  <c r="F90" i="19" s="1"/>
  <c r="F94" i="19" s="1"/>
  <c r="F73" i="19"/>
  <c r="F61" i="19"/>
  <c r="F62" i="19" s="1"/>
  <c r="F66" i="19" s="1"/>
  <c r="F42" i="19"/>
  <c r="F71" i="19"/>
  <c r="F74" i="19"/>
  <c r="F76" i="19"/>
  <c r="F72" i="19"/>
  <c r="F75" i="19"/>
  <c r="F43" i="19"/>
  <c r="D77" i="18"/>
  <c r="D119" i="18" s="1"/>
  <c r="D44" i="18"/>
  <c r="E77" i="18"/>
  <c r="E119" i="18" s="1"/>
  <c r="E44" i="18"/>
  <c r="F117" i="18"/>
  <c r="F89" i="18"/>
  <c r="F90" i="18" s="1"/>
  <c r="F94" i="18" s="1"/>
  <c r="F73" i="18"/>
  <c r="F61" i="18"/>
  <c r="F62" i="18" s="1"/>
  <c r="F66" i="18" s="1"/>
  <c r="F42" i="18"/>
  <c r="F71" i="18"/>
  <c r="F74" i="18"/>
  <c r="F76" i="18"/>
  <c r="F72" i="18"/>
  <c r="F75" i="18"/>
  <c r="F43" i="18"/>
  <c r="D77" i="17"/>
  <c r="D119" i="17" s="1"/>
  <c r="D44" i="17"/>
  <c r="E77" i="17"/>
  <c r="E119" i="17" s="1"/>
  <c r="E44" i="17"/>
  <c r="F117" i="17"/>
  <c r="F89" i="17"/>
  <c r="F90" i="17" s="1"/>
  <c r="F94" i="17" s="1"/>
  <c r="F73" i="17"/>
  <c r="F61" i="17"/>
  <c r="F62" i="17" s="1"/>
  <c r="F66" i="17" s="1"/>
  <c r="F42" i="17"/>
  <c r="F71" i="17"/>
  <c r="F74" i="17"/>
  <c r="F76" i="17"/>
  <c r="F72" i="17"/>
  <c r="F75" i="17"/>
  <c r="F43" i="17"/>
  <c r="D77" i="16"/>
  <c r="D119" i="16" s="1"/>
  <c r="D44" i="16"/>
  <c r="E77" i="16"/>
  <c r="E119" i="16" s="1"/>
  <c r="E44" i="16"/>
  <c r="F117" i="16"/>
  <c r="F89" i="16"/>
  <c r="F90" i="16" s="1"/>
  <c r="F94" i="16" s="1"/>
  <c r="F73" i="16"/>
  <c r="F61" i="16"/>
  <c r="F62" i="16" s="1"/>
  <c r="F66" i="16" s="1"/>
  <c r="F42" i="16"/>
  <c r="F71" i="16"/>
  <c r="F74" i="16"/>
  <c r="F76" i="16"/>
  <c r="F72" i="16"/>
  <c r="F75" i="16"/>
  <c r="F43" i="16"/>
  <c r="D77" i="15"/>
  <c r="D119" i="15" s="1"/>
  <c r="D44" i="15"/>
  <c r="E77" i="15"/>
  <c r="E119" i="15" s="1"/>
  <c r="E44" i="15"/>
  <c r="F117" i="15"/>
  <c r="F89" i="15"/>
  <c r="F90" i="15" s="1"/>
  <c r="F94" i="15" s="1"/>
  <c r="F73" i="15"/>
  <c r="F61" i="15"/>
  <c r="F62" i="15" s="1"/>
  <c r="F66" i="15" s="1"/>
  <c r="F42" i="15"/>
  <c r="F71" i="15"/>
  <c r="F74" i="15"/>
  <c r="F76" i="15"/>
  <c r="F72" i="15"/>
  <c r="F75" i="15"/>
  <c r="F43" i="15"/>
  <c r="D77" i="14"/>
  <c r="D119" i="14" s="1"/>
  <c r="D44" i="14"/>
  <c r="E77" i="14"/>
  <c r="E119" i="14" s="1"/>
  <c r="E44" i="14"/>
  <c r="F117" i="14"/>
  <c r="F89" i="14"/>
  <c r="F90" i="14" s="1"/>
  <c r="F94" i="14" s="1"/>
  <c r="F73" i="14"/>
  <c r="F61" i="14"/>
  <c r="F62" i="14" s="1"/>
  <c r="F66" i="14" s="1"/>
  <c r="F42" i="14"/>
  <c r="F71" i="14"/>
  <c r="F74" i="14"/>
  <c r="F76" i="14"/>
  <c r="F72" i="14"/>
  <c r="F75" i="14"/>
  <c r="F43" i="14"/>
  <c r="D77" i="13"/>
  <c r="D119" i="13" s="1"/>
  <c r="D44" i="13"/>
  <c r="E77" i="13"/>
  <c r="E119" i="13" s="1"/>
  <c r="E44" i="13"/>
  <c r="F117" i="13"/>
  <c r="F89" i="13"/>
  <c r="F90" i="13" s="1"/>
  <c r="F94" i="13" s="1"/>
  <c r="F73" i="13"/>
  <c r="F61" i="13"/>
  <c r="F62" i="13" s="1"/>
  <c r="F66" i="13" s="1"/>
  <c r="F42" i="13"/>
  <c r="F71" i="13"/>
  <c r="F74" i="13"/>
  <c r="F76" i="13"/>
  <c r="F72" i="13"/>
  <c r="F75" i="13"/>
  <c r="F43" i="13"/>
  <c r="D77" i="12"/>
  <c r="D119" i="12" s="1"/>
  <c r="D44" i="12"/>
  <c r="E77" i="12"/>
  <c r="E119" i="12" s="1"/>
  <c r="E44" i="12"/>
  <c r="F117" i="12"/>
  <c r="F89" i="12"/>
  <c r="F90" i="12" s="1"/>
  <c r="F94" i="12" s="1"/>
  <c r="F73" i="12"/>
  <c r="F61" i="12"/>
  <c r="F62" i="12" s="1"/>
  <c r="F66" i="12" s="1"/>
  <c r="F42" i="12"/>
  <c r="F71" i="12"/>
  <c r="F74" i="12"/>
  <c r="F76" i="12"/>
  <c r="F72" i="12"/>
  <c r="F75" i="12"/>
  <c r="F43" i="12"/>
  <c r="D77" i="11"/>
  <c r="D119" i="11" s="1"/>
  <c r="D44" i="11"/>
  <c r="E77" i="11"/>
  <c r="E119" i="11" s="1"/>
  <c r="E44" i="11"/>
  <c r="F117" i="11"/>
  <c r="F89" i="11"/>
  <c r="F90" i="11" s="1"/>
  <c r="F94" i="11" s="1"/>
  <c r="F73" i="11"/>
  <c r="F61" i="11"/>
  <c r="F62" i="11" s="1"/>
  <c r="F66" i="11" s="1"/>
  <c r="F42" i="11"/>
  <c r="F71" i="11"/>
  <c r="F74" i="11"/>
  <c r="F76" i="11"/>
  <c r="F72" i="11"/>
  <c r="F75" i="11"/>
  <c r="F43" i="11"/>
  <c r="D77" i="10"/>
  <c r="D119" i="10" s="1"/>
  <c r="D44" i="10"/>
  <c r="E77" i="10"/>
  <c r="E119" i="10" s="1"/>
  <c r="E44" i="10"/>
  <c r="F117" i="10"/>
  <c r="F89" i="10"/>
  <c r="F90" i="10" s="1"/>
  <c r="F94" i="10" s="1"/>
  <c r="F73" i="10"/>
  <c r="F61" i="10"/>
  <c r="F62" i="10" s="1"/>
  <c r="F66" i="10" s="1"/>
  <c r="F42" i="10"/>
  <c r="F71" i="10"/>
  <c r="F74" i="10"/>
  <c r="F76" i="10"/>
  <c r="F72" i="10"/>
  <c r="F75" i="10"/>
  <c r="F43" i="10"/>
  <c r="D77" i="9"/>
  <c r="D119" i="9" s="1"/>
  <c r="D44" i="9"/>
  <c r="E77" i="9"/>
  <c r="E119" i="9" s="1"/>
  <c r="E44" i="9"/>
  <c r="F117" i="9"/>
  <c r="F89" i="9"/>
  <c r="F90" i="9" s="1"/>
  <c r="F94" i="9" s="1"/>
  <c r="F73" i="9"/>
  <c r="F61" i="9"/>
  <c r="F62" i="9" s="1"/>
  <c r="F66" i="9" s="1"/>
  <c r="F42" i="9"/>
  <c r="F71" i="9"/>
  <c r="F74" i="9"/>
  <c r="F76" i="9"/>
  <c r="F72" i="9"/>
  <c r="F75" i="9"/>
  <c r="F43" i="9"/>
  <c r="D77" i="8"/>
  <c r="D119" i="8" s="1"/>
  <c r="D44" i="8"/>
  <c r="E77" i="8"/>
  <c r="E119" i="8" s="1"/>
  <c r="E44" i="8"/>
  <c r="F117" i="8"/>
  <c r="F89" i="8"/>
  <c r="F90" i="8" s="1"/>
  <c r="F94" i="8" s="1"/>
  <c r="F73" i="8"/>
  <c r="F61" i="8"/>
  <c r="F62" i="8" s="1"/>
  <c r="F66" i="8" s="1"/>
  <c r="F42" i="8"/>
  <c r="F71" i="8"/>
  <c r="F74" i="8"/>
  <c r="F76" i="8"/>
  <c r="F72" i="8"/>
  <c r="F75" i="8"/>
  <c r="F43" i="8"/>
  <c r="D77" i="7"/>
  <c r="D119" i="7" s="1"/>
  <c r="D44" i="7"/>
  <c r="E77" i="7"/>
  <c r="E119" i="7" s="1"/>
  <c r="E44" i="7"/>
  <c r="F117" i="7"/>
  <c r="F89" i="7"/>
  <c r="F90" i="7" s="1"/>
  <c r="F94" i="7" s="1"/>
  <c r="F73" i="7"/>
  <c r="F61" i="7"/>
  <c r="F62" i="7" s="1"/>
  <c r="F66" i="7" s="1"/>
  <c r="F42" i="7"/>
  <c r="F71" i="7"/>
  <c r="F74" i="7"/>
  <c r="F76" i="7"/>
  <c r="F72" i="7"/>
  <c r="F75" i="7"/>
  <c r="F43" i="7"/>
  <c r="D77" i="6"/>
  <c r="D119" i="6" s="1"/>
  <c r="D44" i="6"/>
  <c r="E77" i="6"/>
  <c r="E119" i="6" s="1"/>
  <c r="E44" i="6"/>
  <c r="F117" i="6"/>
  <c r="F89" i="6"/>
  <c r="F90" i="6" s="1"/>
  <c r="F94" i="6" s="1"/>
  <c r="F73" i="6"/>
  <c r="F61" i="6"/>
  <c r="F62" i="6" s="1"/>
  <c r="F66" i="6" s="1"/>
  <c r="F42" i="6"/>
  <c r="F71" i="6"/>
  <c r="F74" i="6"/>
  <c r="F76" i="6"/>
  <c r="F72" i="6"/>
  <c r="F75" i="6"/>
  <c r="F43" i="6"/>
  <c r="D77" i="5"/>
  <c r="D119" i="5" s="1"/>
  <c r="D44" i="5"/>
  <c r="E77" i="5"/>
  <c r="E119" i="5" s="1"/>
  <c r="E44" i="5"/>
  <c r="F117" i="5"/>
  <c r="F89" i="5"/>
  <c r="F90" i="5" s="1"/>
  <c r="F94" i="5" s="1"/>
  <c r="F73" i="5"/>
  <c r="F61" i="5"/>
  <c r="F62" i="5" s="1"/>
  <c r="F66" i="5" s="1"/>
  <c r="F42" i="5"/>
  <c r="F71" i="5"/>
  <c r="F74" i="5"/>
  <c r="F76" i="5"/>
  <c r="F72" i="5"/>
  <c r="F75" i="5"/>
  <c r="F43" i="5"/>
  <c r="D77" i="4"/>
  <c r="D121" i="4" s="1"/>
  <c r="D44" i="4"/>
  <c r="E77" i="4"/>
  <c r="E121" i="4" s="1"/>
  <c r="E44" i="4"/>
  <c r="E64" i="4" l="1"/>
  <c r="E53" i="4"/>
  <c r="E52" i="4"/>
  <c r="E51" i="4"/>
  <c r="E50" i="4"/>
  <c r="E49" i="4"/>
  <c r="E48" i="4"/>
  <c r="E47" i="4"/>
  <c r="E46" i="4"/>
  <c r="E54" i="4" s="1"/>
  <c r="E65" i="4" s="1"/>
  <c r="D64" i="4"/>
  <c r="D53" i="4"/>
  <c r="D52" i="4"/>
  <c r="D51" i="4"/>
  <c r="D50" i="4"/>
  <c r="D49" i="4"/>
  <c r="D48" i="4"/>
  <c r="D47" i="4"/>
  <c r="D46" i="4"/>
  <c r="D54" i="4" s="1"/>
  <c r="D65" i="4" s="1"/>
  <c r="F77" i="5"/>
  <c r="F119" i="5" s="1"/>
  <c r="F44" i="5"/>
  <c r="E64" i="5"/>
  <c r="E53" i="5"/>
  <c r="E52" i="5"/>
  <c r="E51" i="5"/>
  <c r="E50" i="5"/>
  <c r="E49" i="5"/>
  <c r="E48" i="5"/>
  <c r="E47" i="5"/>
  <c r="E46" i="5"/>
  <c r="E54" i="5" s="1"/>
  <c r="E65" i="5" s="1"/>
  <c r="D64" i="5"/>
  <c r="D53" i="5"/>
  <c r="D52" i="5"/>
  <c r="D51" i="5"/>
  <c r="D50" i="5"/>
  <c r="D49" i="5"/>
  <c r="D48" i="5"/>
  <c r="D47" i="5"/>
  <c r="D46" i="5"/>
  <c r="D54" i="5" s="1"/>
  <c r="F77" i="6"/>
  <c r="F119" i="6" s="1"/>
  <c r="F44" i="6"/>
  <c r="E64" i="6"/>
  <c r="E53" i="6"/>
  <c r="E52" i="6"/>
  <c r="E51" i="6"/>
  <c r="E50" i="6"/>
  <c r="E49" i="6"/>
  <c r="E48" i="6"/>
  <c r="E47" i="6"/>
  <c r="E46" i="6"/>
  <c r="E54" i="6" s="1"/>
  <c r="E65" i="6" s="1"/>
  <c r="D64" i="6"/>
  <c r="D53" i="6"/>
  <c r="D52" i="6"/>
  <c r="D51" i="6"/>
  <c r="D50" i="6"/>
  <c r="D49" i="6"/>
  <c r="D48" i="6"/>
  <c r="D47" i="6"/>
  <c r="D46" i="6"/>
  <c r="D54" i="6" s="1"/>
  <c r="D65" i="6" s="1"/>
  <c r="F77" i="7"/>
  <c r="F119" i="7" s="1"/>
  <c r="F44" i="7"/>
  <c r="E64" i="7"/>
  <c r="E53" i="7"/>
  <c r="E52" i="7"/>
  <c r="E51" i="7"/>
  <c r="E50" i="7"/>
  <c r="E49" i="7"/>
  <c r="E48" i="7"/>
  <c r="E47" i="7"/>
  <c r="E46" i="7"/>
  <c r="E54" i="7" s="1"/>
  <c r="E65" i="7" s="1"/>
  <c r="D64" i="7"/>
  <c r="D53" i="7"/>
  <c r="D52" i="7"/>
  <c r="D51" i="7"/>
  <c r="D50" i="7"/>
  <c r="D49" i="7"/>
  <c r="D48" i="7"/>
  <c r="D47" i="7"/>
  <c r="D46" i="7"/>
  <c r="D54" i="7" s="1"/>
  <c r="D65" i="7" s="1"/>
  <c r="F77" i="8"/>
  <c r="F119" i="8" s="1"/>
  <c r="F44" i="8"/>
  <c r="E64" i="8"/>
  <c r="E53" i="8"/>
  <c r="E52" i="8"/>
  <c r="E51" i="8"/>
  <c r="E50" i="8"/>
  <c r="E49" i="8"/>
  <c r="E48" i="8"/>
  <c r="E47" i="8"/>
  <c r="E46" i="8"/>
  <c r="E54" i="8" s="1"/>
  <c r="E65" i="8" s="1"/>
  <c r="D64" i="8"/>
  <c r="D53" i="8"/>
  <c r="D52" i="8"/>
  <c r="D51" i="8"/>
  <c r="D50" i="8"/>
  <c r="D49" i="8"/>
  <c r="D48" i="8"/>
  <c r="D47" i="8"/>
  <c r="D46" i="8"/>
  <c r="D54" i="8" s="1"/>
  <c r="D65" i="8" s="1"/>
  <c r="F77" i="9"/>
  <c r="F119" i="9" s="1"/>
  <c r="F44" i="9"/>
  <c r="E64" i="9"/>
  <c r="E53" i="9"/>
  <c r="E52" i="9"/>
  <c r="E51" i="9"/>
  <c r="E50" i="9"/>
  <c r="E49" i="9"/>
  <c r="E48" i="9"/>
  <c r="E47" i="9"/>
  <c r="E46" i="9"/>
  <c r="E54" i="9" s="1"/>
  <c r="E65" i="9" s="1"/>
  <c r="D64" i="9"/>
  <c r="D53" i="9"/>
  <c r="D52" i="9"/>
  <c r="D51" i="9"/>
  <c r="D50" i="9"/>
  <c r="D49" i="9"/>
  <c r="D48" i="9"/>
  <c r="D47" i="9"/>
  <c r="D46" i="9"/>
  <c r="D54" i="9" s="1"/>
  <c r="D65" i="9" s="1"/>
  <c r="F77" i="10"/>
  <c r="F119" i="10" s="1"/>
  <c r="F44" i="10"/>
  <c r="E64" i="10"/>
  <c r="E53" i="10"/>
  <c r="E52" i="10"/>
  <c r="E51" i="10"/>
  <c r="E50" i="10"/>
  <c r="E49" i="10"/>
  <c r="E48" i="10"/>
  <c r="E47" i="10"/>
  <c r="E46" i="10"/>
  <c r="E54" i="10" s="1"/>
  <c r="E65" i="10" s="1"/>
  <c r="D64" i="10"/>
  <c r="D53" i="10"/>
  <c r="D52" i="10"/>
  <c r="D51" i="10"/>
  <c r="D50" i="10"/>
  <c r="D49" i="10"/>
  <c r="D48" i="10"/>
  <c r="D47" i="10"/>
  <c r="D46" i="10"/>
  <c r="D54" i="10" s="1"/>
  <c r="D65" i="10" s="1"/>
  <c r="F77" i="11"/>
  <c r="F119" i="11" s="1"/>
  <c r="F44" i="11"/>
  <c r="E64" i="11"/>
  <c r="E53" i="11"/>
  <c r="E52" i="11"/>
  <c r="E51" i="11"/>
  <c r="E50" i="11"/>
  <c r="E49" i="11"/>
  <c r="E48" i="11"/>
  <c r="E47" i="11"/>
  <c r="E46" i="11"/>
  <c r="E54" i="11" s="1"/>
  <c r="E65" i="11" s="1"/>
  <c r="D64" i="11"/>
  <c r="D53" i="11"/>
  <c r="D52" i="11"/>
  <c r="D51" i="11"/>
  <c r="D50" i="11"/>
  <c r="D49" i="11"/>
  <c r="D48" i="11"/>
  <c r="D47" i="11"/>
  <c r="D46" i="11"/>
  <c r="D54" i="11" s="1"/>
  <c r="D65" i="11" s="1"/>
  <c r="F77" i="12"/>
  <c r="F119" i="12" s="1"/>
  <c r="F44" i="12"/>
  <c r="E64" i="12"/>
  <c r="E53" i="12"/>
  <c r="E52" i="12"/>
  <c r="E51" i="12"/>
  <c r="E50" i="12"/>
  <c r="E49" i="12"/>
  <c r="E48" i="12"/>
  <c r="E47" i="12"/>
  <c r="E46" i="12"/>
  <c r="E54" i="12" s="1"/>
  <c r="E65" i="12" s="1"/>
  <c r="D64" i="12"/>
  <c r="D53" i="12"/>
  <c r="D52" i="12"/>
  <c r="D51" i="12"/>
  <c r="D50" i="12"/>
  <c r="D49" i="12"/>
  <c r="D48" i="12"/>
  <c r="D47" i="12"/>
  <c r="D46" i="12"/>
  <c r="D54" i="12" s="1"/>
  <c r="D65" i="12" s="1"/>
  <c r="F77" i="13"/>
  <c r="F119" i="13" s="1"/>
  <c r="F44" i="13"/>
  <c r="E64" i="13"/>
  <c r="E53" i="13"/>
  <c r="E52" i="13"/>
  <c r="E51" i="13"/>
  <c r="E50" i="13"/>
  <c r="E49" i="13"/>
  <c r="E48" i="13"/>
  <c r="E47" i="13"/>
  <c r="E46" i="13"/>
  <c r="E54" i="13" s="1"/>
  <c r="E65" i="13" s="1"/>
  <c r="D64" i="13"/>
  <c r="D53" i="13"/>
  <c r="D52" i="13"/>
  <c r="D51" i="13"/>
  <c r="D50" i="13"/>
  <c r="D49" i="13"/>
  <c r="D48" i="13"/>
  <c r="D47" i="13"/>
  <c r="D46" i="13"/>
  <c r="D54" i="13" s="1"/>
  <c r="D65" i="13" s="1"/>
  <c r="F77" i="14"/>
  <c r="F119" i="14" s="1"/>
  <c r="F44" i="14"/>
  <c r="E64" i="14"/>
  <c r="E53" i="14"/>
  <c r="E52" i="14"/>
  <c r="E51" i="14"/>
  <c r="E50" i="14"/>
  <c r="E49" i="14"/>
  <c r="E48" i="14"/>
  <c r="E47" i="14"/>
  <c r="E46" i="14"/>
  <c r="E54" i="14" s="1"/>
  <c r="E65" i="14" s="1"/>
  <c r="D64" i="14"/>
  <c r="D53" i="14"/>
  <c r="D52" i="14"/>
  <c r="D51" i="14"/>
  <c r="D50" i="14"/>
  <c r="D49" i="14"/>
  <c r="D48" i="14"/>
  <c r="D47" i="14"/>
  <c r="D46" i="14"/>
  <c r="D54" i="14" s="1"/>
  <c r="D65" i="14" s="1"/>
  <c r="F77" i="15"/>
  <c r="F119" i="15" s="1"/>
  <c r="F44" i="15"/>
  <c r="E64" i="15"/>
  <c r="E53" i="15"/>
  <c r="E52" i="15"/>
  <c r="E51" i="15"/>
  <c r="E50" i="15"/>
  <c r="E49" i="15"/>
  <c r="E48" i="15"/>
  <c r="E47" i="15"/>
  <c r="E46" i="15"/>
  <c r="E54" i="15" s="1"/>
  <c r="E65" i="15" s="1"/>
  <c r="D64" i="15"/>
  <c r="D53" i="15"/>
  <c r="D52" i="15"/>
  <c r="D51" i="15"/>
  <c r="D50" i="15"/>
  <c r="D49" i="15"/>
  <c r="D48" i="15"/>
  <c r="D47" i="15"/>
  <c r="D46" i="15"/>
  <c r="D54" i="15" s="1"/>
  <c r="D65" i="15" s="1"/>
  <c r="F77" i="16"/>
  <c r="F119" i="16" s="1"/>
  <c r="F44" i="16"/>
  <c r="E64" i="16"/>
  <c r="E53" i="16"/>
  <c r="E52" i="16"/>
  <c r="E51" i="16"/>
  <c r="E50" i="16"/>
  <c r="E49" i="16"/>
  <c r="E48" i="16"/>
  <c r="E47" i="16"/>
  <c r="E46" i="16"/>
  <c r="E54" i="16" s="1"/>
  <c r="E65" i="16" s="1"/>
  <c r="D64" i="16"/>
  <c r="D53" i="16"/>
  <c r="D52" i="16"/>
  <c r="D51" i="16"/>
  <c r="D50" i="16"/>
  <c r="D49" i="16"/>
  <c r="D48" i="16"/>
  <c r="D47" i="16"/>
  <c r="D46" i="16"/>
  <c r="D54" i="16" s="1"/>
  <c r="D65" i="16" s="1"/>
  <c r="F77" i="17"/>
  <c r="F119" i="17" s="1"/>
  <c r="F44" i="17"/>
  <c r="E64" i="17"/>
  <c r="E53" i="17"/>
  <c r="E52" i="17"/>
  <c r="E51" i="17"/>
  <c r="E50" i="17"/>
  <c r="E49" i="17"/>
  <c r="E48" i="17"/>
  <c r="E47" i="17"/>
  <c r="E46" i="17"/>
  <c r="E54" i="17" s="1"/>
  <c r="E65" i="17" s="1"/>
  <c r="D64" i="17"/>
  <c r="D53" i="17"/>
  <c r="D52" i="17"/>
  <c r="D51" i="17"/>
  <c r="D50" i="17"/>
  <c r="D49" i="17"/>
  <c r="D48" i="17"/>
  <c r="D47" i="17"/>
  <c r="D46" i="17"/>
  <c r="D54" i="17" s="1"/>
  <c r="D65" i="17" s="1"/>
  <c r="F77" i="18"/>
  <c r="F119" i="18" s="1"/>
  <c r="F44" i="18"/>
  <c r="E64" i="18"/>
  <c r="E53" i="18"/>
  <c r="E52" i="18"/>
  <c r="E51" i="18"/>
  <c r="E50" i="18"/>
  <c r="E49" i="18"/>
  <c r="E48" i="18"/>
  <c r="E47" i="18"/>
  <c r="E46" i="18"/>
  <c r="E54" i="18" s="1"/>
  <c r="E65" i="18" s="1"/>
  <c r="D64" i="18"/>
  <c r="D53" i="18"/>
  <c r="D52" i="18"/>
  <c r="D51" i="18"/>
  <c r="D50" i="18"/>
  <c r="D49" i="18"/>
  <c r="D48" i="18"/>
  <c r="D47" i="18"/>
  <c r="D46" i="18"/>
  <c r="D54" i="18" s="1"/>
  <c r="D65" i="18" s="1"/>
  <c r="F77" i="19"/>
  <c r="F119" i="19" s="1"/>
  <c r="F44" i="19"/>
  <c r="E64" i="19"/>
  <c r="E53" i="19"/>
  <c r="E52" i="19"/>
  <c r="E51" i="19"/>
  <c r="E50" i="19"/>
  <c r="E49" i="19"/>
  <c r="E48" i="19"/>
  <c r="E47" i="19"/>
  <c r="E46" i="19"/>
  <c r="E54" i="19" s="1"/>
  <c r="E65" i="19" s="1"/>
  <c r="D64" i="19"/>
  <c r="D53" i="19"/>
  <c r="D52" i="19"/>
  <c r="D51" i="19"/>
  <c r="D50" i="19"/>
  <c r="D49" i="19"/>
  <c r="D48" i="19"/>
  <c r="D47" i="19"/>
  <c r="D46" i="19"/>
  <c r="D54" i="19" s="1"/>
  <c r="D65" i="19" s="1"/>
  <c r="F77" i="20"/>
  <c r="F119" i="20" s="1"/>
  <c r="F44" i="20"/>
  <c r="E64" i="20"/>
  <c r="E53" i="20"/>
  <c r="E52" i="20"/>
  <c r="E51" i="20"/>
  <c r="E50" i="20"/>
  <c r="E49" i="20"/>
  <c r="E48" i="20"/>
  <c r="E47" i="20"/>
  <c r="E46" i="20"/>
  <c r="E54" i="20" s="1"/>
  <c r="E65" i="20" s="1"/>
  <c r="D64" i="20"/>
  <c r="D53" i="20"/>
  <c r="D52" i="20"/>
  <c r="D51" i="20"/>
  <c r="D50" i="20"/>
  <c r="D49" i="20"/>
  <c r="D48" i="20"/>
  <c r="D47" i="20"/>
  <c r="D46" i="20"/>
  <c r="D54" i="20" s="1"/>
  <c r="D65" i="20" s="1"/>
  <c r="F77" i="21"/>
  <c r="F119" i="21" s="1"/>
  <c r="F44" i="21"/>
  <c r="E64" i="21"/>
  <c r="E53" i="21"/>
  <c r="E52" i="21"/>
  <c r="E51" i="21"/>
  <c r="E50" i="21"/>
  <c r="E49" i="21"/>
  <c r="E48" i="21"/>
  <c r="E47" i="21"/>
  <c r="E46" i="21"/>
  <c r="E54" i="21" s="1"/>
  <c r="E65" i="21" s="1"/>
  <c r="D64" i="21"/>
  <c r="D53" i="21"/>
  <c r="D52" i="21"/>
  <c r="D51" i="21"/>
  <c r="D50" i="21"/>
  <c r="D49" i="21"/>
  <c r="D48" i="21"/>
  <c r="D47" i="21"/>
  <c r="D46" i="21"/>
  <c r="D54" i="21" s="1"/>
  <c r="D65" i="21" s="1"/>
  <c r="F77" i="22"/>
  <c r="F119" i="22" s="1"/>
  <c r="F44" i="22"/>
  <c r="E64" i="22"/>
  <c r="E53" i="22"/>
  <c r="E52" i="22"/>
  <c r="E51" i="22"/>
  <c r="E50" i="22"/>
  <c r="E49" i="22"/>
  <c r="E48" i="22"/>
  <c r="E47" i="22"/>
  <c r="E46" i="22"/>
  <c r="E54" i="22" s="1"/>
  <c r="E65" i="22" s="1"/>
  <c r="D64" i="22"/>
  <c r="D53" i="22"/>
  <c r="D52" i="22"/>
  <c r="D51" i="22"/>
  <c r="D50" i="22"/>
  <c r="D49" i="22"/>
  <c r="D48" i="22"/>
  <c r="D47" i="22"/>
  <c r="D46" i="22"/>
  <c r="D54" i="22" s="1"/>
  <c r="D65" i="22" s="1"/>
  <c r="F77" i="23"/>
  <c r="F119" i="23" s="1"/>
  <c r="F44" i="23"/>
  <c r="E64" i="23"/>
  <c r="E53" i="23"/>
  <c r="E52" i="23"/>
  <c r="E51" i="23"/>
  <c r="E50" i="23"/>
  <c r="E49" i="23"/>
  <c r="E48" i="23"/>
  <c r="E47" i="23"/>
  <c r="E46" i="23"/>
  <c r="E54" i="23" s="1"/>
  <c r="E65" i="23" s="1"/>
  <c r="D64" i="23"/>
  <c r="D53" i="23"/>
  <c r="D52" i="23"/>
  <c r="D51" i="23"/>
  <c r="D50" i="23"/>
  <c r="D49" i="23"/>
  <c r="D48" i="23"/>
  <c r="D47" i="23"/>
  <c r="D46" i="23"/>
  <c r="D54" i="23" s="1"/>
  <c r="D65" i="23" s="1"/>
  <c r="F77" i="24"/>
  <c r="F119" i="24" s="1"/>
  <c r="F44" i="24"/>
  <c r="E64" i="24"/>
  <c r="E53" i="24"/>
  <c r="E52" i="24"/>
  <c r="E51" i="24"/>
  <c r="E50" i="24"/>
  <c r="E49" i="24"/>
  <c r="E48" i="24"/>
  <c r="E47" i="24"/>
  <c r="E46" i="24"/>
  <c r="E54" i="24" s="1"/>
  <c r="E65" i="24" s="1"/>
  <c r="D64" i="24"/>
  <c r="D53" i="24"/>
  <c r="D52" i="24"/>
  <c r="D51" i="24"/>
  <c r="D50" i="24"/>
  <c r="D49" i="24"/>
  <c r="D48" i="24"/>
  <c r="D47" i="24"/>
  <c r="D46" i="24"/>
  <c r="D54" i="24" s="1"/>
  <c r="D65" i="24" s="1"/>
  <c r="F77" i="25"/>
  <c r="F119" i="25" s="1"/>
  <c r="F44" i="25"/>
  <c r="E64" i="25"/>
  <c r="E53" i="25"/>
  <c r="E52" i="25"/>
  <c r="E51" i="25"/>
  <c r="E50" i="25"/>
  <c r="E49" i="25"/>
  <c r="E48" i="25"/>
  <c r="E47" i="25"/>
  <c r="E46" i="25"/>
  <c r="E54" i="25" s="1"/>
  <c r="E65" i="25" s="1"/>
  <c r="D64" i="25"/>
  <c r="D53" i="25"/>
  <c r="D52" i="25"/>
  <c r="D51" i="25"/>
  <c r="D50" i="25"/>
  <c r="D49" i="25"/>
  <c r="D48" i="25"/>
  <c r="D47" i="25"/>
  <c r="D46" i="25"/>
  <c r="D54" i="25" s="1"/>
  <c r="D65" i="25" s="1"/>
  <c r="F77" i="26"/>
  <c r="F119" i="26" s="1"/>
  <c r="F44" i="26"/>
  <c r="E64" i="26"/>
  <c r="E53" i="26"/>
  <c r="E52" i="26"/>
  <c r="E51" i="26"/>
  <c r="E50" i="26"/>
  <c r="E49" i="26"/>
  <c r="E48" i="26"/>
  <c r="E47" i="26"/>
  <c r="E46" i="26"/>
  <c r="E54" i="26" s="1"/>
  <c r="E65" i="26" s="1"/>
  <c r="D64" i="26"/>
  <c r="D53" i="26"/>
  <c r="D52" i="26"/>
  <c r="D51" i="26"/>
  <c r="D50" i="26"/>
  <c r="D49" i="26"/>
  <c r="D48" i="26"/>
  <c r="D47" i="26"/>
  <c r="D46" i="26"/>
  <c r="D54" i="26" s="1"/>
  <c r="D65" i="26" s="1"/>
  <c r="F77" i="27"/>
  <c r="F119" i="27" s="1"/>
  <c r="F44" i="27"/>
  <c r="E64" i="27"/>
  <c r="E53" i="27"/>
  <c r="E52" i="27"/>
  <c r="E51" i="27"/>
  <c r="E50" i="27"/>
  <c r="E49" i="27"/>
  <c r="E48" i="27"/>
  <c r="E47" i="27"/>
  <c r="E46" i="27"/>
  <c r="E54" i="27" s="1"/>
  <c r="E65" i="27" s="1"/>
  <c r="D64" i="27"/>
  <c r="D53" i="27"/>
  <c r="D52" i="27"/>
  <c r="D51" i="27"/>
  <c r="D50" i="27"/>
  <c r="D49" i="27"/>
  <c r="D48" i="27"/>
  <c r="D47" i="27"/>
  <c r="D46" i="27"/>
  <c r="D54" i="27" s="1"/>
  <c r="D65" i="27" s="1"/>
  <c r="F77" i="28"/>
  <c r="F119" i="28" s="1"/>
  <c r="F44" i="28"/>
  <c r="E64" i="28"/>
  <c r="E53" i="28"/>
  <c r="E52" i="28"/>
  <c r="E51" i="28"/>
  <c r="E50" i="28"/>
  <c r="E49" i="28"/>
  <c r="E48" i="28"/>
  <c r="E47" i="28"/>
  <c r="E46" i="28"/>
  <c r="E54" i="28" s="1"/>
  <c r="E65" i="28" s="1"/>
  <c r="D64" i="28"/>
  <c r="D53" i="28"/>
  <c r="D52" i="28"/>
  <c r="D51" i="28"/>
  <c r="D50" i="28"/>
  <c r="D49" i="28"/>
  <c r="D48" i="28"/>
  <c r="D47" i="28"/>
  <c r="D46" i="28"/>
  <c r="D54" i="28" s="1"/>
  <c r="D65" i="28" s="1"/>
  <c r="F77" i="29"/>
  <c r="F119" i="29" s="1"/>
  <c r="F44" i="29"/>
  <c r="E64" i="29"/>
  <c r="E53" i="29"/>
  <c r="E52" i="29"/>
  <c r="E51" i="29"/>
  <c r="E50" i="29"/>
  <c r="E49" i="29"/>
  <c r="E48" i="29"/>
  <c r="E47" i="29"/>
  <c r="E46" i="29"/>
  <c r="E54" i="29" s="1"/>
  <c r="E65" i="29" s="1"/>
  <c r="D64" i="29"/>
  <c r="D53" i="29"/>
  <c r="D52" i="29"/>
  <c r="D51" i="29"/>
  <c r="D50" i="29"/>
  <c r="D49" i="29"/>
  <c r="D48" i="29"/>
  <c r="D47" i="29"/>
  <c r="D46" i="29"/>
  <c r="D54" i="29" s="1"/>
  <c r="D65" i="29" s="1"/>
  <c r="F77" i="30"/>
  <c r="F119" i="30" s="1"/>
  <c r="F44" i="30"/>
  <c r="E64" i="30"/>
  <c r="E53" i="30"/>
  <c r="E52" i="30"/>
  <c r="E51" i="30"/>
  <c r="E50" i="30"/>
  <c r="E49" i="30"/>
  <c r="E48" i="30"/>
  <c r="E47" i="30"/>
  <c r="E46" i="30"/>
  <c r="E54" i="30" s="1"/>
  <c r="E65" i="30" s="1"/>
  <c r="D64" i="30"/>
  <c r="D53" i="30"/>
  <c r="D52" i="30"/>
  <c r="D51" i="30"/>
  <c r="D50" i="30"/>
  <c r="D49" i="30"/>
  <c r="D48" i="30"/>
  <c r="D47" i="30"/>
  <c r="D46" i="30"/>
  <c r="D54" i="30" s="1"/>
  <c r="D65" i="30" s="1"/>
  <c r="F77" i="31"/>
  <c r="F119" i="31" s="1"/>
  <c r="F44" i="31"/>
  <c r="E64" i="31"/>
  <c r="E53" i="31"/>
  <c r="E52" i="31"/>
  <c r="E51" i="31"/>
  <c r="E50" i="31"/>
  <c r="E49" i="31"/>
  <c r="E48" i="31"/>
  <c r="E47" i="31"/>
  <c r="E46" i="31"/>
  <c r="E54" i="31" s="1"/>
  <c r="E65" i="31" s="1"/>
  <c r="D64" i="31"/>
  <c r="D53" i="31"/>
  <c r="D52" i="31"/>
  <c r="D51" i="31"/>
  <c r="D50" i="31"/>
  <c r="D49" i="31"/>
  <c r="D48" i="31"/>
  <c r="D47" i="31"/>
  <c r="D46" i="31"/>
  <c r="D54" i="31" s="1"/>
  <c r="D65" i="31" s="1"/>
  <c r="F77" i="32"/>
  <c r="F119" i="32" s="1"/>
  <c r="F44" i="32"/>
  <c r="E64" i="32"/>
  <c r="E53" i="32"/>
  <c r="E52" i="32"/>
  <c r="E51" i="32"/>
  <c r="E50" i="32"/>
  <c r="E49" i="32"/>
  <c r="E48" i="32"/>
  <c r="E47" i="32"/>
  <c r="E46" i="32"/>
  <c r="E54" i="32" s="1"/>
  <c r="E65" i="32" s="1"/>
  <c r="D64" i="32"/>
  <c r="D53" i="32"/>
  <c r="D52" i="32"/>
  <c r="D51" i="32"/>
  <c r="D50" i="32"/>
  <c r="D49" i="32"/>
  <c r="D48" i="32"/>
  <c r="D47" i="32"/>
  <c r="D46" i="32"/>
  <c r="D54" i="32" s="1"/>
  <c r="D65" i="32" s="1"/>
  <c r="F77" i="33"/>
  <c r="F119" i="33" s="1"/>
  <c r="F44" i="33"/>
  <c r="E64" i="33"/>
  <c r="E53" i="33"/>
  <c r="E52" i="33"/>
  <c r="E51" i="33"/>
  <c r="E50" i="33"/>
  <c r="E49" i="33"/>
  <c r="E48" i="33"/>
  <c r="E47" i="33"/>
  <c r="E46" i="33"/>
  <c r="E54" i="33" s="1"/>
  <c r="E65" i="33" s="1"/>
  <c r="D64" i="33"/>
  <c r="D53" i="33"/>
  <c r="D52" i="33"/>
  <c r="D51" i="33"/>
  <c r="D50" i="33"/>
  <c r="D49" i="33"/>
  <c r="D48" i="33"/>
  <c r="D47" i="33"/>
  <c r="D46" i="33"/>
  <c r="D54" i="33" s="1"/>
  <c r="D65" i="33" s="1"/>
  <c r="F77" i="34"/>
  <c r="F119" i="34" s="1"/>
  <c r="F44" i="34"/>
  <c r="E64" i="34"/>
  <c r="E53" i="34"/>
  <c r="E52" i="34"/>
  <c r="E51" i="34"/>
  <c r="E50" i="34"/>
  <c r="E49" i="34"/>
  <c r="E48" i="34"/>
  <c r="E47" i="34"/>
  <c r="E46" i="34"/>
  <c r="E54" i="34" s="1"/>
  <c r="E65" i="34" s="1"/>
  <c r="D64" i="34"/>
  <c r="D53" i="34"/>
  <c r="D52" i="34"/>
  <c r="D51" i="34"/>
  <c r="D50" i="34"/>
  <c r="D49" i="34"/>
  <c r="D48" i="34"/>
  <c r="D47" i="34"/>
  <c r="D46" i="34"/>
  <c r="D54" i="34" s="1"/>
  <c r="D65" i="34" s="1"/>
  <c r="F77" i="35"/>
  <c r="F119" i="35" s="1"/>
  <c r="F44" i="35"/>
  <c r="E64" i="35"/>
  <c r="E53" i="35"/>
  <c r="E52" i="35"/>
  <c r="E51" i="35"/>
  <c r="E50" i="35"/>
  <c r="E49" i="35"/>
  <c r="E48" i="35"/>
  <c r="E47" i="35"/>
  <c r="E46" i="35"/>
  <c r="E54" i="35" s="1"/>
  <c r="E65" i="35" s="1"/>
  <c r="D64" i="35"/>
  <c r="D53" i="35"/>
  <c r="D52" i="35"/>
  <c r="D51" i="35"/>
  <c r="D50" i="35"/>
  <c r="D49" i="35"/>
  <c r="D48" i="35"/>
  <c r="D47" i="35"/>
  <c r="D46" i="35"/>
  <c r="D54" i="35" s="1"/>
  <c r="D65" i="35" s="1"/>
  <c r="F77" i="36"/>
  <c r="F119" i="36" s="1"/>
  <c r="F44" i="36"/>
  <c r="E64" i="36"/>
  <c r="E53" i="36"/>
  <c r="E52" i="36"/>
  <c r="E51" i="36"/>
  <c r="E50" i="36"/>
  <c r="E49" i="36"/>
  <c r="E48" i="36"/>
  <c r="E47" i="36"/>
  <c r="E46" i="36"/>
  <c r="E54" i="36" s="1"/>
  <c r="E65" i="36" s="1"/>
  <c r="D64" i="36"/>
  <c r="D53" i="36"/>
  <c r="D52" i="36"/>
  <c r="D51" i="36"/>
  <c r="D50" i="36"/>
  <c r="D49" i="36"/>
  <c r="D48" i="36"/>
  <c r="D47" i="36"/>
  <c r="D46" i="36"/>
  <c r="D54" i="36" s="1"/>
  <c r="D65" i="36" s="1"/>
  <c r="F77" i="37"/>
  <c r="F119" i="37" s="1"/>
  <c r="F44" i="37"/>
  <c r="E64" i="37"/>
  <c r="E53" i="37"/>
  <c r="E52" i="37"/>
  <c r="E51" i="37"/>
  <c r="E50" i="37"/>
  <c r="E49" i="37"/>
  <c r="E48" i="37"/>
  <c r="E47" i="37"/>
  <c r="E46" i="37"/>
  <c r="E54" i="37" s="1"/>
  <c r="E65" i="37" s="1"/>
  <c r="D64" i="37"/>
  <c r="D53" i="37"/>
  <c r="D52" i="37"/>
  <c r="D51" i="37"/>
  <c r="D50" i="37"/>
  <c r="D49" i="37"/>
  <c r="D48" i="37"/>
  <c r="D47" i="37"/>
  <c r="D46" i="37"/>
  <c r="D54" i="37" s="1"/>
  <c r="D65" i="37" s="1"/>
  <c r="F77" i="38"/>
  <c r="F119" i="38" s="1"/>
  <c r="F44" i="38"/>
  <c r="E64" i="38"/>
  <c r="E53" i="38"/>
  <c r="E52" i="38"/>
  <c r="E51" i="38"/>
  <c r="E50" i="38"/>
  <c r="E49" i="38"/>
  <c r="E48" i="38"/>
  <c r="E47" i="38"/>
  <c r="E46" i="38"/>
  <c r="E54" i="38" s="1"/>
  <c r="E65" i="38" s="1"/>
  <c r="D64" i="38"/>
  <c r="D53" i="38"/>
  <c r="D52" i="38"/>
  <c r="D51" i="38"/>
  <c r="D50" i="38"/>
  <c r="D49" i="38"/>
  <c r="D48" i="38"/>
  <c r="D47" i="38"/>
  <c r="D46" i="38"/>
  <c r="D54" i="38" s="1"/>
  <c r="D65" i="38" s="1"/>
  <c r="F77" i="39"/>
  <c r="F119" i="39" s="1"/>
  <c r="F44" i="39"/>
  <c r="E64" i="39"/>
  <c r="E53" i="39"/>
  <c r="E52" i="39"/>
  <c r="E51" i="39"/>
  <c r="E50" i="39"/>
  <c r="E49" i="39"/>
  <c r="E48" i="39"/>
  <c r="E47" i="39"/>
  <c r="E46" i="39"/>
  <c r="E54" i="39" s="1"/>
  <c r="E65" i="39" s="1"/>
  <c r="D64" i="39"/>
  <c r="D53" i="39"/>
  <c r="D52" i="39"/>
  <c r="D51" i="39"/>
  <c r="D50" i="39"/>
  <c r="D49" i="39"/>
  <c r="D48" i="39"/>
  <c r="D47" i="39"/>
  <c r="D46" i="39"/>
  <c r="D54" i="39" s="1"/>
  <c r="D65" i="39" s="1"/>
  <c r="F77" i="40"/>
  <c r="F119" i="40" s="1"/>
  <c r="F44" i="40"/>
  <c r="E64" i="40"/>
  <c r="E53" i="40"/>
  <c r="E52" i="40"/>
  <c r="E51" i="40"/>
  <c r="E50" i="40"/>
  <c r="E49" i="40"/>
  <c r="E48" i="40"/>
  <c r="E47" i="40"/>
  <c r="E46" i="40"/>
  <c r="E54" i="40" s="1"/>
  <c r="E65" i="40" s="1"/>
  <c r="D64" i="40"/>
  <c r="D53" i="40"/>
  <c r="D52" i="40"/>
  <c r="D51" i="40"/>
  <c r="D50" i="40"/>
  <c r="D49" i="40"/>
  <c r="D48" i="40"/>
  <c r="D47" i="40"/>
  <c r="D46" i="40"/>
  <c r="D54" i="40" s="1"/>
  <c r="D65" i="40" s="1"/>
  <c r="F77" i="41"/>
  <c r="F119" i="41" s="1"/>
  <c r="F44" i="41"/>
  <c r="E64" i="41"/>
  <c r="E53" i="41"/>
  <c r="E52" i="41"/>
  <c r="E51" i="41"/>
  <c r="E50" i="41"/>
  <c r="E49" i="41"/>
  <c r="E48" i="41"/>
  <c r="E47" i="41"/>
  <c r="E46" i="41"/>
  <c r="E54" i="41" s="1"/>
  <c r="E65" i="41" s="1"/>
  <c r="D64" i="41"/>
  <c r="D53" i="41"/>
  <c r="D52" i="41"/>
  <c r="D51" i="41"/>
  <c r="D50" i="41"/>
  <c r="D49" i="41"/>
  <c r="D48" i="41"/>
  <c r="D47" i="41"/>
  <c r="D46" i="41"/>
  <c r="D54" i="41" s="1"/>
  <c r="D65" i="41" s="1"/>
  <c r="F77" i="42"/>
  <c r="F119" i="42" s="1"/>
  <c r="F44" i="42"/>
  <c r="E64" i="42"/>
  <c r="E53" i="42"/>
  <c r="E52" i="42"/>
  <c r="E51" i="42"/>
  <c r="E50" i="42"/>
  <c r="E49" i="42"/>
  <c r="E48" i="42"/>
  <c r="E47" i="42"/>
  <c r="E46" i="42"/>
  <c r="E54" i="42" s="1"/>
  <c r="E65" i="42" s="1"/>
  <c r="D64" i="42"/>
  <c r="D53" i="42"/>
  <c r="D52" i="42"/>
  <c r="D51" i="42"/>
  <c r="D50" i="42"/>
  <c r="D49" i="42"/>
  <c r="D48" i="42"/>
  <c r="D47" i="42"/>
  <c r="D46" i="42"/>
  <c r="D54" i="42" s="1"/>
  <c r="D65" i="42" s="1"/>
  <c r="F77" i="43"/>
  <c r="F119" i="43" s="1"/>
  <c r="F44" i="43"/>
  <c r="E64" i="43"/>
  <c r="E53" i="43"/>
  <c r="E52" i="43"/>
  <c r="E51" i="43"/>
  <c r="E50" i="43"/>
  <c r="E49" i="43"/>
  <c r="E48" i="43"/>
  <c r="E47" i="43"/>
  <c r="E46" i="43"/>
  <c r="E54" i="43" s="1"/>
  <c r="E65" i="43" s="1"/>
  <c r="D64" i="43"/>
  <c r="D53" i="43"/>
  <c r="D52" i="43"/>
  <c r="D51" i="43"/>
  <c r="D50" i="43"/>
  <c r="D49" i="43"/>
  <c r="D48" i="43"/>
  <c r="D47" i="43"/>
  <c r="D46" i="43"/>
  <c r="D54" i="43" s="1"/>
  <c r="D65" i="43" s="1"/>
  <c r="F77" i="44"/>
  <c r="F119" i="44" s="1"/>
  <c r="F44" i="44"/>
  <c r="E64" i="44"/>
  <c r="E53" i="44"/>
  <c r="E52" i="44"/>
  <c r="E51" i="44"/>
  <c r="E50" i="44"/>
  <c r="E49" i="44"/>
  <c r="E48" i="44"/>
  <c r="E47" i="44"/>
  <c r="E46" i="44"/>
  <c r="E54" i="44" s="1"/>
  <c r="E65" i="44" s="1"/>
  <c r="D64" i="44"/>
  <c r="D53" i="44"/>
  <c r="D52" i="44"/>
  <c r="D51" i="44"/>
  <c r="D50" i="44"/>
  <c r="D49" i="44"/>
  <c r="D48" i="44"/>
  <c r="D47" i="44"/>
  <c r="D46" i="44"/>
  <c r="D54" i="44" s="1"/>
  <c r="D65" i="44" s="1"/>
  <c r="F77" i="45"/>
  <c r="F119" i="45" s="1"/>
  <c r="F44" i="45"/>
  <c r="E64" i="45"/>
  <c r="E53" i="45"/>
  <c r="E52" i="45"/>
  <c r="E51" i="45"/>
  <c r="E50" i="45"/>
  <c r="E49" i="45"/>
  <c r="E48" i="45"/>
  <c r="E47" i="45"/>
  <c r="E46" i="45"/>
  <c r="E54" i="45" s="1"/>
  <c r="E65" i="45" s="1"/>
  <c r="D64" i="45"/>
  <c r="D53" i="45"/>
  <c r="D52" i="45"/>
  <c r="D51" i="45"/>
  <c r="D50" i="45"/>
  <c r="D49" i="45"/>
  <c r="D48" i="45"/>
  <c r="D47" i="45"/>
  <c r="D46" i="45"/>
  <c r="D54" i="45" s="1"/>
  <c r="D65" i="45" s="1"/>
  <c r="F77" i="46"/>
  <c r="F119" i="46" s="1"/>
  <c r="F44" i="46"/>
  <c r="E64" i="46"/>
  <c r="E53" i="46"/>
  <c r="E52" i="46"/>
  <c r="E51" i="46"/>
  <c r="E50" i="46"/>
  <c r="E49" i="46"/>
  <c r="E48" i="46"/>
  <c r="E47" i="46"/>
  <c r="E46" i="46"/>
  <c r="E54" i="46" s="1"/>
  <c r="E65" i="46" s="1"/>
  <c r="D64" i="46"/>
  <c r="D53" i="46"/>
  <c r="D52" i="46"/>
  <c r="D51" i="46"/>
  <c r="D50" i="46"/>
  <c r="D49" i="46"/>
  <c r="D48" i="46"/>
  <c r="D47" i="46"/>
  <c r="D46" i="46"/>
  <c r="D54" i="46" s="1"/>
  <c r="D65" i="46" s="1"/>
  <c r="F77" i="47"/>
  <c r="F119" i="47" s="1"/>
  <c r="F44" i="47"/>
  <c r="E64" i="47"/>
  <c r="E53" i="47"/>
  <c r="E52" i="47"/>
  <c r="E51" i="47"/>
  <c r="E50" i="47"/>
  <c r="E49" i="47"/>
  <c r="E48" i="47"/>
  <c r="E47" i="47"/>
  <c r="E46" i="47"/>
  <c r="E54" i="47" s="1"/>
  <c r="E65" i="47" s="1"/>
  <c r="D64" i="47"/>
  <c r="D53" i="47"/>
  <c r="D52" i="47"/>
  <c r="D51" i="47"/>
  <c r="D50" i="47"/>
  <c r="D49" i="47"/>
  <c r="D48" i="47"/>
  <c r="D47" i="47"/>
  <c r="D46" i="47"/>
  <c r="D54" i="47" s="1"/>
  <c r="D65" i="47" s="1"/>
  <c r="F77" i="48"/>
  <c r="F119" i="48" s="1"/>
  <c r="F44" i="48"/>
  <c r="E64" i="48"/>
  <c r="E53" i="48"/>
  <c r="E52" i="48"/>
  <c r="E51" i="48"/>
  <c r="E50" i="48"/>
  <c r="E49" i="48"/>
  <c r="E48" i="48"/>
  <c r="E47" i="48"/>
  <c r="E46" i="48"/>
  <c r="E54" i="48" s="1"/>
  <c r="E65" i="48" s="1"/>
  <c r="D64" i="48"/>
  <c r="D53" i="48"/>
  <c r="D52" i="48"/>
  <c r="D51" i="48"/>
  <c r="D50" i="48"/>
  <c r="D49" i="48"/>
  <c r="D48" i="48"/>
  <c r="D47" i="48"/>
  <c r="D46" i="48"/>
  <c r="D54" i="48" s="1"/>
  <c r="D65" i="48" s="1"/>
  <c r="F77" i="49"/>
  <c r="F119" i="49" s="1"/>
  <c r="F44" i="49"/>
  <c r="E64" i="49"/>
  <c r="E53" i="49"/>
  <c r="E52" i="49"/>
  <c r="E51" i="49"/>
  <c r="E50" i="49"/>
  <c r="E49" i="49"/>
  <c r="E48" i="49"/>
  <c r="E47" i="49"/>
  <c r="E46" i="49"/>
  <c r="E54" i="49" s="1"/>
  <c r="E65" i="49" s="1"/>
  <c r="D64" i="49"/>
  <c r="D53" i="49"/>
  <c r="D52" i="49"/>
  <c r="D51" i="49"/>
  <c r="D50" i="49"/>
  <c r="D49" i="49"/>
  <c r="D48" i="49"/>
  <c r="D47" i="49"/>
  <c r="D46" i="49"/>
  <c r="D54" i="49" s="1"/>
  <c r="D65" i="49" s="1"/>
  <c r="F77" i="50"/>
  <c r="F119" i="50" s="1"/>
  <c r="F44" i="50"/>
  <c r="E64" i="50"/>
  <c r="E53" i="50"/>
  <c r="E52" i="50"/>
  <c r="E51" i="50"/>
  <c r="E50" i="50"/>
  <c r="E49" i="50"/>
  <c r="E48" i="50"/>
  <c r="E47" i="50"/>
  <c r="E46" i="50"/>
  <c r="E54" i="50" s="1"/>
  <c r="E65" i="50" s="1"/>
  <c r="D64" i="50"/>
  <c r="D53" i="50"/>
  <c r="D52" i="50"/>
  <c r="D51" i="50"/>
  <c r="D50" i="50"/>
  <c r="D49" i="50"/>
  <c r="D48" i="50"/>
  <c r="D47" i="50"/>
  <c r="D46" i="50"/>
  <c r="D54" i="50" s="1"/>
  <c r="D65" i="50" s="1"/>
  <c r="F77" i="51"/>
  <c r="F119" i="51" s="1"/>
  <c r="F44" i="51"/>
  <c r="E64" i="51"/>
  <c r="E53" i="51"/>
  <c r="E52" i="51"/>
  <c r="E51" i="51"/>
  <c r="E50" i="51"/>
  <c r="E49" i="51"/>
  <c r="E48" i="51"/>
  <c r="E47" i="51"/>
  <c r="E46" i="51"/>
  <c r="E54" i="51" s="1"/>
  <c r="E65" i="51" s="1"/>
  <c r="D64" i="51"/>
  <c r="D53" i="51"/>
  <c r="D52" i="51"/>
  <c r="D51" i="51"/>
  <c r="D50" i="51"/>
  <c r="D49" i="51"/>
  <c r="D48" i="51"/>
  <c r="D47" i="51"/>
  <c r="D46" i="51"/>
  <c r="D54" i="51" s="1"/>
  <c r="D65" i="51" s="1"/>
  <c r="F77" i="52"/>
  <c r="F119" i="52" s="1"/>
  <c r="F44" i="52"/>
  <c r="E64" i="52"/>
  <c r="E53" i="52"/>
  <c r="E52" i="52"/>
  <c r="E51" i="52"/>
  <c r="E50" i="52"/>
  <c r="E49" i="52"/>
  <c r="E48" i="52"/>
  <c r="E47" i="52"/>
  <c r="E46" i="52"/>
  <c r="E54" i="52" s="1"/>
  <c r="E65" i="52" s="1"/>
  <c r="D64" i="52"/>
  <c r="D53" i="52"/>
  <c r="D52" i="52"/>
  <c r="D51" i="52"/>
  <c r="D50" i="52"/>
  <c r="D49" i="52"/>
  <c r="D48" i="52"/>
  <c r="D47" i="52"/>
  <c r="D46" i="52"/>
  <c r="D54" i="52" s="1"/>
  <c r="D65" i="52" s="1"/>
  <c r="F77" i="53"/>
  <c r="F119" i="53" s="1"/>
  <c r="F44" i="53"/>
  <c r="E64" i="53"/>
  <c r="E53" i="53"/>
  <c r="E52" i="53"/>
  <c r="E51" i="53"/>
  <c r="E50" i="53"/>
  <c r="E49" i="53"/>
  <c r="E48" i="53"/>
  <c r="E47" i="53"/>
  <c r="E46" i="53"/>
  <c r="E54" i="53" s="1"/>
  <c r="E65" i="53" s="1"/>
  <c r="D64" i="53"/>
  <c r="D53" i="53"/>
  <c r="D52" i="53"/>
  <c r="D51" i="53"/>
  <c r="D50" i="53"/>
  <c r="D49" i="53"/>
  <c r="D48" i="53"/>
  <c r="D47" i="53"/>
  <c r="D46" i="53"/>
  <c r="D54" i="53" s="1"/>
  <c r="D65" i="53" s="1"/>
  <c r="F77" i="54"/>
  <c r="F119" i="54" s="1"/>
  <c r="F44" i="54"/>
  <c r="E64" i="54"/>
  <c r="E53" i="54"/>
  <c r="E52" i="54"/>
  <c r="E51" i="54"/>
  <c r="E50" i="54"/>
  <c r="E49" i="54"/>
  <c r="E48" i="54"/>
  <c r="E47" i="54"/>
  <c r="E46" i="54"/>
  <c r="E54" i="54" s="1"/>
  <c r="E65" i="54" s="1"/>
  <c r="D64" i="54"/>
  <c r="D53" i="54"/>
  <c r="D52" i="54"/>
  <c r="D51" i="54"/>
  <c r="D50" i="54"/>
  <c r="D49" i="54"/>
  <c r="D48" i="54"/>
  <c r="D47" i="54"/>
  <c r="D46" i="54"/>
  <c r="D54" i="54" s="1"/>
  <c r="D65" i="54" s="1"/>
  <c r="F77" i="55"/>
  <c r="F119" i="55" s="1"/>
  <c r="F44" i="55"/>
  <c r="E64" i="55"/>
  <c r="E53" i="55"/>
  <c r="E52" i="55"/>
  <c r="E51" i="55"/>
  <c r="E50" i="55"/>
  <c r="E49" i="55"/>
  <c r="E48" i="55"/>
  <c r="E47" i="55"/>
  <c r="E46" i="55"/>
  <c r="E54" i="55" s="1"/>
  <c r="E65" i="55" s="1"/>
  <c r="D64" i="55"/>
  <c r="D53" i="55"/>
  <c r="D52" i="55"/>
  <c r="D51" i="55"/>
  <c r="D50" i="55"/>
  <c r="D49" i="55"/>
  <c r="D48" i="55"/>
  <c r="D47" i="55"/>
  <c r="D46" i="55"/>
  <c r="D54" i="55" s="1"/>
  <c r="D65" i="55" s="1"/>
  <c r="F77" i="56"/>
  <c r="F119" i="56" s="1"/>
  <c r="F44" i="56"/>
  <c r="E64" i="56"/>
  <c r="E53" i="56"/>
  <c r="E52" i="56"/>
  <c r="E51" i="56"/>
  <c r="E50" i="56"/>
  <c r="E49" i="56"/>
  <c r="E48" i="56"/>
  <c r="E47" i="56"/>
  <c r="E46" i="56"/>
  <c r="E54" i="56" s="1"/>
  <c r="E65" i="56" s="1"/>
  <c r="D64" i="56"/>
  <c r="D53" i="56"/>
  <c r="D52" i="56"/>
  <c r="D51" i="56"/>
  <c r="D50" i="56"/>
  <c r="D49" i="56"/>
  <c r="D48" i="56"/>
  <c r="D47" i="56"/>
  <c r="D46" i="56"/>
  <c r="D54" i="56" s="1"/>
  <c r="D65" i="56" s="1"/>
  <c r="F77" i="57"/>
  <c r="F119" i="57" s="1"/>
  <c r="F44" i="57"/>
  <c r="E64" i="57"/>
  <c r="E53" i="57"/>
  <c r="E52" i="57"/>
  <c r="E51" i="57"/>
  <c r="E50" i="57"/>
  <c r="E49" i="57"/>
  <c r="E48" i="57"/>
  <c r="E47" i="57"/>
  <c r="E46" i="57"/>
  <c r="E54" i="57" s="1"/>
  <c r="E65" i="57" s="1"/>
  <c r="D64" i="57"/>
  <c r="D53" i="57"/>
  <c r="D52" i="57"/>
  <c r="D51" i="57"/>
  <c r="D50" i="57"/>
  <c r="D49" i="57"/>
  <c r="D48" i="57"/>
  <c r="D47" i="57"/>
  <c r="D46" i="57"/>
  <c r="D54" i="57" s="1"/>
  <c r="D65" i="57" s="1"/>
  <c r="F77" i="58"/>
  <c r="F119" i="58" s="1"/>
  <c r="F44" i="58"/>
  <c r="E64" i="58"/>
  <c r="E53" i="58"/>
  <c r="E52" i="58"/>
  <c r="E51" i="58"/>
  <c r="E50" i="58"/>
  <c r="E49" i="58"/>
  <c r="E48" i="58"/>
  <c r="E47" i="58"/>
  <c r="E46" i="58"/>
  <c r="E54" i="58" s="1"/>
  <c r="E65" i="58" s="1"/>
  <c r="D64" i="58"/>
  <c r="D53" i="58"/>
  <c r="D52" i="58"/>
  <c r="D51" i="58"/>
  <c r="D50" i="58"/>
  <c r="D49" i="58"/>
  <c r="D48" i="58"/>
  <c r="D47" i="58"/>
  <c r="D46" i="58"/>
  <c r="D54" i="58" s="1"/>
  <c r="D65" i="58" s="1"/>
  <c r="F77" i="59"/>
  <c r="F119" i="59" s="1"/>
  <c r="F44" i="59"/>
  <c r="E64" i="59"/>
  <c r="E53" i="59"/>
  <c r="E52" i="59"/>
  <c r="E51" i="59"/>
  <c r="E50" i="59"/>
  <c r="E49" i="59"/>
  <c r="E48" i="59"/>
  <c r="E47" i="59"/>
  <c r="E46" i="59"/>
  <c r="E54" i="59" s="1"/>
  <c r="E65" i="59" s="1"/>
  <c r="D64" i="59"/>
  <c r="D53" i="59"/>
  <c r="D52" i="59"/>
  <c r="D51" i="59"/>
  <c r="D50" i="59"/>
  <c r="D49" i="59"/>
  <c r="D48" i="59"/>
  <c r="D47" i="59"/>
  <c r="D46" i="59"/>
  <c r="D54" i="59" s="1"/>
  <c r="D65" i="59" s="1"/>
  <c r="F77" i="60"/>
  <c r="F119" i="60" s="1"/>
  <c r="F44" i="60"/>
  <c r="E64" i="60"/>
  <c r="E53" i="60"/>
  <c r="E52" i="60"/>
  <c r="E51" i="60"/>
  <c r="E50" i="60"/>
  <c r="E49" i="60"/>
  <c r="E48" i="60"/>
  <c r="E47" i="60"/>
  <c r="E46" i="60"/>
  <c r="E54" i="60" s="1"/>
  <c r="E65" i="60" s="1"/>
  <c r="D64" i="60"/>
  <c r="D53" i="60"/>
  <c r="D52" i="60"/>
  <c r="D51" i="60"/>
  <c r="D50" i="60"/>
  <c r="D49" i="60"/>
  <c r="D48" i="60"/>
  <c r="D47" i="60"/>
  <c r="D46" i="60"/>
  <c r="D54" i="60" s="1"/>
  <c r="D65" i="60" s="1"/>
  <c r="D67" i="60" l="1"/>
  <c r="E67" i="60"/>
  <c r="F64" i="60"/>
  <c r="F53" i="60"/>
  <c r="F52" i="60"/>
  <c r="F51" i="60"/>
  <c r="F50" i="60"/>
  <c r="F49" i="60"/>
  <c r="F48" i="60"/>
  <c r="F47" i="60"/>
  <c r="F46" i="60"/>
  <c r="F54" i="60" s="1"/>
  <c r="F65" i="60" s="1"/>
  <c r="D67" i="59"/>
  <c r="E67" i="59"/>
  <c r="F64" i="59"/>
  <c r="F53" i="59"/>
  <c r="F52" i="59"/>
  <c r="F51" i="59"/>
  <c r="F50" i="59"/>
  <c r="F49" i="59"/>
  <c r="F48" i="59"/>
  <c r="F47" i="59"/>
  <c r="F46" i="59"/>
  <c r="F54" i="59" s="1"/>
  <c r="F65" i="59" s="1"/>
  <c r="D67" i="58"/>
  <c r="E67" i="58"/>
  <c r="F64" i="58"/>
  <c r="F53" i="58"/>
  <c r="F52" i="58"/>
  <c r="F51" i="58"/>
  <c r="F50" i="58"/>
  <c r="F49" i="58"/>
  <c r="F48" i="58"/>
  <c r="F47" i="58"/>
  <c r="F46" i="58"/>
  <c r="F54" i="58" s="1"/>
  <c r="F65" i="58" s="1"/>
  <c r="D67" i="57"/>
  <c r="E67" i="57"/>
  <c r="F64" i="57"/>
  <c r="F53" i="57"/>
  <c r="F52" i="57"/>
  <c r="F51" i="57"/>
  <c r="F50" i="57"/>
  <c r="F49" i="57"/>
  <c r="F48" i="57"/>
  <c r="F47" i="57"/>
  <c r="F46" i="57"/>
  <c r="F54" i="57" s="1"/>
  <c r="F65" i="57" s="1"/>
  <c r="D67" i="56"/>
  <c r="E67" i="56"/>
  <c r="F64" i="56"/>
  <c r="F53" i="56"/>
  <c r="F52" i="56"/>
  <c r="F51" i="56"/>
  <c r="F50" i="56"/>
  <c r="F49" i="56"/>
  <c r="F48" i="56"/>
  <c r="F47" i="56"/>
  <c r="F46" i="56"/>
  <c r="F54" i="56" s="1"/>
  <c r="F65" i="56" s="1"/>
  <c r="D67" i="55"/>
  <c r="E67" i="55"/>
  <c r="F64" i="55"/>
  <c r="F53" i="55"/>
  <c r="F52" i="55"/>
  <c r="F51" i="55"/>
  <c r="F50" i="55"/>
  <c r="F49" i="55"/>
  <c r="F48" i="55"/>
  <c r="F47" i="55"/>
  <c r="F46" i="55"/>
  <c r="F54" i="55" s="1"/>
  <c r="F65" i="55" s="1"/>
  <c r="D67" i="54"/>
  <c r="E67" i="54"/>
  <c r="F64" i="54"/>
  <c r="F53" i="54"/>
  <c r="F52" i="54"/>
  <c r="F51" i="54"/>
  <c r="F50" i="54"/>
  <c r="F49" i="54"/>
  <c r="F48" i="54"/>
  <c r="F47" i="54"/>
  <c r="F46" i="54"/>
  <c r="F54" i="54" s="1"/>
  <c r="F65" i="54" s="1"/>
  <c r="D67" i="53"/>
  <c r="E67" i="53"/>
  <c r="F64" i="53"/>
  <c r="F53" i="53"/>
  <c r="F52" i="53"/>
  <c r="F51" i="53"/>
  <c r="F50" i="53"/>
  <c r="F49" i="53"/>
  <c r="F48" i="53"/>
  <c r="F47" i="53"/>
  <c r="F46" i="53"/>
  <c r="F54" i="53" s="1"/>
  <c r="F65" i="53" s="1"/>
  <c r="D67" i="52"/>
  <c r="E67" i="52"/>
  <c r="F64" i="52"/>
  <c r="F53" i="52"/>
  <c r="F52" i="52"/>
  <c r="F51" i="52"/>
  <c r="F50" i="52"/>
  <c r="F49" i="52"/>
  <c r="F48" i="52"/>
  <c r="F47" i="52"/>
  <c r="F46" i="52"/>
  <c r="F54" i="52" s="1"/>
  <c r="F65" i="52" s="1"/>
  <c r="D67" i="51"/>
  <c r="E67" i="51"/>
  <c r="F64" i="51"/>
  <c r="F53" i="51"/>
  <c r="F52" i="51"/>
  <c r="F51" i="51"/>
  <c r="F50" i="51"/>
  <c r="F49" i="51"/>
  <c r="F48" i="51"/>
  <c r="F47" i="51"/>
  <c r="F46" i="51"/>
  <c r="F54" i="51" s="1"/>
  <c r="F65" i="51" s="1"/>
  <c r="D67" i="50"/>
  <c r="E67" i="50"/>
  <c r="F64" i="50"/>
  <c r="F53" i="50"/>
  <c r="F52" i="50"/>
  <c r="F51" i="50"/>
  <c r="F50" i="50"/>
  <c r="F49" i="50"/>
  <c r="F48" i="50"/>
  <c r="F47" i="50"/>
  <c r="F46" i="50"/>
  <c r="F54" i="50" s="1"/>
  <c r="F65" i="50" s="1"/>
  <c r="D67" i="49"/>
  <c r="E67" i="49"/>
  <c r="F64" i="49"/>
  <c r="F53" i="49"/>
  <c r="F52" i="49"/>
  <c r="F51" i="49"/>
  <c r="F50" i="49"/>
  <c r="F49" i="49"/>
  <c r="F48" i="49"/>
  <c r="F47" i="49"/>
  <c r="F46" i="49"/>
  <c r="F54" i="49" s="1"/>
  <c r="F65" i="49" s="1"/>
  <c r="D67" i="48"/>
  <c r="E67" i="48"/>
  <c r="F64" i="48"/>
  <c r="F53" i="48"/>
  <c r="F52" i="48"/>
  <c r="F51" i="48"/>
  <c r="F50" i="48"/>
  <c r="F49" i="48"/>
  <c r="F48" i="48"/>
  <c r="F47" i="48"/>
  <c r="F46" i="48"/>
  <c r="F54" i="48" s="1"/>
  <c r="F65" i="48" s="1"/>
  <c r="D67" i="47"/>
  <c r="E67" i="47"/>
  <c r="F64" i="47"/>
  <c r="F53" i="47"/>
  <c r="F52" i="47"/>
  <c r="F51" i="47"/>
  <c r="F50" i="47"/>
  <c r="F49" i="47"/>
  <c r="F48" i="47"/>
  <c r="F47" i="47"/>
  <c r="F46" i="47"/>
  <c r="F54" i="47" s="1"/>
  <c r="F65" i="47" s="1"/>
  <c r="D67" i="46"/>
  <c r="E67" i="46"/>
  <c r="F64" i="46"/>
  <c r="F53" i="46"/>
  <c r="F52" i="46"/>
  <c r="F51" i="46"/>
  <c r="F50" i="46"/>
  <c r="F49" i="46"/>
  <c r="F48" i="46"/>
  <c r="F47" i="46"/>
  <c r="F46" i="46"/>
  <c r="F54" i="46" s="1"/>
  <c r="F65" i="46" s="1"/>
  <c r="D67" i="45"/>
  <c r="E67" i="45"/>
  <c r="F64" i="45"/>
  <c r="F53" i="45"/>
  <c r="F52" i="45"/>
  <c r="F51" i="45"/>
  <c r="F50" i="45"/>
  <c r="F49" i="45"/>
  <c r="F48" i="45"/>
  <c r="F47" i="45"/>
  <c r="F46" i="45"/>
  <c r="F54" i="45" s="1"/>
  <c r="F65" i="45" s="1"/>
  <c r="D67" i="44"/>
  <c r="E67" i="44"/>
  <c r="F64" i="44"/>
  <c r="F53" i="44"/>
  <c r="F52" i="44"/>
  <c r="F51" i="44"/>
  <c r="F50" i="44"/>
  <c r="F49" i="44"/>
  <c r="F48" i="44"/>
  <c r="F47" i="44"/>
  <c r="F46" i="44"/>
  <c r="F54" i="44" s="1"/>
  <c r="F65" i="44" s="1"/>
  <c r="D67" i="43"/>
  <c r="E67" i="43"/>
  <c r="F64" i="43"/>
  <c r="F53" i="43"/>
  <c r="F52" i="43"/>
  <c r="F51" i="43"/>
  <c r="F50" i="43"/>
  <c r="F49" i="43"/>
  <c r="F48" i="43"/>
  <c r="F47" i="43"/>
  <c r="F46" i="43"/>
  <c r="F54" i="43" s="1"/>
  <c r="F65" i="43" s="1"/>
  <c r="D67" i="42"/>
  <c r="E67" i="42"/>
  <c r="F64" i="42"/>
  <c r="F53" i="42"/>
  <c r="F52" i="42"/>
  <c r="F51" i="42"/>
  <c r="F50" i="42"/>
  <c r="F49" i="42"/>
  <c r="F48" i="42"/>
  <c r="F47" i="42"/>
  <c r="F46" i="42"/>
  <c r="F54" i="42" s="1"/>
  <c r="F65" i="42" s="1"/>
  <c r="D67" i="41"/>
  <c r="E67" i="41"/>
  <c r="F64" i="41"/>
  <c r="F53" i="41"/>
  <c r="F52" i="41"/>
  <c r="F51" i="41"/>
  <c r="F50" i="41"/>
  <c r="F49" i="41"/>
  <c r="F48" i="41"/>
  <c r="F47" i="41"/>
  <c r="F46" i="41"/>
  <c r="F54" i="41" s="1"/>
  <c r="F65" i="41" s="1"/>
  <c r="D67" i="40"/>
  <c r="E67" i="40"/>
  <c r="F64" i="40"/>
  <c r="F53" i="40"/>
  <c r="F52" i="40"/>
  <c r="F51" i="40"/>
  <c r="F50" i="40"/>
  <c r="F49" i="40"/>
  <c r="F48" i="40"/>
  <c r="F47" i="40"/>
  <c r="F46" i="40"/>
  <c r="F54" i="40" s="1"/>
  <c r="F65" i="40" s="1"/>
  <c r="D67" i="39"/>
  <c r="E67" i="39"/>
  <c r="F64" i="39"/>
  <c r="F53" i="39"/>
  <c r="F52" i="39"/>
  <c r="F51" i="39"/>
  <c r="F50" i="39"/>
  <c r="F49" i="39"/>
  <c r="F48" i="39"/>
  <c r="F47" i="39"/>
  <c r="F46" i="39"/>
  <c r="F54" i="39" s="1"/>
  <c r="F65" i="39" s="1"/>
  <c r="D67" i="38"/>
  <c r="E67" i="38"/>
  <c r="F64" i="38"/>
  <c r="F53" i="38"/>
  <c r="F52" i="38"/>
  <c r="F51" i="38"/>
  <c r="F50" i="38"/>
  <c r="F49" i="38"/>
  <c r="F48" i="38"/>
  <c r="F47" i="38"/>
  <c r="F46" i="38"/>
  <c r="F54" i="38" s="1"/>
  <c r="F65" i="38" s="1"/>
  <c r="D67" i="37"/>
  <c r="E67" i="37"/>
  <c r="F64" i="37"/>
  <c r="F53" i="37"/>
  <c r="F52" i="37"/>
  <c r="F51" i="37"/>
  <c r="F50" i="37"/>
  <c r="F49" i="37"/>
  <c r="F48" i="37"/>
  <c r="F47" i="37"/>
  <c r="F46" i="37"/>
  <c r="F54" i="37" s="1"/>
  <c r="F65" i="37" s="1"/>
  <c r="D67" i="36"/>
  <c r="E67" i="36"/>
  <c r="F64" i="36"/>
  <c r="F53" i="36"/>
  <c r="F52" i="36"/>
  <c r="F51" i="36"/>
  <c r="F50" i="36"/>
  <c r="F49" i="36"/>
  <c r="F48" i="36"/>
  <c r="F47" i="36"/>
  <c r="F46" i="36"/>
  <c r="F54" i="36" s="1"/>
  <c r="F65" i="36" s="1"/>
  <c r="D67" i="35"/>
  <c r="E67" i="35"/>
  <c r="F64" i="35"/>
  <c r="F53" i="35"/>
  <c r="F52" i="35"/>
  <c r="F51" i="35"/>
  <c r="F50" i="35"/>
  <c r="F49" i="35"/>
  <c r="F48" i="35"/>
  <c r="F47" i="35"/>
  <c r="F46" i="35"/>
  <c r="F54" i="35" s="1"/>
  <c r="F65" i="35" s="1"/>
  <c r="D67" i="34"/>
  <c r="E67" i="34"/>
  <c r="F64" i="34"/>
  <c r="F53" i="34"/>
  <c r="F52" i="34"/>
  <c r="F51" i="34"/>
  <c r="F50" i="34"/>
  <c r="F49" i="34"/>
  <c r="F48" i="34"/>
  <c r="F47" i="34"/>
  <c r="F46" i="34"/>
  <c r="F54" i="34" s="1"/>
  <c r="F65" i="34" s="1"/>
  <c r="D67" i="33"/>
  <c r="E67" i="33"/>
  <c r="F64" i="33"/>
  <c r="F53" i="33"/>
  <c r="F52" i="33"/>
  <c r="F51" i="33"/>
  <c r="F50" i="33"/>
  <c r="F49" i="33"/>
  <c r="F48" i="33"/>
  <c r="F47" i="33"/>
  <c r="F46" i="33"/>
  <c r="F54" i="33" s="1"/>
  <c r="F65" i="33" s="1"/>
  <c r="D67" i="32"/>
  <c r="E67" i="32"/>
  <c r="F64" i="32"/>
  <c r="F53" i="32"/>
  <c r="F52" i="32"/>
  <c r="F51" i="32"/>
  <c r="F50" i="32"/>
  <c r="F49" i="32"/>
  <c r="F48" i="32"/>
  <c r="F47" i="32"/>
  <c r="F46" i="32"/>
  <c r="F54" i="32" s="1"/>
  <c r="F65" i="32" s="1"/>
  <c r="D67" i="31"/>
  <c r="E67" i="31"/>
  <c r="F64" i="31"/>
  <c r="F53" i="31"/>
  <c r="F52" i="31"/>
  <c r="F51" i="31"/>
  <c r="F50" i="31"/>
  <c r="F49" i="31"/>
  <c r="F48" i="31"/>
  <c r="F47" i="31"/>
  <c r="F46" i="31"/>
  <c r="F54" i="31" s="1"/>
  <c r="F65" i="31" s="1"/>
  <c r="D67" i="30"/>
  <c r="E67" i="30"/>
  <c r="F64" i="30"/>
  <c r="F53" i="30"/>
  <c r="F52" i="30"/>
  <c r="F51" i="30"/>
  <c r="F50" i="30"/>
  <c r="F49" i="30"/>
  <c r="F48" i="30"/>
  <c r="F47" i="30"/>
  <c r="F46" i="30"/>
  <c r="F54" i="30" s="1"/>
  <c r="F65" i="30" s="1"/>
  <c r="D67" i="29"/>
  <c r="E67" i="29"/>
  <c r="F64" i="29"/>
  <c r="F53" i="29"/>
  <c r="F52" i="29"/>
  <c r="F51" i="29"/>
  <c r="F50" i="29"/>
  <c r="F49" i="29"/>
  <c r="F48" i="29"/>
  <c r="F47" i="29"/>
  <c r="F46" i="29"/>
  <c r="F54" i="29" s="1"/>
  <c r="F65" i="29" s="1"/>
  <c r="D67" i="28"/>
  <c r="E67" i="28"/>
  <c r="F64" i="28"/>
  <c r="F53" i="28"/>
  <c r="F52" i="28"/>
  <c r="F51" i="28"/>
  <c r="F50" i="28"/>
  <c r="F49" i="28"/>
  <c r="F48" i="28"/>
  <c r="F47" i="28"/>
  <c r="F46" i="28"/>
  <c r="F54" i="28" s="1"/>
  <c r="F65" i="28" s="1"/>
  <c r="D67" i="27"/>
  <c r="E67" i="27"/>
  <c r="F64" i="27"/>
  <c r="F53" i="27"/>
  <c r="F52" i="27"/>
  <c r="F51" i="27"/>
  <c r="F50" i="27"/>
  <c r="F49" i="27"/>
  <c r="F48" i="27"/>
  <c r="F47" i="27"/>
  <c r="F46" i="27"/>
  <c r="F54" i="27" s="1"/>
  <c r="F65" i="27" s="1"/>
  <c r="D67" i="26"/>
  <c r="E67" i="26"/>
  <c r="F64" i="26"/>
  <c r="F53" i="26"/>
  <c r="F52" i="26"/>
  <c r="F51" i="26"/>
  <c r="F50" i="26"/>
  <c r="F49" i="26"/>
  <c r="F48" i="26"/>
  <c r="F47" i="26"/>
  <c r="F46" i="26"/>
  <c r="F54" i="26" s="1"/>
  <c r="F65" i="26" s="1"/>
  <c r="D67" i="25"/>
  <c r="E67" i="25"/>
  <c r="F64" i="25"/>
  <c r="F53" i="25"/>
  <c r="F52" i="25"/>
  <c r="F51" i="25"/>
  <c r="F50" i="25"/>
  <c r="F49" i="25"/>
  <c r="F48" i="25"/>
  <c r="F47" i="25"/>
  <c r="F46" i="25"/>
  <c r="F54" i="25" s="1"/>
  <c r="F65" i="25" s="1"/>
  <c r="D67" i="24"/>
  <c r="E67" i="24"/>
  <c r="F64" i="24"/>
  <c r="F53" i="24"/>
  <c r="F52" i="24"/>
  <c r="F51" i="24"/>
  <c r="F50" i="24"/>
  <c r="F49" i="24"/>
  <c r="F48" i="24"/>
  <c r="F47" i="24"/>
  <c r="F46" i="24"/>
  <c r="F54" i="24" s="1"/>
  <c r="F65" i="24" s="1"/>
  <c r="D67" i="23"/>
  <c r="E67" i="23"/>
  <c r="F64" i="23"/>
  <c r="F53" i="23"/>
  <c r="F52" i="23"/>
  <c r="F51" i="23"/>
  <c r="F50" i="23"/>
  <c r="F49" i="23"/>
  <c r="F48" i="23"/>
  <c r="F47" i="23"/>
  <c r="F46" i="23"/>
  <c r="F54" i="23" s="1"/>
  <c r="F65" i="23" s="1"/>
  <c r="D67" i="22"/>
  <c r="E67" i="22"/>
  <c r="F64" i="22"/>
  <c r="F53" i="22"/>
  <c r="F52" i="22"/>
  <c r="F51" i="22"/>
  <c r="F50" i="22"/>
  <c r="F49" i="22"/>
  <c r="F48" i="22"/>
  <c r="F47" i="22"/>
  <c r="F46" i="22"/>
  <c r="F54" i="22" s="1"/>
  <c r="F65" i="22" s="1"/>
  <c r="D67" i="21"/>
  <c r="E67" i="21"/>
  <c r="F64" i="21"/>
  <c r="F53" i="21"/>
  <c r="F52" i="21"/>
  <c r="F51" i="21"/>
  <c r="F50" i="21"/>
  <c r="F49" i="21"/>
  <c r="F48" i="21"/>
  <c r="F47" i="21"/>
  <c r="F46" i="21"/>
  <c r="F54" i="21" s="1"/>
  <c r="F65" i="21" s="1"/>
  <c r="D67" i="20"/>
  <c r="E67" i="20"/>
  <c r="F64" i="20"/>
  <c r="F53" i="20"/>
  <c r="F52" i="20"/>
  <c r="F51" i="20"/>
  <c r="F50" i="20"/>
  <c r="F49" i="20"/>
  <c r="F48" i="20"/>
  <c r="F47" i="20"/>
  <c r="F46" i="20"/>
  <c r="F54" i="20" s="1"/>
  <c r="F65" i="20" s="1"/>
  <c r="D67" i="19"/>
  <c r="E67" i="19"/>
  <c r="F64" i="19"/>
  <c r="F53" i="19"/>
  <c r="F52" i="19"/>
  <c r="F51" i="19"/>
  <c r="F50" i="19"/>
  <c r="F49" i="19"/>
  <c r="F48" i="19"/>
  <c r="F47" i="19"/>
  <c r="F46" i="19"/>
  <c r="F54" i="19" s="1"/>
  <c r="F65" i="19" s="1"/>
  <c r="D67" i="18"/>
  <c r="E67" i="18"/>
  <c r="F64" i="18"/>
  <c r="F53" i="18"/>
  <c r="F52" i="18"/>
  <c r="F51" i="18"/>
  <c r="F50" i="18"/>
  <c r="F49" i="18"/>
  <c r="F48" i="18"/>
  <c r="F47" i="18"/>
  <c r="F46" i="18"/>
  <c r="F54" i="18" s="1"/>
  <c r="F65" i="18" s="1"/>
  <c r="D67" i="17"/>
  <c r="E67" i="17"/>
  <c r="F64" i="17"/>
  <c r="F53" i="17"/>
  <c r="F52" i="17"/>
  <c r="F51" i="17"/>
  <c r="F50" i="17"/>
  <c r="F49" i="17"/>
  <c r="F48" i="17"/>
  <c r="F47" i="17"/>
  <c r="F46" i="17"/>
  <c r="F54" i="17" s="1"/>
  <c r="F65" i="17" s="1"/>
  <c r="D67" i="16"/>
  <c r="E67" i="16"/>
  <c r="F64" i="16"/>
  <c r="F53" i="16"/>
  <c r="F52" i="16"/>
  <c r="F51" i="16"/>
  <c r="F50" i="16"/>
  <c r="F49" i="16"/>
  <c r="F48" i="16"/>
  <c r="F47" i="16"/>
  <c r="F46" i="16"/>
  <c r="F54" i="16" s="1"/>
  <c r="F65" i="16" s="1"/>
  <c r="D67" i="15"/>
  <c r="E67" i="15"/>
  <c r="F64" i="15"/>
  <c r="F53" i="15"/>
  <c r="F52" i="15"/>
  <c r="F51" i="15"/>
  <c r="F50" i="15"/>
  <c r="F49" i="15"/>
  <c r="F48" i="15"/>
  <c r="F47" i="15"/>
  <c r="F46" i="15"/>
  <c r="F54" i="15" s="1"/>
  <c r="F65" i="15" s="1"/>
  <c r="D67" i="14"/>
  <c r="E67" i="14"/>
  <c r="F64" i="14"/>
  <c r="F53" i="14"/>
  <c r="F52" i="14"/>
  <c r="F51" i="14"/>
  <c r="F50" i="14"/>
  <c r="F49" i="14"/>
  <c r="F48" i="14"/>
  <c r="F47" i="14"/>
  <c r="F46" i="14"/>
  <c r="F54" i="14" s="1"/>
  <c r="F65" i="14" s="1"/>
  <c r="D67" i="13"/>
  <c r="E67" i="13"/>
  <c r="F64" i="13"/>
  <c r="F53" i="13"/>
  <c r="F52" i="13"/>
  <c r="F51" i="13"/>
  <c r="F50" i="13"/>
  <c r="F49" i="13"/>
  <c r="F48" i="13"/>
  <c r="F47" i="13"/>
  <c r="F46" i="13"/>
  <c r="F54" i="13" s="1"/>
  <c r="F65" i="13" s="1"/>
  <c r="D67" i="12"/>
  <c r="E67" i="12"/>
  <c r="F64" i="12"/>
  <c r="F53" i="12"/>
  <c r="F52" i="12"/>
  <c r="F51" i="12"/>
  <c r="F50" i="12"/>
  <c r="F49" i="12"/>
  <c r="F48" i="12"/>
  <c r="F47" i="12"/>
  <c r="F46" i="12"/>
  <c r="F54" i="12" s="1"/>
  <c r="F65" i="12" s="1"/>
  <c r="D67" i="11"/>
  <c r="E67" i="11"/>
  <c r="F64" i="11"/>
  <c r="F53" i="11"/>
  <c r="F52" i="11"/>
  <c r="F51" i="11"/>
  <c r="F50" i="11"/>
  <c r="F49" i="11"/>
  <c r="F48" i="11"/>
  <c r="F47" i="11"/>
  <c r="F46" i="11"/>
  <c r="F54" i="11" s="1"/>
  <c r="F65" i="11" s="1"/>
  <c r="D67" i="10"/>
  <c r="E67" i="10"/>
  <c r="F64" i="10"/>
  <c r="F53" i="10"/>
  <c r="F52" i="10"/>
  <c r="F51" i="10"/>
  <c r="F50" i="10"/>
  <c r="F49" i="10"/>
  <c r="F48" i="10"/>
  <c r="F47" i="10"/>
  <c r="F46" i="10"/>
  <c r="F54" i="10" s="1"/>
  <c r="F65" i="10" s="1"/>
  <c r="D67" i="9"/>
  <c r="E67" i="9"/>
  <c r="F64" i="9"/>
  <c r="F53" i="9"/>
  <c r="F52" i="9"/>
  <c r="F51" i="9"/>
  <c r="F50" i="9"/>
  <c r="F49" i="9"/>
  <c r="F48" i="9"/>
  <c r="F47" i="9"/>
  <c r="F46" i="9"/>
  <c r="F54" i="9" s="1"/>
  <c r="F65" i="9" s="1"/>
  <c r="D67" i="8"/>
  <c r="E67" i="8"/>
  <c r="F64" i="8"/>
  <c r="F53" i="8"/>
  <c r="F52" i="8"/>
  <c r="F51" i="8"/>
  <c r="F50" i="8"/>
  <c r="F49" i="8"/>
  <c r="F48" i="8"/>
  <c r="F47" i="8"/>
  <c r="F46" i="8"/>
  <c r="F54" i="8" s="1"/>
  <c r="F65" i="8" s="1"/>
  <c r="D67" i="7"/>
  <c r="E67" i="7"/>
  <c r="F64" i="7"/>
  <c r="F53" i="7"/>
  <c r="F52" i="7"/>
  <c r="F51" i="7"/>
  <c r="F50" i="7"/>
  <c r="F49" i="7"/>
  <c r="F48" i="7"/>
  <c r="F47" i="7"/>
  <c r="F46" i="7"/>
  <c r="F54" i="7" s="1"/>
  <c r="F65" i="7" s="1"/>
  <c r="D67" i="6"/>
  <c r="E67" i="6"/>
  <c r="F64" i="6"/>
  <c r="F53" i="6"/>
  <c r="F52" i="6"/>
  <c r="F51" i="6"/>
  <c r="F50" i="6"/>
  <c r="F49" i="6"/>
  <c r="F48" i="6"/>
  <c r="F47" i="6"/>
  <c r="F46" i="6"/>
  <c r="F54" i="6" s="1"/>
  <c r="F65" i="6" s="1"/>
  <c r="D65" i="5"/>
  <c r="D38" i="3"/>
  <c r="D40" i="3" s="1"/>
  <c r="D67" i="5"/>
  <c r="E67" i="5"/>
  <c r="F64" i="5"/>
  <c r="F53" i="5"/>
  <c r="F52" i="5"/>
  <c r="F51" i="5"/>
  <c r="F50" i="5"/>
  <c r="F49" i="5"/>
  <c r="F48" i="5"/>
  <c r="F47" i="5"/>
  <c r="F46" i="5"/>
  <c r="F54" i="5" s="1"/>
  <c r="F65" i="5" s="1"/>
  <c r="D67" i="4"/>
  <c r="E67" i="4"/>
  <c r="E120" i="4" l="1"/>
  <c r="E86" i="4"/>
  <c r="E81" i="4"/>
  <c r="E82" i="4"/>
  <c r="E83" i="4"/>
  <c r="E84" i="4"/>
  <c r="E85" i="4"/>
  <c r="D120" i="4"/>
  <c r="D86" i="4"/>
  <c r="D81" i="4"/>
  <c r="D82" i="4"/>
  <c r="D83" i="4"/>
  <c r="D84" i="4"/>
  <c r="D85" i="4"/>
  <c r="F67" i="5"/>
  <c r="E118" i="5"/>
  <c r="E86" i="5"/>
  <c r="E81" i="5"/>
  <c r="E82" i="5"/>
  <c r="E83" i="5"/>
  <c r="E84" i="5"/>
  <c r="E85" i="5"/>
  <c r="D118" i="5"/>
  <c r="D86" i="5"/>
  <c r="D81" i="5"/>
  <c r="D82" i="5"/>
  <c r="D83" i="5"/>
  <c r="D84" i="5"/>
  <c r="D85" i="5"/>
  <c r="F67" i="6"/>
  <c r="E118" i="6"/>
  <c r="E86" i="6"/>
  <c r="E81" i="6"/>
  <c r="E82" i="6"/>
  <c r="E83" i="6"/>
  <c r="E84" i="6"/>
  <c r="E85" i="6"/>
  <c r="D118" i="6"/>
  <c r="D86" i="6"/>
  <c r="D81" i="6"/>
  <c r="D82" i="6"/>
  <c r="D83" i="6"/>
  <c r="D84" i="6"/>
  <c r="D85" i="6"/>
  <c r="F67" i="7"/>
  <c r="E118" i="7"/>
  <c r="E86" i="7"/>
  <c r="E81" i="7"/>
  <c r="E82" i="7"/>
  <c r="E83" i="7"/>
  <c r="E84" i="7"/>
  <c r="E85" i="7"/>
  <c r="D118" i="7"/>
  <c r="D86" i="7"/>
  <c r="D81" i="7"/>
  <c r="D82" i="7"/>
  <c r="D83" i="7"/>
  <c r="D84" i="7"/>
  <c r="D85" i="7"/>
  <c r="F67" i="8"/>
  <c r="E118" i="8"/>
  <c r="E86" i="8"/>
  <c r="E81" i="8"/>
  <c r="E82" i="8"/>
  <c r="E83" i="8"/>
  <c r="E84" i="8"/>
  <c r="E85" i="8"/>
  <c r="D118" i="8"/>
  <c r="D86" i="8"/>
  <c r="D81" i="8"/>
  <c r="D82" i="8"/>
  <c r="D83" i="8"/>
  <c r="D84" i="8"/>
  <c r="D85" i="8"/>
  <c r="F67" i="9"/>
  <c r="E118" i="9"/>
  <c r="E86" i="9"/>
  <c r="E81" i="9"/>
  <c r="E82" i="9"/>
  <c r="E83" i="9"/>
  <c r="E84" i="9"/>
  <c r="E85" i="9"/>
  <c r="D118" i="9"/>
  <c r="D86" i="9"/>
  <c r="D81" i="9"/>
  <c r="D82" i="9"/>
  <c r="D83" i="9"/>
  <c r="D84" i="9"/>
  <c r="D85" i="9"/>
  <c r="F67" i="10"/>
  <c r="E118" i="10"/>
  <c r="E86" i="10"/>
  <c r="E81" i="10"/>
  <c r="E82" i="10"/>
  <c r="E83" i="10"/>
  <c r="E84" i="10"/>
  <c r="E85" i="10"/>
  <c r="D118" i="10"/>
  <c r="D86" i="10"/>
  <c r="D81" i="10"/>
  <c r="D82" i="10"/>
  <c r="D83" i="10"/>
  <c r="D84" i="10"/>
  <c r="D85" i="10"/>
  <c r="F67" i="11"/>
  <c r="E118" i="11"/>
  <c r="E86" i="11"/>
  <c r="E81" i="11"/>
  <c r="E82" i="11"/>
  <c r="E83" i="11"/>
  <c r="E84" i="11"/>
  <c r="E85" i="11"/>
  <c r="D118" i="11"/>
  <c r="D86" i="11"/>
  <c r="D81" i="11"/>
  <c r="D82" i="11"/>
  <c r="D83" i="11"/>
  <c r="D84" i="11"/>
  <c r="D85" i="11"/>
  <c r="F67" i="12"/>
  <c r="E118" i="12"/>
  <c r="E86" i="12"/>
  <c r="E81" i="12"/>
  <c r="E82" i="12"/>
  <c r="E83" i="12"/>
  <c r="E84" i="12"/>
  <c r="E85" i="12"/>
  <c r="D118" i="12"/>
  <c r="D86" i="12"/>
  <c r="D81" i="12"/>
  <c r="D82" i="12"/>
  <c r="D83" i="12"/>
  <c r="D84" i="12"/>
  <c r="D85" i="12"/>
  <c r="F67" i="13"/>
  <c r="E118" i="13"/>
  <c r="E86" i="13"/>
  <c r="E81" i="13"/>
  <c r="E82" i="13"/>
  <c r="E83" i="13"/>
  <c r="E84" i="13"/>
  <c r="E85" i="13"/>
  <c r="D118" i="13"/>
  <c r="D86" i="13"/>
  <c r="D81" i="13"/>
  <c r="D82" i="13"/>
  <c r="D83" i="13"/>
  <c r="D84" i="13"/>
  <c r="D85" i="13"/>
  <c r="F67" i="14"/>
  <c r="E118" i="14"/>
  <c r="E86" i="14"/>
  <c r="E81" i="14"/>
  <c r="E82" i="14"/>
  <c r="E83" i="14"/>
  <c r="E84" i="14"/>
  <c r="E85" i="14"/>
  <c r="D118" i="14"/>
  <c r="D86" i="14"/>
  <c r="D81" i="14"/>
  <c r="D82" i="14"/>
  <c r="D83" i="14"/>
  <c r="D84" i="14"/>
  <c r="D85" i="14"/>
  <c r="F67" i="15"/>
  <c r="E118" i="15"/>
  <c r="E86" i="15"/>
  <c r="E81" i="15"/>
  <c r="E82" i="15"/>
  <c r="E83" i="15"/>
  <c r="E84" i="15"/>
  <c r="E85" i="15"/>
  <c r="D118" i="15"/>
  <c r="D86" i="15"/>
  <c r="D81" i="15"/>
  <c r="D82" i="15"/>
  <c r="D83" i="15"/>
  <c r="D84" i="15"/>
  <c r="D85" i="15"/>
  <c r="F67" i="16"/>
  <c r="E118" i="16"/>
  <c r="E86" i="16"/>
  <c r="E81" i="16"/>
  <c r="E82" i="16"/>
  <c r="E83" i="16"/>
  <c r="E84" i="16"/>
  <c r="E85" i="16"/>
  <c r="D118" i="16"/>
  <c r="D86" i="16"/>
  <c r="D81" i="16"/>
  <c r="D82" i="16"/>
  <c r="D83" i="16"/>
  <c r="D84" i="16"/>
  <c r="D85" i="16"/>
  <c r="F67" i="17"/>
  <c r="E118" i="17"/>
  <c r="E86" i="17"/>
  <c r="E81" i="17"/>
  <c r="E82" i="17"/>
  <c r="E83" i="17"/>
  <c r="E84" i="17"/>
  <c r="E85" i="17"/>
  <c r="D118" i="17"/>
  <c r="D86" i="17"/>
  <c r="D81" i="17"/>
  <c r="D82" i="17"/>
  <c r="D83" i="17"/>
  <c r="D84" i="17"/>
  <c r="D85" i="17"/>
  <c r="F67" i="18"/>
  <c r="E118" i="18"/>
  <c r="E86" i="18"/>
  <c r="E81" i="18"/>
  <c r="E82" i="18"/>
  <c r="E83" i="18"/>
  <c r="E84" i="18"/>
  <c r="E85" i="18"/>
  <c r="D118" i="18"/>
  <c r="D86" i="18"/>
  <c r="D81" i="18"/>
  <c r="D82" i="18"/>
  <c r="D83" i="18"/>
  <c r="D84" i="18"/>
  <c r="D85" i="18"/>
  <c r="F67" i="19"/>
  <c r="E118" i="19"/>
  <c r="E86" i="19"/>
  <c r="E81" i="19"/>
  <c r="E82" i="19"/>
  <c r="E83" i="19"/>
  <c r="E84" i="19"/>
  <c r="E85" i="19"/>
  <c r="D118" i="19"/>
  <c r="D86" i="19"/>
  <c r="D81" i="19"/>
  <c r="D82" i="19"/>
  <c r="D83" i="19"/>
  <c r="D84" i="19"/>
  <c r="D85" i="19"/>
  <c r="F67" i="20"/>
  <c r="E118" i="20"/>
  <c r="E86" i="20"/>
  <c r="E81" i="20"/>
  <c r="E82" i="20"/>
  <c r="E83" i="20"/>
  <c r="E84" i="20"/>
  <c r="E85" i="20"/>
  <c r="D118" i="20"/>
  <c r="D86" i="20"/>
  <c r="D81" i="20"/>
  <c r="D82" i="20"/>
  <c r="D83" i="20"/>
  <c r="D84" i="20"/>
  <c r="D85" i="20"/>
  <c r="F67" i="21"/>
  <c r="E118" i="21"/>
  <c r="E86" i="21"/>
  <c r="E81" i="21"/>
  <c r="E82" i="21"/>
  <c r="E83" i="21"/>
  <c r="E84" i="21"/>
  <c r="E85" i="21"/>
  <c r="D118" i="21"/>
  <c r="D86" i="21"/>
  <c r="D81" i="21"/>
  <c r="D82" i="21"/>
  <c r="D83" i="21"/>
  <c r="D84" i="21"/>
  <c r="D85" i="21"/>
  <c r="F67" i="22"/>
  <c r="E118" i="22"/>
  <c r="E86" i="22"/>
  <c r="E81" i="22"/>
  <c r="E82" i="22"/>
  <c r="E83" i="22"/>
  <c r="E84" i="22"/>
  <c r="E85" i="22"/>
  <c r="D118" i="22"/>
  <c r="D86" i="22"/>
  <c r="D81" i="22"/>
  <c r="D82" i="22"/>
  <c r="D83" i="22"/>
  <c r="D84" i="22"/>
  <c r="D85" i="22"/>
  <c r="F67" i="23"/>
  <c r="E118" i="23"/>
  <c r="E86" i="23"/>
  <c r="E81" i="23"/>
  <c r="E82" i="23"/>
  <c r="E83" i="23"/>
  <c r="E84" i="23"/>
  <c r="E85" i="23"/>
  <c r="D118" i="23"/>
  <c r="D86" i="23"/>
  <c r="D81" i="23"/>
  <c r="D82" i="23"/>
  <c r="D83" i="23"/>
  <c r="D84" i="23"/>
  <c r="D85" i="23"/>
  <c r="F67" i="24"/>
  <c r="E118" i="24"/>
  <c r="E86" i="24"/>
  <c r="E81" i="24"/>
  <c r="E82" i="24"/>
  <c r="E83" i="24"/>
  <c r="E84" i="24"/>
  <c r="E85" i="24"/>
  <c r="D118" i="24"/>
  <c r="D86" i="24"/>
  <c r="D81" i="24"/>
  <c r="D82" i="24"/>
  <c r="D83" i="24"/>
  <c r="D84" i="24"/>
  <c r="D85" i="24"/>
  <c r="F67" i="25"/>
  <c r="E118" i="25"/>
  <c r="E86" i="25"/>
  <c r="E81" i="25"/>
  <c r="E82" i="25"/>
  <c r="E83" i="25"/>
  <c r="E84" i="25"/>
  <c r="E85" i="25"/>
  <c r="D118" i="25"/>
  <c r="D86" i="25"/>
  <c r="D81" i="25"/>
  <c r="D82" i="25"/>
  <c r="D83" i="25"/>
  <c r="D84" i="25"/>
  <c r="D85" i="25"/>
  <c r="F67" i="26"/>
  <c r="E118" i="26"/>
  <c r="E86" i="26"/>
  <c r="E81" i="26"/>
  <c r="E82" i="26"/>
  <c r="E83" i="26"/>
  <c r="E84" i="26"/>
  <c r="E85" i="26"/>
  <c r="D118" i="26"/>
  <c r="D86" i="26"/>
  <c r="D81" i="26"/>
  <c r="D82" i="26"/>
  <c r="D83" i="26"/>
  <c r="D84" i="26"/>
  <c r="D85" i="26"/>
  <c r="F67" i="27"/>
  <c r="E118" i="27"/>
  <c r="E86" i="27"/>
  <c r="E81" i="27"/>
  <c r="E82" i="27"/>
  <c r="E83" i="27"/>
  <c r="E84" i="27"/>
  <c r="E85" i="27"/>
  <c r="D118" i="27"/>
  <c r="D86" i="27"/>
  <c r="D81" i="27"/>
  <c r="D82" i="27"/>
  <c r="D83" i="27"/>
  <c r="D84" i="27"/>
  <c r="D85" i="27"/>
  <c r="F67" i="28"/>
  <c r="E118" i="28"/>
  <c r="E86" i="28"/>
  <c r="E81" i="28"/>
  <c r="E82" i="28"/>
  <c r="E83" i="28"/>
  <c r="E84" i="28"/>
  <c r="E85" i="28"/>
  <c r="D118" i="28"/>
  <c r="D86" i="28"/>
  <c r="D81" i="28"/>
  <c r="D82" i="28"/>
  <c r="D83" i="28"/>
  <c r="D84" i="28"/>
  <c r="D85" i="28"/>
  <c r="F67" i="29"/>
  <c r="E118" i="29"/>
  <c r="E86" i="29"/>
  <c r="E81" i="29"/>
  <c r="E82" i="29"/>
  <c r="E83" i="29"/>
  <c r="E84" i="29"/>
  <c r="E85" i="29"/>
  <c r="D118" i="29"/>
  <c r="D86" i="29"/>
  <c r="D81" i="29"/>
  <c r="D82" i="29"/>
  <c r="D83" i="29"/>
  <c r="D84" i="29"/>
  <c r="D85" i="29"/>
  <c r="F67" i="30"/>
  <c r="E118" i="30"/>
  <c r="E86" i="30"/>
  <c r="E81" i="30"/>
  <c r="E82" i="30"/>
  <c r="E83" i="30"/>
  <c r="E84" i="30"/>
  <c r="E85" i="30"/>
  <c r="D118" i="30"/>
  <c r="D86" i="30"/>
  <c r="D81" i="30"/>
  <c r="D82" i="30"/>
  <c r="D83" i="30"/>
  <c r="D84" i="30"/>
  <c r="D85" i="30"/>
  <c r="F67" i="31"/>
  <c r="E118" i="31"/>
  <c r="E86" i="31"/>
  <c r="E81" i="31"/>
  <c r="E82" i="31"/>
  <c r="E83" i="31"/>
  <c r="E84" i="31"/>
  <c r="E85" i="31"/>
  <c r="D118" i="31"/>
  <c r="D86" i="31"/>
  <c r="D81" i="31"/>
  <c r="D82" i="31"/>
  <c r="D83" i="31"/>
  <c r="D84" i="31"/>
  <c r="D85" i="31"/>
  <c r="F67" i="32"/>
  <c r="E118" i="32"/>
  <c r="E86" i="32"/>
  <c r="E81" i="32"/>
  <c r="E82" i="32"/>
  <c r="E83" i="32"/>
  <c r="E84" i="32"/>
  <c r="E85" i="32"/>
  <c r="D118" i="32"/>
  <c r="D86" i="32"/>
  <c r="D81" i="32"/>
  <c r="D82" i="32"/>
  <c r="D83" i="32"/>
  <c r="D84" i="32"/>
  <c r="D85" i="32"/>
  <c r="F67" i="33"/>
  <c r="E118" i="33"/>
  <c r="E86" i="33"/>
  <c r="E81" i="33"/>
  <c r="E82" i="33"/>
  <c r="E83" i="33"/>
  <c r="E84" i="33"/>
  <c r="E85" i="33"/>
  <c r="D118" i="33"/>
  <c r="D86" i="33"/>
  <c r="D81" i="33"/>
  <c r="D82" i="33"/>
  <c r="D83" i="33"/>
  <c r="D84" i="33"/>
  <c r="D85" i="33"/>
  <c r="F67" i="34"/>
  <c r="E118" i="34"/>
  <c r="E86" i="34"/>
  <c r="E81" i="34"/>
  <c r="E82" i="34"/>
  <c r="E83" i="34"/>
  <c r="E84" i="34"/>
  <c r="E85" i="34"/>
  <c r="D118" i="34"/>
  <c r="D86" i="34"/>
  <c r="D81" i="34"/>
  <c r="D82" i="34"/>
  <c r="D83" i="34"/>
  <c r="D84" i="34"/>
  <c r="D85" i="34"/>
  <c r="F67" i="35"/>
  <c r="E118" i="35"/>
  <c r="E86" i="35"/>
  <c r="E81" i="35"/>
  <c r="E82" i="35"/>
  <c r="E83" i="35"/>
  <c r="E84" i="35"/>
  <c r="E85" i="35"/>
  <c r="D118" i="35"/>
  <c r="D86" i="35"/>
  <c r="D81" i="35"/>
  <c r="D82" i="35"/>
  <c r="D83" i="35"/>
  <c r="D84" i="35"/>
  <c r="D85" i="35"/>
  <c r="F67" i="36"/>
  <c r="E118" i="36"/>
  <c r="E86" i="36"/>
  <c r="E81" i="36"/>
  <c r="E82" i="36"/>
  <c r="E83" i="36"/>
  <c r="E84" i="36"/>
  <c r="E85" i="36"/>
  <c r="D118" i="36"/>
  <c r="D86" i="36"/>
  <c r="D81" i="36"/>
  <c r="D82" i="36"/>
  <c r="D83" i="36"/>
  <c r="D84" i="36"/>
  <c r="D85" i="36"/>
  <c r="F67" i="37"/>
  <c r="E118" i="37"/>
  <c r="E86" i="37"/>
  <c r="E81" i="37"/>
  <c r="E82" i="37"/>
  <c r="E83" i="37"/>
  <c r="E84" i="37"/>
  <c r="E85" i="37"/>
  <c r="D118" i="37"/>
  <c r="D86" i="37"/>
  <c r="D81" i="37"/>
  <c r="D82" i="37"/>
  <c r="D83" i="37"/>
  <c r="D84" i="37"/>
  <c r="D85" i="37"/>
  <c r="F67" i="38"/>
  <c r="E118" i="38"/>
  <c r="E86" i="38"/>
  <c r="E81" i="38"/>
  <c r="E82" i="38"/>
  <c r="E83" i="38"/>
  <c r="E84" i="38"/>
  <c r="E85" i="38"/>
  <c r="D118" i="38"/>
  <c r="D86" i="38"/>
  <c r="D81" i="38"/>
  <c r="D82" i="38"/>
  <c r="D83" i="38"/>
  <c r="D84" i="38"/>
  <c r="D85" i="38"/>
  <c r="F67" i="39"/>
  <c r="E118" i="39"/>
  <c r="E86" i="39"/>
  <c r="E81" i="39"/>
  <c r="E82" i="39"/>
  <c r="E83" i="39"/>
  <c r="E84" i="39"/>
  <c r="E85" i="39"/>
  <c r="D118" i="39"/>
  <c r="D86" i="39"/>
  <c r="D81" i="39"/>
  <c r="D82" i="39"/>
  <c r="D83" i="39"/>
  <c r="D84" i="39"/>
  <c r="D85" i="39"/>
  <c r="F67" i="40"/>
  <c r="E118" i="40"/>
  <c r="E86" i="40"/>
  <c r="E81" i="40"/>
  <c r="E82" i="40"/>
  <c r="E83" i="40"/>
  <c r="E84" i="40"/>
  <c r="E85" i="40"/>
  <c r="D118" i="40"/>
  <c r="D86" i="40"/>
  <c r="D81" i="40"/>
  <c r="D82" i="40"/>
  <c r="D83" i="40"/>
  <c r="D84" i="40"/>
  <c r="D85" i="40"/>
  <c r="F67" i="41"/>
  <c r="E118" i="41"/>
  <c r="E86" i="41"/>
  <c r="E81" i="41"/>
  <c r="E82" i="41"/>
  <c r="E83" i="41"/>
  <c r="E84" i="41"/>
  <c r="E85" i="41"/>
  <c r="D118" i="41"/>
  <c r="D86" i="41"/>
  <c r="D81" i="41"/>
  <c r="D82" i="41"/>
  <c r="D83" i="41"/>
  <c r="D84" i="41"/>
  <c r="D85" i="41"/>
  <c r="F67" i="42"/>
  <c r="E118" i="42"/>
  <c r="E86" i="42"/>
  <c r="E81" i="42"/>
  <c r="E82" i="42"/>
  <c r="E83" i="42"/>
  <c r="E84" i="42"/>
  <c r="E85" i="42"/>
  <c r="D118" i="42"/>
  <c r="D86" i="42"/>
  <c r="D81" i="42"/>
  <c r="D82" i="42"/>
  <c r="D83" i="42"/>
  <c r="D84" i="42"/>
  <c r="D85" i="42"/>
  <c r="F67" i="43"/>
  <c r="E118" i="43"/>
  <c r="E86" i="43"/>
  <c r="E81" i="43"/>
  <c r="E82" i="43"/>
  <c r="E83" i="43"/>
  <c r="E84" i="43"/>
  <c r="E85" i="43"/>
  <c r="D118" i="43"/>
  <c r="D86" i="43"/>
  <c r="D81" i="43"/>
  <c r="D82" i="43"/>
  <c r="D83" i="43"/>
  <c r="D84" i="43"/>
  <c r="D85" i="43"/>
  <c r="F67" i="44"/>
  <c r="E118" i="44"/>
  <c r="E86" i="44"/>
  <c r="E81" i="44"/>
  <c r="E82" i="44"/>
  <c r="E83" i="44"/>
  <c r="E84" i="44"/>
  <c r="E85" i="44"/>
  <c r="D118" i="44"/>
  <c r="D86" i="44"/>
  <c r="D81" i="44"/>
  <c r="D82" i="44"/>
  <c r="D83" i="44"/>
  <c r="D84" i="44"/>
  <c r="D85" i="44"/>
  <c r="F67" i="45"/>
  <c r="E118" i="45"/>
  <c r="E86" i="45"/>
  <c r="E81" i="45"/>
  <c r="E82" i="45"/>
  <c r="E83" i="45"/>
  <c r="E84" i="45"/>
  <c r="E85" i="45"/>
  <c r="D118" i="45"/>
  <c r="D86" i="45"/>
  <c r="D81" i="45"/>
  <c r="D82" i="45"/>
  <c r="D83" i="45"/>
  <c r="D84" i="45"/>
  <c r="D85" i="45"/>
  <c r="F67" i="46"/>
  <c r="E118" i="46"/>
  <c r="E86" i="46"/>
  <c r="E81" i="46"/>
  <c r="E82" i="46"/>
  <c r="E83" i="46"/>
  <c r="E84" i="46"/>
  <c r="E85" i="46"/>
  <c r="D118" i="46"/>
  <c r="D86" i="46"/>
  <c r="D81" i="46"/>
  <c r="D82" i="46"/>
  <c r="D83" i="46"/>
  <c r="D84" i="46"/>
  <c r="D85" i="46"/>
  <c r="F67" i="47"/>
  <c r="E118" i="47"/>
  <c r="E86" i="47"/>
  <c r="E81" i="47"/>
  <c r="E82" i="47"/>
  <c r="E83" i="47"/>
  <c r="E84" i="47"/>
  <c r="E85" i="47"/>
  <c r="D118" i="47"/>
  <c r="D86" i="47"/>
  <c r="D81" i="47"/>
  <c r="D82" i="47"/>
  <c r="D83" i="47"/>
  <c r="D84" i="47"/>
  <c r="D85" i="47"/>
  <c r="F67" i="48"/>
  <c r="E118" i="48"/>
  <c r="E86" i="48"/>
  <c r="E81" i="48"/>
  <c r="E82" i="48"/>
  <c r="E83" i="48"/>
  <c r="E84" i="48"/>
  <c r="E85" i="48"/>
  <c r="D118" i="48"/>
  <c r="D86" i="48"/>
  <c r="D81" i="48"/>
  <c r="D82" i="48"/>
  <c r="D83" i="48"/>
  <c r="D84" i="48"/>
  <c r="D85" i="48"/>
  <c r="F67" i="49"/>
  <c r="E118" i="49"/>
  <c r="E86" i="49"/>
  <c r="E81" i="49"/>
  <c r="E82" i="49"/>
  <c r="E83" i="49"/>
  <c r="E84" i="49"/>
  <c r="E85" i="49"/>
  <c r="D118" i="49"/>
  <c r="D86" i="49"/>
  <c r="D81" i="49"/>
  <c r="D82" i="49"/>
  <c r="D83" i="49"/>
  <c r="D84" i="49"/>
  <c r="D85" i="49"/>
  <c r="F67" i="50"/>
  <c r="E118" i="50"/>
  <c r="E86" i="50"/>
  <c r="E81" i="50"/>
  <c r="E82" i="50"/>
  <c r="E83" i="50"/>
  <c r="E84" i="50"/>
  <c r="E85" i="50"/>
  <c r="D118" i="50"/>
  <c r="D86" i="50"/>
  <c r="D81" i="50"/>
  <c r="D82" i="50"/>
  <c r="D83" i="50"/>
  <c r="D84" i="50"/>
  <c r="D85" i="50"/>
  <c r="F67" i="51"/>
  <c r="E118" i="51"/>
  <c r="E86" i="51"/>
  <c r="E81" i="51"/>
  <c r="E82" i="51"/>
  <c r="E83" i="51"/>
  <c r="E84" i="51"/>
  <c r="E85" i="51"/>
  <c r="D118" i="51"/>
  <c r="D86" i="51"/>
  <c r="D81" i="51"/>
  <c r="D82" i="51"/>
  <c r="D83" i="51"/>
  <c r="D84" i="51"/>
  <c r="D85" i="51"/>
  <c r="F67" i="52"/>
  <c r="E118" i="52"/>
  <c r="E86" i="52"/>
  <c r="E81" i="52"/>
  <c r="E82" i="52"/>
  <c r="E83" i="52"/>
  <c r="E84" i="52"/>
  <c r="E85" i="52"/>
  <c r="D118" i="52"/>
  <c r="D86" i="52"/>
  <c r="D81" i="52"/>
  <c r="D82" i="52"/>
  <c r="D83" i="52"/>
  <c r="D84" i="52"/>
  <c r="D85" i="52"/>
  <c r="F67" i="53"/>
  <c r="E118" i="53"/>
  <c r="E86" i="53"/>
  <c r="E81" i="53"/>
  <c r="E82" i="53"/>
  <c r="E83" i="53"/>
  <c r="E84" i="53"/>
  <c r="E85" i="53"/>
  <c r="D118" i="53"/>
  <c r="D86" i="53"/>
  <c r="D81" i="53"/>
  <c r="D82" i="53"/>
  <c r="D83" i="53"/>
  <c r="D84" i="53"/>
  <c r="D85" i="53"/>
  <c r="F67" i="54"/>
  <c r="E118" i="54"/>
  <c r="E86" i="54"/>
  <c r="E81" i="54"/>
  <c r="E82" i="54"/>
  <c r="E83" i="54"/>
  <c r="E84" i="54"/>
  <c r="E85" i="54"/>
  <c r="D118" i="54"/>
  <c r="D86" i="54"/>
  <c r="D81" i="54"/>
  <c r="D82" i="54"/>
  <c r="D83" i="54"/>
  <c r="D84" i="54"/>
  <c r="D85" i="54"/>
  <c r="F67" i="55"/>
  <c r="E118" i="55"/>
  <c r="E86" i="55"/>
  <c r="E81" i="55"/>
  <c r="E82" i="55"/>
  <c r="E83" i="55"/>
  <c r="E84" i="55"/>
  <c r="E85" i="55"/>
  <c r="D118" i="55"/>
  <c r="D86" i="55"/>
  <c r="D81" i="55"/>
  <c r="D82" i="55"/>
  <c r="D83" i="55"/>
  <c r="D84" i="55"/>
  <c r="D85" i="55"/>
  <c r="F67" i="56"/>
  <c r="E118" i="56"/>
  <c r="E86" i="56"/>
  <c r="E81" i="56"/>
  <c r="E82" i="56"/>
  <c r="E83" i="56"/>
  <c r="E84" i="56"/>
  <c r="E85" i="56"/>
  <c r="D118" i="56"/>
  <c r="D86" i="56"/>
  <c r="D81" i="56"/>
  <c r="D82" i="56"/>
  <c r="D83" i="56"/>
  <c r="D84" i="56"/>
  <c r="D85" i="56"/>
  <c r="F67" i="57"/>
  <c r="E118" i="57"/>
  <c r="E86" i="57"/>
  <c r="E81" i="57"/>
  <c r="E82" i="57"/>
  <c r="E83" i="57"/>
  <c r="E84" i="57"/>
  <c r="E85" i="57"/>
  <c r="D118" i="57"/>
  <c r="D86" i="57"/>
  <c r="D81" i="57"/>
  <c r="D82" i="57"/>
  <c r="D83" i="57"/>
  <c r="D84" i="57"/>
  <c r="D85" i="57"/>
  <c r="F67" i="58"/>
  <c r="E118" i="58"/>
  <c r="E86" i="58"/>
  <c r="E81" i="58"/>
  <c r="E82" i="58"/>
  <c r="E83" i="58"/>
  <c r="E84" i="58"/>
  <c r="E85" i="58"/>
  <c r="D118" i="58"/>
  <c r="D86" i="58"/>
  <c r="D81" i="58"/>
  <c r="D82" i="58"/>
  <c r="D83" i="58"/>
  <c r="D84" i="58"/>
  <c r="D85" i="58"/>
  <c r="F67" i="59"/>
  <c r="E118" i="59"/>
  <c r="E86" i="59"/>
  <c r="E81" i="59"/>
  <c r="E82" i="59"/>
  <c r="E83" i="59"/>
  <c r="E84" i="59"/>
  <c r="E85" i="59"/>
  <c r="D118" i="59"/>
  <c r="D86" i="59"/>
  <c r="D81" i="59"/>
  <c r="D82" i="59"/>
  <c r="D83" i="59"/>
  <c r="D84" i="59"/>
  <c r="D85" i="59"/>
  <c r="F67" i="60"/>
  <c r="E118" i="60"/>
  <c r="E86" i="60"/>
  <c r="E81" i="60"/>
  <c r="E82" i="60"/>
  <c r="E83" i="60"/>
  <c r="E84" i="60"/>
  <c r="E85" i="60"/>
  <c r="D118" i="60"/>
  <c r="D86" i="60"/>
  <c r="D81" i="60"/>
  <c r="D82" i="60"/>
  <c r="D83" i="60"/>
  <c r="D84" i="60"/>
  <c r="D85" i="60"/>
  <c r="D87" i="60" l="1"/>
  <c r="D93" i="60" s="1"/>
  <c r="D95" i="60" s="1"/>
  <c r="E87" i="60"/>
  <c r="E93" i="60" s="1"/>
  <c r="E95" i="60" s="1"/>
  <c r="F118" i="60"/>
  <c r="F86" i="60"/>
  <c r="F81" i="60"/>
  <c r="F82" i="60"/>
  <c r="F83" i="60"/>
  <c r="F84" i="60"/>
  <c r="F85" i="60"/>
  <c r="D87" i="59"/>
  <c r="D93" i="59" s="1"/>
  <c r="D95" i="59" s="1"/>
  <c r="E87" i="59"/>
  <c r="E93" i="59" s="1"/>
  <c r="E95" i="59" s="1"/>
  <c r="F118" i="59"/>
  <c r="F86" i="59"/>
  <c r="F81" i="59"/>
  <c r="F82" i="59"/>
  <c r="F83" i="59"/>
  <c r="F84" i="59"/>
  <c r="F85" i="59"/>
  <c r="D87" i="58"/>
  <c r="D93" i="58" s="1"/>
  <c r="D95" i="58" s="1"/>
  <c r="E87" i="58"/>
  <c r="E93" i="58" s="1"/>
  <c r="E95" i="58" s="1"/>
  <c r="F118" i="58"/>
  <c r="F86" i="58"/>
  <c r="F81" i="58"/>
  <c r="F82" i="58"/>
  <c r="F83" i="58"/>
  <c r="F84" i="58"/>
  <c r="F85" i="58"/>
  <c r="D87" i="57"/>
  <c r="D93" i="57" s="1"/>
  <c r="D95" i="57" s="1"/>
  <c r="E87" i="57"/>
  <c r="E93" i="57" s="1"/>
  <c r="E95" i="57" s="1"/>
  <c r="F118" i="57"/>
  <c r="F86" i="57"/>
  <c r="F81" i="57"/>
  <c r="F82" i="57"/>
  <c r="F83" i="57"/>
  <c r="F84" i="57"/>
  <c r="F85" i="57"/>
  <c r="D87" i="56"/>
  <c r="D93" i="56" s="1"/>
  <c r="D95" i="56" s="1"/>
  <c r="E87" i="56"/>
  <c r="E93" i="56" s="1"/>
  <c r="E95" i="56" s="1"/>
  <c r="F118" i="56"/>
  <c r="F86" i="56"/>
  <c r="F81" i="56"/>
  <c r="F82" i="56"/>
  <c r="F83" i="56"/>
  <c r="F84" i="56"/>
  <c r="F85" i="56"/>
  <c r="D87" i="55"/>
  <c r="D93" i="55" s="1"/>
  <c r="D95" i="55" s="1"/>
  <c r="E87" i="55"/>
  <c r="E93" i="55" s="1"/>
  <c r="E95" i="55" s="1"/>
  <c r="F118" i="55"/>
  <c r="F86" i="55"/>
  <c r="F81" i="55"/>
  <c r="F82" i="55"/>
  <c r="F83" i="55"/>
  <c r="F84" i="55"/>
  <c r="F85" i="55"/>
  <c r="D87" i="54"/>
  <c r="D93" i="54" s="1"/>
  <c r="D95" i="54" s="1"/>
  <c r="E87" i="54"/>
  <c r="E93" i="54" s="1"/>
  <c r="E95" i="54" s="1"/>
  <c r="F118" i="54"/>
  <c r="F86" i="54"/>
  <c r="F81" i="54"/>
  <c r="F82" i="54"/>
  <c r="F83" i="54"/>
  <c r="F84" i="54"/>
  <c r="F85" i="54"/>
  <c r="D87" i="53"/>
  <c r="D93" i="53" s="1"/>
  <c r="D95" i="53" s="1"/>
  <c r="E87" i="53"/>
  <c r="E93" i="53" s="1"/>
  <c r="E95" i="53" s="1"/>
  <c r="F118" i="53"/>
  <c r="F86" i="53"/>
  <c r="F81" i="53"/>
  <c r="F82" i="53"/>
  <c r="F83" i="53"/>
  <c r="F84" i="53"/>
  <c r="F85" i="53"/>
  <c r="D87" i="52"/>
  <c r="D93" i="52" s="1"/>
  <c r="D95" i="52" s="1"/>
  <c r="E87" i="52"/>
  <c r="E93" i="52" s="1"/>
  <c r="E95" i="52" s="1"/>
  <c r="F118" i="52"/>
  <c r="F86" i="52"/>
  <c r="F81" i="52"/>
  <c r="F82" i="52"/>
  <c r="F83" i="52"/>
  <c r="F84" i="52"/>
  <c r="F85" i="52"/>
  <c r="D87" i="51"/>
  <c r="D93" i="51" s="1"/>
  <c r="D95" i="51" s="1"/>
  <c r="E87" i="51"/>
  <c r="E93" i="51" s="1"/>
  <c r="E95" i="51" s="1"/>
  <c r="F118" i="51"/>
  <c r="F86" i="51"/>
  <c r="F81" i="51"/>
  <c r="F82" i="51"/>
  <c r="F83" i="51"/>
  <c r="F84" i="51"/>
  <c r="F85" i="51"/>
  <c r="D87" i="50"/>
  <c r="D93" i="50" s="1"/>
  <c r="D95" i="50" s="1"/>
  <c r="E87" i="50"/>
  <c r="E93" i="50" s="1"/>
  <c r="E95" i="50" s="1"/>
  <c r="F118" i="50"/>
  <c r="F86" i="50"/>
  <c r="F81" i="50"/>
  <c r="F82" i="50"/>
  <c r="F83" i="50"/>
  <c r="F84" i="50"/>
  <c r="F85" i="50"/>
  <c r="D87" i="49"/>
  <c r="D93" i="49" s="1"/>
  <c r="D95" i="49" s="1"/>
  <c r="E87" i="49"/>
  <c r="E93" i="49" s="1"/>
  <c r="E95" i="49" s="1"/>
  <c r="F118" i="49"/>
  <c r="F86" i="49"/>
  <c r="F81" i="49"/>
  <c r="F82" i="49"/>
  <c r="F83" i="49"/>
  <c r="F84" i="49"/>
  <c r="F85" i="49"/>
  <c r="D87" i="48"/>
  <c r="D93" i="48" s="1"/>
  <c r="D95" i="48" s="1"/>
  <c r="E87" i="48"/>
  <c r="E93" i="48" s="1"/>
  <c r="E95" i="48" s="1"/>
  <c r="F118" i="48"/>
  <c r="F86" i="48"/>
  <c r="F81" i="48"/>
  <c r="F82" i="48"/>
  <c r="F83" i="48"/>
  <c r="F84" i="48"/>
  <c r="F85" i="48"/>
  <c r="D87" i="47"/>
  <c r="D93" i="47" s="1"/>
  <c r="D95" i="47" s="1"/>
  <c r="E87" i="47"/>
  <c r="E93" i="47" s="1"/>
  <c r="E95" i="47" s="1"/>
  <c r="F118" i="47"/>
  <c r="F86" i="47"/>
  <c r="F81" i="47"/>
  <c r="F82" i="47"/>
  <c r="F83" i="47"/>
  <c r="F84" i="47"/>
  <c r="F85" i="47"/>
  <c r="D87" i="46"/>
  <c r="D93" i="46" s="1"/>
  <c r="D95" i="46" s="1"/>
  <c r="E87" i="46"/>
  <c r="E93" i="46" s="1"/>
  <c r="E95" i="46" s="1"/>
  <c r="F118" i="46"/>
  <c r="F86" i="46"/>
  <c r="F81" i="46"/>
  <c r="F82" i="46"/>
  <c r="F83" i="46"/>
  <c r="F84" i="46"/>
  <c r="F85" i="46"/>
  <c r="D87" i="45"/>
  <c r="D93" i="45" s="1"/>
  <c r="D95" i="45" s="1"/>
  <c r="E87" i="45"/>
  <c r="E93" i="45" s="1"/>
  <c r="E95" i="45" s="1"/>
  <c r="F118" i="45"/>
  <c r="F86" i="45"/>
  <c r="F81" i="45"/>
  <c r="F82" i="45"/>
  <c r="F83" i="45"/>
  <c r="F84" i="45"/>
  <c r="F85" i="45"/>
  <c r="D87" i="44"/>
  <c r="D93" i="44" s="1"/>
  <c r="D95" i="44" s="1"/>
  <c r="E87" i="44"/>
  <c r="E93" i="44" s="1"/>
  <c r="E95" i="44" s="1"/>
  <c r="F118" i="44"/>
  <c r="F86" i="44"/>
  <c r="F81" i="44"/>
  <c r="F82" i="44"/>
  <c r="F83" i="44"/>
  <c r="F84" i="44"/>
  <c r="F85" i="44"/>
  <c r="D87" i="43"/>
  <c r="D93" i="43" s="1"/>
  <c r="D95" i="43" s="1"/>
  <c r="E87" i="43"/>
  <c r="E93" i="43" s="1"/>
  <c r="E95" i="43" s="1"/>
  <c r="F118" i="43"/>
  <c r="F86" i="43"/>
  <c r="F81" i="43"/>
  <c r="F82" i="43"/>
  <c r="F83" i="43"/>
  <c r="F84" i="43"/>
  <c r="F85" i="43"/>
  <c r="D87" i="42"/>
  <c r="D93" i="42" s="1"/>
  <c r="D95" i="42" s="1"/>
  <c r="E87" i="42"/>
  <c r="E93" i="42" s="1"/>
  <c r="E95" i="42" s="1"/>
  <c r="F118" i="42"/>
  <c r="F86" i="42"/>
  <c r="F81" i="42"/>
  <c r="F82" i="42"/>
  <c r="F83" i="42"/>
  <c r="F84" i="42"/>
  <c r="F85" i="42"/>
  <c r="D87" i="41"/>
  <c r="D93" i="41" s="1"/>
  <c r="D95" i="41" s="1"/>
  <c r="E87" i="41"/>
  <c r="E93" i="41" s="1"/>
  <c r="E95" i="41" s="1"/>
  <c r="F118" i="41"/>
  <c r="F86" i="41"/>
  <c r="F81" i="41"/>
  <c r="F82" i="41"/>
  <c r="F83" i="41"/>
  <c r="F84" i="41"/>
  <c r="F85" i="41"/>
  <c r="D87" i="40"/>
  <c r="D93" i="40" s="1"/>
  <c r="D95" i="40" s="1"/>
  <c r="E87" i="40"/>
  <c r="E93" i="40" s="1"/>
  <c r="E95" i="40" s="1"/>
  <c r="F118" i="40"/>
  <c r="F86" i="40"/>
  <c r="F81" i="40"/>
  <c r="F82" i="40"/>
  <c r="F83" i="40"/>
  <c r="F84" i="40"/>
  <c r="F85" i="40"/>
  <c r="D87" i="39"/>
  <c r="D93" i="39" s="1"/>
  <c r="D95" i="39" s="1"/>
  <c r="E87" i="39"/>
  <c r="E93" i="39" s="1"/>
  <c r="E95" i="39" s="1"/>
  <c r="F118" i="39"/>
  <c r="F86" i="39"/>
  <c r="F81" i="39"/>
  <c r="F82" i="39"/>
  <c r="F83" i="39"/>
  <c r="F84" i="39"/>
  <c r="F85" i="39"/>
  <c r="D87" i="38"/>
  <c r="D93" i="38" s="1"/>
  <c r="D95" i="38" s="1"/>
  <c r="E87" i="38"/>
  <c r="E93" i="38" s="1"/>
  <c r="E95" i="38" s="1"/>
  <c r="F118" i="38"/>
  <c r="F86" i="38"/>
  <c r="F81" i="38"/>
  <c r="F82" i="38"/>
  <c r="F83" i="38"/>
  <c r="F84" i="38"/>
  <c r="F85" i="38"/>
  <c r="D87" i="37"/>
  <c r="D93" i="37" s="1"/>
  <c r="D95" i="37" s="1"/>
  <c r="E87" i="37"/>
  <c r="E93" i="37" s="1"/>
  <c r="E95" i="37" s="1"/>
  <c r="F118" i="37"/>
  <c r="F86" i="37"/>
  <c r="F81" i="37"/>
  <c r="F82" i="37"/>
  <c r="F83" i="37"/>
  <c r="F84" i="37"/>
  <c r="F85" i="37"/>
  <c r="D87" i="36"/>
  <c r="D93" i="36" s="1"/>
  <c r="D95" i="36" s="1"/>
  <c r="E87" i="36"/>
  <c r="E93" i="36" s="1"/>
  <c r="E95" i="36" s="1"/>
  <c r="F118" i="36"/>
  <c r="F86" i="36"/>
  <c r="F81" i="36"/>
  <c r="F82" i="36"/>
  <c r="F83" i="36"/>
  <c r="F84" i="36"/>
  <c r="F85" i="36"/>
  <c r="D87" i="35"/>
  <c r="D93" i="35" s="1"/>
  <c r="D95" i="35" s="1"/>
  <c r="E87" i="35"/>
  <c r="E93" i="35" s="1"/>
  <c r="E95" i="35" s="1"/>
  <c r="F118" i="35"/>
  <c r="F86" i="35"/>
  <c r="F81" i="35"/>
  <c r="F82" i="35"/>
  <c r="F83" i="35"/>
  <c r="F84" i="35"/>
  <c r="F85" i="35"/>
  <c r="D87" i="34"/>
  <c r="D93" i="34" s="1"/>
  <c r="D95" i="34" s="1"/>
  <c r="E87" i="34"/>
  <c r="E93" i="34" s="1"/>
  <c r="E95" i="34" s="1"/>
  <c r="F118" i="34"/>
  <c r="F86" i="34"/>
  <c r="F81" i="34"/>
  <c r="F82" i="34"/>
  <c r="F83" i="34"/>
  <c r="F84" i="34"/>
  <c r="F85" i="34"/>
  <c r="D87" i="33"/>
  <c r="D93" i="33" s="1"/>
  <c r="D95" i="33" s="1"/>
  <c r="E87" i="33"/>
  <c r="E93" i="33" s="1"/>
  <c r="E95" i="33" s="1"/>
  <c r="F118" i="33"/>
  <c r="F86" i="33"/>
  <c r="F81" i="33"/>
  <c r="F82" i="33"/>
  <c r="F83" i="33"/>
  <c r="F84" i="33"/>
  <c r="F85" i="33"/>
  <c r="D87" i="32"/>
  <c r="D93" i="32" s="1"/>
  <c r="D95" i="32" s="1"/>
  <c r="E87" i="32"/>
  <c r="E93" i="32" s="1"/>
  <c r="E95" i="32" s="1"/>
  <c r="F118" i="32"/>
  <c r="F86" i="32"/>
  <c r="F81" i="32"/>
  <c r="F82" i="32"/>
  <c r="F83" i="32"/>
  <c r="F84" i="32"/>
  <c r="F85" i="32"/>
  <c r="D87" i="31"/>
  <c r="D93" i="31" s="1"/>
  <c r="D95" i="31" s="1"/>
  <c r="E87" i="31"/>
  <c r="E93" i="31" s="1"/>
  <c r="E95" i="31" s="1"/>
  <c r="F118" i="31"/>
  <c r="F86" i="31"/>
  <c r="F81" i="31"/>
  <c r="F82" i="31"/>
  <c r="F83" i="31"/>
  <c r="F84" i="31"/>
  <c r="F85" i="31"/>
  <c r="D87" i="30"/>
  <c r="D93" i="30" s="1"/>
  <c r="D95" i="30" s="1"/>
  <c r="E87" i="30"/>
  <c r="E93" i="30" s="1"/>
  <c r="E95" i="30" s="1"/>
  <c r="F118" i="30"/>
  <c r="F86" i="30"/>
  <c r="F81" i="30"/>
  <c r="F82" i="30"/>
  <c r="F83" i="30"/>
  <c r="F84" i="30"/>
  <c r="F85" i="30"/>
  <c r="D87" i="29"/>
  <c r="D93" i="29" s="1"/>
  <c r="D95" i="29" s="1"/>
  <c r="E87" i="29"/>
  <c r="E93" i="29" s="1"/>
  <c r="E95" i="29" s="1"/>
  <c r="F118" i="29"/>
  <c r="F86" i="29"/>
  <c r="F81" i="29"/>
  <c r="F82" i="29"/>
  <c r="F83" i="29"/>
  <c r="F84" i="29"/>
  <c r="F85" i="29"/>
  <c r="D87" i="28"/>
  <c r="D93" i="28" s="1"/>
  <c r="D95" i="28" s="1"/>
  <c r="E87" i="28"/>
  <c r="E93" i="28" s="1"/>
  <c r="E95" i="28" s="1"/>
  <c r="F118" i="28"/>
  <c r="F86" i="28"/>
  <c r="F81" i="28"/>
  <c r="F82" i="28"/>
  <c r="F83" i="28"/>
  <c r="F84" i="28"/>
  <c r="F85" i="28"/>
  <c r="D87" i="27"/>
  <c r="D93" i="27" s="1"/>
  <c r="D95" i="27" s="1"/>
  <c r="E87" i="27"/>
  <c r="E93" i="27" s="1"/>
  <c r="E95" i="27" s="1"/>
  <c r="F118" i="27"/>
  <c r="F86" i="27"/>
  <c r="F81" i="27"/>
  <c r="F82" i="27"/>
  <c r="F83" i="27"/>
  <c r="F84" i="27"/>
  <c r="F85" i="27"/>
  <c r="D87" i="26"/>
  <c r="D93" i="26" s="1"/>
  <c r="D95" i="26" s="1"/>
  <c r="E87" i="26"/>
  <c r="E93" i="26" s="1"/>
  <c r="E95" i="26" s="1"/>
  <c r="F118" i="26"/>
  <c r="F86" i="26"/>
  <c r="F81" i="26"/>
  <c r="F82" i="26"/>
  <c r="F83" i="26"/>
  <c r="F84" i="26"/>
  <c r="F85" i="26"/>
  <c r="D87" i="25"/>
  <c r="D93" i="25" s="1"/>
  <c r="D95" i="25" s="1"/>
  <c r="E87" i="25"/>
  <c r="E93" i="25" s="1"/>
  <c r="E95" i="25" s="1"/>
  <c r="F118" i="25"/>
  <c r="F86" i="25"/>
  <c r="F81" i="25"/>
  <c r="F82" i="25"/>
  <c r="F83" i="25"/>
  <c r="F84" i="25"/>
  <c r="F85" i="25"/>
  <c r="D87" i="24"/>
  <c r="D93" i="24" s="1"/>
  <c r="D95" i="24" s="1"/>
  <c r="E87" i="24"/>
  <c r="E93" i="24" s="1"/>
  <c r="E95" i="24" s="1"/>
  <c r="F118" i="24"/>
  <c r="F86" i="24"/>
  <c r="F81" i="24"/>
  <c r="F82" i="24"/>
  <c r="F83" i="24"/>
  <c r="F84" i="24"/>
  <c r="F85" i="24"/>
  <c r="D87" i="23"/>
  <c r="D93" i="23" s="1"/>
  <c r="D95" i="23" s="1"/>
  <c r="E87" i="23"/>
  <c r="E93" i="23" s="1"/>
  <c r="E95" i="23" s="1"/>
  <c r="F118" i="23"/>
  <c r="F86" i="23"/>
  <c r="F81" i="23"/>
  <c r="F82" i="23"/>
  <c r="F83" i="23"/>
  <c r="F84" i="23"/>
  <c r="F85" i="23"/>
  <c r="D87" i="22"/>
  <c r="D93" i="22" s="1"/>
  <c r="D95" i="22" s="1"/>
  <c r="E87" i="22"/>
  <c r="E93" i="22" s="1"/>
  <c r="E95" i="22" s="1"/>
  <c r="F118" i="22"/>
  <c r="F86" i="22"/>
  <c r="F81" i="22"/>
  <c r="F82" i="22"/>
  <c r="F83" i="22"/>
  <c r="F84" i="22"/>
  <c r="F85" i="22"/>
  <c r="D87" i="21"/>
  <c r="D93" i="21" s="1"/>
  <c r="D95" i="21" s="1"/>
  <c r="E87" i="21"/>
  <c r="E93" i="21" s="1"/>
  <c r="E95" i="21" s="1"/>
  <c r="F118" i="21"/>
  <c r="F86" i="21"/>
  <c r="F81" i="21"/>
  <c r="F82" i="21"/>
  <c r="F83" i="21"/>
  <c r="F84" i="21"/>
  <c r="F85" i="21"/>
  <c r="D87" i="20"/>
  <c r="D93" i="20" s="1"/>
  <c r="D95" i="20" s="1"/>
  <c r="E87" i="20"/>
  <c r="E93" i="20" s="1"/>
  <c r="E95" i="20" s="1"/>
  <c r="F118" i="20"/>
  <c r="F86" i="20"/>
  <c r="F81" i="20"/>
  <c r="F82" i="20"/>
  <c r="F83" i="20"/>
  <c r="F84" i="20"/>
  <c r="F85" i="20"/>
  <c r="D87" i="19"/>
  <c r="D93" i="19" s="1"/>
  <c r="D95" i="19" s="1"/>
  <c r="E87" i="19"/>
  <c r="E93" i="19" s="1"/>
  <c r="E95" i="19" s="1"/>
  <c r="F118" i="19"/>
  <c r="F86" i="19"/>
  <c r="F81" i="19"/>
  <c r="F82" i="19"/>
  <c r="F83" i="19"/>
  <c r="F84" i="19"/>
  <c r="F85" i="19"/>
  <c r="D87" i="18"/>
  <c r="D93" i="18" s="1"/>
  <c r="D95" i="18" s="1"/>
  <c r="E87" i="18"/>
  <c r="E93" i="18" s="1"/>
  <c r="E95" i="18" s="1"/>
  <c r="F118" i="18"/>
  <c r="F86" i="18"/>
  <c r="F81" i="18"/>
  <c r="F82" i="18"/>
  <c r="F83" i="18"/>
  <c r="F84" i="18"/>
  <c r="F85" i="18"/>
  <c r="D87" i="17"/>
  <c r="D93" i="17" s="1"/>
  <c r="D95" i="17" s="1"/>
  <c r="E87" i="17"/>
  <c r="E93" i="17" s="1"/>
  <c r="E95" i="17" s="1"/>
  <c r="F118" i="17"/>
  <c r="F86" i="17"/>
  <c r="F81" i="17"/>
  <c r="F82" i="17"/>
  <c r="F83" i="17"/>
  <c r="F84" i="17"/>
  <c r="F85" i="17"/>
  <c r="D87" i="16"/>
  <c r="D93" i="16" s="1"/>
  <c r="D95" i="16" s="1"/>
  <c r="E87" i="16"/>
  <c r="E93" i="16" s="1"/>
  <c r="E95" i="16" s="1"/>
  <c r="F118" i="16"/>
  <c r="F86" i="16"/>
  <c r="F81" i="16"/>
  <c r="F82" i="16"/>
  <c r="F83" i="16"/>
  <c r="F84" i="16"/>
  <c r="F85" i="16"/>
  <c r="D87" i="15"/>
  <c r="D93" i="15" s="1"/>
  <c r="D95" i="15" s="1"/>
  <c r="E87" i="15"/>
  <c r="E93" i="15" s="1"/>
  <c r="E95" i="15" s="1"/>
  <c r="F118" i="15"/>
  <c r="F86" i="15"/>
  <c r="F81" i="15"/>
  <c r="F82" i="15"/>
  <c r="F83" i="15"/>
  <c r="F84" i="15"/>
  <c r="F85" i="15"/>
  <c r="D87" i="14"/>
  <c r="D93" i="14" s="1"/>
  <c r="D95" i="14" s="1"/>
  <c r="E87" i="14"/>
  <c r="E93" i="14" s="1"/>
  <c r="E95" i="14" s="1"/>
  <c r="F118" i="14"/>
  <c r="F86" i="14"/>
  <c r="F81" i="14"/>
  <c r="F82" i="14"/>
  <c r="F83" i="14"/>
  <c r="F84" i="14"/>
  <c r="F85" i="14"/>
  <c r="D87" i="13"/>
  <c r="D93" i="13" s="1"/>
  <c r="D95" i="13" s="1"/>
  <c r="E87" i="13"/>
  <c r="E93" i="13" s="1"/>
  <c r="E95" i="13" s="1"/>
  <c r="F118" i="13"/>
  <c r="F86" i="13"/>
  <c r="F81" i="13"/>
  <c r="F82" i="13"/>
  <c r="F83" i="13"/>
  <c r="F84" i="13"/>
  <c r="F85" i="13"/>
  <c r="D87" i="12"/>
  <c r="D93" i="12" s="1"/>
  <c r="D95" i="12" s="1"/>
  <c r="E87" i="12"/>
  <c r="E93" i="12" s="1"/>
  <c r="E95" i="12" s="1"/>
  <c r="F118" i="12"/>
  <c r="F86" i="12"/>
  <c r="F81" i="12"/>
  <c r="F82" i="12"/>
  <c r="F83" i="12"/>
  <c r="F84" i="12"/>
  <c r="F85" i="12"/>
  <c r="D87" i="11"/>
  <c r="D93" i="11" s="1"/>
  <c r="D95" i="11" s="1"/>
  <c r="E87" i="11"/>
  <c r="E93" i="11" s="1"/>
  <c r="E95" i="11" s="1"/>
  <c r="F118" i="11"/>
  <c r="F86" i="11"/>
  <c r="F81" i="11"/>
  <c r="F82" i="11"/>
  <c r="F83" i="11"/>
  <c r="F84" i="11"/>
  <c r="F85" i="11"/>
  <c r="D87" i="10"/>
  <c r="D93" i="10" s="1"/>
  <c r="D95" i="10" s="1"/>
  <c r="E87" i="10"/>
  <c r="E93" i="10" s="1"/>
  <c r="E95" i="10" s="1"/>
  <c r="F118" i="10"/>
  <c r="F86" i="10"/>
  <c r="F81" i="10"/>
  <c r="F82" i="10"/>
  <c r="F83" i="10"/>
  <c r="F84" i="10"/>
  <c r="F85" i="10"/>
  <c r="D87" i="9"/>
  <c r="D93" i="9" s="1"/>
  <c r="D95" i="9" s="1"/>
  <c r="E87" i="9"/>
  <c r="E93" i="9" s="1"/>
  <c r="E95" i="9" s="1"/>
  <c r="F118" i="9"/>
  <c r="F86" i="9"/>
  <c r="F81" i="9"/>
  <c r="F82" i="9"/>
  <c r="F83" i="9"/>
  <c r="F84" i="9"/>
  <c r="F85" i="9"/>
  <c r="D87" i="8"/>
  <c r="D93" i="8" s="1"/>
  <c r="D95" i="8" s="1"/>
  <c r="E87" i="8"/>
  <c r="E93" i="8" s="1"/>
  <c r="E95" i="8" s="1"/>
  <c r="F118" i="8"/>
  <c r="F86" i="8"/>
  <c r="F81" i="8"/>
  <c r="F82" i="8"/>
  <c r="F83" i="8"/>
  <c r="F84" i="8"/>
  <c r="F85" i="8"/>
  <c r="D87" i="7"/>
  <c r="D93" i="7" s="1"/>
  <c r="D95" i="7" s="1"/>
  <c r="E87" i="7"/>
  <c r="E93" i="7" s="1"/>
  <c r="E95" i="7" s="1"/>
  <c r="F118" i="7"/>
  <c r="F86" i="7"/>
  <c r="F81" i="7"/>
  <c r="F82" i="7"/>
  <c r="F83" i="7"/>
  <c r="F84" i="7"/>
  <c r="F85" i="7"/>
  <c r="D87" i="6"/>
  <c r="D93" i="6" s="1"/>
  <c r="D95" i="6" s="1"/>
  <c r="E87" i="6"/>
  <c r="E93" i="6" s="1"/>
  <c r="E95" i="6" s="1"/>
  <c r="F118" i="6"/>
  <c r="F86" i="6"/>
  <c r="F81" i="6"/>
  <c r="F82" i="6"/>
  <c r="F83" i="6"/>
  <c r="F84" i="6"/>
  <c r="F85" i="6"/>
  <c r="D87" i="5"/>
  <c r="D93" i="5" s="1"/>
  <c r="D95" i="5" s="1"/>
  <c r="E87" i="5"/>
  <c r="E93" i="5" s="1"/>
  <c r="E95" i="5" s="1"/>
  <c r="F118" i="5"/>
  <c r="F86" i="5"/>
  <c r="F81" i="5"/>
  <c r="F82" i="5"/>
  <c r="F83" i="5"/>
  <c r="F84" i="5"/>
  <c r="F85" i="5"/>
  <c r="D87" i="4"/>
  <c r="D93" i="4" s="1"/>
  <c r="D95" i="4" s="1"/>
  <c r="E87" i="4"/>
  <c r="E93" i="4" s="1"/>
  <c r="E95" i="4" s="1"/>
  <c r="E122" i="4" l="1"/>
  <c r="E107" i="4"/>
  <c r="D122" i="4"/>
  <c r="D107" i="4"/>
  <c r="F87" i="5"/>
  <c r="F93" i="5" s="1"/>
  <c r="F95" i="5" s="1"/>
  <c r="E120" i="5"/>
  <c r="E106" i="5"/>
  <c r="D120" i="5"/>
  <c r="D106" i="5"/>
  <c r="F87" i="6"/>
  <c r="F93" i="6" s="1"/>
  <c r="F95" i="6" s="1"/>
  <c r="E120" i="6"/>
  <c r="E106" i="6"/>
  <c r="D120" i="6"/>
  <c r="D106" i="6"/>
  <c r="F87" i="7"/>
  <c r="F93" i="7" s="1"/>
  <c r="F95" i="7" s="1"/>
  <c r="E120" i="7"/>
  <c r="E106" i="7"/>
  <c r="D120" i="7"/>
  <c r="D106" i="7"/>
  <c r="F87" i="8"/>
  <c r="F93" i="8" s="1"/>
  <c r="F95" i="8" s="1"/>
  <c r="E120" i="8"/>
  <c r="E106" i="8"/>
  <c r="D120" i="8"/>
  <c r="D106" i="8"/>
  <c r="F87" i="9"/>
  <c r="F93" i="9" s="1"/>
  <c r="F95" i="9" s="1"/>
  <c r="E120" i="9"/>
  <c r="E106" i="9"/>
  <c r="D120" i="9"/>
  <c r="D106" i="9"/>
  <c r="F87" i="10"/>
  <c r="F93" i="10" s="1"/>
  <c r="F95" i="10" s="1"/>
  <c r="E120" i="10"/>
  <c r="E106" i="10"/>
  <c r="D120" i="10"/>
  <c r="D106" i="10"/>
  <c r="F87" i="11"/>
  <c r="F93" i="11" s="1"/>
  <c r="F95" i="11" s="1"/>
  <c r="E120" i="11"/>
  <c r="E106" i="11"/>
  <c r="D120" i="11"/>
  <c r="D106" i="11"/>
  <c r="F87" i="12"/>
  <c r="F93" i="12" s="1"/>
  <c r="F95" i="12" s="1"/>
  <c r="E120" i="12"/>
  <c r="E106" i="12"/>
  <c r="D120" i="12"/>
  <c r="D106" i="12"/>
  <c r="F87" i="13"/>
  <c r="F93" i="13" s="1"/>
  <c r="F95" i="13" s="1"/>
  <c r="E120" i="13"/>
  <c r="E106" i="13"/>
  <c r="D120" i="13"/>
  <c r="D106" i="13"/>
  <c r="F87" i="14"/>
  <c r="F93" i="14" s="1"/>
  <c r="F95" i="14" s="1"/>
  <c r="E120" i="14"/>
  <c r="E106" i="14"/>
  <c r="D120" i="14"/>
  <c r="D106" i="14"/>
  <c r="F87" i="15"/>
  <c r="F93" i="15" s="1"/>
  <c r="F95" i="15" s="1"/>
  <c r="E120" i="15"/>
  <c r="E106" i="15"/>
  <c r="D120" i="15"/>
  <c r="D106" i="15"/>
  <c r="F87" i="16"/>
  <c r="F93" i="16" s="1"/>
  <c r="F95" i="16" s="1"/>
  <c r="E120" i="16"/>
  <c r="E106" i="16"/>
  <c r="D120" i="16"/>
  <c r="D106" i="16"/>
  <c r="F87" i="17"/>
  <c r="F93" i="17" s="1"/>
  <c r="F95" i="17" s="1"/>
  <c r="E120" i="17"/>
  <c r="E106" i="17"/>
  <c r="D120" i="17"/>
  <c r="D106" i="17"/>
  <c r="F87" i="18"/>
  <c r="F93" i="18" s="1"/>
  <c r="F95" i="18" s="1"/>
  <c r="E120" i="18"/>
  <c r="E106" i="18"/>
  <c r="D120" i="18"/>
  <c r="D106" i="18"/>
  <c r="F87" i="19"/>
  <c r="F93" i="19" s="1"/>
  <c r="F95" i="19" s="1"/>
  <c r="E120" i="19"/>
  <c r="E106" i="19"/>
  <c r="D120" i="19"/>
  <c r="D106" i="19"/>
  <c r="F87" i="20"/>
  <c r="F93" i="20" s="1"/>
  <c r="F95" i="20" s="1"/>
  <c r="E120" i="20"/>
  <c r="E106" i="20"/>
  <c r="D120" i="20"/>
  <c r="D106" i="20"/>
  <c r="F87" i="21"/>
  <c r="F93" i="21" s="1"/>
  <c r="F95" i="21" s="1"/>
  <c r="E120" i="21"/>
  <c r="E106" i="21"/>
  <c r="D120" i="21"/>
  <c r="D106" i="21"/>
  <c r="F87" i="22"/>
  <c r="F93" i="22" s="1"/>
  <c r="F95" i="22" s="1"/>
  <c r="E120" i="22"/>
  <c r="E106" i="22"/>
  <c r="D120" i="22"/>
  <c r="D106" i="22"/>
  <c r="F87" i="23"/>
  <c r="F93" i="23" s="1"/>
  <c r="F95" i="23" s="1"/>
  <c r="E120" i="23"/>
  <c r="E106" i="23"/>
  <c r="D120" i="23"/>
  <c r="D106" i="23"/>
  <c r="F87" i="24"/>
  <c r="F93" i="24" s="1"/>
  <c r="F95" i="24" s="1"/>
  <c r="E120" i="24"/>
  <c r="E106" i="24"/>
  <c r="D120" i="24"/>
  <c r="D106" i="24"/>
  <c r="F87" i="25"/>
  <c r="F93" i="25" s="1"/>
  <c r="F95" i="25" s="1"/>
  <c r="E120" i="25"/>
  <c r="E106" i="25"/>
  <c r="D120" i="25"/>
  <c r="D106" i="25"/>
  <c r="F87" i="26"/>
  <c r="F93" i="26" s="1"/>
  <c r="F95" i="26" s="1"/>
  <c r="E120" i="26"/>
  <c r="E106" i="26"/>
  <c r="D120" i="26"/>
  <c r="D106" i="26"/>
  <c r="F87" i="27"/>
  <c r="F93" i="27" s="1"/>
  <c r="F95" i="27" s="1"/>
  <c r="E120" i="27"/>
  <c r="E106" i="27"/>
  <c r="D120" i="27"/>
  <c r="D106" i="27"/>
  <c r="F87" i="28"/>
  <c r="F93" i="28" s="1"/>
  <c r="F95" i="28" s="1"/>
  <c r="E120" i="28"/>
  <c r="E106" i="28"/>
  <c r="D120" i="28"/>
  <c r="D106" i="28"/>
  <c r="F87" i="29"/>
  <c r="F93" i="29" s="1"/>
  <c r="F95" i="29" s="1"/>
  <c r="E120" i="29"/>
  <c r="E106" i="29"/>
  <c r="D120" i="29"/>
  <c r="D106" i="29"/>
  <c r="F87" i="30"/>
  <c r="F93" i="30" s="1"/>
  <c r="F95" i="30" s="1"/>
  <c r="E120" i="30"/>
  <c r="E106" i="30"/>
  <c r="D120" i="30"/>
  <c r="D106" i="30"/>
  <c r="F87" i="31"/>
  <c r="F93" i="31" s="1"/>
  <c r="F95" i="31" s="1"/>
  <c r="E120" i="31"/>
  <c r="E106" i="31"/>
  <c r="D120" i="31"/>
  <c r="D106" i="31"/>
  <c r="F87" i="32"/>
  <c r="F93" i="32" s="1"/>
  <c r="F95" i="32" s="1"/>
  <c r="E120" i="32"/>
  <c r="E106" i="32"/>
  <c r="D120" i="32"/>
  <c r="D106" i="32"/>
  <c r="F87" i="33"/>
  <c r="F93" i="33" s="1"/>
  <c r="F95" i="33" s="1"/>
  <c r="E120" i="33"/>
  <c r="E106" i="33"/>
  <c r="D120" i="33"/>
  <c r="D106" i="33"/>
  <c r="F87" i="34"/>
  <c r="F93" i="34" s="1"/>
  <c r="F95" i="34" s="1"/>
  <c r="E120" i="34"/>
  <c r="E106" i="34"/>
  <c r="D120" i="34"/>
  <c r="D106" i="34"/>
  <c r="F87" i="35"/>
  <c r="F93" i="35" s="1"/>
  <c r="F95" i="35" s="1"/>
  <c r="E120" i="35"/>
  <c r="E106" i="35"/>
  <c r="D120" i="35"/>
  <c r="D106" i="35"/>
  <c r="F87" i="36"/>
  <c r="F93" i="36" s="1"/>
  <c r="F95" i="36" s="1"/>
  <c r="E120" i="36"/>
  <c r="E106" i="36"/>
  <c r="D120" i="36"/>
  <c r="D106" i="36"/>
  <c r="F87" i="37"/>
  <c r="F93" i="37" s="1"/>
  <c r="F95" i="37" s="1"/>
  <c r="E120" i="37"/>
  <c r="E106" i="37"/>
  <c r="D120" i="37"/>
  <c r="D106" i="37"/>
  <c r="F87" i="38"/>
  <c r="F93" i="38" s="1"/>
  <c r="F95" i="38" s="1"/>
  <c r="E120" i="38"/>
  <c r="E106" i="38"/>
  <c r="D120" i="38"/>
  <c r="D106" i="38"/>
  <c r="F87" i="39"/>
  <c r="F93" i="39" s="1"/>
  <c r="F95" i="39" s="1"/>
  <c r="E120" i="39"/>
  <c r="E106" i="39"/>
  <c r="D120" i="39"/>
  <c r="D106" i="39"/>
  <c r="F87" i="40"/>
  <c r="F93" i="40" s="1"/>
  <c r="F95" i="40" s="1"/>
  <c r="E120" i="40"/>
  <c r="E106" i="40"/>
  <c r="D120" i="40"/>
  <c r="D106" i="40"/>
  <c r="F87" i="41"/>
  <c r="F93" i="41" s="1"/>
  <c r="F95" i="41" s="1"/>
  <c r="E120" i="41"/>
  <c r="E106" i="41"/>
  <c r="D120" i="41"/>
  <c r="D106" i="41"/>
  <c r="F87" i="42"/>
  <c r="F93" i="42" s="1"/>
  <c r="F95" i="42" s="1"/>
  <c r="E120" i="42"/>
  <c r="E106" i="42"/>
  <c r="D120" i="42"/>
  <c r="D106" i="42"/>
  <c r="F87" i="43"/>
  <c r="F93" i="43" s="1"/>
  <c r="F95" i="43" s="1"/>
  <c r="E120" i="43"/>
  <c r="E106" i="43"/>
  <c r="D120" i="43"/>
  <c r="D106" i="43"/>
  <c r="F87" i="44"/>
  <c r="F93" i="44" s="1"/>
  <c r="F95" i="44" s="1"/>
  <c r="E120" i="44"/>
  <c r="E106" i="44"/>
  <c r="D120" i="44"/>
  <c r="D106" i="44"/>
  <c r="F87" i="45"/>
  <c r="F93" i="45" s="1"/>
  <c r="F95" i="45" s="1"/>
  <c r="E120" i="45"/>
  <c r="E106" i="45"/>
  <c r="D120" i="45"/>
  <c r="D106" i="45"/>
  <c r="F87" i="46"/>
  <c r="F93" i="46" s="1"/>
  <c r="F95" i="46" s="1"/>
  <c r="E120" i="46"/>
  <c r="E106" i="46"/>
  <c r="D120" i="46"/>
  <c r="D106" i="46"/>
  <c r="F87" i="47"/>
  <c r="F93" i="47" s="1"/>
  <c r="F95" i="47" s="1"/>
  <c r="E120" i="47"/>
  <c r="E106" i="47"/>
  <c r="D120" i="47"/>
  <c r="D106" i="47"/>
  <c r="F87" i="48"/>
  <c r="F93" i="48" s="1"/>
  <c r="F95" i="48" s="1"/>
  <c r="E120" i="48"/>
  <c r="E106" i="48"/>
  <c r="D120" i="48"/>
  <c r="D106" i="48"/>
  <c r="F87" i="49"/>
  <c r="F93" i="49" s="1"/>
  <c r="F95" i="49" s="1"/>
  <c r="E120" i="49"/>
  <c r="E106" i="49"/>
  <c r="D120" i="49"/>
  <c r="D106" i="49"/>
  <c r="F87" i="50"/>
  <c r="F93" i="50" s="1"/>
  <c r="F95" i="50" s="1"/>
  <c r="E120" i="50"/>
  <c r="E106" i="50"/>
  <c r="D120" i="50"/>
  <c r="D106" i="50"/>
  <c r="F87" i="51"/>
  <c r="F93" i="51" s="1"/>
  <c r="F95" i="51" s="1"/>
  <c r="E120" i="51"/>
  <c r="E106" i="51"/>
  <c r="D120" i="51"/>
  <c r="D106" i="51"/>
  <c r="F87" i="52"/>
  <c r="F93" i="52" s="1"/>
  <c r="F95" i="52" s="1"/>
  <c r="E120" i="52"/>
  <c r="E106" i="52"/>
  <c r="D120" i="52"/>
  <c r="D106" i="52"/>
  <c r="F87" i="53"/>
  <c r="F93" i="53" s="1"/>
  <c r="F95" i="53" s="1"/>
  <c r="E120" i="53"/>
  <c r="E106" i="53"/>
  <c r="D120" i="53"/>
  <c r="D106" i="53"/>
  <c r="F87" i="54"/>
  <c r="F93" i="54" s="1"/>
  <c r="F95" i="54" s="1"/>
  <c r="E120" i="54"/>
  <c r="E106" i="54"/>
  <c r="D120" i="54"/>
  <c r="D106" i="54"/>
  <c r="F87" i="55"/>
  <c r="F93" i="55" s="1"/>
  <c r="F95" i="55" s="1"/>
  <c r="E120" i="55"/>
  <c r="E106" i="55"/>
  <c r="D120" i="55"/>
  <c r="D106" i="55"/>
  <c r="F87" i="56"/>
  <c r="F93" i="56" s="1"/>
  <c r="F95" i="56" s="1"/>
  <c r="E120" i="56"/>
  <c r="E106" i="56"/>
  <c r="D120" i="56"/>
  <c r="D106" i="56"/>
  <c r="F87" i="57"/>
  <c r="F93" i="57" s="1"/>
  <c r="F95" i="57" s="1"/>
  <c r="E120" i="57"/>
  <c r="E106" i="57"/>
  <c r="D120" i="57"/>
  <c r="D106" i="57"/>
  <c r="F87" i="58"/>
  <c r="F93" i="58" s="1"/>
  <c r="F95" i="58" s="1"/>
  <c r="E120" i="58"/>
  <c r="E106" i="58"/>
  <c r="D120" i="58"/>
  <c r="D106" i="58"/>
  <c r="F87" i="59"/>
  <c r="F93" i="59" s="1"/>
  <c r="F95" i="59" s="1"/>
  <c r="E120" i="59"/>
  <c r="E106" i="59"/>
  <c r="D120" i="59"/>
  <c r="D106" i="59"/>
  <c r="F87" i="60"/>
  <c r="F93" i="60" s="1"/>
  <c r="F95" i="60" s="1"/>
  <c r="E120" i="60"/>
  <c r="E106" i="60"/>
  <c r="D120" i="60"/>
  <c r="D106" i="60"/>
  <c r="D107" i="60" l="1"/>
  <c r="D122" i="60"/>
  <c r="E107" i="60"/>
  <c r="E122" i="60"/>
  <c r="F120" i="60"/>
  <c r="F106" i="60"/>
  <c r="D107" i="59"/>
  <c r="D122" i="59"/>
  <c r="E107" i="59"/>
  <c r="E122" i="59"/>
  <c r="F120" i="59"/>
  <c r="F106" i="59"/>
  <c r="D107" i="58"/>
  <c r="D122" i="58"/>
  <c r="E107" i="58"/>
  <c r="E122" i="58"/>
  <c r="F120" i="58"/>
  <c r="F106" i="58"/>
  <c r="D107" i="57"/>
  <c r="D122" i="57"/>
  <c r="E107" i="57"/>
  <c r="E122" i="57"/>
  <c r="F120" i="57"/>
  <c r="F106" i="57"/>
  <c r="D107" i="56"/>
  <c r="D122" i="56"/>
  <c r="E107" i="56"/>
  <c r="E122" i="56"/>
  <c r="F120" i="56"/>
  <c r="F106" i="56"/>
  <c r="D107" i="55"/>
  <c r="D122" i="55"/>
  <c r="E107" i="55"/>
  <c r="E122" i="55"/>
  <c r="F120" i="55"/>
  <c r="F106" i="55"/>
  <c r="D107" i="54"/>
  <c r="D122" i="54"/>
  <c r="E107" i="54"/>
  <c r="E122" i="54"/>
  <c r="F120" i="54"/>
  <c r="F106" i="54"/>
  <c r="D107" i="53"/>
  <c r="D122" i="53"/>
  <c r="E107" i="53"/>
  <c r="E122" i="53"/>
  <c r="F120" i="53"/>
  <c r="F106" i="53"/>
  <c r="D107" i="52"/>
  <c r="D122" i="52"/>
  <c r="E107" i="52"/>
  <c r="E122" i="52"/>
  <c r="F120" i="52"/>
  <c r="F106" i="52"/>
  <c r="D107" i="51"/>
  <c r="D122" i="51"/>
  <c r="E107" i="51"/>
  <c r="E122" i="51"/>
  <c r="F120" i="51"/>
  <c r="F106" i="51"/>
  <c r="D107" i="50"/>
  <c r="D122" i="50"/>
  <c r="E107" i="50"/>
  <c r="E122" i="50"/>
  <c r="F120" i="50"/>
  <c r="F106" i="50"/>
  <c r="D107" i="49"/>
  <c r="D122" i="49"/>
  <c r="E107" i="49"/>
  <c r="E122" i="49"/>
  <c r="F120" i="49"/>
  <c r="F106" i="49"/>
  <c r="D107" i="48"/>
  <c r="D122" i="48"/>
  <c r="E107" i="48"/>
  <c r="E122" i="48"/>
  <c r="F120" i="48"/>
  <c r="F106" i="48"/>
  <c r="D107" i="47"/>
  <c r="D122" i="47"/>
  <c r="E107" i="47"/>
  <c r="E122" i="47"/>
  <c r="F120" i="47"/>
  <c r="F106" i="47"/>
  <c r="D107" i="46"/>
  <c r="D122" i="46"/>
  <c r="E107" i="46"/>
  <c r="E122" i="46"/>
  <c r="F120" i="46"/>
  <c r="F106" i="46"/>
  <c r="D107" i="45"/>
  <c r="D122" i="45"/>
  <c r="E107" i="45"/>
  <c r="E122" i="45"/>
  <c r="F120" i="45"/>
  <c r="F106" i="45"/>
  <c r="D107" i="44"/>
  <c r="D122" i="44"/>
  <c r="E107" i="44"/>
  <c r="E122" i="44"/>
  <c r="F120" i="44"/>
  <c r="F106" i="44"/>
  <c r="D107" i="43"/>
  <c r="D122" i="43"/>
  <c r="E107" i="43"/>
  <c r="E122" i="43"/>
  <c r="F120" i="43"/>
  <c r="F106" i="43"/>
  <c r="D107" i="42"/>
  <c r="D122" i="42"/>
  <c r="E107" i="42"/>
  <c r="E122" i="42"/>
  <c r="F120" i="42"/>
  <c r="F106" i="42"/>
  <c r="D107" i="41"/>
  <c r="D122" i="41"/>
  <c r="E107" i="41"/>
  <c r="E122" i="41"/>
  <c r="F120" i="41"/>
  <c r="F106" i="41"/>
  <c r="D107" i="40"/>
  <c r="D122" i="40"/>
  <c r="E107" i="40"/>
  <c r="E122" i="40"/>
  <c r="F120" i="40"/>
  <c r="F106" i="40"/>
  <c r="D107" i="39"/>
  <c r="D122" i="39"/>
  <c r="E107" i="39"/>
  <c r="E122" i="39"/>
  <c r="F120" i="39"/>
  <c r="F106" i="39"/>
  <c r="D107" i="38"/>
  <c r="D122" i="38"/>
  <c r="E107" i="38"/>
  <c r="E122" i="38"/>
  <c r="F120" i="38"/>
  <c r="F106" i="38"/>
  <c r="D107" i="37"/>
  <c r="D122" i="37"/>
  <c r="E107" i="37"/>
  <c r="E122" i="37"/>
  <c r="F120" i="37"/>
  <c r="F106" i="37"/>
  <c r="D107" i="36"/>
  <c r="D122" i="36"/>
  <c r="E107" i="36"/>
  <c r="E122" i="36"/>
  <c r="F120" i="36"/>
  <c r="F106" i="36"/>
  <c r="D107" i="35"/>
  <c r="D122" i="35"/>
  <c r="E107" i="35"/>
  <c r="E122" i="35"/>
  <c r="F120" i="35"/>
  <c r="F106" i="35"/>
  <c r="D107" i="34"/>
  <c r="D122" i="34"/>
  <c r="E107" i="34"/>
  <c r="E122" i="34"/>
  <c r="F120" i="34"/>
  <c r="F106" i="34"/>
  <c r="D107" i="33"/>
  <c r="D122" i="33"/>
  <c r="E107" i="33"/>
  <c r="E122" i="33"/>
  <c r="F120" i="33"/>
  <c r="F106" i="33"/>
  <c r="D107" i="32"/>
  <c r="D122" i="32"/>
  <c r="E107" i="32"/>
  <c r="E122" i="32"/>
  <c r="F120" i="32"/>
  <c r="F106" i="32"/>
  <c r="D107" i="31"/>
  <c r="D122" i="31"/>
  <c r="E107" i="31"/>
  <c r="E122" i="31"/>
  <c r="F120" i="31"/>
  <c r="F106" i="31"/>
  <c r="D107" i="30"/>
  <c r="D122" i="30"/>
  <c r="E107" i="30"/>
  <c r="E122" i="30"/>
  <c r="F120" i="30"/>
  <c r="F106" i="30"/>
  <c r="D107" i="29"/>
  <c r="D122" i="29"/>
  <c r="E107" i="29"/>
  <c r="E122" i="29"/>
  <c r="F120" i="29"/>
  <c r="F106" i="29"/>
  <c r="D107" i="28"/>
  <c r="D122" i="28"/>
  <c r="E107" i="28"/>
  <c r="E122" i="28"/>
  <c r="F120" i="28"/>
  <c r="F106" i="28"/>
  <c r="D107" i="27"/>
  <c r="D122" i="27"/>
  <c r="E107" i="27"/>
  <c r="E122" i="27"/>
  <c r="F120" i="27"/>
  <c r="F106" i="27"/>
  <c r="D107" i="26"/>
  <c r="D122" i="26"/>
  <c r="E107" i="26"/>
  <c r="E122" i="26"/>
  <c r="F120" i="26"/>
  <c r="F106" i="26"/>
  <c r="D107" i="25"/>
  <c r="D122" i="25"/>
  <c r="E107" i="25"/>
  <c r="E122" i="25"/>
  <c r="F120" i="25"/>
  <c r="F106" i="25"/>
  <c r="D107" i="24"/>
  <c r="D122" i="24"/>
  <c r="E107" i="24"/>
  <c r="E122" i="24"/>
  <c r="F120" i="24"/>
  <c r="F106" i="24"/>
  <c r="D107" i="23"/>
  <c r="D122" i="23"/>
  <c r="E107" i="23"/>
  <c r="E122" i="23"/>
  <c r="F120" i="23"/>
  <c r="F106" i="23"/>
  <c r="D107" i="22"/>
  <c r="D122" i="22"/>
  <c r="E107" i="22"/>
  <c r="E122" i="22"/>
  <c r="F120" i="22"/>
  <c r="F106" i="22"/>
  <c r="D107" i="21"/>
  <c r="D122" i="21"/>
  <c r="E107" i="21"/>
  <c r="E122" i="21"/>
  <c r="F120" i="21"/>
  <c r="F106" i="21"/>
  <c r="D107" i="20"/>
  <c r="D122" i="20"/>
  <c r="E107" i="20"/>
  <c r="E122" i="20"/>
  <c r="F120" i="20"/>
  <c r="F106" i="20"/>
  <c r="D107" i="19"/>
  <c r="D122" i="19"/>
  <c r="E107" i="19"/>
  <c r="E122" i="19"/>
  <c r="F120" i="19"/>
  <c r="F106" i="19"/>
  <c r="D107" i="18"/>
  <c r="D122" i="18"/>
  <c r="E107" i="18"/>
  <c r="E122" i="18"/>
  <c r="F120" i="18"/>
  <c r="F106" i="18"/>
  <c r="D107" i="17"/>
  <c r="D122" i="17"/>
  <c r="E107" i="17"/>
  <c r="E122" i="17"/>
  <c r="F120" i="17"/>
  <c r="F106" i="17"/>
  <c r="D107" i="16"/>
  <c r="D122" i="16"/>
  <c r="E107" i="16"/>
  <c r="E122" i="16"/>
  <c r="F120" i="16"/>
  <c r="F106" i="16"/>
  <c r="D107" i="15"/>
  <c r="D122" i="15"/>
  <c r="E107" i="15"/>
  <c r="E122" i="15"/>
  <c r="F120" i="15"/>
  <c r="F106" i="15"/>
  <c r="D107" i="14"/>
  <c r="D122" i="14"/>
  <c r="E107" i="14"/>
  <c r="E122" i="14"/>
  <c r="F120" i="14"/>
  <c r="F106" i="14"/>
  <c r="D107" i="13"/>
  <c r="D122" i="13"/>
  <c r="E107" i="13"/>
  <c r="E122" i="13"/>
  <c r="F120" i="13"/>
  <c r="F106" i="13"/>
  <c r="D107" i="12"/>
  <c r="D122" i="12"/>
  <c r="E107" i="12"/>
  <c r="E122" i="12"/>
  <c r="F120" i="12"/>
  <c r="F106" i="12"/>
  <c r="D107" i="11"/>
  <c r="D122" i="11"/>
  <c r="E107" i="11"/>
  <c r="E122" i="11"/>
  <c r="F120" i="11"/>
  <c r="F106" i="11"/>
  <c r="D107" i="10"/>
  <c r="D122" i="10"/>
  <c r="E107" i="10"/>
  <c r="E122" i="10"/>
  <c r="F120" i="10"/>
  <c r="F106" i="10"/>
  <c r="D107" i="9"/>
  <c r="D122" i="9"/>
  <c r="E107" i="9"/>
  <c r="E122" i="9"/>
  <c r="F120" i="9"/>
  <c r="F106" i="9"/>
  <c r="D107" i="8"/>
  <c r="D122" i="8"/>
  <c r="E107" i="8"/>
  <c r="E122" i="8"/>
  <c r="F120" i="8"/>
  <c r="F106" i="8"/>
  <c r="D107" i="7"/>
  <c r="D122" i="7"/>
  <c r="E107" i="7"/>
  <c r="E122" i="7"/>
  <c r="F120" i="7"/>
  <c r="F106" i="7"/>
  <c r="D107" i="6"/>
  <c r="D122" i="6"/>
  <c r="E107" i="6"/>
  <c r="E122" i="6"/>
  <c r="F120" i="6"/>
  <c r="F106" i="6"/>
  <c r="D107" i="5"/>
  <c r="D122" i="5"/>
  <c r="E107" i="5"/>
  <c r="E122" i="5"/>
  <c r="F120" i="5"/>
  <c r="F106" i="5"/>
  <c r="D108" i="4"/>
  <c r="D124" i="4"/>
  <c r="E108" i="4"/>
  <c r="E124" i="4"/>
  <c r="E113" i="4" l="1"/>
  <c r="E111" i="4"/>
  <c r="E110" i="4"/>
  <c r="E109" i="4"/>
  <c r="E115" i="4" s="1"/>
  <c r="E125" i="4" s="1"/>
  <c r="E126" i="4" s="1"/>
  <c r="D131" i="4" s="1"/>
  <c r="E131" i="4" s="1"/>
  <c r="H22" i="1" s="1"/>
  <c r="G22" i="1" s="1"/>
  <c r="D113" i="4"/>
  <c r="D111" i="4"/>
  <c r="D110" i="4"/>
  <c r="D109" i="4"/>
  <c r="D115" i="4" s="1"/>
  <c r="D125" i="4" s="1"/>
  <c r="D126" i="4" s="1"/>
  <c r="D130" i="4" s="1"/>
  <c r="E130" i="4" s="1"/>
  <c r="F107" i="5"/>
  <c r="F122" i="5"/>
  <c r="E111" i="5"/>
  <c r="E110" i="5"/>
  <c r="E109" i="5"/>
  <c r="E108" i="5"/>
  <c r="E113" i="5" s="1"/>
  <c r="E123" i="5" s="1"/>
  <c r="E124" i="5" s="1"/>
  <c r="E129" i="5" s="1"/>
  <c r="D111" i="5"/>
  <c r="D110" i="5"/>
  <c r="D109" i="5"/>
  <c r="D108" i="5"/>
  <c r="D113" i="5" s="1"/>
  <c r="D123" i="5" s="1"/>
  <c r="D124" i="5" s="1"/>
  <c r="E128" i="5" s="1"/>
  <c r="F107" i="6"/>
  <c r="F122" i="6"/>
  <c r="E111" i="6"/>
  <c r="E110" i="6"/>
  <c r="E109" i="6"/>
  <c r="E108" i="6"/>
  <c r="E113" i="6" s="1"/>
  <c r="E123" i="6" s="1"/>
  <c r="E124" i="6" s="1"/>
  <c r="E129" i="6" s="1"/>
  <c r="D111" i="6"/>
  <c r="D110" i="6"/>
  <c r="D109" i="6"/>
  <c r="D108" i="6"/>
  <c r="D113" i="6" s="1"/>
  <c r="D123" i="6" s="1"/>
  <c r="D124" i="6" s="1"/>
  <c r="E128" i="6" s="1"/>
  <c r="F107" i="7"/>
  <c r="F122" i="7"/>
  <c r="E111" i="7"/>
  <c r="E110" i="7"/>
  <c r="E109" i="7"/>
  <c r="E108" i="7"/>
  <c r="E113" i="7" s="1"/>
  <c r="E123" i="7" s="1"/>
  <c r="E124" i="7" s="1"/>
  <c r="E129" i="7" s="1"/>
  <c r="D111" i="7"/>
  <c r="D110" i="7"/>
  <c r="D109" i="7"/>
  <c r="D108" i="7"/>
  <c r="D113" i="7" s="1"/>
  <c r="D123" i="7" s="1"/>
  <c r="D124" i="7" s="1"/>
  <c r="E128" i="7" s="1"/>
  <c r="F107" i="8"/>
  <c r="F122" i="8"/>
  <c r="E111" i="8"/>
  <c r="E110" i="8"/>
  <c r="E109" i="8"/>
  <c r="E108" i="8"/>
  <c r="E113" i="8" s="1"/>
  <c r="E123" i="8" s="1"/>
  <c r="E124" i="8" s="1"/>
  <c r="E129" i="8" s="1"/>
  <c r="D111" i="8"/>
  <c r="D110" i="8"/>
  <c r="D109" i="8"/>
  <c r="D108" i="8"/>
  <c r="D113" i="8" s="1"/>
  <c r="D123" i="8" s="1"/>
  <c r="D124" i="8" s="1"/>
  <c r="E128" i="8" s="1"/>
  <c r="F107" i="9"/>
  <c r="F122" i="9"/>
  <c r="E111" i="9"/>
  <c r="E110" i="9"/>
  <c r="E109" i="9"/>
  <c r="E108" i="9"/>
  <c r="E113" i="9" s="1"/>
  <c r="E123" i="9" s="1"/>
  <c r="E124" i="9" s="1"/>
  <c r="E129" i="9" s="1"/>
  <c r="D111" i="9"/>
  <c r="D110" i="9"/>
  <c r="D109" i="9"/>
  <c r="D108" i="9"/>
  <c r="D113" i="9" s="1"/>
  <c r="D123" i="9" s="1"/>
  <c r="D124" i="9" s="1"/>
  <c r="E128" i="9" s="1"/>
  <c r="F107" i="10"/>
  <c r="F122" i="10"/>
  <c r="E111" i="10"/>
  <c r="E110" i="10"/>
  <c r="E109" i="10"/>
  <c r="E108" i="10"/>
  <c r="E113" i="10" s="1"/>
  <c r="E123" i="10" s="1"/>
  <c r="E124" i="10" s="1"/>
  <c r="E129" i="10" s="1"/>
  <c r="D111" i="10"/>
  <c r="D110" i="10"/>
  <c r="D109" i="10"/>
  <c r="D108" i="10"/>
  <c r="D113" i="10" s="1"/>
  <c r="D123" i="10" s="1"/>
  <c r="D124" i="10" s="1"/>
  <c r="E128" i="10" s="1"/>
  <c r="F107" i="11"/>
  <c r="F122" i="11"/>
  <c r="E111" i="11"/>
  <c r="E110" i="11"/>
  <c r="E109" i="11"/>
  <c r="E108" i="11"/>
  <c r="E113" i="11" s="1"/>
  <c r="E123" i="11" s="1"/>
  <c r="E124" i="11" s="1"/>
  <c r="E129" i="11" s="1"/>
  <c r="D111" i="11"/>
  <c r="D110" i="11"/>
  <c r="D109" i="11"/>
  <c r="D108" i="11"/>
  <c r="D113" i="11" s="1"/>
  <c r="D123" i="11" s="1"/>
  <c r="D124" i="11" s="1"/>
  <c r="E128" i="11" s="1"/>
  <c r="F107" i="12"/>
  <c r="F122" i="12"/>
  <c r="E111" i="12"/>
  <c r="E110" i="12"/>
  <c r="E109" i="12"/>
  <c r="E108" i="12"/>
  <c r="E113" i="12" s="1"/>
  <c r="E123" i="12" s="1"/>
  <c r="E124" i="12" s="1"/>
  <c r="E129" i="12" s="1"/>
  <c r="D111" i="12"/>
  <c r="D110" i="12"/>
  <c r="D109" i="12"/>
  <c r="D108" i="12"/>
  <c r="D113" i="12" s="1"/>
  <c r="D123" i="12" s="1"/>
  <c r="D124" i="12" s="1"/>
  <c r="E128" i="12" s="1"/>
  <c r="F107" i="13"/>
  <c r="F122" i="13"/>
  <c r="E111" i="13"/>
  <c r="E110" i="13"/>
  <c r="E109" i="13"/>
  <c r="E108" i="13"/>
  <c r="E113" i="13" s="1"/>
  <c r="E123" i="13" s="1"/>
  <c r="E124" i="13" s="1"/>
  <c r="E129" i="13" s="1"/>
  <c r="D111" i="13"/>
  <c r="D110" i="13"/>
  <c r="D109" i="13"/>
  <c r="D108" i="13"/>
  <c r="D113" i="13" s="1"/>
  <c r="D123" i="13" s="1"/>
  <c r="D124" i="13" s="1"/>
  <c r="E128" i="13" s="1"/>
  <c r="F107" i="14"/>
  <c r="F122" i="14"/>
  <c r="E111" i="14"/>
  <c r="E110" i="14"/>
  <c r="E109" i="14"/>
  <c r="E108" i="14"/>
  <c r="E113" i="14" s="1"/>
  <c r="E123" i="14" s="1"/>
  <c r="E124" i="14" s="1"/>
  <c r="E129" i="14" s="1"/>
  <c r="D111" i="14"/>
  <c r="D110" i="14"/>
  <c r="D109" i="14"/>
  <c r="D108" i="14"/>
  <c r="D113" i="14" s="1"/>
  <c r="D123" i="14" s="1"/>
  <c r="D124" i="14" s="1"/>
  <c r="E128" i="14" s="1"/>
  <c r="F107" i="15"/>
  <c r="F122" i="15"/>
  <c r="E111" i="15"/>
  <c r="E110" i="15"/>
  <c r="E109" i="15"/>
  <c r="E108" i="15"/>
  <c r="E113" i="15" s="1"/>
  <c r="E123" i="15" s="1"/>
  <c r="E124" i="15" s="1"/>
  <c r="E129" i="15" s="1"/>
  <c r="D111" i="15"/>
  <c r="D110" i="15"/>
  <c r="D109" i="15"/>
  <c r="D108" i="15"/>
  <c r="D113" i="15" s="1"/>
  <c r="D123" i="15" s="1"/>
  <c r="D124" i="15" s="1"/>
  <c r="E128" i="15" s="1"/>
  <c r="F107" i="16"/>
  <c r="F122" i="16"/>
  <c r="E111" i="16"/>
  <c r="E110" i="16"/>
  <c r="E109" i="16"/>
  <c r="E108" i="16"/>
  <c r="E113" i="16" s="1"/>
  <c r="E123" i="16" s="1"/>
  <c r="E124" i="16" s="1"/>
  <c r="E129" i="16" s="1"/>
  <c r="D111" i="16"/>
  <c r="D110" i="16"/>
  <c r="D109" i="16"/>
  <c r="D108" i="16"/>
  <c r="D113" i="16" s="1"/>
  <c r="D123" i="16" s="1"/>
  <c r="D124" i="16" s="1"/>
  <c r="E128" i="16" s="1"/>
  <c r="F107" i="17"/>
  <c r="F122" i="17"/>
  <c r="E111" i="17"/>
  <c r="E110" i="17"/>
  <c r="E109" i="17"/>
  <c r="E108" i="17"/>
  <c r="E113" i="17" s="1"/>
  <c r="E123" i="17" s="1"/>
  <c r="E124" i="17" s="1"/>
  <c r="E129" i="17" s="1"/>
  <c r="D111" i="17"/>
  <c r="D110" i="17"/>
  <c r="D109" i="17"/>
  <c r="D108" i="17"/>
  <c r="D113" i="17" s="1"/>
  <c r="D123" i="17" s="1"/>
  <c r="D124" i="17" s="1"/>
  <c r="E128" i="17" s="1"/>
  <c r="F107" i="18"/>
  <c r="F122" i="18"/>
  <c r="E111" i="18"/>
  <c r="E110" i="18"/>
  <c r="E109" i="18"/>
  <c r="E108" i="18"/>
  <c r="E113" i="18" s="1"/>
  <c r="E123" i="18" s="1"/>
  <c r="E124" i="18" s="1"/>
  <c r="E129" i="18" s="1"/>
  <c r="D111" i="18"/>
  <c r="D110" i="18"/>
  <c r="D109" i="18"/>
  <c r="D108" i="18"/>
  <c r="D113" i="18" s="1"/>
  <c r="D123" i="18" s="1"/>
  <c r="D124" i="18" s="1"/>
  <c r="E128" i="18" s="1"/>
  <c r="F107" i="19"/>
  <c r="F122" i="19"/>
  <c r="E111" i="19"/>
  <c r="E110" i="19"/>
  <c r="E109" i="19"/>
  <c r="E108" i="19"/>
  <c r="E113" i="19" s="1"/>
  <c r="E123" i="19" s="1"/>
  <c r="E124" i="19" s="1"/>
  <c r="E129" i="19" s="1"/>
  <c r="D111" i="19"/>
  <c r="D110" i="19"/>
  <c r="D109" i="19"/>
  <c r="D108" i="19"/>
  <c r="D113" i="19" s="1"/>
  <c r="D123" i="19" s="1"/>
  <c r="D124" i="19" s="1"/>
  <c r="E128" i="19" s="1"/>
  <c r="F107" i="20"/>
  <c r="F122" i="20"/>
  <c r="E111" i="20"/>
  <c r="E110" i="20"/>
  <c r="E109" i="20"/>
  <c r="E108" i="20"/>
  <c r="E113" i="20" s="1"/>
  <c r="E123" i="20" s="1"/>
  <c r="E124" i="20" s="1"/>
  <c r="E129" i="20" s="1"/>
  <c r="D111" i="20"/>
  <c r="D110" i="20"/>
  <c r="D109" i="20"/>
  <c r="D108" i="20"/>
  <c r="D113" i="20" s="1"/>
  <c r="D123" i="20" s="1"/>
  <c r="D124" i="20" s="1"/>
  <c r="E128" i="20" s="1"/>
  <c r="F107" i="21"/>
  <c r="F122" i="21"/>
  <c r="E111" i="21"/>
  <c r="E110" i="21"/>
  <c r="E109" i="21"/>
  <c r="E108" i="21"/>
  <c r="E113" i="21" s="1"/>
  <c r="E123" i="21" s="1"/>
  <c r="E124" i="21" s="1"/>
  <c r="E129" i="21" s="1"/>
  <c r="D111" i="21"/>
  <c r="D110" i="21"/>
  <c r="D109" i="21"/>
  <c r="D108" i="21"/>
  <c r="D113" i="21" s="1"/>
  <c r="D123" i="21" s="1"/>
  <c r="D124" i="21" s="1"/>
  <c r="E128" i="21" s="1"/>
  <c r="F107" i="22"/>
  <c r="F122" i="22"/>
  <c r="E111" i="22"/>
  <c r="E110" i="22"/>
  <c r="E109" i="22"/>
  <c r="E108" i="22"/>
  <c r="E113" i="22" s="1"/>
  <c r="E123" i="22" s="1"/>
  <c r="E124" i="22" s="1"/>
  <c r="E129" i="22" s="1"/>
  <c r="D111" i="22"/>
  <c r="D110" i="22"/>
  <c r="D109" i="22"/>
  <c r="D108" i="22"/>
  <c r="D113" i="22" s="1"/>
  <c r="D123" i="22" s="1"/>
  <c r="D124" i="22" s="1"/>
  <c r="E128" i="22" s="1"/>
  <c r="F107" i="23"/>
  <c r="F122" i="23"/>
  <c r="E111" i="23"/>
  <c r="E110" i="23"/>
  <c r="E109" i="23"/>
  <c r="E108" i="23"/>
  <c r="E113" i="23" s="1"/>
  <c r="E123" i="23" s="1"/>
  <c r="E124" i="23" s="1"/>
  <c r="E129" i="23" s="1"/>
  <c r="D111" i="23"/>
  <c r="D110" i="23"/>
  <c r="D109" i="23"/>
  <c r="D108" i="23"/>
  <c r="D113" i="23" s="1"/>
  <c r="D123" i="23" s="1"/>
  <c r="D124" i="23" s="1"/>
  <c r="E128" i="23" s="1"/>
  <c r="F107" i="24"/>
  <c r="F122" i="24"/>
  <c r="E111" i="24"/>
  <c r="E110" i="24"/>
  <c r="E109" i="24"/>
  <c r="E108" i="24"/>
  <c r="E113" i="24" s="1"/>
  <c r="E123" i="24" s="1"/>
  <c r="E124" i="24" s="1"/>
  <c r="E129" i="24" s="1"/>
  <c r="D111" i="24"/>
  <c r="D110" i="24"/>
  <c r="D109" i="24"/>
  <c r="D108" i="24"/>
  <c r="D113" i="24" s="1"/>
  <c r="D123" i="24" s="1"/>
  <c r="D124" i="24" s="1"/>
  <c r="E128" i="24" s="1"/>
  <c r="F107" i="25"/>
  <c r="F122" i="25"/>
  <c r="E111" i="25"/>
  <c r="E110" i="25"/>
  <c r="E109" i="25"/>
  <c r="E108" i="25"/>
  <c r="E113" i="25" s="1"/>
  <c r="E123" i="25" s="1"/>
  <c r="E124" i="25" s="1"/>
  <c r="E129" i="25" s="1"/>
  <c r="D111" i="25"/>
  <c r="D110" i="25"/>
  <c r="D109" i="25"/>
  <c r="D108" i="25"/>
  <c r="D113" i="25" s="1"/>
  <c r="D123" i="25" s="1"/>
  <c r="D124" i="25" s="1"/>
  <c r="E128" i="25" s="1"/>
  <c r="F107" i="26"/>
  <c r="F122" i="26"/>
  <c r="E111" i="26"/>
  <c r="E110" i="26"/>
  <c r="E109" i="26"/>
  <c r="E108" i="26"/>
  <c r="E113" i="26" s="1"/>
  <c r="E123" i="26" s="1"/>
  <c r="E124" i="26" s="1"/>
  <c r="E129" i="26" s="1"/>
  <c r="D111" i="26"/>
  <c r="D110" i="26"/>
  <c r="D109" i="26"/>
  <c r="D108" i="26"/>
  <c r="D113" i="26" s="1"/>
  <c r="D123" i="26" s="1"/>
  <c r="D124" i="26" s="1"/>
  <c r="E128" i="26" s="1"/>
  <c r="F107" i="27"/>
  <c r="F122" i="27"/>
  <c r="E111" i="27"/>
  <c r="E110" i="27"/>
  <c r="E109" i="27"/>
  <c r="E108" i="27"/>
  <c r="E113" i="27" s="1"/>
  <c r="E123" i="27" s="1"/>
  <c r="E124" i="27" s="1"/>
  <c r="E129" i="27" s="1"/>
  <c r="D111" i="27"/>
  <c r="D110" i="27"/>
  <c r="D109" i="27"/>
  <c r="D108" i="27"/>
  <c r="D113" i="27" s="1"/>
  <c r="D123" i="27" s="1"/>
  <c r="D124" i="27" s="1"/>
  <c r="E128" i="27" s="1"/>
  <c r="F107" i="28"/>
  <c r="F122" i="28"/>
  <c r="E111" i="28"/>
  <c r="E110" i="28"/>
  <c r="E109" i="28"/>
  <c r="E108" i="28"/>
  <c r="E113" i="28" s="1"/>
  <c r="E123" i="28" s="1"/>
  <c r="E124" i="28" s="1"/>
  <c r="E129" i="28" s="1"/>
  <c r="D111" i="28"/>
  <c r="D110" i="28"/>
  <c r="D109" i="28"/>
  <c r="D108" i="28"/>
  <c r="D113" i="28" s="1"/>
  <c r="D123" i="28" s="1"/>
  <c r="D124" i="28" s="1"/>
  <c r="E128" i="28" s="1"/>
  <c r="F107" i="29"/>
  <c r="F122" i="29"/>
  <c r="E111" i="29"/>
  <c r="E110" i="29"/>
  <c r="E109" i="29"/>
  <c r="E108" i="29"/>
  <c r="E113" i="29" s="1"/>
  <c r="E123" i="29" s="1"/>
  <c r="E124" i="29" s="1"/>
  <c r="E129" i="29" s="1"/>
  <c r="D111" i="29"/>
  <c r="D110" i="29"/>
  <c r="D109" i="29"/>
  <c r="D108" i="29"/>
  <c r="D113" i="29" s="1"/>
  <c r="D123" i="29" s="1"/>
  <c r="D124" i="29" s="1"/>
  <c r="E128" i="29" s="1"/>
  <c r="F107" i="30"/>
  <c r="F122" i="30"/>
  <c r="E111" i="30"/>
  <c r="E110" i="30"/>
  <c r="E109" i="30"/>
  <c r="E108" i="30"/>
  <c r="E113" i="30" s="1"/>
  <c r="E123" i="30" s="1"/>
  <c r="E124" i="30" s="1"/>
  <c r="E129" i="30" s="1"/>
  <c r="D111" i="30"/>
  <c r="D110" i="30"/>
  <c r="D109" i="30"/>
  <c r="D108" i="30"/>
  <c r="D113" i="30" s="1"/>
  <c r="D123" i="30" s="1"/>
  <c r="D124" i="30" s="1"/>
  <c r="E128" i="30" s="1"/>
  <c r="F107" i="31"/>
  <c r="F122" i="31"/>
  <c r="E111" i="31"/>
  <c r="E110" i="31"/>
  <c r="E109" i="31"/>
  <c r="E108" i="31"/>
  <c r="E113" i="31" s="1"/>
  <c r="E123" i="31" s="1"/>
  <c r="E124" i="31" s="1"/>
  <c r="E129" i="31" s="1"/>
  <c r="D111" i="31"/>
  <c r="D110" i="31"/>
  <c r="D109" i="31"/>
  <c r="D108" i="31"/>
  <c r="D113" i="31" s="1"/>
  <c r="D123" i="31" s="1"/>
  <c r="D124" i="31" s="1"/>
  <c r="E128" i="31" s="1"/>
  <c r="F107" i="32"/>
  <c r="F122" i="32"/>
  <c r="E111" i="32"/>
  <c r="E110" i="32"/>
  <c r="E109" i="32"/>
  <c r="E108" i="32"/>
  <c r="E113" i="32" s="1"/>
  <c r="E123" i="32" s="1"/>
  <c r="E124" i="32" s="1"/>
  <c r="E129" i="32" s="1"/>
  <c r="D111" i="32"/>
  <c r="D110" i="32"/>
  <c r="D109" i="32"/>
  <c r="D108" i="32"/>
  <c r="D113" i="32" s="1"/>
  <c r="D123" i="32" s="1"/>
  <c r="D124" i="32" s="1"/>
  <c r="E128" i="32" s="1"/>
  <c r="F107" i="33"/>
  <c r="F122" i="33"/>
  <c r="E111" i="33"/>
  <c r="E110" i="33"/>
  <c r="E109" i="33"/>
  <c r="E108" i="33"/>
  <c r="E113" i="33" s="1"/>
  <c r="E123" i="33" s="1"/>
  <c r="E124" i="33" s="1"/>
  <c r="E129" i="33" s="1"/>
  <c r="D111" i="33"/>
  <c r="D110" i="33"/>
  <c r="D109" i="33"/>
  <c r="D108" i="33"/>
  <c r="D113" i="33" s="1"/>
  <c r="D123" i="33" s="1"/>
  <c r="D124" i="33" s="1"/>
  <c r="E128" i="33" s="1"/>
  <c r="F107" i="34"/>
  <c r="F122" i="34"/>
  <c r="E111" i="34"/>
  <c r="E110" i="34"/>
  <c r="E109" i="34"/>
  <c r="E108" i="34"/>
  <c r="E113" i="34" s="1"/>
  <c r="E123" i="34" s="1"/>
  <c r="E124" i="34" s="1"/>
  <c r="E129" i="34" s="1"/>
  <c r="D111" i="34"/>
  <c r="D110" i="34"/>
  <c r="D109" i="34"/>
  <c r="D108" i="34"/>
  <c r="D113" i="34" s="1"/>
  <c r="D123" i="34" s="1"/>
  <c r="D124" i="34" s="1"/>
  <c r="E128" i="34" s="1"/>
  <c r="F107" i="35"/>
  <c r="F122" i="35"/>
  <c r="E111" i="35"/>
  <c r="E110" i="35"/>
  <c r="E109" i="35"/>
  <c r="E108" i="35"/>
  <c r="E113" i="35" s="1"/>
  <c r="E123" i="35" s="1"/>
  <c r="E124" i="35" s="1"/>
  <c r="E129" i="35" s="1"/>
  <c r="D111" i="35"/>
  <c r="D110" i="35"/>
  <c r="D109" i="35"/>
  <c r="D108" i="35"/>
  <c r="D113" i="35" s="1"/>
  <c r="D123" i="35" s="1"/>
  <c r="D124" i="35" s="1"/>
  <c r="E128" i="35" s="1"/>
  <c r="F107" i="36"/>
  <c r="F122" i="36"/>
  <c r="E111" i="36"/>
  <c r="E110" i="36"/>
  <c r="E109" i="36"/>
  <c r="E108" i="36"/>
  <c r="E113" i="36" s="1"/>
  <c r="E123" i="36" s="1"/>
  <c r="E124" i="36" s="1"/>
  <c r="E129" i="36" s="1"/>
  <c r="D111" i="36"/>
  <c r="D110" i="36"/>
  <c r="D109" i="36"/>
  <c r="D108" i="36"/>
  <c r="D113" i="36" s="1"/>
  <c r="D123" i="36" s="1"/>
  <c r="D124" i="36" s="1"/>
  <c r="E128" i="36" s="1"/>
  <c r="F107" i="37"/>
  <c r="F122" i="37"/>
  <c r="E111" i="37"/>
  <c r="E110" i="37"/>
  <c r="E109" i="37"/>
  <c r="E108" i="37"/>
  <c r="E113" i="37" s="1"/>
  <c r="E123" i="37" s="1"/>
  <c r="E124" i="37" s="1"/>
  <c r="E129" i="37" s="1"/>
  <c r="D111" i="37"/>
  <c r="D110" i="37"/>
  <c r="D109" i="37"/>
  <c r="D108" i="37"/>
  <c r="D113" i="37" s="1"/>
  <c r="D123" i="37" s="1"/>
  <c r="D124" i="37" s="1"/>
  <c r="E128" i="37" s="1"/>
  <c r="F107" i="38"/>
  <c r="F122" i="38"/>
  <c r="E111" i="38"/>
  <c r="E110" i="38"/>
  <c r="E109" i="38"/>
  <c r="E108" i="38"/>
  <c r="E113" i="38" s="1"/>
  <c r="E123" i="38" s="1"/>
  <c r="E124" i="38" s="1"/>
  <c r="E129" i="38" s="1"/>
  <c r="D111" i="38"/>
  <c r="D110" i="38"/>
  <c r="D109" i="38"/>
  <c r="D108" i="38"/>
  <c r="D113" i="38" s="1"/>
  <c r="D123" i="38" s="1"/>
  <c r="D124" i="38" s="1"/>
  <c r="E128" i="38" s="1"/>
  <c r="F107" i="39"/>
  <c r="F122" i="39"/>
  <c r="E111" i="39"/>
  <c r="E110" i="39"/>
  <c r="E109" i="39"/>
  <c r="E108" i="39"/>
  <c r="E113" i="39" s="1"/>
  <c r="E123" i="39" s="1"/>
  <c r="E124" i="39" s="1"/>
  <c r="E129" i="39" s="1"/>
  <c r="D111" i="39"/>
  <c r="D110" i="39"/>
  <c r="D109" i="39"/>
  <c r="D108" i="39"/>
  <c r="D113" i="39" s="1"/>
  <c r="D123" i="39" s="1"/>
  <c r="D124" i="39" s="1"/>
  <c r="E128" i="39" s="1"/>
  <c r="F107" i="40"/>
  <c r="F122" i="40"/>
  <c r="E111" i="40"/>
  <c r="E110" i="40"/>
  <c r="E109" i="40"/>
  <c r="E108" i="40"/>
  <c r="E113" i="40" s="1"/>
  <c r="E123" i="40" s="1"/>
  <c r="E124" i="40" s="1"/>
  <c r="E129" i="40" s="1"/>
  <c r="D111" i="40"/>
  <c r="D110" i="40"/>
  <c r="D109" i="40"/>
  <c r="D108" i="40"/>
  <c r="D113" i="40" s="1"/>
  <c r="D123" i="40" s="1"/>
  <c r="D124" i="40" s="1"/>
  <c r="E128" i="40" s="1"/>
  <c r="F107" i="41"/>
  <c r="F122" i="41"/>
  <c r="E111" i="41"/>
  <c r="E110" i="41"/>
  <c r="E109" i="41"/>
  <c r="E108" i="41"/>
  <c r="E113" i="41" s="1"/>
  <c r="E123" i="41" s="1"/>
  <c r="E124" i="41" s="1"/>
  <c r="E129" i="41" s="1"/>
  <c r="D111" i="41"/>
  <c r="D110" i="41"/>
  <c r="D109" i="41"/>
  <c r="D108" i="41"/>
  <c r="D113" i="41" s="1"/>
  <c r="D123" i="41" s="1"/>
  <c r="D124" i="41" s="1"/>
  <c r="E128" i="41" s="1"/>
  <c r="F107" i="42"/>
  <c r="F122" i="42"/>
  <c r="E111" i="42"/>
  <c r="E110" i="42"/>
  <c r="E109" i="42"/>
  <c r="E108" i="42"/>
  <c r="E113" i="42" s="1"/>
  <c r="E123" i="42" s="1"/>
  <c r="E124" i="42" s="1"/>
  <c r="E129" i="42" s="1"/>
  <c r="D111" i="42"/>
  <c r="D110" i="42"/>
  <c r="D109" i="42"/>
  <c r="D108" i="42"/>
  <c r="D113" i="42" s="1"/>
  <c r="D123" i="42" s="1"/>
  <c r="D124" i="42" s="1"/>
  <c r="E128" i="42" s="1"/>
  <c r="F107" i="43"/>
  <c r="F122" i="43"/>
  <c r="E111" i="43"/>
  <c r="E110" i="43"/>
  <c r="E109" i="43"/>
  <c r="E108" i="43"/>
  <c r="E113" i="43" s="1"/>
  <c r="E123" i="43" s="1"/>
  <c r="E124" i="43" s="1"/>
  <c r="E129" i="43" s="1"/>
  <c r="D111" i="43"/>
  <c r="D110" i="43"/>
  <c r="D109" i="43"/>
  <c r="D108" i="43"/>
  <c r="D113" i="43" s="1"/>
  <c r="D123" i="43" s="1"/>
  <c r="D124" i="43" s="1"/>
  <c r="E128" i="43" s="1"/>
  <c r="F107" i="44"/>
  <c r="F122" i="44"/>
  <c r="E111" i="44"/>
  <c r="E110" i="44"/>
  <c r="E109" i="44"/>
  <c r="E108" i="44"/>
  <c r="E113" i="44" s="1"/>
  <c r="E123" i="44" s="1"/>
  <c r="E124" i="44" s="1"/>
  <c r="E129" i="44" s="1"/>
  <c r="D111" i="44"/>
  <c r="D110" i="44"/>
  <c r="D109" i="44"/>
  <c r="D108" i="44"/>
  <c r="D113" i="44" s="1"/>
  <c r="D123" i="44" s="1"/>
  <c r="D124" i="44" s="1"/>
  <c r="E128" i="44" s="1"/>
  <c r="F107" i="45"/>
  <c r="F122" i="45"/>
  <c r="E111" i="45"/>
  <c r="E110" i="45"/>
  <c r="E109" i="45"/>
  <c r="E108" i="45"/>
  <c r="E113" i="45" s="1"/>
  <c r="E123" i="45" s="1"/>
  <c r="E124" i="45" s="1"/>
  <c r="E129" i="45" s="1"/>
  <c r="D111" i="45"/>
  <c r="D110" i="45"/>
  <c r="D109" i="45"/>
  <c r="D108" i="45"/>
  <c r="D113" i="45" s="1"/>
  <c r="D123" i="45" s="1"/>
  <c r="D124" i="45" s="1"/>
  <c r="E128" i="45" s="1"/>
  <c r="F107" i="46"/>
  <c r="F122" i="46"/>
  <c r="E111" i="46"/>
  <c r="E110" i="46"/>
  <c r="E109" i="46"/>
  <c r="E108" i="46"/>
  <c r="E113" i="46" s="1"/>
  <c r="E123" i="46" s="1"/>
  <c r="E124" i="46" s="1"/>
  <c r="E129" i="46" s="1"/>
  <c r="D111" i="46"/>
  <c r="D110" i="46"/>
  <c r="D109" i="46"/>
  <c r="D108" i="46"/>
  <c r="D113" i="46" s="1"/>
  <c r="D123" i="46" s="1"/>
  <c r="D124" i="46" s="1"/>
  <c r="E128" i="46" s="1"/>
  <c r="F107" i="47"/>
  <c r="F122" i="47"/>
  <c r="E111" i="47"/>
  <c r="E110" i="47"/>
  <c r="E109" i="47"/>
  <c r="E108" i="47"/>
  <c r="E113" i="47" s="1"/>
  <c r="E123" i="47" s="1"/>
  <c r="E124" i="47" s="1"/>
  <c r="E129" i="47" s="1"/>
  <c r="D111" i="47"/>
  <c r="D110" i="47"/>
  <c r="D109" i="47"/>
  <c r="D108" i="47"/>
  <c r="D113" i="47" s="1"/>
  <c r="D123" i="47" s="1"/>
  <c r="D124" i="47" s="1"/>
  <c r="E128" i="47" s="1"/>
  <c r="F107" i="48"/>
  <c r="F122" i="48"/>
  <c r="E111" i="48"/>
  <c r="E110" i="48"/>
  <c r="E109" i="48"/>
  <c r="E108" i="48"/>
  <c r="E113" i="48" s="1"/>
  <c r="E123" i="48" s="1"/>
  <c r="E124" i="48" s="1"/>
  <c r="E129" i="48" s="1"/>
  <c r="D111" i="48"/>
  <c r="D110" i="48"/>
  <c r="D109" i="48"/>
  <c r="D108" i="48"/>
  <c r="D113" i="48" s="1"/>
  <c r="D123" i="48" s="1"/>
  <c r="D124" i="48" s="1"/>
  <c r="E128" i="48" s="1"/>
  <c r="F107" i="49"/>
  <c r="F122" i="49"/>
  <c r="E111" i="49"/>
  <c r="E110" i="49"/>
  <c r="E109" i="49"/>
  <c r="E108" i="49"/>
  <c r="E113" i="49" s="1"/>
  <c r="E123" i="49" s="1"/>
  <c r="E124" i="49" s="1"/>
  <c r="E129" i="49" s="1"/>
  <c r="D111" i="49"/>
  <c r="D110" i="49"/>
  <c r="D109" i="49"/>
  <c r="D108" i="49"/>
  <c r="D113" i="49" s="1"/>
  <c r="D123" i="49" s="1"/>
  <c r="D124" i="49" s="1"/>
  <c r="E128" i="49" s="1"/>
  <c r="F107" i="50"/>
  <c r="F122" i="50"/>
  <c r="E111" i="50"/>
  <c r="E110" i="50"/>
  <c r="E109" i="50"/>
  <c r="E108" i="50"/>
  <c r="E113" i="50" s="1"/>
  <c r="E123" i="50" s="1"/>
  <c r="E124" i="50" s="1"/>
  <c r="E129" i="50" s="1"/>
  <c r="D111" i="50"/>
  <c r="D110" i="50"/>
  <c r="D109" i="50"/>
  <c r="D108" i="50"/>
  <c r="D113" i="50" s="1"/>
  <c r="D123" i="50" s="1"/>
  <c r="D124" i="50" s="1"/>
  <c r="E128" i="50" s="1"/>
  <c r="F107" i="51"/>
  <c r="F122" i="51"/>
  <c r="E111" i="51"/>
  <c r="E110" i="51"/>
  <c r="E109" i="51"/>
  <c r="E108" i="51"/>
  <c r="E113" i="51" s="1"/>
  <c r="E123" i="51" s="1"/>
  <c r="E124" i="51" s="1"/>
  <c r="E129" i="51" s="1"/>
  <c r="D111" i="51"/>
  <c r="D110" i="51"/>
  <c r="D109" i="51"/>
  <c r="D108" i="51"/>
  <c r="D113" i="51" s="1"/>
  <c r="D123" i="51" s="1"/>
  <c r="D124" i="51" s="1"/>
  <c r="E128" i="51" s="1"/>
  <c r="F107" i="52"/>
  <c r="F122" i="52"/>
  <c r="E111" i="52"/>
  <c r="E110" i="52"/>
  <c r="E109" i="52"/>
  <c r="E108" i="52"/>
  <c r="E113" i="52" s="1"/>
  <c r="E123" i="52" s="1"/>
  <c r="E124" i="52" s="1"/>
  <c r="E129" i="52" s="1"/>
  <c r="D111" i="52"/>
  <c r="D110" i="52"/>
  <c r="D109" i="52"/>
  <c r="D108" i="52"/>
  <c r="D113" i="52" s="1"/>
  <c r="D123" i="52" s="1"/>
  <c r="D124" i="52" s="1"/>
  <c r="E128" i="52" s="1"/>
  <c r="F107" i="53"/>
  <c r="F122" i="53"/>
  <c r="E111" i="53"/>
  <c r="E110" i="53"/>
  <c r="E109" i="53"/>
  <c r="E108" i="53"/>
  <c r="E113" i="53" s="1"/>
  <c r="E123" i="53" s="1"/>
  <c r="E124" i="53" s="1"/>
  <c r="E129" i="53" s="1"/>
  <c r="D111" i="53"/>
  <c r="D110" i="53"/>
  <c r="D109" i="53"/>
  <c r="D108" i="53"/>
  <c r="D113" i="53" s="1"/>
  <c r="D123" i="53" s="1"/>
  <c r="D124" i="53" s="1"/>
  <c r="E128" i="53" s="1"/>
  <c r="F107" i="54"/>
  <c r="F122" i="54"/>
  <c r="E111" i="54"/>
  <c r="E110" i="54"/>
  <c r="E109" i="54"/>
  <c r="E108" i="54"/>
  <c r="E113" i="54" s="1"/>
  <c r="E123" i="54" s="1"/>
  <c r="E124" i="54" s="1"/>
  <c r="E129" i="54" s="1"/>
  <c r="D111" i="54"/>
  <c r="D110" i="54"/>
  <c r="D109" i="54"/>
  <c r="D108" i="54"/>
  <c r="D113" i="54" s="1"/>
  <c r="D123" i="54" s="1"/>
  <c r="D124" i="54" s="1"/>
  <c r="E128" i="54" s="1"/>
  <c r="F107" i="55"/>
  <c r="F122" i="55"/>
  <c r="E111" i="55"/>
  <c r="E110" i="55"/>
  <c r="E109" i="55"/>
  <c r="E108" i="55"/>
  <c r="E113" i="55" s="1"/>
  <c r="E123" i="55" s="1"/>
  <c r="E124" i="55" s="1"/>
  <c r="E129" i="55" s="1"/>
  <c r="D111" i="55"/>
  <c r="D110" i="55"/>
  <c r="D109" i="55"/>
  <c r="D108" i="55"/>
  <c r="D113" i="55" s="1"/>
  <c r="D123" i="55" s="1"/>
  <c r="D124" i="55" s="1"/>
  <c r="E128" i="55" s="1"/>
  <c r="F107" i="56"/>
  <c r="F122" i="56"/>
  <c r="E111" i="56"/>
  <c r="E110" i="56"/>
  <c r="E109" i="56"/>
  <c r="E108" i="56"/>
  <c r="E113" i="56" s="1"/>
  <c r="E123" i="56" s="1"/>
  <c r="E124" i="56" s="1"/>
  <c r="E129" i="56" s="1"/>
  <c r="D111" i="56"/>
  <c r="D110" i="56"/>
  <c r="D109" i="56"/>
  <c r="D108" i="56"/>
  <c r="D113" i="56" s="1"/>
  <c r="D123" i="56" s="1"/>
  <c r="D124" i="56" s="1"/>
  <c r="E128" i="56" s="1"/>
  <c r="F107" i="57"/>
  <c r="F122" i="57"/>
  <c r="E111" i="57"/>
  <c r="E110" i="57"/>
  <c r="E109" i="57"/>
  <c r="E108" i="57"/>
  <c r="E113" i="57" s="1"/>
  <c r="E123" i="57" s="1"/>
  <c r="E124" i="57" s="1"/>
  <c r="E129" i="57" s="1"/>
  <c r="D111" i="57"/>
  <c r="D110" i="57"/>
  <c r="D109" i="57"/>
  <c r="D108" i="57"/>
  <c r="D113" i="57" s="1"/>
  <c r="D123" i="57" s="1"/>
  <c r="D124" i="57" s="1"/>
  <c r="E128" i="57" s="1"/>
  <c r="F107" i="58"/>
  <c r="F122" i="58"/>
  <c r="E111" i="58"/>
  <c r="E110" i="58"/>
  <c r="E109" i="58"/>
  <c r="E108" i="58"/>
  <c r="E113" i="58" s="1"/>
  <c r="E123" i="58" s="1"/>
  <c r="E124" i="58" s="1"/>
  <c r="E129" i="58" s="1"/>
  <c r="D111" i="58"/>
  <c r="D110" i="58"/>
  <c r="D109" i="58"/>
  <c r="D108" i="58"/>
  <c r="D113" i="58" s="1"/>
  <c r="D123" i="58" s="1"/>
  <c r="D124" i="58" s="1"/>
  <c r="E128" i="58" s="1"/>
  <c r="F107" i="59"/>
  <c r="F122" i="59"/>
  <c r="E111" i="59"/>
  <c r="E110" i="59"/>
  <c r="E109" i="59"/>
  <c r="E108" i="59"/>
  <c r="E113" i="59" s="1"/>
  <c r="E123" i="59" s="1"/>
  <c r="E124" i="59" s="1"/>
  <c r="E129" i="59" s="1"/>
  <c r="D111" i="59"/>
  <c r="D110" i="59"/>
  <c r="D109" i="59"/>
  <c r="D108" i="59"/>
  <c r="D113" i="59" s="1"/>
  <c r="D123" i="59" s="1"/>
  <c r="D124" i="59" s="1"/>
  <c r="E128" i="59" s="1"/>
  <c r="F107" i="60"/>
  <c r="F122" i="60"/>
  <c r="E111" i="60"/>
  <c r="E110" i="60"/>
  <c r="E109" i="60"/>
  <c r="E108" i="60"/>
  <c r="E113" i="60" s="1"/>
  <c r="E123" i="60" s="1"/>
  <c r="E124" i="60" s="1"/>
  <c r="E129" i="60" s="1"/>
  <c r="D111" i="60"/>
  <c r="D110" i="60"/>
  <c r="D109" i="60"/>
  <c r="D108" i="60"/>
  <c r="D113" i="60" s="1"/>
  <c r="D123" i="60" s="1"/>
  <c r="D124" i="60" s="1"/>
  <c r="E128" i="60" s="1"/>
  <c r="F210" i="1" l="1"/>
  <c r="G210" i="1" s="1"/>
  <c r="F128" i="60"/>
  <c r="F211" i="1"/>
  <c r="G211" i="1" s="1"/>
  <c r="H211" i="1" s="1"/>
  <c r="F129" i="60"/>
  <c r="F111" i="60"/>
  <c r="F110" i="60"/>
  <c r="F109" i="60"/>
  <c r="F108" i="60"/>
  <c r="F113" i="60" s="1"/>
  <c r="F123" i="60" s="1"/>
  <c r="F124" i="60" s="1"/>
  <c r="E130" i="60" s="1"/>
  <c r="F130" i="60" s="1"/>
  <c r="F206" i="1"/>
  <c r="G206" i="1" s="1"/>
  <c r="F128" i="59"/>
  <c r="F207" i="1"/>
  <c r="G207" i="1" s="1"/>
  <c r="H207" i="1" s="1"/>
  <c r="F129" i="59"/>
  <c r="F111" i="59"/>
  <c r="F110" i="59"/>
  <c r="F109" i="59"/>
  <c r="F108" i="59"/>
  <c r="F113" i="59" s="1"/>
  <c r="F123" i="59" s="1"/>
  <c r="F124" i="59" s="1"/>
  <c r="E130" i="59" s="1"/>
  <c r="F202" i="1"/>
  <c r="G202" i="1" s="1"/>
  <c r="F128" i="58"/>
  <c r="F203" i="1"/>
  <c r="G203" i="1" s="1"/>
  <c r="H203" i="1" s="1"/>
  <c r="F129" i="58"/>
  <c r="F111" i="58"/>
  <c r="F110" i="58"/>
  <c r="F109" i="58"/>
  <c r="F108" i="58"/>
  <c r="F113" i="58" s="1"/>
  <c r="F123" i="58" s="1"/>
  <c r="F124" i="58" s="1"/>
  <c r="E130" i="58" s="1"/>
  <c r="F198" i="1"/>
  <c r="G198" i="1" s="1"/>
  <c r="F128" i="57"/>
  <c r="F199" i="1"/>
  <c r="G199" i="1" s="1"/>
  <c r="H199" i="1" s="1"/>
  <c r="F129" i="57"/>
  <c r="F111" i="57"/>
  <c r="F110" i="57"/>
  <c r="F109" i="57"/>
  <c r="F108" i="57"/>
  <c r="F113" i="57" s="1"/>
  <c r="F123" i="57" s="1"/>
  <c r="F124" i="57" s="1"/>
  <c r="E130" i="57" s="1"/>
  <c r="F194" i="1"/>
  <c r="G194" i="1" s="1"/>
  <c r="F128" i="56"/>
  <c r="F195" i="1"/>
  <c r="G195" i="1" s="1"/>
  <c r="H195" i="1" s="1"/>
  <c r="F129" i="56"/>
  <c r="F111" i="56"/>
  <c r="F110" i="56"/>
  <c r="F109" i="56"/>
  <c r="F108" i="56"/>
  <c r="F113" i="56" s="1"/>
  <c r="F123" i="56" s="1"/>
  <c r="F124" i="56" s="1"/>
  <c r="E130" i="56" s="1"/>
  <c r="F190" i="1"/>
  <c r="G190" i="1" s="1"/>
  <c r="F128" i="55"/>
  <c r="F191" i="1"/>
  <c r="G191" i="1" s="1"/>
  <c r="H191" i="1" s="1"/>
  <c r="F129" i="55"/>
  <c r="F111" i="55"/>
  <c r="F110" i="55"/>
  <c r="F109" i="55"/>
  <c r="F108" i="55"/>
  <c r="F113" i="55" s="1"/>
  <c r="F123" i="55" s="1"/>
  <c r="F124" i="55" s="1"/>
  <c r="E130" i="55" s="1"/>
  <c r="F187" i="1"/>
  <c r="G187" i="1" s="1"/>
  <c r="F128" i="54"/>
  <c r="F188" i="1"/>
  <c r="G188" i="1" s="1"/>
  <c r="H188" i="1" s="1"/>
  <c r="F129" i="54"/>
  <c r="F111" i="54"/>
  <c r="F110" i="54"/>
  <c r="F109" i="54"/>
  <c r="F108" i="54"/>
  <c r="F113" i="54" s="1"/>
  <c r="F123" i="54" s="1"/>
  <c r="F124" i="54" s="1"/>
  <c r="E130" i="54" s="1"/>
  <c r="F130" i="54" s="1"/>
  <c r="F183" i="1"/>
  <c r="G183" i="1" s="1"/>
  <c r="F128" i="53"/>
  <c r="F184" i="1"/>
  <c r="G184" i="1" s="1"/>
  <c r="H184" i="1" s="1"/>
  <c r="F129" i="53"/>
  <c r="F111" i="53"/>
  <c r="F110" i="53"/>
  <c r="F109" i="53"/>
  <c r="F108" i="53"/>
  <c r="F113" i="53" s="1"/>
  <c r="F123" i="53" s="1"/>
  <c r="F124" i="53" s="1"/>
  <c r="E130" i="53" s="1"/>
  <c r="F180" i="1"/>
  <c r="G180" i="1" s="1"/>
  <c r="F128" i="52"/>
  <c r="F181" i="1"/>
  <c r="G181" i="1" s="1"/>
  <c r="H181" i="1" s="1"/>
  <c r="F129" i="52"/>
  <c r="F111" i="52"/>
  <c r="F110" i="52"/>
  <c r="F109" i="52"/>
  <c r="F108" i="52"/>
  <c r="F113" i="52" s="1"/>
  <c r="F123" i="52" s="1"/>
  <c r="F124" i="52" s="1"/>
  <c r="E130" i="52" s="1"/>
  <c r="F130" i="52" s="1"/>
  <c r="F177" i="1"/>
  <c r="G177" i="1" s="1"/>
  <c r="F128" i="51"/>
  <c r="F178" i="1"/>
  <c r="G178" i="1" s="1"/>
  <c r="H178" i="1" s="1"/>
  <c r="F129" i="51"/>
  <c r="F111" i="51"/>
  <c r="F110" i="51"/>
  <c r="F109" i="51"/>
  <c r="F108" i="51"/>
  <c r="F113" i="51" s="1"/>
  <c r="F123" i="51" s="1"/>
  <c r="F124" i="51" s="1"/>
  <c r="E130" i="51" s="1"/>
  <c r="F130" i="51" s="1"/>
  <c r="F174" i="1"/>
  <c r="G174" i="1" s="1"/>
  <c r="F128" i="50"/>
  <c r="F175" i="1"/>
  <c r="G175" i="1" s="1"/>
  <c r="H175" i="1" s="1"/>
  <c r="F129" i="50"/>
  <c r="F111" i="50"/>
  <c r="F110" i="50"/>
  <c r="F109" i="50"/>
  <c r="F108" i="50"/>
  <c r="F113" i="50" s="1"/>
  <c r="F123" i="50" s="1"/>
  <c r="F124" i="50" s="1"/>
  <c r="E130" i="50" s="1"/>
  <c r="F130" i="50" s="1"/>
  <c r="F170" i="1"/>
  <c r="G170" i="1" s="1"/>
  <c r="F128" i="49"/>
  <c r="F171" i="1"/>
  <c r="G171" i="1" s="1"/>
  <c r="H171" i="1" s="1"/>
  <c r="F129" i="49"/>
  <c r="F111" i="49"/>
  <c r="F110" i="49"/>
  <c r="F109" i="49"/>
  <c r="F108" i="49"/>
  <c r="F113" i="49" s="1"/>
  <c r="F123" i="49" s="1"/>
  <c r="F124" i="49" s="1"/>
  <c r="E130" i="49" s="1"/>
  <c r="F167" i="1"/>
  <c r="G167" i="1" s="1"/>
  <c r="F128" i="48"/>
  <c r="F168" i="1"/>
  <c r="G168" i="1" s="1"/>
  <c r="H168" i="1" s="1"/>
  <c r="F129" i="48"/>
  <c r="F111" i="48"/>
  <c r="F110" i="48"/>
  <c r="F109" i="48"/>
  <c r="F108" i="48"/>
  <c r="F113" i="48" s="1"/>
  <c r="F123" i="48" s="1"/>
  <c r="F124" i="48" s="1"/>
  <c r="E130" i="48" s="1"/>
  <c r="F130" i="48" s="1"/>
  <c r="F164" i="1"/>
  <c r="G164" i="1" s="1"/>
  <c r="F128" i="47"/>
  <c r="F165" i="1"/>
  <c r="G165" i="1" s="1"/>
  <c r="H165" i="1" s="1"/>
  <c r="F129" i="47"/>
  <c r="F111" i="47"/>
  <c r="F110" i="47"/>
  <c r="F109" i="47"/>
  <c r="F108" i="47"/>
  <c r="F113" i="47" s="1"/>
  <c r="F123" i="47" s="1"/>
  <c r="F124" i="47" s="1"/>
  <c r="E130" i="47" s="1"/>
  <c r="F130" i="47" s="1"/>
  <c r="F161" i="1"/>
  <c r="G161" i="1" s="1"/>
  <c r="F128" i="46"/>
  <c r="F162" i="1"/>
  <c r="G162" i="1" s="1"/>
  <c r="H162" i="1" s="1"/>
  <c r="F129" i="46"/>
  <c r="F111" i="46"/>
  <c r="F110" i="46"/>
  <c r="F109" i="46"/>
  <c r="F108" i="46"/>
  <c r="F113" i="46" s="1"/>
  <c r="F123" i="46" s="1"/>
  <c r="F124" i="46" s="1"/>
  <c r="E130" i="46" s="1"/>
  <c r="F130" i="46" s="1"/>
  <c r="F158" i="1"/>
  <c r="G158" i="1" s="1"/>
  <c r="F128" i="45"/>
  <c r="F159" i="1"/>
  <c r="G159" i="1" s="1"/>
  <c r="H159" i="1" s="1"/>
  <c r="F129" i="45"/>
  <c r="F111" i="45"/>
  <c r="F110" i="45"/>
  <c r="F109" i="45"/>
  <c r="F108" i="45"/>
  <c r="F113" i="45" s="1"/>
  <c r="F123" i="45" s="1"/>
  <c r="F124" i="45" s="1"/>
  <c r="E130" i="45" s="1"/>
  <c r="F130" i="45" s="1"/>
  <c r="F155" i="1"/>
  <c r="G155" i="1" s="1"/>
  <c r="F128" i="44"/>
  <c r="F156" i="1"/>
  <c r="G156" i="1" s="1"/>
  <c r="H156" i="1" s="1"/>
  <c r="F129" i="44"/>
  <c r="F111" i="44"/>
  <c r="F110" i="44"/>
  <c r="F109" i="44"/>
  <c r="F108" i="44"/>
  <c r="F113" i="44" s="1"/>
  <c r="F123" i="44" s="1"/>
  <c r="F124" i="44" s="1"/>
  <c r="E130" i="44" s="1"/>
  <c r="F130" i="44" s="1"/>
  <c r="F152" i="1"/>
  <c r="G152" i="1" s="1"/>
  <c r="F128" i="43"/>
  <c r="F153" i="1"/>
  <c r="G153" i="1" s="1"/>
  <c r="H153" i="1" s="1"/>
  <c r="F129" i="43"/>
  <c r="F111" i="43"/>
  <c r="F110" i="43"/>
  <c r="F109" i="43"/>
  <c r="F108" i="43"/>
  <c r="F113" i="43" s="1"/>
  <c r="F123" i="43" s="1"/>
  <c r="F124" i="43" s="1"/>
  <c r="E130" i="43" s="1"/>
  <c r="F130" i="43" s="1"/>
  <c r="F149" i="1"/>
  <c r="G149" i="1" s="1"/>
  <c r="F128" i="42"/>
  <c r="F150" i="1"/>
  <c r="G150" i="1" s="1"/>
  <c r="H150" i="1" s="1"/>
  <c r="F129" i="42"/>
  <c r="F111" i="42"/>
  <c r="F110" i="42"/>
  <c r="F109" i="42"/>
  <c r="F108" i="42"/>
  <c r="F113" i="42" s="1"/>
  <c r="F123" i="42" s="1"/>
  <c r="F124" i="42" s="1"/>
  <c r="E130" i="42" s="1"/>
  <c r="F130" i="42" s="1"/>
  <c r="F145" i="1"/>
  <c r="G145" i="1" s="1"/>
  <c r="F128" i="41"/>
  <c r="F146" i="1"/>
  <c r="G146" i="1" s="1"/>
  <c r="H146" i="1" s="1"/>
  <c r="F129" i="41"/>
  <c r="F111" i="41"/>
  <c r="F110" i="41"/>
  <c r="F109" i="41"/>
  <c r="F108" i="41"/>
  <c r="F113" i="41" s="1"/>
  <c r="F123" i="41" s="1"/>
  <c r="F124" i="41" s="1"/>
  <c r="E130" i="41" s="1"/>
  <c r="F141" i="1"/>
  <c r="G141" i="1" s="1"/>
  <c r="F128" i="40"/>
  <c r="F142" i="1"/>
  <c r="G142" i="1" s="1"/>
  <c r="H142" i="1" s="1"/>
  <c r="F129" i="40"/>
  <c r="F111" i="40"/>
  <c r="F110" i="40"/>
  <c r="F109" i="40"/>
  <c r="F108" i="40"/>
  <c r="F113" i="40" s="1"/>
  <c r="F123" i="40" s="1"/>
  <c r="F124" i="40" s="1"/>
  <c r="E130" i="40" s="1"/>
  <c r="F138" i="1"/>
  <c r="G138" i="1" s="1"/>
  <c r="F128" i="39"/>
  <c r="F139" i="1"/>
  <c r="G139" i="1" s="1"/>
  <c r="H139" i="1" s="1"/>
  <c r="F129" i="39"/>
  <c r="F111" i="39"/>
  <c r="F110" i="39"/>
  <c r="F109" i="39"/>
  <c r="F108" i="39"/>
  <c r="F113" i="39" s="1"/>
  <c r="F123" i="39" s="1"/>
  <c r="F124" i="39" s="1"/>
  <c r="E130" i="39" s="1"/>
  <c r="F130" i="39" s="1"/>
  <c r="F135" i="1"/>
  <c r="G135" i="1" s="1"/>
  <c r="F128" i="38"/>
  <c r="F136" i="1"/>
  <c r="G136" i="1" s="1"/>
  <c r="H136" i="1" s="1"/>
  <c r="F129" i="38"/>
  <c r="F111" i="38"/>
  <c r="F110" i="38"/>
  <c r="F109" i="38"/>
  <c r="F108" i="38"/>
  <c r="F113" i="38" s="1"/>
  <c r="F123" i="38" s="1"/>
  <c r="F124" i="38" s="1"/>
  <c r="E130" i="38" s="1"/>
  <c r="F130" i="38" s="1"/>
  <c r="F132" i="1"/>
  <c r="G132" i="1" s="1"/>
  <c r="F128" i="37"/>
  <c r="F133" i="1"/>
  <c r="G133" i="1" s="1"/>
  <c r="H133" i="1" s="1"/>
  <c r="F129" i="37"/>
  <c r="F111" i="37"/>
  <c r="F110" i="37"/>
  <c r="F109" i="37"/>
  <c r="F108" i="37"/>
  <c r="F113" i="37" s="1"/>
  <c r="F123" i="37" s="1"/>
  <c r="F124" i="37" s="1"/>
  <c r="E130" i="37" s="1"/>
  <c r="F130" i="37" s="1"/>
  <c r="F129" i="1"/>
  <c r="G129" i="1" s="1"/>
  <c r="F128" i="36"/>
  <c r="F130" i="1"/>
  <c r="G130" i="1" s="1"/>
  <c r="H130" i="1" s="1"/>
  <c r="F129" i="36"/>
  <c r="F111" i="36"/>
  <c r="F110" i="36"/>
  <c r="F109" i="36"/>
  <c r="F108" i="36"/>
  <c r="F113" i="36" s="1"/>
  <c r="F123" i="36" s="1"/>
  <c r="F124" i="36" s="1"/>
  <c r="E130" i="36" s="1"/>
  <c r="F130" i="36" s="1"/>
  <c r="F126" i="1"/>
  <c r="G126" i="1" s="1"/>
  <c r="F128" i="35"/>
  <c r="F127" i="1"/>
  <c r="G127" i="1" s="1"/>
  <c r="H127" i="1" s="1"/>
  <c r="F129" i="35"/>
  <c r="F111" i="35"/>
  <c r="F110" i="35"/>
  <c r="F109" i="35"/>
  <c r="F108" i="35"/>
  <c r="F113" i="35" s="1"/>
  <c r="F123" i="35" s="1"/>
  <c r="F124" i="35" s="1"/>
  <c r="E130" i="35" s="1"/>
  <c r="F130" i="35" s="1"/>
  <c r="F123" i="1"/>
  <c r="G123" i="1" s="1"/>
  <c r="F128" i="34"/>
  <c r="F124" i="1"/>
  <c r="G124" i="1" s="1"/>
  <c r="H124" i="1" s="1"/>
  <c r="F129" i="34"/>
  <c r="F111" i="34"/>
  <c r="F110" i="34"/>
  <c r="F109" i="34"/>
  <c r="F108" i="34"/>
  <c r="F113" i="34" s="1"/>
  <c r="F123" i="34" s="1"/>
  <c r="F124" i="34" s="1"/>
  <c r="E130" i="34" s="1"/>
  <c r="F130" i="34" s="1"/>
  <c r="F120" i="1"/>
  <c r="G120" i="1" s="1"/>
  <c r="F128" i="33"/>
  <c r="F121" i="1"/>
  <c r="G121" i="1" s="1"/>
  <c r="H121" i="1" s="1"/>
  <c r="F129" i="33"/>
  <c r="F111" i="33"/>
  <c r="F110" i="33"/>
  <c r="F109" i="33"/>
  <c r="F108" i="33"/>
  <c r="F113" i="33" s="1"/>
  <c r="F123" i="33" s="1"/>
  <c r="F124" i="33" s="1"/>
  <c r="E130" i="33" s="1"/>
  <c r="F130" i="33" s="1"/>
  <c r="F117" i="1"/>
  <c r="G117" i="1" s="1"/>
  <c r="F128" i="32"/>
  <c r="F118" i="1"/>
  <c r="G118" i="1" s="1"/>
  <c r="H118" i="1" s="1"/>
  <c r="F129" i="32"/>
  <c r="F111" i="32"/>
  <c r="F110" i="32"/>
  <c r="F109" i="32"/>
  <c r="F108" i="32"/>
  <c r="F113" i="32" s="1"/>
  <c r="F123" i="32" s="1"/>
  <c r="F124" i="32" s="1"/>
  <c r="E130" i="32" s="1"/>
  <c r="F130" i="32" s="1"/>
  <c r="F114" i="1"/>
  <c r="G114" i="1" s="1"/>
  <c r="F128" i="31"/>
  <c r="F115" i="1"/>
  <c r="G115" i="1" s="1"/>
  <c r="H115" i="1" s="1"/>
  <c r="F129" i="31"/>
  <c r="F111" i="31"/>
  <c r="F110" i="31"/>
  <c r="F109" i="31"/>
  <c r="F108" i="31"/>
  <c r="F113" i="31" s="1"/>
  <c r="F123" i="31" s="1"/>
  <c r="F124" i="31" s="1"/>
  <c r="E130" i="31" s="1"/>
  <c r="F130" i="31" s="1"/>
  <c r="F111" i="1"/>
  <c r="G111" i="1" s="1"/>
  <c r="F128" i="30"/>
  <c r="F112" i="1"/>
  <c r="G112" i="1" s="1"/>
  <c r="H112" i="1" s="1"/>
  <c r="F129" i="30"/>
  <c r="F111" i="30"/>
  <c r="F110" i="30"/>
  <c r="F109" i="30"/>
  <c r="F108" i="30"/>
  <c r="F113" i="30" s="1"/>
  <c r="F123" i="30" s="1"/>
  <c r="F124" i="30" s="1"/>
  <c r="E130" i="30" s="1"/>
  <c r="F130" i="30" s="1"/>
  <c r="F108" i="1"/>
  <c r="G108" i="1" s="1"/>
  <c r="F128" i="29"/>
  <c r="F109" i="1"/>
  <c r="G109" i="1" s="1"/>
  <c r="H109" i="1" s="1"/>
  <c r="F129" i="29"/>
  <c r="F111" i="29"/>
  <c r="F110" i="29"/>
  <c r="F109" i="29"/>
  <c r="F108" i="29"/>
  <c r="F113" i="29" s="1"/>
  <c r="F123" i="29" s="1"/>
  <c r="F124" i="29" s="1"/>
  <c r="E130" i="29" s="1"/>
  <c r="F130" i="29" s="1"/>
  <c r="F105" i="1"/>
  <c r="G105" i="1" s="1"/>
  <c r="F128" i="28"/>
  <c r="F106" i="1"/>
  <c r="G106" i="1" s="1"/>
  <c r="H106" i="1" s="1"/>
  <c r="F129" i="28"/>
  <c r="F111" i="28"/>
  <c r="F110" i="28"/>
  <c r="F109" i="28"/>
  <c r="F108" i="28"/>
  <c r="F113" i="28" s="1"/>
  <c r="F123" i="28" s="1"/>
  <c r="F124" i="28" s="1"/>
  <c r="E130" i="28" s="1"/>
  <c r="F130" i="28" s="1"/>
  <c r="F102" i="1"/>
  <c r="G102" i="1" s="1"/>
  <c r="F128" i="27"/>
  <c r="F103" i="1"/>
  <c r="G103" i="1" s="1"/>
  <c r="H103" i="1" s="1"/>
  <c r="F129" i="27"/>
  <c r="F111" i="27"/>
  <c r="F110" i="27"/>
  <c r="F109" i="27"/>
  <c r="F108" i="27"/>
  <c r="F113" i="27" s="1"/>
  <c r="F123" i="27" s="1"/>
  <c r="F124" i="27" s="1"/>
  <c r="E130" i="27" s="1"/>
  <c r="F130" i="27" s="1"/>
  <c r="F98" i="1"/>
  <c r="G98" i="1" s="1"/>
  <c r="F128" i="26"/>
  <c r="F99" i="1"/>
  <c r="G99" i="1" s="1"/>
  <c r="H99" i="1" s="1"/>
  <c r="F129" i="26"/>
  <c r="F111" i="26"/>
  <c r="F110" i="26"/>
  <c r="F109" i="26"/>
  <c r="F108" i="26"/>
  <c r="F113" i="26" s="1"/>
  <c r="F123" i="26" s="1"/>
  <c r="F124" i="26" s="1"/>
  <c r="E130" i="26" s="1"/>
  <c r="F95" i="1"/>
  <c r="G95" i="1" s="1"/>
  <c r="F128" i="25"/>
  <c r="F96" i="1"/>
  <c r="G96" i="1" s="1"/>
  <c r="H96" i="1" s="1"/>
  <c r="F129" i="25"/>
  <c r="F111" i="25"/>
  <c r="F110" i="25"/>
  <c r="F109" i="25"/>
  <c r="F108" i="25"/>
  <c r="F113" i="25" s="1"/>
  <c r="F123" i="25" s="1"/>
  <c r="F124" i="25" s="1"/>
  <c r="E130" i="25" s="1"/>
  <c r="F130" i="25" s="1"/>
  <c r="F91" i="1"/>
  <c r="G91" i="1" s="1"/>
  <c r="F128" i="24"/>
  <c r="F92" i="1"/>
  <c r="G92" i="1" s="1"/>
  <c r="H92" i="1" s="1"/>
  <c r="F129" i="24"/>
  <c r="F111" i="24"/>
  <c r="F110" i="24"/>
  <c r="F109" i="24"/>
  <c r="F108" i="24"/>
  <c r="F113" i="24" s="1"/>
  <c r="F123" i="24" s="1"/>
  <c r="F124" i="24" s="1"/>
  <c r="E130" i="24" s="1"/>
  <c r="F88" i="1"/>
  <c r="G88" i="1" s="1"/>
  <c r="F128" i="23"/>
  <c r="F89" i="1"/>
  <c r="G89" i="1" s="1"/>
  <c r="H89" i="1" s="1"/>
  <c r="F129" i="23"/>
  <c r="F111" i="23"/>
  <c r="F110" i="23"/>
  <c r="F109" i="23"/>
  <c r="F108" i="23"/>
  <c r="F113" i="23" s="1"/>
  <c r="F123" i="23" s="1"/>
  <c r="F124" i="23" s="1"/>
  <c r="E130" i="23" s="1"/>
  <c r="F130" i="23" s="1"/>
  <c r="F84" i="1"/>
  <c r="G84" i="1" s="1"/>
  <c r="F128" i="22"/>
  <c r="F85" i="1"/>
  <c r="G85" i="1" s="1"/>
  <c r="H85" i="1" s="1"/>
  <c r="F129" i="22"/>
  <c r="F111" i="22"/>
  <c r="F110" i="22"/>
  <c r="F109" i="22"/>
  <c r="F108" i="22"/>
  <c r="F113" i="22" s="1"/>
  <c r="F123" i="22" s="1"/>
  <c r="F124" i="22" s="1"/>
  <c r="E130" i="22" s="1"/>
  <c r="F81" i="1"/>
  <c r="G81" i="1" s="1"/>
  <c r="F128" i="21"/>
  <c r="F82" i="1"/>
  <c r="G82" i="1" s="1"/>
  <c r="H82" i="1" s="1"/>
  <c r="F129" i="21"/>
  <c r="F111" i="21"/>
  <c r="F110" i="21"/>
  <c r="F109" i="21"/>
  <c r="F108" i="21"/>
  <c r="F113" i="21" s="1"/>
  <c r="F123" i="21" s="1"/>
  <c r="F124" i="21" s="1"/>
  <c r="E130" i="21" s="1"/>
  <c r="F130" i="21" s="1"/>
  <c r="F77" i="1"/>
  <c r="G77" i="1" s="1"/>
  <c r="F128" i="20"/>
  <c r="F78" i="1"/>
  <c r="G78" i="1" s="1"/>
  <c r="H78" i="1" s="1"/>
  <c r="F129" i="20"/>
  <c r="F111" i="20"/>
  <c r="F110" i="20"/>
  <c r="F109" i="20"/>
  <c r="F108" i="20"/>
  <c r="F113" i="20" s="1"/>
  <c r="F123" i="20" s="1"/>
  <c r="F124" i="20" s="1"/>
  <c r="E130" i="20" s="1"/>
  <c r="F74" i="1"/>
  <c r="G74" i="1" s="1"/>
  <c r="F128" i="19"/>
  <c r="F75" i="1"/>
  <c r="G75" i="1" s="1"/>
  <c r="H75" i="1" s="1"/>
  <c r="F129" i="19"/>
  <c r="F111" i="19"/>
  <c r="F110" i="19"/>
  <c r="F109" i="19"/>
  <c r="F108" i="19"/>
  <c r="F113" i="19" s="1"/>
  <c r="F123" i="19" s="1"/>
  <c r="F124" i="19" s="1"/>
  <c r="E130" i="19" s="1"/>
  <c r="F130" i="19" s="1"/>
  <c r="F71" i="1"/>
  <c r="G71" i="1" s="1"/>
  <c r="F128" i="18"/>
  <c r="F72" i="1"/>
  <c r="G72" i="1" s="1"/>
  <c r="H72" i="1" s="1"/>
  <c r="F129" i="18"/>
  <c r="F111" i="18"/>
  <c r="F110" i="18"/>
  <c r="F109" i="18"/>
  <c r="F108" i="18"/>
  <c r="F113" i="18" s="1"/>
  <c r="F123" i="18" s="1"/>
  <c r="F124" i="18" s="1"/>
  <c r="E130" i="18" s="1"/>
  <c r="F130" i="18" s="1"/>
  <c r="F67" i="1"/>
  <c r="G67" i="1" s="1"/>
  <c r="F128" i="17"/>
  <c r="F68" i="1"/>
  <c r="G68" i="1" s="1"/>
  <c r="H68" i="1" s="1"/>
  <c r="F129" i="17"/>
  <c r="F111" i="17"/>
  <c r="F110" i="17"/>
  <c r="F109" i="17"/>
  <c r="F108" i="17"/>
  <c r="F113" i="17" s="1"/>
  <c r="F123" i="17" s="1"/>
  <c r="F124" i="17" s="1"/>
  <c r="E130" i="17" s="1"/>
  <c r="F63" i="1"/>
  <c r="G63" i="1" s="1"/>
  <c r="F128" i="16"/>
  <c r="F64" i="1"/>
  <c r="G64" i="1" s="1"/>
  <c r="H64" i="1" s="1"/>
  <c r="F129" i="16"/>
  <c r="F111" i="16"/>
  <c r="F110" i="16"/>
  <c r="F109" i="16"/>
  <c r="F108" i="16"/>
  <c r="F113" i="16" s="1"/>
  <c r="F123" i="16" s="1"/>
  <c r="F124" i="16" s="1"/>
  <c r="E130" i="16" s="1"/>
  <c r="F59" i="1"/>
  <c r="G59" i="1" s="1"/>
  <c r="F128" i="15"/>
  <c r="F60" i="1"/>
  <c r="G60" i="1" s="1"/>
  <c r="H60" i="1" s="1"/>
  <c r="F129" i="15"/>
  <c r="F111" i="15"/>
  <c r="F110" i="15"/>
  <c r="F109" i="15"/>
  <c r="F108" i="15"/>
  <c r="F113" i="15" s="1"/>
  <c r="F123" i="15" s="1"/>
  <c r="F124" i="15" s="1"/>
  <c r="E130" i="15" s="1"/>
  <c r="F56" i="1"/>
  <c r="G56" i="1" s="1"/>
  <c r="F128" i="14"/>
  <c r="F57" i="1"/>
  <c r="G57" i="1" s="1"/>
  <c r="H57" i="1" s="1"/>
  <c r="F129" i="14"/>
  <c r="F111" i="14"/>
  <c r="F110" i="14"/>
  <c r="F109" i="14"/>
  <c r="F108" i="14"/>
  <c r="F113" i="14" s="1"/>
  <c r="F123" i="14" s="1"/>
  <c r="F124" i="14" s="1"/>
  <c r="E130" i="14" s="1"/>
  <c r="F130" i="14" s="1"/>
  <c r="F53" i="1"/>
  <c r="G53" i="1" s="1"/>
  <c r="F128" i="13"/>
  <c r="F54" i="1"/>
  <c r="G54" i="1" s="1"/>
  <c r="H54" i="1" s="1"/>
  <c r="F129" i="13"/>
  <c r="F111" i="13"/>
  <c r="F110" i="13"/>
  <c r="F109" i="13"/>
  <c r="F108" i="13"/>
  <c r="F113" i="13" s="1"/>
  <c r="F123" i="13" s="1"/>
  <c r="F124" i="13" s="1"/>
  <c r="E130" i="13" s="1"/>
  <c r="F130" i="13" s="1"/>
  <c r="F50" i="1"/>
  <c r="G50" i="1" s="1"/>
  <c r="F128" i="12"/>
  <c r="F51" i="1"/>
  <c r="G51" i="1" s="1"/>
  <c r="H51" i="1" s="1"/>
  <c r="F129" i="12"/>
  <c r="F111" i="12"/>
  <c r="F110" i="12"/>
  <c r="F109" i="12"/>
  <c r="F108" i="12"/>
  <c r="F113" i="12" s="1"/>
  <c r="F123" i="12" s="1"/>
  <c r="F124" i="12" s="1"/>
  <c r="E130" i="12" s="1"/>
  <c r="F130" i="12" s="1"/>
  <c r="F47" i="1"/>
  <c r="G47" i="1" s="1"/>
  <c r="F128" i="11"/>
  <c r="F48" i="1"/>
  <c r="G48" i="1" s="1"/>
  <c r="H48" i="1" s="1"/>
  <c r="F129" i="11"/>
  <c r="F111" i="11"/>
  <c r="F110" i="11"/>
  <c r="F109" i="11"/>
  <c r="F108" i="11"/>
  <c r="F113" i="11" s="1"/>
  <c r="F123" i="11" s="1"/>
  <c r="F124" i="11" s="1"/>
  <c r="E130" i="11" s="1"/>
  <c r="F130" i="11" s="1"/>
  <c r="F44" i="1"/>
  <c r="G44" i="1" s="1"/>
  <c r="F128" i="10"/>
  <c r="F45" i="1"/>
  <c r="G45" i="1" s="1"/>
  <c r="H45" i="1" s="1"/>
  <c r="F129" i="10"/>
  <c r="F111" i="10"/>
  <c r="F110" i="10"/>
  <c r="F109" i="10"/>
  <c r="F108" i="10"/>
  <c r="F113" i="10" s="1"/>
  <c r="F123" i="10" s="1"/>
  <c r="F124" i="10" s="1"/>
  <c r="E130" i="10" s="1"/>
  <c r="F130" i="10" s="1"/>
  <c r="F41" i="1"/>
  <c r="G41" i="1" s="1"/>
  <c r="F128" i="9"/>
  <c r="F42" i="1"/>
  <c r="G42" i="1" s="1"/>
  <c r="H42" i="1" s="1"/>
  <c r="F129" i="9"/>
  <c r="F111" i="9"/>
  <c r="F110" i="9"/>
  <c r="F109" i="9"/>
  <c r="F108" i="9"/>
  <c r="F113" i="9" s="1"/>
  <c r="F123" i="9" s="1"/>
  <c r="F124" i="9" s="1"/>
  <c r="E130" i="9" s="1"/>
  <c r="F130" i="9" s="1"/>
  <c r="F38" i="1"/>
  <c r="G38" i="1" s="1"/>
  <c r="F128" i="8"/>
  <c r="F39" i="1"/>
  <c r="G39" i="1" s="1"/>
  <c r="H39" i="1" s="1"/>
  <c r="F129" i="8"/>
  <c r="F111" i="8"/>
  <c r="F110" i="8"/>
  <c r="F109" i="8"/>
  <c r="F108" i="8"/>
  <c r="F113" i="8" s="1"/>
  <c r="F123" i="8" s="1"/>
  <c r="F124" i="8" s="1"/>
  <c r="E130" i="8" s="1"/>
  <c r="F130" i="8" s="1"/>
  <c r="F34" i="1"/>
  <c r="G34" i="1" s="1"/>
  <c r="F128" i="7"/>
  <c r="F35" i="1"/>
  <c r="G35" i="1" s="1"/>
  <c r="H35" i="1" s="1"/>
  <c r="F129" i="7"/>
  <c r="F111" i="7"/>
  <c r="F110" i="7"/>
  <c r="F109" i="7"/>
  <c r="F108" i="7"/>
  <c r="F113" i="7" s="1"/>
  <c r="F123" i="7" s="1"/>
  <c r="F124" i="7" s="1"/>
  <c r="E130" i="7" s="1"/>
  <c r="F31" i="1"/>
  <c r="G31" i="1" s="1"/>
  <c r="F128" i="6"/>
  <c r="F32" i="1"/>
  <c r="G32" i="1" s="1"/>
  <c r="H32" i="1" s="1"/>
  <c r="F129" i="6"/>
  <c r="F111" i="6"/>
  <c r="F110" i="6"/>
  <c r="F109" i="6"/>
  <c r="F108" i="6"/>
  <c r="F113" i="6" s="1"/>
  <c r="F123" i="6" s="1"/>
  <c r="F124" i="6" s="1"/>
  <c r="E130" i="6" s="1"/>
  <c r="F130" i="6" s="1"/>
  <c r="F27" i="1"/>
  <c r="G27" i="1" s="1"/>
  <c r="F128" i="5"/>
  <c r="F28" i="1"/>
  <c r="G28" i="1" s="1"/>
  <c r="F129" i="5"/>
  <c r="F111" i="5"/>
  <c r="F110" i="5"/>
  <c r="F109" i="5"/>
  <c r="F108" i="5"/>
  <c r="F113" i="5" s="1"/>
  <c r="F123" i="5" s="1"/>
  <c r="F124" i="5" s="1"/>
  <c r="E130" i="5" s="1"/>
  <c r="E132" i="4"/>
  <c r="H21" i="1"/>
  <c r="G21" i="1" s="1"/>
  <c r="F29" i="1" l="1"/>
  <c r="G29" i="1" s="1"/>
  <c r="F130" i="5"/>
  <c r="H28" i="1"/>
  <c r="G19" i="1"/>
  <c r="H19" i="1" s="1"/>
  <c r="F131" i="5"/>
  <c r="G30" i="1"/>
  <c r="H27" i="1"/>
  <c r="G18" i="1"/>
  <c r="F131" i="6"/>
  <c r="G33" i="1"/>
  <c r="H31" i="1"/>
  <c r="H33" i="1" s="1"/>
  <c r="F36" i="1"/>
  <c r="G36" i="1" s="1"/>
  <c r="H36" i="1" s="1"/>
  <c r="F130" i="7"/>
  <c r="F131" i="7"/>
  <c r="G37" i="1"/>
  <c r="H34" i="1"/>
  <c r="H37" i="1" s="1"/>
  <c r="F131" i="8"/>
  <c r="G40" i="1"/>
  <c r="H38" i="1"/>
  <c r="H40" i="1" s="1"/>
  <c r="F131" i="9"/>
  <c r="G43" i="1"/>
  <c r="H41" i="1"/>
  <c r="H43" i="1" s="1"/>
  <c r="F131" i="10"/>
  <c r="G46" i="1"/>
  <c r="H44" i="1"/>
  <c r="H46" i="1" s="1"/>
  <c r="F131" i="11"/>
  <c r="G49" i="1"/>
  <c r="H47" i="1"/>
  <c r="H49" i="1" s="1"/>
  <c r="F131" i="12"/>
  <c r="G52" i="1"/>
  <c r="H50" i="1"/>
  <c r="H52" i="1" s="1"/>
  <c r="F131" i="13"/>
  <c r="G55" i="1"/>
  <c r="H53" i="1"/>
  <c r="H55" i="1" s="1"/>
  <c r="F131" i="14"/>
  <c r="G58" i="1"/>
  <c r="H56" i="1"/>
  <c r="H58" i="1" s="1"/>
  <c r="F61" i="1"/>
  <c r="G61" i="1" s="1"/>
  <c r="H61" i="1" s="1"/>
  <c r="F130" i="15"/>
  <c r="F131" i="15"/>
  <c r="G62" i="1"/>
  <c r="H59" i="1"/>
  <c r="H62" i="1" s="1"/>
  <c r="F65" i="1"/>
  <c r="G65" i="1" s="1"/>
  <c r="H65" i="1" s="1"/>
  <c r="F130" i="16"/>
  <c r="F131" i="16"/>
  <c r="G66" i="1"/>
  <c r="H63" i="1"/>
  <c r="H66" i="1" s="1"/>
  <c r="F69" i="1"/>
  <c r="G69" i="1" s="1"/>
  <c r="H69" i="1" s="1"/>
  <c r="F130" i="17"/>
  <c r="F131" i="17"/>
  <c r="G70" i="1"/>
  <c r="H67" i="1"/>
  <c r="H70" i="1" s="1"/>
  <c r="F131" i="18"/>
  <c r="G73" i="1"/>
  <c r="H71" i="1"/>
  <c r="H73" i="1" s="1"/>
  <c r="F131" i="19"/>
  <c r="G76" i="1"/>
  <c r="H74" i="1"/>
  <c r="H76" i="1" s="1"/>
  <c r="F79" i="1"/>
  <c r="G79" i="1" s="1"/>
  <c r="H79" i="1" s="1"/>
  <c r="F130" i="20"/>
  <c r="F131" i="20"/>
  <c r="G80" i="1"/>
  <c r="H77" i="1"/>
  <c r="H80" i="1" s="1"/>
  <c r="F131" i="21"/>
  <c r="G83" i="1"/>
  <c r="H81" i="1"/>
  <c r="H83" i="1" s="1"/>
  <c r="F86" i="1"/>
  <c r="G86" i="1" s="1"/>
  <c r="H86" i="1" s="1"/>
  <c r="F130" i="22"/>
  <c r="F131" i="22"/>
  <c r="G87" i="1"/>
  <c r="H84" i="1"/>
  <c r="H87" i="1" s="1"/>
  <c r="F131" i="23"/>
  <c r="G90" i="1"/>
  <c r="H88" i="1"/>
  <c r="H90" i="1" s="1"/>
  <c r="F93" i="1"/>
  <c r="G93" i="1" s="1"/>
  <c r="H93" i="1" s="1"/>
  <c r="F130" i="24"/>
  <c r="F131" i="24"/>
  <c r="G94" i="1"/>
  <c r="H91" i="1"/>
  <c r="H94" i="1" s="1"/>
  <c r="F131" i="25"/>
  <c r="G97" i="1"/>
  <c r="H95" i="1"/>
  <c r="H97" i="1" s="1"/>
  <c r="F100" i="1"/>
  <c r="G100" i="1" s="1"/>
  <c r="H100" i="1" s="1"/>
  <c r="F130" i="26"/>
  <c r="F131" i="26"/>
  <c r="G101" i="1"/>
  <c r="H98" i="1"/>
  <c r="H101" i="1" s="1"/>
  <c r="F131" i="27"/>
  <c r="G104" i="1"/>
  <c r="H102" i="1"/>
  <c r="H104" i="1" s="1"/>
  <c r="F131" i="28"/>
  <c r="G107" i="1"/>
  <c r="H105" i="1"/>
  <c r="H107" i="1" s="1"/>
  <c r="F131" i="29"/>
  <c r="G110" i="1"/>
  <c r="H108" i="1"/>
  <c r="H110" i="1" s="1"/>
  <c r="F131" i="30"/>
  <c r="G113" i="1"/>
  <c r="H111" i="1"/>
  <c r="H113" i="1" s="1"/>
  <c r="F131" i="31"/>
  <c r="G116" i="1"/>
  <c r="H114" i="1"/>
  <c r="H116" i="1" s="1"/>
  <c r="F131" i="32"/>
  <c r="G119" i="1"/>
  <c r="H117" i="1"/>
  <c r="H119" i="1" s="1"/>
  <c r="F131" i="33"/>
  <c r="G122" i="1"/>
  <c r="H120" i="1"/>
  <c r="H122" i="1" s="1"/>
  <c r="F131" i="34"/>
  <c r="G125" i="1"/>
  <c r="H123" i="1"/>
  <c r="H125" i="1" s="1"/>
  <c r="F131" i="35"/>
  <c r="G128" i="1"/>
  <c r="H126" i="1"/>
  <c r="H128" i="1" s="1"/>
  <c r="F131" i="36"/>
  <c r="G131" i="1"/>
  <c r="H129" i="1"/>
  <c r="H131" i="1" s="1"/>
  <c r="F131" i="37"/>
  <c r="G134" i="1"/>
  <c r="H132" i="1"/>
  <c r="H134" i="1" s="1"/>
  <c r="F131" i="38"/>
  <c r="G137" i="1"/>
  <c r="H135" i="1"/>
  <c r="H137" i="1" s="1"/>
  <c r="F131" i="39"/>
  <c r="G140" i="1"/>
  <c r="H138" i="1"/>
  <c r="H140" i="1" s="1"/>
  <c r="F143" i="1"/>
  <c r="G143" i="1" s="1"/>
  <c r="H143" i="1" s="1"/>
  <c r="F130" i="40"/>
  <c r="F131" i="40"/>
  <c r="G144" i="1"/>
  <c r="H141" i="1"/>
  <c r="H144" i="1" s="1"/>
  <c r="F147" i="1"/>
  <c r="G147" i="1" s="1"/>
  <c r="H147" i="1" s="1"/>
  <c r="F130" i="41"/>
  <c r="F131" i="41"/>
  <c r="G148" i="1"/>
  <c r="H145" i="1"/>
  <c r="H148" i="1" s="1"/>
  <c r="F131" i="42"/>
  <c r="G151" i="1"/>
  <c r="H149" i="1"/>
  <c r="H151" i="1" s="1"/>
  <c r="F131" i="43"/>
  <c r="G154" i="1"/>
  <c r="H152" i="1"/>
  <c r="H154" i="1" s="1"/>
  <c r="F131" i="44"/>
  <c r="G157" i="1"/>
  <c r="H155" i="1"/>
  <c r="H157" i="1" s="1"/>
  <c r="F131" i="45"/>
  <c r="G160" i="1"/>
  <c r="H158" i="1"/>
  <c r="H160" i="1" s="1"/>
  <c r="F131" i="46"/>
  <c r="G163" i="1"/>
  <c r="H161" i="1"/>
  <c r="H163" i="1" s="1"/>
  <c r="F131" i="47"/>
  <c r="G166" i="1"/>
  <c r="H164" i="1"/>
  <c r="H166" i="1" s="1"/>
  <c r="F131" i="48"/>
  <c r="G169" i="1"/>
  <c r="H167" i="1"/>
  <c r="H169" i="1" s="1"/>
  <c r="F172" i="1"/>
  <c r="G172" i="1" s="1"/>
  <c r="H172" i="1" s="1"/>
  <c r="F130" i="49"/>
  <c r="F131" i="49"/>
  <c r="G173" i="1"/>
  <c r="H170" i="1"/>
  <c r="H173" i="1" s="1"/>
  <c r="F131" i="50"/>
  <c r="G176" i="1"/>
  <c r="H174" i="1"/>
  <c r="H176" i="1" s="1"/>
  <c r="F131" i="51"/>
  <c r="G179" i="1"/>
  <c r="H177" i="1"/>
  <c r="H179" i="1" s="1"/>
  <c r="F131" i="52"/>
  <c r="G182" i="1"/>
  <c r="H180" i="1"/>
  <c r="H182" i="1" s="1"/>
  <c r="F185" i="1"/>
  <c r="G185" i="1" s="1"/>
  <c r="H185" i="1" s="1"/>
  <c r="F130" i="53"/>
  <c r="F131" i="53"/>
  <c r="G186" i="1"/>
  <c r="H183" i="1"/>
  <c r="H186" i="1" s="1"/>
  <c r="F131" i="54"/>
  <c r="G189" i="1"/>
  <c r="H187" i="1"/>
  <c r="H189" i="1" s="1"/>
  <c r="F192" i="1"/>
  <c r="G192" i="1" s="1"/>
  <c r="H192" i="1" s="1"/>
  <c r="F130" i="55"/>
  <c r="F131" i="55"/>
  <c r="G193" i="1"/>
  <c r="H190" i="1"/>
  <c r="H193" i="1" s="1"/>
  <c r="F196" i="1"/>
  <c r="G196" i="1" s="1"/>
  <c r="H196" i="1" s="1"/>
  <c r="F130" i="56"/>
  <c r="F131" i="56"/>
  <c r="G197" i="1"/>
  <c r="H194" i="1"/>
  <c r="H197" i="1" s="1"/>
  <c r="F200" i="1"/>
  <c r="G200" i="1" s="1"/>
  <c r="H200" i="1" s="1"/>
  <c r="F130" i="57"/>
  <c r="F131" i="57"/>
  <c r="G201" i="1"/>
  <c r="H198" i="1"/>
  <c r="H201" i="1" s="1"/>
  <c r="F204" i="1"/>
  <c r="G204" i="1" s="1"/>
  <c r="H204" i="1" s="1"/>
  <c r="F130" i="58"/>
  <c r="F131" i="58"/>
  <c r="G205" i="1"/>
  <c r="H202" i="1"/>
  <c r="H205" i="1" s="1"/>
  <c r="F208" i="1"/>
  <c r="G208" i="1" s="1"/>
  <c r="H208" i="1" s="1"/>
  <c r="F130" i="59"/>
  <c r="F131" i="59"/>
  <c r="G209" i="1"/>
  <c r="H206" i="1"/>
  <c r="H209" i="1" s="1"/>
  <c r="F131" i="60"/>
  <c r="G212" i="1"/>
  <c r="H210" i="1"/>
  <c r="H212" i="1" s="1"/>
  <c r="H18" i="1" l="1"/>
  <c r="H29" i="1"/>
  <c r="H30" i="1" s="1"/>
  <c r="G20" i="1"/>
  <c r="H20" i="1" l="1"/>
  <c r="G23" i="1"/>
  <c r="H23" i="1"/>
</calcChain>
</file>

<file path=xl/sharedStrings.xml><?xml version="1.0" encoding="utf-8"?>
<sst xmlns="http://schemas.openxmlformats.org/spreadsheetml/2006/main" count="10791" uniqueCount="374">
  <si>
    <t>PLANILHA ESTIMATIVA</t>
  </si>
  <si>
    <t>Anexo IV - Planilha de Custos e Formação de Preços para Serviços de Vigilância - GEX Belém, Marabá e Santarém/PA</t>
  </si>
  <si>
    <t>INSS - GERÊNCIA EXECUTIVA EM BELÉM, MARABÁ E SANTARÉM / PA</t>
  </si>
  <si>
    <t>PREGÃO ELETRÔNICO Nº</t>
  </si>
  <si>
    <t>DATA DA ABERTURA:</t>
  </si>
  <si>
    <t>Hora:</t>
  </si>
  <si>
    <t>1 - OBJETO:</t>
  </si>
  <si>
    <t>Contratação de serviços de segurança e vigilância orgânica e patrimonial desarmada, visando atender as demandas das Gerências Executivas vinculadas, conforme condições, quantidades e exigências estabelecidas neste instrumento convocatório.</t>
  </si>
  <si>
    <t>2 - CONDIÇÕES GERAIS</t>
  </si>
  <si>
    <t>Conforme Termo de Referência.</t>
  </si>
  <si>
    <t>RESUMO GERAL</t>
  </si>
  <si>
    <t>DESCRIÇÃO</t>
  </si>
  <si>
    <t>POSTOS / HE</t>
  </si>
  <si>
    <t>VALOR MENSAL</t>
  </si>
  <si>
    <t>VALOR GLOBAL</t>
  </si>
  <si>
    <t>POSTO DE VIGILÂNCIA DESARMADA 44 HORAS SEMANAIS</t>
  </si>
  <si>
    <t>POSTO DE VIGILÂNCIA DESARMADA 12x36 DIURNO</t>
  </si>
  <si>
    <t>POSTO DE VIGILÂNCIA DESARMADA 12x36 NOTURNO</t>
  </si>
  <si>
    <t>HORA EXTRA (Sábado)</t>
  </si>
  <si>
    <t>HORA EXTRA (Domingo e feriados)</t>
  </si>
  <si>
    <t>VALOR TOTAL:</t>
  </si>
  <si>
    <t>PLANILHA 2023</t>
  </si>
  <si>
    <t>Item</t>
  </si>
  <si>
    <t>Município</t>
  </si>
  <si>
    <t>Descrição</t>
  </si>
  <si>
    <t>Quant.</t>
  </si>
  <si>
    <t>Valor do Posto</t>
  </si>
  <si>
    <t>Valor Mensal</t>
  </si>
  <si>
    <t>Valor 12 Meses</t>
  </si>
  <si>
    <t>BELÉM</t>
  </si>
  <si>
    <t>ACARÁ</t>
  </si>
  <si>
    <t>BARCARENA</t>
  </si>
  <si>
    <t>BENEVIDES</t>
  </si>
  <si>
    <t>CONCÓRDIA DO PARÁ</t>
  </si>
  <si>
    <t>DOM ELISEU</t>
  </si>
  <si>
    <t>IPIXUNA DO PARÁ</t>
  </si>
  <si>
    <t>MARAPANIM</t>
  </si>
  <si>
    <t>MOCAJUBA</t>
  </si>
  <si>
    <t>NOVA ESPERANÇA DO PIRIÁ</t>
  </si>
  <si>
    <t>ABAETETUBA</t>
  </si>
  <si>
    <t>ICOARACÍ</t>
  </si>
  <si>
    <t>BRAGANÇA</t>
  </si>
  <si>
    <t>CAMETÁ</t>
  </si>
  <si>
    <t>CAPANEMA</t>
  </si>
  <si>
    <t>CASTANHAL</t>
  </si>
  <si>
    <t>BREVES</t>
  </si>
  <si>
    <t>PARAGOMINAS</t>
  </si>
  <si>
    <t>SANTA IZABEL</t>
  </si>
  <si>
    <t>ANANINDEUA</t>
  </si>
  <si>
    <t>VIGIA</t>
  </si>
  <si>
    <t>VISEU</t>
  </si>
  <si>
    <t>SÃO SEBASTIÃO DA BOA VISTA</t>
  </si>
  <si>
    <t>CURUÇÁ</t>
  </si>
  <si>
    <t>GARRAFÃO DO NORTE</t>
  </si>
  <si>
    <t>SALINÓPOLIS</t>
  </si>
  <si>
    <t>IGARAPÉ-AÇU</t>
  </si>
  <si>
    <t>CAPITÃO DO POÇO</t>
  </si>
  <si>
    <t>MÃE DO RIO</t>
  </si>
  <si>
    <t>SÃO MIGUEL DO GUAMÁ</t>
  </si>
  <si>
    <t>BAIÃO</t>
  </si>
  <si>
    <t>MOJU</t>
  </si>
  <si>
    <t>MARACANÃ</t>
  </si>
  <si>
    <t>MARABÁ</t>
  </si>
  <si>
    <t>CONCEIÇÃO DO ARAGUAIA</t>
  </si>
  <si>
    <t>GOIANÉSIA DO PARÁ</t>
  </si>
  <si>
    <t>OURILÂNDIA DO NORTE</t>
  </si>
  <si>
    <t>PARAUABEPAS</t>
  </si>
  <si>
    <t>REDENÇÃO</t>
  </si>
  <si>
    <t>SÃO GERALDO DO ARAGUAIA</t>
  </si>
  <si>
    <t>TUCURUÍ</t>
  </si>
  <si>
    <t>XINGUARA</t>
  </si>
  <si>
    <t>JACUNDÁ</t>
  </si>
  <si>
    <t>RONDON DO PARÁ</t>
  </si>
  <si>
    <t>TAILÂNDIA</t>
  </si>
  <si>
    <t>SANTANA DO ARAGUAIA</t>
  </si>
  <si>
    <t>NOVO REPARTIMENTO</t>
  </si>
  <si>
    <t>SÃO FÉLIX DO XINGÚ</t>
  </si>
  <si>
    <t>SANTARÉM</t>
  </si>
  <si>
    <t>ALENQUER</t>
  </si>
  <si>
    <t>ALTAMIRA</t>
  </si>
  <si>
    <t>ITAITUBA</t>
  </si>
  <si>
    <t>PORTO DE MOZ</t>
  </si>
  <si>
    <t>NOVO PROGRESSO</t>
  </si>
  <si>
    <t>MONTE ALEGRE</t>
  </si>
  <si>
    <t>URUARÁ</t>
  </si>
  <si>
    <t>Observações:</t>
  </si>
  <si>
    <t xml:space="preserve">As horas extras poderão ser utilizadas em qualquer unidade do contratante, desde que respeitado o limite estabelecido no instrumento contratual. </t>
  </si>
  <si>
    <t>As horas extras só devem ser pagas quando forem utilizadas com a autorização da administração.</t>
  </si>
  <si>
    <t>CÁLCULO DOS INSUMOS</t>
  </si>
  <si>
    <t>ESTIMATIVA ANUAL DE UNIFORMES POR VIGILANTE</t>
  </si>
  <si>
    <t>ITEM</t>
  </si>
  <si>
    <t>DISCRIMINAÇÃO</t>
  </si>
  <si>
    <t>UNIDADE</t>
  </si>
  <si>
    <t>QTDE</t>
  </si>
  <si>
    <t>Preço 1 R$</t>
  </si>
  <si>
    <t>Preço 2</t>
  </si>
  <si>
    <t>Preço 3</t>
  </si>
  <si>
    <t>Média Painel de Preços</t>
  </si>
  <si>
    <t>VALOR MÉDIO</t>
  </si>
  <si>
    <t>Calça</t>
  </si>
  <si>
    <t>unid</t>
  </si>
  <si>
    <t>Camisa de mangas curtas</t>
  </si>
  <si>
    <t>Cinto de nylon</t>
  </si>
  <si>
    <t>Coturno</t>
  </si>
  <si>
    <t>par</t>
  </si>
  <si>
    <t>Meia</t>
  </si>
  <si>
    <t>Blusa de frio - japona</t>
  </si>
  <si>
    <t>Crachá</t>
  </si>
  <si>
    <t>Apito de metal com cordão</t>
  </si>
  <si>
    <t>CUSTO MENSAL DE UNIFORMES</t>
  </si>
  <si>
    <t xml:space="preserve"> MATERIAIS POR POSTO</t>
  </si>
  <si>
    <t>Preço 1</t>
  </si>
  <si>
    <t>Livro de ocorrência</t>
  </si>
  <si>
    <t>Tonfa (cassetete)</t>
  </si>
  <si>
    <t>Porta tonfa (Cassetete)</t>
  </si>
  <si>
    <t>Lanterna tática recarregável</t>
  </si>
  <si>
    <t>CUSTO MENSAL DE MATERIAIS E EQUIPAMENTOS</t>
  </si>
  <si>
    <t>Memória de Cálculo</t>
  </si>
  <si>
    <t>AUXÍLIO REFEIÇÃO</t>
  </si>
  <si>
    <t>QTDE DE TICKETS</t>
  </si>
  <si>
    <t>VALOR UNITÁRIO</t>
  </si>
  <si>
    <t>DESCONTO (1% valor do Auxílio)</t>
  </si>
  <si>
    <t>POSTOS 44h</t>
  </si>
  <si>
    <t>POSTOS 12x36h Diurno</t>
  </si>
  <si>
    <t>POSTOS 12x36h Noturno</t>
  </si>
  <si>
    <t>Média de faltas anuais por  motivos legais</t>
  </si>
  <si>
    <r>
      <rPr>
        <b/>
        <sz val="10"/>
        <color rgb="FF000000"/>
        <rFont val="Verdana"/>
      </rPr>
      <t xml:space="preserve">Ausências legais:
</t>
    </r>
    <r>
      <rPr>
        <sz val="10"/>
        <color rgb="FF000000"/>
        <rFont val="Verdana"/>
      </rPr>
      <t xml:space="preserve">Art. 473 da CLT. Considerando que em média se falta 2 dias por ano com esse tipo de ausência e que apenas 3% dos profissionais se beneficiarão com tal ausência.
Índice que demonstra o custo estimado com a substituição na cobertura de ausência legal. Esse índice
BCCPA = deverá ser aplicado sobre (Módulo 1 + Módulo 2 + Módulo 3).
% Ausências legais = Cálculo do valor = [(BCCPA/30)x1dia]/12 = 0,28%
</t>
    </r>
  </si>
  <si>
    <t>Total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</si>
  <si>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</si>
  <si>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</si>
  <si>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</si>
  <si>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</si>
  <si>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</si>
  <si>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</si>
  <si>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</si>
  <si>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</si>
  <si>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Discriminação do Item</t>
  </si>
  <si>
    <t xml:space="preserve">Valor (R$) </t>
  </si>
  <si>
    <t>13º Salário + Férias + Adicional Férias</t>
  </si>
  <si>
    <t>GPS + FGTS</t>
  </si>
  <si>
    <t>Assistência Médica e Familiar</t>
  </si>
  <si>
    <t>Base de Cálculo</t>
  </si>
  <si>
    <t>Percentual de Mulheres:</t>
  </si>
  <si>
    <t>Expectativa mensal Afastamento Maternidade (Censo IBGE):</t>
  </si>
  <si>
    <t>* NOTA INFORMATIVA</t>
  </si>
  <si>
    <t xml:space="preserve"> ITENS QUE NÃO PODERÃO SER COTADOS NA PLANILHA DE CUSTOS E FORMAÇÃO DE PREÇOS À LUZ DA JURISPRUDÊNCIA CONSOLIDADA DO TCU:</t>
  </si>
  <si>
    <t>1. A ADMINISTRAÇÃO NÃO PODERÁ DESCLASSIFICAR PROPOSTAS QUE APRESENTEM COTAÇÕES PARA RESERVA TÉCNICA, IRPJ, CSLL, SUPERVISÃO/FISCALIZAÇÃO E RECICLAGEM/TREINAMENTO, NEM PODERÁ DESCLASSIFICAR EMPRESAS QUE APRESENTEM PLANILHAS COM COTAÇÕES INCORRETAS PARA OS ENCARGOS TRIBUTÁRIOS.</t>
  </si>
  <si>
    <r>
      <rPr>
        <b/>
        <sz val="9"/>
        <color rgb="FF000000"/>
        <rFont val="Spranq eco sans"/>
      </rPr>
      <t xml:space="preserve">ADVERTE-SE, CONTUDO, QUE, DE ACORDO COM A JURISPRUDÊNCIA CONSOLIDADA DO TCU, </t>
    </r>
    <r>
      <rPr>
        <sz val="10"/>
        <color rgb="FF000000"/>
        <rFont val="Arial"/>
      </rPr>
      <t>É INDEVIDA A COTAÇÃO, COMO ITEM ESPECÍFICO DA PLANILHA, DE CUSTOS RELATIVOS A:</t>
    </r>
  </si>
  <si>
    <r>
      <rPr>
        <b/>
        <sz val="9"/>
        <color rgb="FF000000"/>
        <rFont val="Spranq eco sans"/>
      </rPr>
      <t xml:space="preserve">A) </t>
    </r>
    <r>
      <rPr>
        <sz val="10"/>
        <color rgb="FF000000"/>
        <rFont val="Arial"/>
      </rPr>
      <t>RESERVA TÉCNICA, POIS JÁ ESTARIAM COMPREENDIDOS NAS FALTAS LEGAIS (ACÓRDÃOS TCU Nº 1.696/2010-2ª CÂMARA E Nº 1.319/2010-2ª CÂMARA);</t>
    </r>
  </si>
  <si>
    <r>
      <rPr>
        <b/>
        <sz val="9"/>
        <color rgb="FF000000"/>
        <rFont val="Spranq eco sans"/>
      </rPr>
      <t xml:space="preserve">B) </t>
    </r>
    <r>
      <rPr>
        <sz val="10"/>
        <color rgb="FF000000"/>
        <rFont val="Arial"/>
      </rPr>
      <t>TREINAMENTO/RECICLAGEM/CAPACITAÇÃO OU ITEM CONGÊNERE, UMA VEZ QUE ESSES CUSTOS JÁ ESTÃO ENGLOBADOS NAS DESPESAS ADMINISTRATIVAS DA CONTRATADA, SENDO DE SUA EXCLUSIVA RESPONSABILIDADE (ACÓRDÃOS TCU Nº 592/2010-PLENÁRIO, Nº 1.696/2010-2ª CÂMARA E Nº 592/2010-PLENÁRIO);</t>
    </r>
  </si>
  <si>
    <r>
      <rPr>
        <b/>
        <sz val="9"/>
        <color rgb="FF000000"/>
        <rFont val="Spranq eco sans"/>
      </rPr>
      <t xml:space="preserve">C) </t>
    </r>
    <r>
      <rPr>
        <sz val="10"/>
        <color rgb="FF000000"/>
        <rFont val="Arial"/>
      </rPr>
      <t>SUPERVISÃO E FISCALIZAÇÃO, UMA VEZ QUE ESSES CUSTOS JÁ ESTÃO ENGLOBADOS NAS DESPESAS ADMINISTRATIVAS DA CONTRATADA (ACÓRDÃO Nº 592/2010-PLENÁRIO);*</t>
    </r>
  </si>
  <si>
    <r>
      <rPr>
        <b/>
        <sz val="9"/>
        <color rgb="FF000000"/>
        <rFont val="Spranq eco sans"/>
      </rPr>
      <t xml:space="preserve">D) </t>
    </r>
    <r>
      <rPr>
        <sz val="10"/>
        <color rgb="FF000000"/>
        <rFont val="Arial"/>
      </rPr>
      <t>IRPJ E CSLL, POR SE CONSTITUÍREM EM TRIBUTOS DE NATUREZA DIRETA E PERSONALÍSTICA, QUE ONERAM PESSOALMENTE O CONTRATADO, NÃO DEVEM SER REPASSADOS À CONTRATANTE, NÃO PODENDO, AINDA, SEREM COTADOS NO ITEM REFERENTE AO LUCRO E DESPESAS ADMINISTRATIVAS/OPERACIONAIS (ACÓRDÃOS TCU N° 1.595/2006 - PLENÁRIO, N° 325/2009 - PLENÁRIO E N° 2.354/2010 - 2ª CÂMARA). *</t>
    </r>
  </si>
  <si>
    <r>
      <rPr>
        <b/>
        <sz val="9"/>
        <color rgb="FF000000"/>
        <rFont val="Spranq eco sans"/>
      </rPr>
      <t xml:space="preserve">DESSE MODO, </t>
    </r>
    <r>
      <rPr>
        <sz val="10"/>
        <color rgb="FF000000"/>
        <rFont val="Arial"/>
      </rPr>
      <t>SE A EMPRESA OS COTAR, HAVERÁ SUPRESSÃO UNILATERAL DO ITEM DA PLANILHA E DEDUÇÃO/GLOSA, NO VALOR TOTAL DO DÉBITO, QUANDO DO PAGAMENTO MENSAL OU DA REPACTUAÇÃO. A EMPRESA QUE OS TENHA COTADO INCORRETAMENTE PODERÁ CORRIGIR A PLANILHA DE CUSTOS E FORMAÇÃO DOS PREÇOS ATÉ O MOMENTO DA ACEITABILIDADE DA PROPOSTA PELO PREGOEIRO, OPORTUNIDADE NA QUAL PRECLUIRÁ SEU DIREITO A CORREÇÕES.</t>
    </r>
  </si>
  <si>
    <r>
      <rPr>
        <b/>
        <sz val="9"/>
        <color rgb="FF000000"/>
        <rFont val="Spranq eco sans"/>
      </rPr>
      <t>2.</t>
    </r>
    <r>
      <rPr>
        <sz val="10"/>
        <color rgb="FF000000"/>
        <rFont val="Arial"/>
      </rPr>
      <t xml:space="preserve"> COTAÇÃO DE ENCARGOS TRIBUTÁRIOS - CUIDADOS E CONSEQUÊNCIAS À LUZ DA JURISPRUDÊNCIA DO TCU: </t>
    </r>
  </si>
  <si>
    <t>A EMPRESA É A ÚNICA RESPONSÁVEL PELA COTAÇÃO CORRETA DOS ENCARGOS TRIBUTÁRIOS. EM CASO DE ERRO OU COTAÇÃO INCOMPATÍVEL COM O REGIME TRIBUTÁRIO A QUE SE SUBMETE, SERÃO ADOTADAS AS ORIENTAÇÕES A SEGUIR:*</t>
  </si>
  <si>
    <r>
      <rPr>
        <b/>
        <sz val="9"/>
        <color rgb="FF000000"/>
        <rFont val="Spranq eco sans"/>
      </rPr>
      <t>A)</t>
    </r>
    <r>
      <rPr>
        <sz val="10"/>
        <color rgb="FF000000"/>
        <rFont val="Arial"/>
      </rPr>
      <t xml:space="preserve"> </t>
    </r>
    <r>
      <rPr>
        <b/>
        <sz val="9"/>
        <color rgb="FF000000"/>
        <rFont val="Spranq eco sans"/>
      </rPr>
      <t>COTAÇÃO DE PERCENTUAL MENOR QUE O ADEQUADO</t>
    </r>
    <r>
      <rPr>
        <sz val="10"/>
        <color rgb="FF000000"/>
        <rFont val="Arial"/>
      </rPr>
      <t>: O PERCENTUAL SERÁ MANTIDO DURANTE TODA A EXECUÇÃO CONTRATUAL;</t>
    </r>
  </si>
  <si>
    <r>
      <rPr>
        <b/>
        <sz val="9"/>
        <color rgb="FF000000"/>
        <rFont val="Spranq eco sans"/>
      </rPr>
      <t>B) COTAÇÃO DE PERCENTUAL MAIOR QUE O ADEQUADO:</t>
    </r>
    <r>
      <rPr>
        <sz val="10"/>
        <color rgb="FF000000"/>
        <rFont val="Arial"/>
      </rPr>
      <t xml:space="preserve"> PARA ATENDER AS ORIENTAÇÕES DOS ACÓRDÃOS TCU N° 3.037/2009-PLENÁRIO, Nº 1.696/2010 - 2ª CÂMARA, Nº 1.442/2010-2ª CÂMARA E Nº 387/2010-2ª CÂMARA, O EXCESSO SERÁ SUPRIMIDO, UNILATERALMENTE, DA PLANILHA E HAVERÁ GLOSA/DEDUÇÃO, QUANDO DO PAGAMENTO OU DA REPACTUAÇÃO, PARA FINS DE TOTAL RESSARCIMENTO DO DÉBITO.</t>
    </r>
  </si>
  <si>
    <t>DESTA FEITA, TODOS OS ENCARGOS TRIBUTÁRIOS DEVERÃO SER ADEQUADAMENTE COTADOS NA PLANILHA DE CUSTOS E FORMAÇÃO DE PREÇOS. DEVEM SER ATENDIDAS, EXEMPLIFICATIVAMENTE, AS RECOMENDAÇÕES QUE SEGUEM:</t>
  </si>
  <si>
    <t>A) UTILIZAÇÃO DA ALÍQUOTA CORRETA DO ISSQN, PARA CADA POSTO DE TRABALHO NO RESPECTIVO MUNICÍPIO;</t>
  </si>
  <si>
    <t>B) COTAÇÃO CORRETA DO PIS E DA COFINS DE ACORDO COM O REGIME TRIBUTÁRIO A QUE SE SUBMETER A EMPRESA;</t>
  </si>
  <si>
    <t xml:space="preserve">C) NÃO COTAÇÃO DAS CONTRIBUIÇÕES DE TERCEIROS (SESI, SENAI, SEBRAE, ETC.), SE A EMPRESA NÃO ESTIVER, A ESSAS, SUBMETIDA.  </t>
  </si>
  <si>
    <t xml:space="preserve">A EMPRESA QUE OS TENHA COTADO INCORRETAMENTE PODERÁ CORRIGIR A PLANILHA DE CUSTOS E FORMAÇÃO DOS PREÇOS ATÉ O MOMENTO DA ACEITABILIDADE DA PROPOSTA PELO PREGOEIRO, OPORTUNIDADE NA QUAL PRECLUIRÁ SEU DIREITO A CORREÇÕES. </t>
  </si>
  <si>
    <t>3. REGISTRE-SE QUE, AO ANALISAR A REPACTUAÇÃO E A PRORROGAÇÃO, A ADMINISTRAÇÃO DEVE VERIFICAR SE OS CUSTOS INICIALMENTE ORÇADOS CORRESPONDEM À REALIDADE DA EXECUÇÃO DO CONTRATO. DEVE, TAMBÉM, REAVALIAR TODOS OS ITENS ESTIMATIVOS APÓS A EXECUÇÃO DO PRIMEIRO ANO DO CONTRATO, PARA QUE SE CONSTATE EVENTUAL NECESSIDADE DE MODIFICAÇÃO EM SEU VALOR, OBSERVANDO O DISPOSTO NO ART. 30-A, § 1º, INC. II, DA IN 02/2008 DA SLTI MPOG;</t>
  </si>
  <si>
    <t>DESTACA-SE AINDA, O ENTENDIMENTO DO TCU SOBRE ALGUNS ITENS DAS PLANILHAS DE CUSTOS, TAIS COMO:</t>
  </si>
  <si>
    <r>
      <rPr>
        <b/>
        <sz val="9"/>
        <color rgb="FF000000"/>
        <rFont val="Spranq eco sans"/>
      </rPr>
      <t xml:space="preserve">A) </t>
    </r>
    <r>
      <rPr>
        <sz val="10"/>
        <color rgb="FF000000"/>
        <rFont val="Arial"/>
      </rPr>
      <t>LICENÇA MATERNIDADE – CONSIDERAR APENAS O PAGAMENTO DE ENCARGOS SOCIAIS E BENEFÍCIOS INCIDENTES SOBRE A REMUNERAÇÃO PARA AUXÍLIO MATERNIDADE, UMA VEZ QUE O ÔNUS DA LICENÇA MATERNIDADE É SUPORTADO PELA PREVIDÊNCIA SOCIAL, FUNDAMENTADO NO ART.7º, INCISO XIX, DA CONSTITUIÇÃO FEDERAL (ACÓRDÃO 1753/2008 - PLENÁRIO);</t>
    </r>
  </si>
  <si>
    <r>
      <rPr>
        <b/>
        <sz val="9"/>
        <color rgb="FF000000"/>
        <rFont val="Spranq eco sans"/>
      </rPr>
      <t xml:space="preserve">B) </t>
    </r>
    <r>
      <rPr>
        <sz val="10"/>
        <color rgb="FF000000"/>
        <rFont val="Arial"/>
      </rPr>
      <t>AVISO PRÉVIO TRABALHADO - DEVE SER PAGO APENAS NO PRIMEIRO ANO DO CONTRATO, DEVENDO SER EXCLUÍDO DA PLANILHA A PARTIR DO SEGUNDO ANO, UMA VEZ QUE SÓ HAVERÁ UMA DEMISSÃO E UMA INDENIZAÇÃO POR EMPREGADO. (ACÓRDÃO 3006/2010 – PLENÁRIO); *</t>
    </r>
  </si>
  <si>
    <t>OBS: Em conformidade com a IN N° 05 DE 26/05/2017 e alteração acrescentada pela IN N° 07 de 20/09/2018, e em referência a Nota 3 do Módulo 2 do Anexo VII-D, resaltamos o texto a seguir "Levando em consideração a vigência contratual prevista no art. 57 da Lei nº 8.666, de 23 de junho de 1993, a rubrica férias do subítem 2.1 tem como objetivo principal suprir a necessidade do pagamento das férias remuneradas ao final do contrato de 12 meses. Esta rubrica, quando da prorrogação contratual, torna-se custo não renovável".</t>
  </si>
  <si>
    <t>Planilha de Custos e Formação de Preços para Serviços de Vigilância - GEX - Campo Grande-MS</t>
  </si>
  <si>
    <t>Nº do Processo:</t>
  </si>
  <si>
    <t>35014.499513/2022-13</t>
  </si>
  <si>
    <t>Pregão Eletrônico nº</t>
  </si>
  <si>
    <t>Data:</t>
  </si>
  <si>
    <t>Discriminação dos Serviços (dados referentes à contratação)</t>
  </si>
  <si>
    <r>
      <rPr>
        <b/>
        <sz val="12"/>
        <color rgb="FF000000"/>
        <rFont val="Arial"/>
      </rPr>
      <t xml:space="preserve">A – </t>
    </r>
    <r>
      <rPr>
        <sz val="10"/>
        <color rgb="FF000000"/>
        <rFont val="Arial"/>
      </rPr>
      <t>Data de apresentação da proposta (dia/mês/ano)</t>
    </r>
  </si>
  <si>
    <r>
      <rPr>
        <b/>
        <sz val="12"/>
        <color rgb="FF000000"/>
        <rFont val="Arial"/>
      </rPr>
      <t xml:space="preserve">B – </t>
    </r>
    <r>
      <rPr>
        <sz val="10"/>
        <color rgb="FF000000"/>
        <rFont val="Arial"/>
      </rPr>
      <t>Município/UF</t>
    </r>
  </si>
  <si>
    <t>Pará</t>
  </si>
  <si>
    <r>
      <rPr>
        <b/>
        <sz val="12"/>
        <color rgb="FF000000"/>
        <rFont val="Arial"/>
      </rPr>
      <t xml:space="preserve">C – </t>
    </r>
    <r>
      <rPr>
        <sz val="10"/>
        <color rgb="FF000000"/>
        <rFont val="Arial"/>
      </rPr>
      <t>Ano Acordo, Convenção ou Sentença Normativa em Dissídio Coletivo</t>
    </r>
  </si>
  <si>
    <r>
      <rPr>
        <b/>
        <sz val="12"/>
        <color rgb="FF000000"/>
        <rFont val="Arial"/>
      </rPr>
      <t xml:space="preserve">D – </t>
    </r>
    <r>
      <rPr>
        <sz val="10"/>
        <color rgb="FF000000"/>
        <rFont val="Arial"/>
      </rPr>
      <t>Nº de meses de execução contratual</t>
    </r>
  </si>
  <si>
    <t>Identificação do Serviço</t>
  </si>
  <si>
    <t>Tipo de Serviço</t>
  </si>
  <si>
    <t>Unid. de Medida</t>
  </si>
  <si>
    <t>Hora Extra Sábado</t>
  </si>
  <si>
    <t>Hora Extra Domingo</t>
  </si>
  <si>
    <t>Contratação de serviços de segurança e vigilância orgânica e patrimonial desarmada, visando atender as demandas das Gerências Executivas de Belém, Marabá e Santarém-PA, conforme condições, quantidades e exigências estabelecidas no instrumento convocatório.</t>
  </si>
  <si>
    <t>Hora</t>
  </si>
  <si>
    <t>Mão de obra vinculada à execução contratual</t>
  </si>
  <si>
    <t>Dados para composição dos custos referente à mão de obra</t>
  </si>
  <si>
    <r>
      <rPr>
        <b/>
        <sz val="12"/>
        <color rgb="FF000000"/>
        <rFont val="Arial"/>
      </rPr>
      <t xml:space="preserve">1 – </t>
    </r>
    <r>
      <rPr>
        <sz val="10"/>
        <color rgb="FF000000"/>
        <rFont val="Arial"/>
      </rPr>
      <t>Tipo de serviço (mesmo serviço com características distintas)</t>
    </r>
  </si>
  <si>
    <t>Vigilância</t>
  </si>
  <si>
    <r>
      <rPr>
        <b/>
        <sz val="12"/>
        <color rgb="FF000000"/>
        <rFont val="Arial"/>
      </rPr>
      <t xml:space="preserve">2 – </t>
    </r>
    <r>
      <rPr>
        <sz val="10"/>
        <color rgb="FF000000"/>
        <rFont val="Arial"/>
      </rPr>
      <t>Classificação Brasileira de Ocupações (CBO)</t>
    </r>
  </si>
  <si>
    <t>517330</t>
  </si>
  <si>
    <r>
      <rPr>
        <b/>
        <sz val="12"/>
        <color rgb="FF000000"/>
        <rFont val="Arial"/>
      </rPr>
      <t xml:space="preserve">3 – </t>
    </r>
    <r>
      <rPr>
        <sz val="10"/>
        <color rgb="FF000000"/>
        <rFont val="Arial"/>
      </rPr>
      <t>Salário Normativo da Categoria Profissional</t>
    </r>
  </si>
  <si>
    <r>
      <rPr>
        <b/>
        <sz val="12"/>
        <color rgb="FF000000"/>
        <rFont val="Arial"/>
      </rPr>
      <t xml:space="preserve">4 – </t>
    </r>
    <r>
      <rPr>
        <sz val="10"/>
        <color rgb="FF000000"/>
        <rFont val="Arial"/>
      </rPr>
      <t>Categoria profissional (vinculada à execução contratual)</t>
    </r>
  </si>
  <si>
    <t>Vigilante</t>
  </si>
  <si>
    <r>
      <rPr>
        <b/>
        <sz val="12"/>
        <color rgb="FF000000"/>
        <rFont val="Arial"/>
      </rPr>
      <t xml:space="preserve">5 – </t>
    </r>
    <r>
      <rPr>
        <sz val="10"/>
        <color rgb="FF000000"/>
        <rFont val="Arial"/>
      </rPr>
      <t>Data base da categoria (dia/mês/ano)</t>
    </r>
  </si>
  <si>
    <t>01 de março</t>
  </si>
  <si>
    <r>
      <rPr>
        <b/>
        <sz val="12"/>
        <color rgb="FF000000"/>
        <rFont val="Arial"/>
      </rPr>
      <t xml:space="preserve">6 – </t>
    </r>
    <r>
      <rPr>
        <sz val="10"/>
        <color rgb="FF000000"/>
        <rFont val="Arial"/>
      </rPr>
      <t>Numero de registro da convenção coletiva no MTE:</t>
    </r>
  </si>
  <si>
    <t>CUSTOS</t>
  </si>
  <si>
    <t>Percentuais e Valores de Referência</t>
  </si>
  <si>
    <t>MÓDULO 1: COMPOSIÇÃO DA REMUNERAÇÃO</t>
  </si>
  <si>
    <t>1 - Composição da Remuneração</t>
  </si>
  <si>
    <t>Valores/ Percentuais</t>
  </si>
  <si>
    <r>
      <rPr>
        <sz val="11"/>
        <color rgb="FF000000"/>
        <rFont val="Times New Roman"/>
        <family val="1"/>
      </rPr>
      <t xml:space="preserve">A – Salário Base </t>
    </r>
    <r>
      <rPr>
        <sz val="10"/>
        <color rgb="FF000000"/>
        <rFont val="Times New Roman"/>
        <family val="1"/>
      </rPr>
      <t>(conforme Cláusula Terceira da CCT)</t>
    </r>
  </si>
  <si>
    <t xml:space="preserve">    B - Adicional de Periculosidade (conforme Cláusula Décima Quarta da CCT)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</si>
  <si>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</si>
  <si>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</si>
  <si>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</si>
  <si>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Penosidade</t>
  </si>
  <si>
    <t xml:space="preserve">    G - Outros</t>
  </si>
  <si>
    <t>MÓDULO 2: ENCARGOS E BENEFÍCIOS ANUAIS, MENSAIS E DIÁRIOS</t>
  </si>
  <si>
    <t>2.1 - 13º Salário, Férias e Adicional de Férias</t>
  </si>
  <si>
    <t>Percentuais</t>
  </si>
  <si>
    <t xml:space="preserve">    A - 13º salário</t>
  </si>
  <si>
    <r>
      <rPr>
        <sz val="11"/>
        <color rgb="FF000000"/>
        <rFont val="Times New Roman"/>
        <family val="1"/>
      </rPr>
      <t xml:space="preserve">    B - Férias e Adicional de Férias (O custo com o valor pago ao substituto durante as férias do empregado consta na letra "A" do submódulo 4.1), </t>
    </r>
    <r>
      <rPr>
        <sz val="11"/>
        <color rgb="FFFF0000"/>
        <rFont val="Times New Roman"/>
        <family val="1"/>
      </rPr>
      <t>(custo não renovável)</t>
    </r>
    <r>
      <rPr>
        <sz val="11"/>
        <color rgb="FF000000"/>
        <rFont val="Times New Roman"/>
        <family val="1"/>
      </rPr>
      <t>.</t>
    </r>
  </si>
  <si>
    <r>
      <rPr>
        <b/>
        <sz val="11"/>
        <color rgb="FF000000"/>
        <rFont val="Times New Roman"/>
        <family val="1"/>
      </rPr>
      <t xml:space="preserve">2.2 - GPS, FGTS e outras contribuições </t>
    </r>
    <r>
      <rPr>
        <sz val="10"/>
        <color rgb="FF000000"/>
        <rFont val="Times New Roman"/>
        <family val="1"/>
      </rPr>
      <t>(Incide sobre os Módulos 1 e 2.1)</t>
    </r>
  </si>
  <si>
    <t xml:space="preserve">    A - INSS</t>
  </si>
  <si>
    <t xml:space="preserve">    B - Salário Educação</t>
  </si>
  <si>
    <r>
      <rPr>
        <sz val="11"/>
        <color rgb="FF000000"/>
        <rFont val="Times New Roman"/>
        <family val="1"/>
      </rPr>
      <t xml:space="preserve">    C - SAT </t>
    </r>
    <r>
      <rPr>
        <sz val="10"/>
        <color rgb="FF000000"/>
        <rFont val="Times New Roman"/>
        <family val="1"/>
      </rPr>
      <t>(Utilizar o RAT Ajustado conforme GFIP: RAT x FAP)</t>
    </r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</si>
  <si>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</si>
  <si>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</si>
  <si>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</si>
  <si>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</si>
  <si>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</si>
  <si>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2.3 - Benefícios Mensais e Diários</t>
  </si>
  <si>
    <t xml:space="preserve">      A – Transporte (Devido por dia trabalhado)</t>
  </si>
  <si>
    <t xml:space="preserve">    B – Auxílio-Refeição/Alimentação (Devido por dia trabalhado)</t>
  </si>
  <si>
    <t xml:space="preserve">    C - Assistência Médica e Familiar (Conforme CCT)</t>
  </si>
  <si>
    <t xml:space="preserve">    D – Auxílio Creche</t>
  </si>
  <si>
    <t xml:space="preserve">    E – Auxílio Morte/Funeral (Conforme CCT)</t>
  </si>
  <si>
    <t xml:space="preserve">    F – Outros (Seguro de Vida) - Conforme CCT)</t>
  </si>
  <si>
    <t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</si>
  <si>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</si>
  <si>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</si>
  <si>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</si>
  <si>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>MÓDULO 3: PROVISÃO PARA RESCISÃO</t>
  </si>
  <si>
    <t>3 - Provisão para Rescisão</t>
  </si>
  <si>
    <r>
      <rPr>
        <sz val="11"/>
        <color rgb="FF000000"/>
        <rFont val="Times New Roman"/>
        <family val="1"/>
      </rPr>
      <t xml:space="preserve">    A - Aviso Prévio Indenizado</t>
    </r>
    <r>
      <rPr>
        <sz val="11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(Esta parcela deverá ser reduzida após o primeiro ano da contratação para o percentual máximo de 0,042%: Acórdão 1.186/2017-P)</t>
    </r>
  </si>
  <si>
    <t xml:space="preserve">    B - Incidência do FGTS sobre Aviso Prévio Indenizado</t>
  </si>
  <si>
    <t xml:space="preserve">    C - Multa do FGTS e contribuições sociais sobre o Aviso Prévio Indenizado</t>
  </si>
  <si>
    <r>
      <rPr>
        <sz val="11"/>
        <color rgb="FF000000"/>
        <rFont val="Times New Roman"/>
        <family val="1"/>
      </rPr>
      <t xml:space="preserve">    D - Aviso Prévio Trabalhado</t>
    </r>
    <r>
      <rPr>
        <sz val="11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(Esta parcela deverá ser reduzida após o primeiro ano da contratação para o percentual máximo de 0,194%: Acórdão 1.186/2017-P)</t>
    </r>
  </si>
  <si>
    <t xml:space="preserve">    E - Incidência de GPS, FGTS e outras contribuições (submódulo 2.2) sobre o Aviso Prévio Trabalhado</t>
  </si>
  <si>
    <t xml:space="preserve">    F - Multa do FGTS sobre o Aviso Prévio Trabalhado (Rescisões sem justa causa)</t>
  </si>
  <si>
    <t>MÓDULO 4: CUSTO DE REPOSIÇÃO DO PROFISSIONAL AUSENTE</t>
  </si>
  <si>
    <t>4.1 – Substituto nas Ausências Legais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</si>
  <si>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</si>
  <si>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</si>
  <si>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</si>
  <si>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</si>
  <si>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</si>
  <si>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</si>
  <si>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>4.2 - Substituto na Intrajornada (Indenizada)</t>
  </si>
  <si>
    <t xml:space="preserve">    A - Substituto na cobertura de intervalo para repouso ou alimentação (Intrajornada indenizada de 1 hora, conforme CCT)</t>
  </si>
  <si>
    <t>4 - Custo de Reposição do Profissional Ausente</t>
  </si>
  <si>
    <t xml:space="preserve">    4.1 - Substituto nas ausências Legais</t>
  </si>
  <si>
    <t xml:space="preserve">    4.2 - Intrajornada indenizada</t>
  </si>
  <si>
    <t>MÓDULO 5: INSUMOS DIVERSOS</t>
  </si>
  <si>
    <t>5 - Insumos Diversos</t>
  </si>
  <si>
    <t xml:space="preserve">    A - Uniformes</t>
  </si>
  <si>
    <t xml:space="preserve">    B - Materiais</t>
  </si>
  <si>
    <t xml:space="preserve">    C – Equipamentos</t>
  </si>
  <si>
    <t xml:space="preserve">    D - Outros (especificar)</t>
  </si>
  <si>
    <t>MÓDULO 6: CUSTOS INDIRETOS, TRIBUTOS E LUCRO</t>
  </si>
  <si>
    <t>6 - Custos Indiretos, Tributos e Lucro</t>
  </si>
  <si>
    <t xml:space="preserve">    A - Custos Indiretos</t>
  </si>
  <si>
    <t xml:space="preserve">    B - Lucro</t>
  </si>
  <si>
    <r>
      <rPr>
        <sz val="11"/>
        <color rgb="FF000000"/>
        <rFont val="Times New Roman"/>
        <family val="1"/>
      </rPr>
      <t xml:space="preserve">    C - Tributos</t>
    </r>
    <r>
      <rPr>
        <sz val="10"/>
        <color rgb="FF000000"/>
        <rFont val="Times New Roman"/>
        <family val="1"/>
      </rPr>
      <t xml:space="preserve"> (De acordo com o regime tributário a que estiver sujeito)</t>
    </r>
  </si>
  <si>
    <t xml:space="preserve">        C.1.1 - Tributos Federais (COFINS)</t>
  </si>
  <si>
    <t xml:space="preserve">        C.1.2 - Tributos Federais (PIS)</t>
  </si>
  <si>
    <t xml:space="preserve">        C.2 - Tributos Estaduais (especificar)</t>
  </si>
  <si>
    <r>
      <rPr>
        <sz val="11"/>
        <color rgb="FF333333"/>
        <rFont val="Times New Roman"/>
        <family val="1"/>
      </rPr>
      <t xml:space="preserve">        C.3 - Tributos Municipais  (ISSQN </t>
    </r>
    <r>
      <rPr>
        <sz val="9"/>
        <color rgb="FF333333"/>
        <rFont val="Arial"/>
      </rPr>
      <t>do município de prestação do serviço (art. 3º, XVI, LC nº 116/2003)</t>
    </r>
    <r>
      <rPr>
        <sz val="11"/>
        <color rgb="FF333333"/>
        <rFont val="Times New Roman"/>
        <family val="1"/>
      </rPr>
      <t>)</t>
    </r>
  </si>
  <si>
    <t xml:space="preserve">        C.4 - Outros Tributos (especificar)</t>
  </si>
  <si>
    <t>QUADRO RESUMO DO CUSTO POR EMPREGADO</t>
  </si>
  <si>
    <t>Mão de 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</si>
  <si>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</si>
  <si>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</si>
  <si>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</si>
  <si>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</si>
  <si>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</si>
  <si>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>Subtotal (A + B + C + D + E)</t>
  </si>
  <si>
    <t xml:space="preserve">    F - Módulo 6 - Custos Indiretos, Tributos e Lucro</t>
  </si>
  <si>
    <t>SUBTOTAL PREÇO FIXO POR VIGILANTE</t>
  </si>
  <si>
    <t>VALOR DOS SERVIÇOS</t>
  </si>
  <si>
    <t>ESCALA DE TRABALHO</t>
  </si>
  <si>
    <t>QTDE DE HORAS</t>
  </si>
  <si>
    <t>PREÇO DA HORA</t>
  </si>
  <si>
    <t>SUBTOTAL (R$)</t>
  </si>
  <si>
    <t>I – HORA EXTRA – SÁBADO</t>
  </si>
  <si>
    <t>I – HORA EXTRA – DOMINGO E FERIADO</t>
  </si>
  <si>
    <t>TOTAL MENSAL</t>
  </si>
  <si>
    <t>Planilha de Custos e Formação de Preços para Serviços de Vigilância - GEX – Belém, Marabá e Santarém-PA</t>
  </si>
  <si>
    <t>Belém – PA</t>
  </si>
  <si>
    <t>Posto de 44 h semanais (Qtde)</t>
  </si>
  <si>
    <t>Posto 12X36 Diurnas (Qtde)</t>
  </si>
  <si>
    <t>Posto 12X36 Noturno (Qtde)</t>
  </si>
  <si>
    <t>Posto</t>
  </si>
  <si>
    <t>01 de janeiro</t>
  </si>
  <si>
    <r>
      <rPr>
        <b/>
        <sz val="12"/>
        <color rgb="FF000000"/>
        <rFont val="Arial"/>
      </rPr>
      <t xml:space="preserve">6 – </t>
    </r>
    <r>
      <rPr>
        <sz val="10"/>
        <color rgb="FF000000"/>
        <rFont val="Arial"/>
      </rPr>
      <t>Numero de registro da convenção coletiva no MTE</t>
    </r>
  </si>
  <si>
    <t>PA000985/2022</t>
  </si>
  <si>
    <t>44 horas semanais</t>
  </si>
  <si>
    <t>12X36 Diurnas</t>
  </si>
  <si>
    <t>12X36 Noturnas</t>
  </si>
  <si>
    <t xml:space="preserve">    A – Salário Normativo</t>
  </si>
  <si>
    <t xml:space="preserve">    B - Adicional de Periculosidade</t>
  </si>
  <si>
    <r>
      <rPr>
        <sz val="11"/>
        <color rgb="FF000000"/>
        <rFont val="Times New Roman"/>
        <family val="1"/>
      </rPr>
      <t xml:space="preserve">    B - Férias e Adicional de Férias </t>
    </r>
    <r>
      <rPr>
        <sz val="10"/>
        <color rgb="FF000000"/>
        <rFont val="Times New Roman"/>
        <family val="1"/>
      </rPr>
      <t>(O custo com o valor pago ao substituto durante as férias do empregado consta na letra "A" do submódulo 4.1),</t>
    </r>
    <r>
      <rPr>
        <sz val="11"/>
        <color rgb="FFFF0000"/>
        <rFont val="Times New Roman"/>
        <family val="1"/>
      </rPr>
      <t xml:space="preserve"> (custo não renovável).</t>
    </r>
  </si>
  <si>
    <t xml:space="preserve">    A – Auxílio Transporte (Por dia trabalhado)</t>
  </si>
  <si>
    <t xml:space="preserve">    B – Auxílio Alimentação (Jornada igual ou superior a 6 horas)</t>
  </si>
  <si>
    <t xml:space="preserve">    C – Assistência Médica</t>
  </si>
  <si>
    <t xml:space="preserve">    E – Auxílio Morte/Funeral</t>
  </si>
  <si>
    <t xml:space="preserve">    F – Seguro de Vida</t>
  </si>
  <si>
    <t>Valores</t>
  </si>
  <si>
    <t xml:space="preserve">    B - Materiais (Valor por posto)</t>
  </si>
  <si>
    <t xml:space="preserve">    C - Outros (especificar)</t>
  </si>
  <si>
    <t xml:space="preserve">    C - Tributos (Percentuais de acordo com o regime tributário da empresa)</t>
  </si>
  <si>
    <t xml:space="preserve">        C.1.1 - Tributos Federais (PIS)</t>
  </si>
  <si>
    <t>NUMERO DE POSTOS</t>
  </si>
  <si>
    <t>PREÇO POR POSTO</t>
  </si>
  <si>
    <t>I - Posto de Vigilância – 44 (quarenta e quatro) horas semanais</t>
  </si>
  <si>
    <t>II - Posto de Vigilância – 12 x 36 horas diurnas, de segunda-feira a domingo</t>
  </si>
  <si>
    <t>III - Posto de Vigilância – 12 x 36 horas noturnas, de segunda-feira a domingo</t>
  </si>
  <si>
    <t>Acará – PA</t>
  </si>
  <si>
    <t>Barcarena – PA</t>
  </si>
  <si>
    <t>Benevides – PA</t>
  </si>
  <si>
    <t>Concórdia do Pará – PA</t>
  </si>
  <si>
    <t>Dom Eliseu – PA</t>
  </si>
  <si>
    <t>Ipixuna do Pará – PA</t>
  </si>
  <si>
    <t>Marapanim – PA</t>
  </si>
  <si>
    <t>Mocajuba – PA</t>
  </si>
  <si>
    <t>Nova Esperança do Piriá – PA</t>
  </si>
  <si>
    <t>Abaetetuba – PA</t>
  </si>
  <si>
    <t>Icoarí – PA</t>
  </si>
  <si>
    <t>Bragança – PA</t>
  </si>
  <si>
    <t>Cametá – PA</t>
  </si>
  <si>
    <t>Capanema – PA</t>
  </si>
  <si>
    <t>Castanhal – PA</t>
  </si>
  <si>
    <t>Breves – PA</t>
  </si>
  <si>
    <t>Paragominas – PA</t>
  </si>
  <si>
    <t>Santa Izabel – PA</t>
  </si>
  <si>
    <t>Ananindeua – PA</t>
  </si>
  <si>
    <t>Vigia – PA</t>
  </si>
  <si>
    <t>Viseu – PA</t>
  </si>
  <si>
    <t>São Sebastião do Piriá – PA</t>
  </si>
  <si>
    <t>Curuçá – PA</t>
  </si>
  <si>
    <t>Garrafão do Norte – PA</t>
  </si>
  <si>
    <t>Salinópolis – PA</t>
  </si>
  <si>
    <t>Igarapé-Açu – PA</t>
  </si>
  <si>
    <t>Capitão do Poço – PA</t>
  </si>
  <si>
    <t>Mãe do Rio – PA</t>
  </si>
  <si>
    <t>São Miguel do Guamá – PA</t>
  </si>
  <si>
    <t>Baião – PA</t>
  </si>
  <si>
    <t>Moju – PA</t>
  </si>
  <si>
    <t>Maracanã – PA</t>
  </si>
  <si>
    <t>Marabá – PA</t>
  </si>
  <si>
    <t>Conceição do Araguaia – PA</t>
  </si>
  <si>
    <t>Goianésia do Pará – PA</t>
  </si>
  <si>
    <t>Ourilândia do Norte – PA</t>
  </si>
  <si>
    <t>Parauapebas – PA</t>
  </si>
  <si>
    <t>Redenção – PA</t>
  </si>
  <si>
    <t>São Geraldo do Araguaia – PA</t>
  </si>
  <si>
    <t>Tucuruí – PA</t>
  </si>
  <si>
    <t>Xinguara – PA</t>
  </si>
  <si>
    <t>Jacundá – PA</t>
  </si>
  <si>
    <t>Rondon do Pará – PA</t>
  </si>
  <si>
    <t>Tailândia – PA</t>
  </si>
  <si>
    <t>Santana do Araguaia – PA</t>
  </si>
  <si>
    <t>Novo Repartimento – PA</t>
  </si>
  <si>
    <t>São Félix do Xingú – PA</t>
  </si>
  <si>
    <t>Santarém – PA</t>
  </si>
  <si>
    <t>Alenquer – PA</t>
  </si>
  <si>
    <t>Altamira – PA</t>
  </si>
  <si>
    <t>Itaituba – PA</t>
  </si>
  <si>
    <t>Porto de Moz – PA</t>
  </si>
  <si>
    <t>Novo Progresso – PA</t>
  </si>
  <si>
    <t>Monte Alegre – PA</t>
  </si>
  <si>
    <t>Uruará –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</si>
</sst>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[$R$-416]\ #,##0.00;[Red]\-[$R$-416]\ #,##0.00"/>
    <numFmt numFmtId="165" formatCode="&quot; R$&quot;#,##0.00\ ;&quot; R$(&quot;#,##0.00\);&quot; R$-&quot;#\ ;@\ "/>
    <numFmt numFmtId="166" formatCode="&quot; R$ &quot;* #,##0.00\ ;&quot; R$ &quot;* \(#,##0.00\);&quot; R$ &quot;* \-#\ ;@\ "/>
    <numFmt numFmtId="167" formatCode="#,##0.00\ ;\(#,##0.00\);\-#\ ;@\ "/>
    <numFmt numFmtId="168" formatCode="&quot;R$ &quot;#,##0.00"/>
    <numFmt numFmtId="169" formatCode="0.0000"/>
    <numFmt numFmtId="170" formatCode="#,##0.00\ ;\-#,##0.00\ ;\-#\ ;@\ "/>
    <numFmt numFmtId="171" formatCode="#,##0.00\ ;&quot; (&quot;#,##0.00\);\-#\ ;@\ "/>
    <numFmt numFmtId="172" formatCode="0.0000%"/>
    <numFmt numFmtId="173" formatCode="&quot;R$ &quot;#,##0.00\ ;[Red]&quot;(R$ &quot;#,##0.00\)"/>
    <numFmt numFmtId="174" formatCode="0.00000%"/>
    <numFmt numFmtId="175" formatCode="\ * #,##0.00\ ;\ * \(#,##0.00\);\ * \-#\ ;\ @\ "/>
    <numFmt numFmtId="176" formatCode="\ * #,##0.00\ ;\-* #,##0.00\ ;\ * \-#\ ;\ @\ "/>
  </numFmts>
  <fonts count="41">
    <font>
      <sz val="10"/>
      <color rgb="FF000000"/>
      <name val="Arial"/>
    </font>
    <font>
      <b/>
      <i/>
      <u/>
      <sz val="10"/>
      <color rgb="FF000000"/>
      <name val="Arial"/>
    </font>
    <font>
      <sz val="10"/>
      <name val="Arial"/>
      <family val="2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name val="Arial"/>
      <family val="2"/>
    </font>
    <font>
      <sz val="8"/>
      <color rgb="FF000000"/>
      <name val="Arial"/>
    </font>
    <font>
      <b/>
      <sz val="12"/>
      <color rgb="FF000000"/>
      <name val="Arial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1"/>
    </font>
    <font>
      <sz val="8"/>
      <color rgb="FF000000"/>
      <name val="Verdana"/>
    </font>
    <font>
      <b/>
      <sz val="10"/>
      <color rgb="FF000000"/>
      <name val="Arial1"/>
    </font>
    <font>
      <sz val="11"/>
      <color rgb="FFFF0000"/>
      <name val="Calibri"/>
    </font>
    <font>
      <sz val="10"/>
      <color rgb="FFFF0000"/>
      <name val="Arial"/>
    </font>
    <font>
      <sz val="10"/>
      <color rgb="FF000000"/>
      <name val="Arial1"/>
    </font>
    <font>
      <b/>
      <sz val="11"/>
      <color rgb="FF000000"/>
      <name val="Arial"/>
    </font>
    <font>
      <b/>
      <sz val="10"/>
      <color rgb="FF000000"/>
      <name val="Verdana"/>
    </font>
    <font>
      <sz val="10"/>
      <color rgb="FF000000"/>
      <name val="Verdana"/>
    </font>
    <font>
      <b/>
      <sz val="10"/>
      <color rgb="FF000000"/>
      <name val="Arial"/>
      <family val="2"/>
    </font>
    <font>
      <b/>
      <sz val="9"/>
      <color rgb="FF000000"/>
      <name val="Spranq eco sans"/>
    </font>
    <font>
      <b/>
      <sz val="18"/>
      <color rgb="FF000000"/>
      <name val="Arial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339966"/>
      <name val="Times New Roman"/>
      <family val="1"/>
    </font>
    <font>
      <sz val="10"/>
      <color rgb="FF000000"/>
      <name val="Times New Roman"/>
      <family val="1"/>
    </font>
    <font>
      <sz val="11"/>
      <color rgb="FF000080"/>
      <name val="Times New Roman"/>
      <family val="1"/>
    </font>
    <font>
      <sz val="11"/>
      <color rgb="FFFF0000"/>
      <name val="Times New Roman"/>
      <family val="1"/>
    </font>
    <font>
      <b/>
      <sz val="11"/>
      <color rgb="FF000080"/>
      <name val="Times New Roman"/>
      <family val="1"/>
    </font>
    <font>
      <sz val="10"/>
      <color rgb="FFFF0000"/>
      <name val="Times New Roman"/>
      <family val="1"/>
    </font>
    <font>
      <b/>
      <sz val="10"/>
      <color rgb="FF000080"/>
      <name val="Arial1"/>
    </font>
    <font>
      <sz val="11"/>
      <color rgb="FF333333"/>
      <name val="Times New Roman"/>
      <family val="1"/>
    </font>
    <font>
      <sz val="11"/>
      <color rgb="FF808080"/>
      <name val="Times New Roman"/>
      <family val="1"/>
    </font>
    <font>
      <sz val="9"/>
      <color rgb="FF333333"/>
      <name val="Arial"/>
    </font>
    <font>
      <b/>
      <sz val="11"/>
      <color rgb="FF808080"/>
      <name val="Times New Roman"/>
      <family val="1"/>
    </font>
    <font>
      <b/>
      <sz val="11"/>
      <color rgb="FFFFFFFF"/>
      <name val="Times New Roman"/>
      <family val="1"/>
    </font>
    <font>
      <sz val="11"/>
      <color rgb="FFFFFFFF"/>
      <name val="Times New Roman"/>
      <family val="1"/>
    </font>
    <font>
      <b/>
      <sz val="11"/>
      <color rgb="FF333333"/>
      <name val="Arial"/>
    </font>
    <font>
      <b/>
      <sz val="14"/>
      <color rgb="FF000000"/>
      <name val="Arial"/>
    </font>
    <font>
      <sz val="11"/>
      <name val="Times New Roman"/>
      <family val="1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FABAB"/>
        <bgColor rgb="FFC0C0C0"/>
      </patternFill>
    </fill>
    <fill>
      <patternFill patternType="solid">
        <fgColor rgb="FFD0CECE"/>
        <bgColor rgb="FFCCCCCC"/>
      </patternFill>
    </fill>
    <fill>
      <patternFill patternType="solid">
        <fgColor rgb="FFB4C7E7"/>
        <bgColor rgb="FFC0C0C0"/>
      </patternFill>
    </fill>
    <fill>
      <patternFill patternType="solid">
        <fgColor rgb="FFCCFFFF"/>
        <bgColor rgb="FFCCFFCC"/>
      </patternFill>
    </fill>
    <fill>
      <patternFill patternType="solid">
        <fgColor rgb="FFFFFFCC"/>
        <bgColor rgb="FFFFFFFF"/>
      </patternFill>
    </fill>
    <fill>
      <patternFill patternType="solid">
        <fgColor rgb="FFCCCCCC"/>
        <bgColor rgb="FFD0CECE"/>
      </patternFill>
    </fill>
    <fill>
      <patternFill patternType="solid">
        <fgColor rgb="FFC0C0C0"/>
        <bgColor rgb="FFCCCCCC"/>
      </patternFill>
    </fill>
    <fill>
      <patternFill patternType="solid">
        <fgColor rgb="FF99CCFF"/>
        <bgColor rgb="FFB4C7E7"/>
      </patternFill>
    </fill>
    <fill>
      <patternFill patternType="solid">
        <fgColor rgb="FFFFFF99"/>
        <bgColor rgb="FFFFFFCC"/>
      </patternFill>
    </fill>
    <fill>
      <patternFill patternType="solid">
        <fgColor rgb="FFFFF2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C99FF"/>
        <bgColor rgb="FFAFABAB"/>
      </patternFill>
    </fill>
    <fill>
      <patternFill patternType="solid">
        <fgColor rgb="FFCCCCFF"/>
        <bgColor rgb="FFB4C7E7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200"/>
      </patternFill>
    </fill>
    <fill>
      <patternFill patternType="solid">
        <fgColor rgb="FF000000"/>
        <bgColor rgb="FF003300"/>
      </patternFill>
    </fill>
    <fill>
      <patternFill patternType="solid">
        <fgColor rgb="FFCCFFCC"/>
        <bgColor rgb="FFCCFFFF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67" fontId="40" fillId="0" borderId="0" applyBorder="0" applyProtection="0"/>
    <xf numFmtId="165" fontId="40" fillId="0" borderId="0" applyBorder="0" applyProtection="0"/>
    <xf numFmtId="9" fontId="40" fillId="0" borderId="0" applyBorder="0" applyProtection="0"/>
    <xf numFmtId="164" fontId="1" fillId="0" borderId="0" applyBorder="0" applyProtection="0"/>
    <xf numFmtId="0" fontId="2" fillId="0" borderId="0"/>
    <xf numFmtId="0" fontId="13" fillId="0" borderId="0" applyBorder="0" applyProtection="0"/>
  </cellStyleXfs>
  <cellXfs count="289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/>
    <xf numFmtId="0" fontId="6" fillId="2" borderId="0" xfId="0" applyFont="1" applyFill="1"/>
    <xf numFmtId="0" fontId="6" fillId="2" borderId="6" xfId="0" applyFont="1" applyFill="1" applyBorder="1"/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justify" wrapText="1"/>
    </xf>
    <xf numFmtId="0" fontId="0" fillId="2" borderId="9" xfId="0" applyFill="1" applyBorder="1" applyAlignment="1">
      <alignment horizontal="justify" wrapText="1"/>
    </xf>
    <xf numFmtId="0" fontId="0" fillId="2" borderId="10" xfId="0" applyFill="1" applyBorder="1" applyAlignment="1">
      <alignment horizontal="justify" wrapText="1"/>
    </xf>
    <xf numFmtId="164" fontId="0" fillId="0" borderId="0" xfId="0" applyNumberFormat="1"/>
    <xf numFmtId="0" fontId="7" fillId="0" borderId="0" xfId="0" applyFont="1" applyAlignment="1">
      <alignment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2" fillId="9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wrapText="1"/>
    </xf>
    <xf numFmtId="0" fontId="12" fillId="9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14" fillId="0" borderId="7" xfId="6" applyFont="1" applyBorder="1" applyAlignment="1" applyProtection="1">
      <alignment horizontal="center" vertical="center"/>
    </xf>
    <xf numFmtId="167" fontId="40" fillId="0" borderId="7" xfId="1" applyBorder="1" applyProtection="1"/>
    <xf numFmtId="2" fontId="12" fillId="9" borderId="7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/>
    </xf>
    <xf numFmtId="167" fontId="12" fillId="9" borderId="7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8" fontId="3" fillId="0" borderId="0" xfId="2" applyNumberFormat="1" applyFont="1" applyAlignment="1" applyProtection="1">
      <alignment horizontal="center" vertical="center"/>
    </xf>
    <xf numFmtId="0" fontId="3" fillId="11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5" fontId="3" fillId="0" borderId="7" xfId="2" applyFont="1" applyBorder="1" applyAlignment="1" applyProtection="1">
      <alignment horizontal="center" vertical="center" wrapText="1"/>
    </xf>
    <xf numFmtId="165" fontId="3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168" fontId="40" fillId="0" borderId="7" xfId="2" applyNumberFormat="1" applyBorder="1" applyAlignment="1" applyProtection="1">
      <alignment horizontal="center" vertical="center"/>
    </xf>
    <xf numFmtId="164" fontId="40" fillId="0" borderId="7" xfId="3" applyNumberFormat="1" applyBorder="1" applyAlignment="1" applyProtection="1">
      <alignment horizontal="center" vertical="center"/>
    </xf>
    <xf numFmtId="0" fontId="0" fillId="2" borderId="0" xfId="0" applyFill="1"/>
    <xf numFmtId="0" fontId="17" fillId="2" borderId="14" xfId="0" applyFont="1" applyFill="1" applyBorder="1"/>
    <xf numFmtId="169" fontId="17" fillId="2" borderId="15" xfId="0" applyNumberFormat="1" applyFont="1" applyFill="1" applyBorder="1"/>
    <xf numFmtId="0" fontId="18" fillId="2" borderId="14" xfId="0" applyFont="1" applyFill="1" applyBorder="1"/>
    <xf numFmtId="0" fontId="18" fillId="2" borderId="3" xfId="0" applyFont="1" applyFill="1" applyBorder="1"/>
    <xf numFmtId="0" fontId="18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170" fontId="3" fillId="2" borderId="18" xfId="0" applyNumberFormat="1" applyFont="1" applyFill="1" applyBorder="1" applyAlignment="1">
      <alignment horizontal="center" vertical="center"/>
    </xf>
    <xf numFmtId="170" fontId="0" fillId="2" borderId="18" xfId="0" applyNumberFormat="1" applyFill="1" applyBorder="1" applyAlignment="1">
      <alignment vertical="center"/>
    </xf>
    <xf numFmtId="171" fontId="3" fillId="2" borderId="15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9" fillId="0" borderId="0" xfId="0" applyFont="1" applyAlignment="1">
      <alignment horizontal="justify" vertical="center" wrapText="1"/>
    </xf>
    <xf numFmtId="0" fontId="2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horizontal="justify" vertical="center"/>
    </xf>
    <xf numFmtId="0" fontId="23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vertical="center"/>
    </xf>
    <xf numFmtId="0" fontId="22" fillId="14" borderId="7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justify" vertical="center" wrapText="1"/>
    </xf>
    <xf numFmtId="0" fontId="23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22" fillId="2" borderId="0" xfId="0" applyFont="1" applyFill="1" applyAlignment="1">
      <alignment vertical="center" wrapText="1"/>
    </xf>
    <xf numFmtId="0" fontId="24" fillId="2" borderId="0" xfId="0" applyFont="1" applyFill="1" applyAlignment="1">
      <alignment vertical="center"/>
    </xf>
    <xf numFmtId="167" fontId="22" fillId="2" borderId="0" xfId="0" applyNumberFormat="1" applyFont="1" applyFill="1" applyAlignment="1">
      <alignment vertical="center"/>
    </xf>
    <xf numFmtId="0" fontId="22" fillId="2" borderId="16" xfId="0" applyFont="1" applyFill="1" applyBorder="1" applyAlignment="1">
      <alignment horizontal="center" vertical="center"/>
    </xf>
    <xf numFmtId="0" fontId="22" fillId="15" borderId="1" xfId="0" applyFont="1" applyFill="1" applyBorder="1" applyAlignment="1">
      <alignment horizontal="center" vertical="center" wrapText="1"/>
    </xf>
    <xf numFmtId="0" fontId="22" fillId="14" borderId="8" xfId="0" applyFont="1" applyFill="1" applyBorder="1" applyAlignment="1">
      <alignment vertical="center" wrapText="1"/>
    </xf>
    <xf numFmtId="167" fontId="22" fillId="14" borderId="20" xfId="1" applyFont="1" applyFill="1" applyBorder="1" applyAlignment="1" applyProtection="1">
      <alignment horizontal="center" vertical="center" wrapText="1"/>
    </xf>
    <xf numFmtId="167" fontId="22" fillId="14" borderId="10" xfId="1" applyFont="1" applyFill="1" applyBorder="1" applyAlignment="1" applyProtection="1">
      <alignment horizontal="center" vertical="center"/>
    </xf>
    <xf numFmtId="0" fontId="23" fillId="2" borderId="5" xfId="0" applyFont="1" applyFill="1" applyBorder="1" applyAlignment="1">
      <alignment vertical="center" wrapText="1"/>
    </xf>
    <xf numFmtId="168" fontId="26" fillId="0" borderId="1" xfId="3" applyNumberFormat="1" applyFont="1" applyBorder="1" applyAlignment="1" applyProtection="1">
      <alignment vertical="center"/>
    </xf>
    <xf numFmtId="167" fontId="22" fillId="2" borderId="18" xfId="1" applyFont="1" applyFill="1" applyBorder="1" applyProtection="1"/>
    <xf numFmtId="9" fontId="23" fillId="0" borderId="20" xfId="3" applyFont="1" applyBorder="1" applyProtection="1"/>
    <xf numFmtId="167" fontId="22" fillId="0" borderId="6" xfId="1" applyFont="1" applyBorder="1" applyProtection="1"/>
    <xf numFmtId="172" fontId="23" fillId="0" borderId="20" xfId="3" applyNumberFormat="1" applyFont="1" applyBorder="1" applyAlignment="1" applyProtection="1">
      <alignment vertical="center"/>
    </xf>
    <xf numFmtId="168" fontId="23" fillId="0" borderId="20" xfId="3" applyNumberFormat="1" applyFont="1" applyBorder="1" applyAlignment="1" applyProtection="1">
      <alignment vertical="center"/>
    </xf>
    <xf numFmtId="10" fontId="23" fillId="0" borderId="20" xfId="3" applyNumberFormat="1" applyFont="1" applyBorder="1" applyAlignment="1" applyProtection="1">
      <alignment vertical="center"/>
    </xf>
    <xf numFmtId="10" fontId="23" fillId="0" borderId="2" xfId="3" applyNumberFormat="1" applyFont="1" applyBorder="1" applyAlignment="1" applyProtection="1">
      <alignment vertical="center"/>
    </xf>
    <xf numFmtId="0" fontId="22" fillId="9" borderId="7" xfId="0" applyFont="1" applyFill="1" applyBorder="1" applyAlignment="1">
      <alignment horizontal="right" vertical="center" wrapText="1"/>
    </xf>
    <xf numFmtId="10" fontId="22" fillId="9" borderId="9" xfId="0" applyNumberFormat="1" applyFont="1" applyFill="1" applyBorder="1" applyAlignment="1">
      <alignment horizontal="right" vertical="center" wrapText="1"/>
    </xf>
    <xf numFmtId="164" fontId="22" fillId="9" borderId="15" xfId="0" applyNumberFormat="1" applyFont="1" applyFill="1" applyBorder="1" applyAlignment="1">
      <alignment vertical="center"/>
    </xf>
    <xf numFmtId="0" fontId="22" fillId="16" borderId="7" xfId="0" applyFont="1" applyFill="1" applyBorder="1" applyAlignment="1">
      <alignment horizontal="left" vertical="center" wrapText="1"/>
    </xf>
    <xf numFmtId="167" fontId="22" fillId="16" borderId="7" xfId="1" applyFont="1" applyFill="1" applyBorder="1" applyAlignment="1" applyProtection="1">
      <alignment horizontal="center" vertical="center"/>
    </xf>
    <xf numFmtId="10" fontId="23" fillId="2" borderId="20" xfId="3" applyNumberFormat="1" applyFont="1" applyFill="1" applyBorder="1" applyAlignment="1" applyProtection="1">
      <alignment vertical="center"/>
    </xf>
    <xf numFmtId="167" fontId="22" fillId="2" borderId="20" xfId="1" applyFont="1" applyFill="1" applyBorder="1" applyAlignment="1" applyProtection="1">
      <alignment vertical="center"/>
    </xf>
    <xf numFmtId="0" fontId="22" fillId="2" borderId="14" xfId="0" applyFont="1" applyFill="1" applyBorder="1" applyAlignment="1">
      <alignment horizontal="right" vertical="center" wrapText="1"/>
    </xf>
    <xf numFmtId="10" fontId="28" fillId="2" borderId="1" xfId="0" applyNumberFormat="1" applyFont="1" applyFill="1" applyBorder="1" applyAlignment="1">
      <alignment vertical="center"/>
    </xf>
    <xf numFmtId="167" fontId="22" fillId="2" borderId="1" xfId="0" applyNumberFormat="1" applyFont="1" applyFill="1" applyBorder="1" applyAlignment="1">
      <alignment vertical="center"/>
    </xf>
    <xf numFmtId="0" fontId="22" fillId="16" borderId="14" xfId="0" applyFont="1" applyFill="1" applyBorder="1" applyAlignment="1">
      <alignment horizontal="left" vertical="center" wrapText="1"/>
    </xf>
    <xf numFmtId="167" fontId="22" fillId="2" borderId="6" xfId="1" applyFont="1" applyFill="1" applyBorder="1" applyAlignment="1" applyProtection="1">
      <alignment vertical="center"/>
    </xf>
    <xf numFmtId="167" fontId="22" fillId="2" borderId="18" xfId="0" applyNumberFormat="1" applyFont="1" applyFill="1" applyBorder="1" applyAlignment="1">
      <alignment vertical="center"/>
    </xf>
    <xf numFmtId="0" fontId="22" fillId="16" borderId="8" xfId="0" applyFont="1" applyFill="1" applyBorder="1" applyAlignment="1">
      <alignment vertical="center" wrapText="1"/>
    </xf>
    <xf numFmtId="9" fontId="22" fillId="16" borderId="7" xfId="3" applyFont="1" applyFill="1" applyBorder="1" applyAlignment="1" applyProtection="1">
      <alignment horizontal="center" wrapText="1"/>
    </xf>
    <xf numFmtId="0" fontId="25" fillId="2" borderId="5" xfId="0" applyFont="1" applyFill="1" applyBorder="1" applyAlignment="1">
      <alignment vertical="center" wrapText="1"/>
    </xf>
    <xf numFmtId="173" fontId="23" fillId="0" borderId="5" xfId="3" applyNumberFormat="1" applyFont="1" applyBorder="1" applyAlignment="1" applyProtection="1">
      <alignment vertical="center"/>
    </xf>
    <xf numFmtId="167" fontId="23" fillId="2" borderId="20" xfId="1" applyFont="1" applyFill="1" applyBorder="1" applyProtection="1"/>
    <xf numFmtId="173" fontId="23" fillId="0" borderId="20" xfId="3" applyNumberFormat="1" applyFont="1" applyBorder="1" applyAlignment="1" applyProtection="1">
      <alignment vertical="center"/>
    </xf>
    <xf numFmtId="0" fontId="23" fillId="2" borderId="5" xfId="0" applyFont="1" applyFill="1" applyBorder="1" applyAlignment="1">
      <alignment wrapText="1"/>
    </xf>
    <xf numFmtId="167" fontId="22" fillId="0" borderId="20" xfId="1" applyFont="1" applyBorder="1" applyAlignment="1" applyProtection="1">
      <alignment vertical="center"/>
    </xf>
    <xf numFmtId="174" fontId="23" fillId="0" borderId="5" xfId="3" applyNumberFormat="1" applyFont="1" applyBorder="1" applyProtection="1"/>
    <xf numFmtId="167" fontId="22" fillId="0" borderId="2" xfId="1" applyFont="1" applyBorder="1" applyAlignment="1" applyProtection="1">
      <alignment vertical="center"/>
    </xf>
    <xf numFmtId="167" fontId="22" fillId="2" borderId="7" xfId="0" applyNumberFormat="1" applyFont="1" applyFill="1" applyBorder="1" applyAlignment="1">
      <alignment vertical="center"/>
    </xf>
    <xf numFmtId="167" fontId="22" fillId="2" borderId="10" xfId="0" applyNumberFormat="1" applyFont="1" applyFill="1" applyBorder="1" applyAlignment="1">
      <alignment vertical="center"/>
    </xf>
    <xf numFmtId="0" fontId="22" fillId="14" borderId="7" xfId="0" applyFont="1" applyFill="1" applyBorder="1" applyAlignment="1">
      <alignment horizontal="left" vertical="center" wrapText="1"/>
    </xf>
    <xf numFmtId="0" fontId="22" fillId="14" borderId="10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10" fontId="26" fillId="2" borderId="18" xfId="0" applyNumberFormat="1" applyFont="1" applyFill="1" applyBorder="1" applyAlignment="1">
      <alignment horizontal="right" vertical="center" wrapText="1"/>
    </xf>
    <xf numFmtId="167" fontId="22" fillId="2" borderId="1" xfId="1" applyFont="1" applyFill="1" applyBorder="1" applyAlignment="1" applyProtection="1">
      <alignment vertical="center"/>
    </xf>
    <xf numFmtId="0" fontId="23" fillId="2" borderId="20" xfId="0" applyFont="1" applyFill="1" applyBorder="1" applyAlignment="1">
      <alignment horizontal="left" vertical="center" wrapText="1"/>
    </xf>
    <xf numFmtId="10" fontId="26" fillId="2" borderId="6" xfId="0" applyNumberFormat="1" applyFont="1" applyFill="1" applyBorder="1" applyAlignment="1">
      <alignment horizontal="right" vertical="center" wrapText="1"/>
    </xf>
    <xf numFmtId="167" fontId="22" fillId="2" borderId="2" xfId="1" applyFont="1" applyFill="1" applyBorder="1" applyAlignment="1" applyProtection="1">
      <alignment vertical="center"/>
    </xf>
    <xf numFmtId="10" fontId="22" fillId="9" borderId="3" xfId="0" applyNumberFormat="1" applyFont="1" applyFill="1" applyBorder="1" applyAlignment="1">
      <alignment horizontal="right" vertical="center" wrapText="1"/>
    </xf>
    <xf numFmtId="167" fontId="22" fillId="9" borderId="7" xfId="0" applyNumberFormat="1" applyFont="1" applyFill="1" applyBorder="1" applyAlignment="1">
      <alignment vertical="center"/>
    </xf>
    <xf numFmtId="0" fontId="22" fillId="2" borderId="0" xfId="0" applyFont="1" applyFill="1" applyAlignment="1">
      <alignment horizontal="right" vertical="center" wrapText="1"/>
    </xf>
    <xf numFmtId="0" fontId="22" fillId="14" borderId="7" xfId="0" applyFont="1" applyFill="1" applyBorder="1" applyAlignment="1">
      <alignment vertical="center" wrapText="1"/>
    </xf>
    <xf numFmtId="10" fontId="22" fillId="14" borderId="7" xfId="3" applyNumberFormat="1" applyFont="1" applyFill="1" applyBorder="1" applyAlignment="1" applyProtection="1">
      <alignment horizontal="center" vertical="center"/>
    </xf>
    <xf numFmtId="167" fontId="22" fillId="14" borderId="7" xfId="1" applyFont="1" applyFill="1" applyBorder="1" applyAlignment="1" applyProtection="1">
      <alignment horizontal="center" vertical="center"/>
    </xf>
    <xf numFmtId="10" fontId="26" fillId="2" borderId="5" xfId="3" applyNumberFormat="1" applyFont="1" applyFill="1" applyBorder="1" applyAlignment="1" applyProtection="1">
      <alignment vertical="center"/>
    </xf>
    <xf numFmtId="0" fontId="23" fillId="0" borderId="5" xfId="0" applyFont="1" applyBorder="1" applyAlignment="1">
      <alignment vertical="center" wrapText="1"/>
    </xf>
    <xf numFmtId="0" fontId="26" fillId="0" borderId="0" xfId="0" applyFont="1"/>
    <xf numFmtId="10" fontId="23" fillId="2" borderId="5" xfId="3" applyNumberFormat="1" applyFont="1" applyFill="1" applyBorder="1" applyAlignment="1" applyProtection="1">
      <alignment vertical="center"/>
    </xf>
    <xf numFmtId="10" fontId="28" fillId="9" borderId="7" xfId="0" applyNumberFormat="1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right" vertical="center" wrapText="1"/>
    </xf>
    <xf numFmtId="167" fontId="12" fillId="2" borderId="0" xfId="0" applyNumberFormat="1" applyFont="1" applyFill="1" applyAlignment="1">
      <alignment vertical="center"/>
    </xf>
    <xf numFmtId="0" fontId="22" fillId="16" borderId="7" xfId="0" applyFont="1" applyFill="1" applyBorder="1" applyAlignment="1">
      <alignment vertical="center" wrapText="1"/>
    </xf>
    <xf numFmtId="9" fontId="22" fillId="16" borderId="7" xfId="3" applyFont="1" applyFill="1" applyBorder="1" applyAlignment="1" applyProtection="1">
      <alignment horizontal="center" vertical="center"/>
    </xf>
    <xf numFmtId="10" fontId="26" fillId="2" borderId="20" xfId="3" applyNumberFormat="1" applyFont="1" applyFill="1" applyBorder="1" applyAlignment="1" applyProtection="1">
      <alignment vertical="center"/>
    </xf>
    <xf numFmtId="10" fontId="28" fillId="9" borderId="7" xfId="0" applyNumberFormat="1" applyFont="1" applyFill="1" applyBorder="1" applyAlignment="1">
      <alignment vertical="center"/>
    </xf>
    <xf numFmtId="0" fontId="23" fillId="2" borderId="7" xfId="0" applyFont="1" applyFill="1" applyBorder="1" applyAlignment="1">
      <alignment vertical="center" wrapText="1"/>
    </xf>
    <xf numFmtId="10" fontId="26" fillId="2" borderId="7" xfId="3" applyNumberFormat="1" applyFont="1" applyFill="1" applyBorder="1" applyAlignment="1" applyProtection="1">
      <alignment vertical="center"/>
    </xf>
    <xf numFmtId="167" fontId="22" fillId="2" borderId="7" xfId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horizontal="right" vertical="center" wrapText="1"/>
    </xf>
    <xf numFmtId="10" fontId="28" fillId="2" borderId="6" xfId="0" applyNumberFormat="1" applyFont="1" applyFill="1" applyBorder="1" applyAlignment="1">
      <alignment vertical="center"/>
    </xf>
    <xf numFmtId="0" fontId="23" fillId="0" borderId="7" xfId="0" applyFont="1" applyBorder="1" applyAlignment="1">
      <alignment vertical="center" wrapText="1"/>
    </xf>
    <xf numFmtId="10" fontId="22" fillId="9" borderId="7" xfId="0" applyNumberFormat="1" applyFont="1" applyFill="1" applyBorder="1" applyAlignment="1">
      <alignment horizontal="right" vertical="center" wrapText="1"/>
    </xf>
    <xf numFmtId="10" fontId="30" fillId="2" borderId="0" xfId="0" applyNumberFormat="1" applyFont="1" applyFill="1" applyAlignment="1">
      <alignment vertical="center"/>
    </xf>
    <xf numFmtId="10" fontId="22" fillId="14" borderId="7" xfId="3" applyNumberFormat="1" applyFont="1" applyFill="1" applyBorder="1" applyAlignment="1" applyProtection="1">
      <alignment horizontal="center" vertical="center" wrapText="1"/>
    </xf>
    <xf numFmtId="173" fontId="26" fillId="0" borderId="5" xfId="3" applyNumberFormat="1" applyFont="1" applyBorder="1" applyAlignment="1" applyProtection="1">
      <alignment vertical="center"/>
    </xf>
    <xf numFmtId="167" fontId="22" fillId="2" borderId="20" xfId="1" applyFont="1" applyFill="1" applyBorder="1" applyProtection="1"/>
    <xf numFmtId="0" fontId="22" fillId="9" borderId="14" xfId="0" applyFont="1" applyFill="1" applyBorder="1" applyAlignment="1">
      <alignment horizontal="right" vertical="center" wrapText="1"/>
    </xf>
    <xf numFmtId="10" fontId="28" fillId="2" borderId="0" xfId="0" applyNumberFormat="1" applyFont="1" applyFill="1" applyAlignment="1">
      <alignment vertical="center"/>
    </xf>
    <xf numFmtId="10" fontId="22" fillId="14" borderId="2" xfId="3" applyNumberFormat="1" applyFont="1" applyFill="1" applyBorder="1" applyAlignment="1" applyProtection="1">
      <alignment horizontal="center" vertical="center"/>
    </xf>
    <xf numFmtId="0" fontId="31" fillId="2" borderId="5" xfId="0" applyFont="1" applyFill="1" applyBorder="1" applyAlignment="1">
      <alignment vertical="center" wrapText="1"/>
    </xf>
    <xf numFmtId="2" fontId="32" fillId="2" borderId="20" xfId="3" applyNumberFormat="1" applyFont="1" applyFill="1" applyBorder="1" applyAlignment="1" applyProtection="1">
      <alignment vertical="center"/>
    </xf>
    <xf numFmtId="10" fontId="32" fillId="2" borderId="5" xfId="3" applyNumberFormat="1" applyFont="1" applyFill="1" applyBorder="1" applyAlignment="1" applyProtection="1">
      <alignment vertical="center"/>
    </xf>
    <xf numFmtId="167" fontId="32" fillId="2" borderId="20" xfId="1" applyFont="1" applyFill="1" applyBorder="1" applyAlignment="1" applyProtection="1">
      <alignment vertical="center"/>
    </xf>
    <xf numFmtId="173" fontId="26" fillId="2" borderId="5" xfId="3" applyNumberFormat="1" applyFont="1" applyFill="1" applyBorder="1" applyAlignment="1" applyProtection="1">
      <alignment vertical="center"/>
    </xf>
    <xf numFmtId="167" fontId="23" fillId="2" borderId="20" xfId="1" applyFont="1" applyFill="1" applyBorder="1" applyAlignment="1" applyProtection="1">
      <alignment vertical="center"/>
    </xf>
    <xf numFmtId="0" fontId="24" fillId="9" borderId="14" xfId="0" applyFont="1" applyFill="1" applyBorder="1" applyAlignment="1">
      <alignment vertical="center"/>
    </xf>
    <xf numFmtId="167" fontId="22" fillId="18" borderId="7" xfId="1" applyFont="1" applyFill="1" applyBorder="1" applyAlignment="1" applyProtection="1">
      <alignment horizontal="center" vertical="center"/>
    </xf>
    <xf numFmtId="167" fontId="34" fillId="2" borderId="7" xfId="0" applyNumberFormat="1" applyFont="1" applyFill="1" applyBorder="1" applyAlignment="1">
      <alignment vertical="center"/>
    </xf>
    <xf numFmtId="0" fontId="35" fillId="19" borderId="7" xfId="0" applyFont="1" applyFill="1" applyBorder="1" applyAlignment="1">
      <alignment horizontal="left" vertical="center" wrapText="1"/>
    </xf>
    <xf numFmtId="0" fontId="36" fillId="19" borderId="7" xfId="0" applyFont="1" applyFill="1" applyBorder="1" applyAlignment="1">
      <alignment vertical="center"/>
    </xf>
    <xf numFmtId="167" fontId="35" fillId="19" borderId="7" xfId="0" applyNumberFormat="1" applyFont="1" applyFill="1" applyBorder="1" applyAlignment="1">
      <alignment vertical="center"/>
    </xf>
    <xf numFmtId="10" fontId="37" fillId="2" borderId="0" xfId="0" applyNumberFormat="1" applyFont="1" applyFill="1" applyAlignment="1">
      <alignment vertical="center"/>
    </xf>
    <xf numFmtId="0" fontId="7" fillId="10" borderId="7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0" fillId="20" borderId="2" xfId="0" applyFill="1" applyBorder="1" applyAlignment="1">
      <alignment vertical="top" wrapText="1"/>
    </xf>
    <xf numFmtId="0" fontId="16" fillId="20" borderId="10" xfId="0" applyFont="1" applyFill="1" applyBorder="1" applyAlignment="1">
      <alignment horizontal="center" vertical="center"/>
    </xf>
    <xf numFmtId="175" fontId="16" fillId="20" borderId="10" xfId="0" applyNumberFormat="1" applyFont="1" applyFill="1" applyBorder="1" applyAlignment="1">
      <alignment horizontal="center" vertical="center"/>
    </xf>
    <xf numFmtId="175" fontId="16" fillId="20" borderId="7" xfId="0" applyNumberFormat="1" applyFont="1" applyFill="1" applyBorder="1" applyAlignment="1">
      <alignment vertical="center"/>
    </xf>
    <xf numFmtId="0" fontId="7" fillId="20" borderId="1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/>
    </xf>
    <xf numFmtId="0" fontId="22" fillId="15" borderId="7" xfId="0" applyFont="1" applyFill="1" applyBorder="1" applyAlignment="1">
      <alignment horizontal="center" vertical="center" wrapText="1"/>
    </xf>
    <xf numFmtId="168" fontId="39" fillId="0" borderId="1" xfId="3" applyNumberFormat="1" applyFont="1" applyBorder="1" applyAlignment="1" applyProtection="1">
      <alignment vertical="center"/>
    </xf>
    <xf numFmtId="164" fontId="23" fillId="0" borderId="5" xfId="3" applyNumberFormat="1" applyFont="1" applyBorder="1" applyAlignment="1" applyProtection="1">
      <alignment vertical="center"/>
    </xf>
    <xf numFmtId="167" fontId="23" fillId="2" borderId="20" xfId="1" applyFont="1" applyFill="1" applyBorder="1" applyAlignment="1" applyProtection="1">
      <alignment horizontal="right" vertical="center"/>
    </xf>
    <xf numFmtId="167" fontId="23" fillId="0" borderId="20" xfId="1" applyFont="1" applyBorder="1" applyAlignment="1" applyProtection="1">
      <alignment horizontal="right" vertical="center"/>
    </xf>
    <xf numFmtId="167" fontId="23" fillId="0" borderId="20" xfId="1" applyFont="1" applyBorder="1" applyAlignment="1" applyProtection="1">
      <alignment vertical="center"/>
    </xf>
    <xf numFmtId="167" fontId="23" fillId="0" borderId="2" xfId="1" applyFont="1" applyBorder="1" applyAlignment="1" applyProtection="1">
      <alignment vertical="center"/>
    </xf>
    <xf numFmtId="0" fontId="22" fillId="14" borderId="2" xfId="0" applyFont="1" applyFill="1" applyBorder="1" applyAlignment="1">
      <alignment vertical="center" wrapText="1"/>
    </xf>
    <xf numFmtId="167" fontId="22" fillId="14" borderId="2" xfId="1" applyFont="1" applyFill="1" applyBorder="1" applyAlignment="1" applyProtection="1">
      <alignment horizontal="center" vertical="center"/>
    </xf>
    <xf numFmtId="0" fontId="22" fillId="16" borderId="2" xfId="0" applyFont="1" applyFill="1" applyBorder="1" applyAlignment="1">
      <alignment vertical="center" wrapText="1"/>
    </xf>
    <xf numFmtId="9" fontId="22" fillId="16" borderId="2" xfId="3" applyFont="1" applyFill="1" applyBorder="1" applyAlignment="1" applyProtection="1">
      <alignment horizontal="center" vertical="center"/>
    </xf>
    <xf numFmtId="167" fontId="22" fillId="16" borderId="2" xfId="1" applyFont="1" applyFill="1" applyBorder="1" applyAlignment="1" applyProtection="1">
      <alignment horizontal="center" vertical="center"/>
    </xf>
    <xf numFmtId="176" fontId="0" fillId="0" borderId="0" xfId="0" applyNumberFormat="1"/>
    <xf numFmtId="167" fontId="22" fillId="18" borderId="2" xfId="1" applyFont="1" applyFill="1" applyBorder="1" applyAlignment="1" applyProtection="1">
      <alignment horizontal="center" vertical="center"/>
    </xf>
    <xf numFmtId="0" fontId="3" fillId="10" borderId="7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/>
    </xf>
    <xf numFmtId="175" fontId="3" fillId="20" borderId="10" xfId="0" applyNumberFormat="1" applyFont="1" applyFill="1" applyBorder="1" applyAlignment="1">
      <alignment horizontal="center" vertical="center"/>
    </xf>
    <xf numFmtId="175" fontId="3" fillId="20" borderId="7" xfId="0" applyNumberFormat="1" applyFont="1" applyFill="1" applyBorder="1" applyAlignment="1">
      <alignment vertical="center"/>
    </xf>
    <xf numFmtId="4" fontId="3" fillId="20" borderId="7" xfId="0" applyNumberFormat="1" applyFont="1" applyFill="1" applyBorder="1" applyAlignment="1">
      <alignment vertical="center"/>
    </xf>
    <xf numFmtId="4" fontId="3" fillId="20" borderId="10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5" fillId="2" borderId="4" xfId="5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10" fontId="0" fillId="2" borderId="7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0" fillId="2" borderId="14" xfId="0" applyFill="1" applyBorder="1" applyAlignment="1">
      <alignment horizontal="left" vertical="center"/>
    </xf>
    <xf numFmtId="170" fontId="0" fillId="2" borderId="7" xfId="0" applyNumberForma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170" fontId="3" fillId="2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170" fontId="0" fillId="0" borderId="19" xfId="0" applyNumberFormat="1" applyBorder="1" applyAlignment="1">
      <alignment horizontal="center" vertical="center"/>
    </xf>
    <xf numFmtId="10" fontId="18" fillId="2" borderId="7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left" vertical="center" wrapText="1"/>
    </xf>
    <xf numFmtId="10" fontId="17" fillId="0" borderId="7" xfId="3" applyNumberFormat="1" applyFont="1" applyBorder="1" applyAlignment="1" applyProtection="1">
      <alignment horizontal="center" vertical="center"/>
    </xf>
    <xf numFmtId="0" fontId="22" fillId="2" borderId="7" xfId="0" applyFont="1" applyFill="1" applyBorder="1" applyAlignment="1">
      <alignment horizontal="left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/>
    </xf>
    <xf numFmtId="0" fontId="7" fillId="20" borderId="14" xfId="0" applyFont="1" applyFill="1" applyBorder="1" applyAlignment="1">
      <alignment horizontal="center" vertical="center" wrapText="1"/>
    </xf>
    <xf numFmtId="0" fontId="22" fillId="18" borderId="7" xfId="0" applyFont="1" applyFill="1" applyBorder="1" applyAlignment="1">
      <alignment horizontal="left" vertical="center" wrapText="1"/>
    </xf>
    <xf numFmtId="0" fontId="22" fillId="13" borderId="7" xfId="0" applyFont="1" applyFill="1" applyBorder="1" applyAlignment="1">
      <alignment horizontal="center" vertical="center" wrapText="1"/>
    </xf>
    <xf numFmtId="0" fontId="22" fillId="17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 wrapText="1"/>
    </xf>
    <xf numFmtId="165" fontId="22" fillId="0" borderId="7" xfId="2" applyFont="1" applyBorder="1" applyAlignment="1" applyProtection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0" fillId="12" borderId="7" xfId="0" applyFill="1" applyBorder="1" applyAlignment="1">
      <alignment horizontal="center" vertical="center"/>
    </xf>
    <xf numFmtId="0" fontId="0" fillId="20" borderId="7" xfId="0" applyFill="1" applyBorder="1" applyAlignment="1">
      <alignment horizontal="left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22" fillId="14" borderId="14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/>
    </xf>
    <xf numFmtId="165" fontId="6" fillId="0" borderId="21" xfId="2" applyFont="1" applyBorder="1" applyProtection="1"/>
    <xf numFmtId="0" fontId="4" fillId="4" borderId="21" xfId="0" applyFont="1" applyFill="1" applyBorder="1" applyAlignment="1">
      <alignment horizontal="center"/>
    </xf>
    <xf numFmtId="165" fontId="6" fillId="4" borderId="21" xfId="2" applyFont="1" applyFill="1" applyBorder="1" applyProtection="1"/>
    <xf numFmtId="0" fontId="4" fillId="5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/>
    </xf>
    <xf numFmtId="166" fontId="6" fillId="6" borderId="21" xfId="0" applyNumberFormat="1" applyFont="1" applyFill="1" applyBorder="1" applyAlignment="1">
      <alignment horizontal="center" vertical="center"/>
    </xf>
    <xf numFmtId="164" fontId="6" fillId="6" borderId="21" xfId="0" applyNumberFormat="1" applyFont="1" applyFill="1" applyBorder="1" applyAlignment="1">
      <alignment horizontal="right" vertical="center"/>
    </xf>
    <xf numFmtId="0" fontId="4" fillId="6" borderId="21" xfId="0" applyFont="1" applyFill="1" applyBorder="1" applyAlignment="1">
      <alignment horizontal="right" vertical="center" wrapText="1"/>
    </xf>
    <xf numFmtId="164" fontId="4" fillId="6" borderId="21" xfId="0" applyNumberFormat="1" applyFont="1" applyFill="1" applyBorder="1" applyAlignment="1">
      <alignment horizontal="right" vertical="center"/>
    </xf>
    <xf numFmtId="0" fontId="4" fillId="7" borderId="21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/>
    </xf>
    <xf numFmtId="166" fontId="6" fillId="7" borderId="21" xfId="0" applyNumberFormat="1" applyFont="1" applyFill="1" applyBorder="1" applyAlignment="1">
      <alignment horizontal="center" vertical="center"/>
    </xf>
    <xf numFmtId="164" fontId="6" fillId="7" borderId="21" xfId="0" applyNumberFormat="1" applyFont="1" applyFill="1" applyBorder="1" applyAlignment="1">
      <alignment horizontal="right" vertical="center"/>
    </xf>
    <xf numFmtId="0" fontId="4" fillId="7" borderId="21" xfId="0" applyFont="1" applyFill="1" applyBorder="1" applyAlignment="1">
      <alignment horizontal="right" vertical="center" wrapText="1"/>
    </xf>
    <xf numFmtId="164" fontId="4" fillId="7" borderId="21" xfId="0" applyNumberFormat="1" applyFont="1" applyFill="1" applyBorder="1" applyAlignment="1">
      <alignment horizontal="right" vertical="center"/>
    </xf>
    <xf numFmtId="0" fontId="4" fillId="8" borderId="21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/>
    </xf>
    <xf numFmtId="166" fontId="6" fillId="8" borderId="21" xfId="0" applyNumberFormat="1" applyFont="1" applyFill="1" applyBorder="1" applyAlignment="1">
      <alignment horizontal="center" vertical="center"/>
    </xf>
    <xf numFmtId="164" fontId="6" fillId="8" borderId="21" xfId="0" applyNumberFormat="1" applyFont="1" applyFill="1" applyBorder="1" applyAlignment="1">
      <alignment horizontal="right" vertical="center"/>
    </xf>
    <xf numFmtId="0" fontId="4" fillId="8" borderId="21" xfId="0" applyFont="1" applyFill="1" applyBorder="1" applyAlignment="1">
      <alignment horizontal="right" vertical="center" wrapText="1"/>
    </xf>
    <xf numFmtId="164" fontId="4" fillId="8" borderId="21" xfId="0" applyNumberFormat="1" applyFont="1" applyFill="1" applyBorder="1" applyAlignment="1">
      <alignment horizontal="right" vertical="center"/>
    </xf>
    <xf numFmtId="0" fontId="0" fillId="0" borderId="17" xfId="0" applyBorder="1" applyAlignment="1"/>
    <xf numFmtId="0" fontId="0" fillId="4" borderId="21" xfId="0" applyFill="1" applyBorder="1" applyAlignment="1"/>
    <xf numFmtId="0" fontId="0" fillId="0" borderId="0" xfId="0" applyBorder="1" applyAlignment="1"/>
    <xf numFmtId="0" fontId="0" fillId="12" borderId="7" xfId="0" applyFill="1" applyBorder="1" applyAlignment="1"/>
    <xf numFmtId="0" fontId="0" fillId="0" borderId="7" xfId="0" applyBorder="1" applyAlignment="1"/>
  </cellXfs>
  <cellStyles count="7">
    <cellStyle name="Excel Built-in Explanatory Text" xfId="6" xr:uid="{00000000-0005-0000-0000-000008000000}"/>
    <cellStyle name="Moeda" xfId="2" builtinId="4"/>
    <cellStyle name="Normal" xfId="0" builtinId="0"/>
    <cellStyle name="Normal 2" xfId="5" xr:uid="{00000000-0005-0000-0000-000007000000}"/>
    <cellStyle name="Porcentagem" xfId="3" builtinId="5"/>
    <cellStyle name="Resultado2" xfId="4" xr:uid="{00000000-0005-0000-0000-000006000000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4C7E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0CECE"/>
      <rgbColor rgb="FFCCFFCC"/>
      <rgbColor rgb="FFFFFF99"/>
      <rgbColor rgb="FF99CCFF"/>
      <rgbColor rgb="FFCCCCCC"/>
      <rgbColor rgb="FFCC99FF"/>
      <rgbColor rgb="FFCCCC99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6"/>
  <sheetViews>
    <sheetView showGridLines="0" tabSelected="1" topLeftCell="A7" zoomScaleNormal="100" workbookViewId="0">
      <selection activeCell="I15" sqref="I15"/>
    </sheetView>
  </sheetViews>
  <sheetFormatPr defaultColWidth="11.5703125" defaultRowHeight="12.75"/>
  <cols>
    <col min="1" max="1" width="5.140625" customWidth="1"/>
    <col min="2" max="2" width="22.28515625" customWidth="1"/>
    <col min="3" max="3" width="27.28515625" customWidth="1"/>
    <col min="4" max="4" width="24.42578125" customWidth="1"/>
    <col min="5" max="5" width="6.140625" customWidth="1"/>
    <col min="6" max="6" width="12.42578125" customWidth="1"/>
    <col min="7" max="7" width="12.7109375" customWidth="1"/>
    <col min="8" max="8" width="15.42578125" customWidth="1"/>
    <col min="9" max="9" width="13.85546875" customWidth="1"/>
    <col min="10" max="1023" width="8.28515625" customWidth="1"/>
    <col min="1024" max="1024" width="8.7109375" customWidth="1"/>
  </cols>
  <sheetData>
    <row r="1" spans="1:8">
      <c r="A1" s="203" t="s">
        <v>0</v>
      </c>
      <c r="B1" s="203"/>
      <c r="C1" s="203"/>
      <c r="D1" s="203"/>
      <c r="E1" s="203"/>
      <c r="F1" s="203"/>
      <c r="G1" s="203"/>
      <c r="H1" s="203"/>
    </row>
    <row r="2" spans="1:8" ht="12.75" customHeight="1">
      <c r="A2" s="204" t="s">
        <v>1</v>
      </c>
      <c r="B2" s="204"/>
      <c r="C2" s="204"/>
      <c r="D2" s="204"/>
      <c r="E2" s="204"/>
      <c r="F2" s="204"/>
      <c r="G2" s="204"/>
      <c r="H2" s="204"/>
    </row>
    <row r="3" spans="1:8">
      <c r="A3" s="204"/>
      <c r="B3" s="204"/>
      <c r="C3" s="204"/>
      <c r="D3" s="204"/>
      <c r="E3" s="204"/>
      <c r="F3" s="204"/>
      <c r="G3" s="204"/>
      <c r="H3" s="204"/>
    </row>
    <row r="4" spans="1:8">
      <c r="A4" s="205" t="s">
        <v>2</v>
      </c>
      <c r="B4" s="205"/>
      <c r="C4" s="205"/>
      <c r="D4" s="205"/>
      <c r="E4" s="205"/>
      <c r="F4" s="205"/>
      <c r="G4" s="205"/>
      <c r="H4" s="205"/>
    </row>
    <row r="5" spans="1:8">
      <c r="A5" s="206" t="s">
        <v>3</v>
      </c>
      <c r="B5" s="206"/>
      <c r="C5" s="206"/>
      <c r="D5" s="206"/>
      <c r="E5" s="206"/>
      <c r="F5" s="206"/>
      <c r="G5" s="206"/>
      <c r="H5" s="206"/>
    </row>
    <row r="6" spans="1:8">
      <c r="A6" s="207" t="s">
        <v>4</v>
      </c>
      <c r="B6" s="207"/>
      <c r="C6" s="207"/>
      <c r="D6" s="207"/>
      <c r="E6" s="207"/>
      <c r="F6" s="1"/>
      <c r="G6" s="208" t="s">
        <v>5</v>
      </c>
      <c r="H6" s="208"/>
    </row>
    <row r="7" spans="1:8">
      <c r="A7" s="2"/>
      <c r="B7" s="3"/>
      <c r="C7" s="3"/>
      <c r="D7" s="3"/>
      <c r="E7" s="3"/>
      <c r="F7" s="3"/>
      <c r="G7" s="3"/>
      <c r="H7" s="4"/>
    </row>
    <row r="8" spans="1:8">
      <c r="A8" s="209" t="s">
        <v>6</v>
      </c>
      <c r="B8" s="209"/>
      <c r="C8" s="209"/>
      <c r="D8" s="209"/>
      <c r="E8" s="209"/>
      <c r="F8" s="209"/>
      <c r="G8" s="209"/>
      <c r="H8" s="209"/>
    </row>
    <row r="9" spans="1:8" ht="24.75" customHeight="1">
      <c r="A9" s="210" t="s">
        <v>7</v>
      </c>
      <c r="B9" s="210"/>
      <c r="C9" s="210"/>
      <c r="D9" s="210"/>
      <c r="E9" s="210"/>
      <c r="F9" s="210"/>
      <c r="G9" s="210"/>
      <c r="H9" s="210"/>
    </row>
    <row r="10" spans="1:8">
      <c r="A10" s="5"/>
      <c r="B10" s="6"/>
      <c r="C10" s="6"/>
      <c r="D10" s="6"/>
      <c r="E10" s="6"/>
      <c r="F10" s="6"/>
      <c r="G10" s="6"/>
      <c r="H10" s="7"/>
    </row>
    <row r="11" spans="1:8">
      <c r="A11" s="209" t="s">
        <v>8</v>
      </c>
      <c r="B11" s="209"/>
      <c r="C11" s="209"/>
      <c r="D11" s="209"/>
      <c r="E11" s="209"/>
      <c r="F11" s="209"/>
      <c r="G11" s="209"/>
      <c r="H11" s="209"/>
    </row>
    <row r="12" spans="1:8" ht="12.75" customHeight="1">
      <c r="A12" s="202" t="s">
        <v>9</v>
      </c>
      <c r="B12" s="202"/>
      <c r="C12" s="202"/>
      <c r="D12" s="202"/>
      <c r="E12" s="202"/>
      <c r="F12" s="202"/>
      <c r="G12" s="202"/>
      <c r="H12" s="202"/>
    </row>
    <row r="13" spans="1:8">
      <c r="A13" s="202"/>
      <c r="B13" s="202"/>
      <c r="C13" s="202"/>
      <c r="D13" s="202"/>
      <c r="E13" s="202"/>
      <c r="F13" s="202"/>
      <c r="G13" s="202"/>
      <c r="H13" s="202"/>
    </row>
    <row r="14" spans="1:8">
      <c r="A14" s="8"/>
      <c r="B14" s="9"/>
      <c r="C14" s="9"/>
      <c r="D14" s="9"/>
      <c r="E14" s="9"/>
      <c r="F14" s="9"/>
      <c r="G14" s="9"/>
      <c r="H14" s="10"/>
    </row>
    <row r="15" spans="1:8">
      <c r="A15" s="284"/>
      <c r="B15" s="284"/>
      <c r="C15" s="284"/>
      <c r="D15" s="284"/>
      <c r="E15" s="284"/>
      <c r="F15" s="284"/>
      <c r="G15" s="284"/>
      <c r="H15" s="284"/>
    </row>
    <row r="16" spans="1:8" ht="15.75" customHeight="1">
      <c r="A16" s="251" t="s">
        <v>10</v>
      </c>
      <c r="B16" s="251"/>
      <c r="C16" s="251"/>
      <c r="D16" s="251"/>
      <c r="E16" s="251"/>
      <c r="F16" s="251"/>
      <c r="G16" s="251"/>
      <c r="H16" s="251"/>
    </row>
    <row r="17" spans="1:9" ht="27.75" customHeight="1">
      <c r="A17" s="285"/>
      <c r="B17" s="252" t="s">
        <v>11</v>
      </c>
      <c r="C17" s="252"/>
      <c r="D17" s="252"/>
      <c r="E17" s="252"/>
      <c r="F17" s="253" t="s">
        <v>12</v>
      </c>
      <c r="G17" s="254" t="s">
        <v>13</v>
      </c>
      <c r="H17" s="254" t="s">
        <v>14</v>
      </c>
    </row>
    <row r="18" spans="1:9" ht="15" customHeight="1">
      <c r="A18" s="285"/>
      <c r="B18" s="255" t="s">
        <v>15</v>
      </c>
      <c r="C18" s="255"/>
      <c r="D18" s="255"/>
      <c r="E18" s="255"/>
      <c r="F18" s="256">
        <f>E27+E31+E34+E38+E41+E44+E47+E50+E53+E56+E59+E63+E67+E71+E74+E77+E81+E84+E88+E91+E95+E98+E102+E105+E108+E111+E114+E117+E120+E123+E126+E129+E132+E135+E138+E141+E145+E149+E152+E155+E158+E161+E164+E167+E170+E174+E177+E180+E183+E187+E190+E194+E198+E202+E206+E210</f>
        <v>81</v>
      </c>
      <c r="G18" s="257">
        <f>G27+G31+G34+G38+G41+G44+G47+G50+G53+G56+G59+G63+G67+G71+G74+G77+G81+G84+G88+G91+G95+G98+G102+G105+G108+G111+G114+G117+G120+G123+G126+G129+G132+G135+G138+G141+G145+G149+G152+G155+G158+G161+G164+G167+G170+G174+G177+G180+G183+G187+G190+G194+G198+G202+G206+G210</f>
        <v>466837.14</v>
      </c>
      <c r="H18" s="257">
        <f>G18*12</f>
        <v>5602045.6799999997</v>
      </c>
      <c r="I18" s="11"/>
    </row>
    <row r="19" spans="1:9" ht="15" customHeight="1">
      <c r="A19" s="285"/>
      <c r="B19" s="255" t="s">
        <v>16</v>
      </c>
      <c r="C19" s="255"/>
      <c r="D19" s="255"/>
      <c r="E19" s="255"/>
      <c r="F19" s="256">
        <f>E28+E32+E35+E39+E42+E45+E48+E51+E54+E57+E60+E64+E68+E72+E75+E78+E82+E85+E89+E92+E96+E99+E103+E106+E109+E112+E115+E118+E121+E124+E127+E130+E133+E136+E139+E142+E146+E150+E153+E156+E159+E162+E165+E168+E171+E175+E178+E181+E184+E188+E191+E195+E199+E203+E207+E211</f>
        <v>21</v>
      </c>
      <c r="G19" s="257">
        <f>G28+G32+G35+G39+G42+G45+G48+G51+G54+G57+G60+G64+G68+G72+G75+G78+G82+G85+G89+G92+G96+G99+G103+G106+G109+G112+G115+G118+G121+G124+G127+G130+G133+G136+G139+G142+G146+G150+G153+G156+G159+G162+G165+G168+G171+G175+G178+G181+G184+G188+G191+G195+G199+G203+G207+G211</f>
        <v>230430.31999999998</v>
      </c>
      <c r="H19" s="257">
        <f>G19*12</f>
        <v>2765163.84</v>
      </c>
      <c r="I19" s="11"/>
    </row>
    <row r="20" spans="1:9" ht="15" customHeight="1">
      <c r="A20" s="285"/>
      <c r="B20" s="255" t="s">
        <v>17</v>
      </c>
      <c r="C20" s="255"/>
      <c r="D20" s="255"/>
      <c r="E20" s="255"/>
      <c r="F20" s="256">
        <f>E29+E36+E61+E65+E69+E79+E86+E93+E100+E143+E147+E172+E185+E192+E196+E200+E204+E208</f>
        <v>26</v>
      </c>
      <c r="G20" s="257">
        <f>G29+G36+G61+G65+G69+G79+G86+G93+G100+G143+G147+G172+G185+G192+G196+G200+G204+G208</f>
        <v>328576.79999999993</v>
      </c>
      <c r="H20" s="257">
        <f>G20*12</f>
        <v>3942921.5999999992</v>
      </c>
      <c r="I20" s="11"/>
    </row>
    <row r="21" spans="1:9" ht="15" customHeight="1">
      <c r="A21" s="285"/>
      <c r="B21" s="255" t="s">
        <v>18</v>
      </c>
      <c r="C21" s="255"/>
      <c r="D21" s="255"/>
      <c r="E21" s="255"/>
      <c r="F21" s="256">
        <v>250</v>
      </c>
      <c r="G21" s="257">
        <f>H21/12</f>
        <v>585.20833333333337</v>
      </c>
      <c r="H21" s="257">
        <f>Horas_Extras!E130</f>
        <v>7022.5</v>
      </c>
      <c r="I21" s="11"/>
    </row>
    <row r="22" spans="1:9" ht="15" customHeight="1">
      <c r="A22" s="285"/>
      <c r="B22" s="255" t="s">
        <v>19</v>
      </c>
      <c r="C22" s="255"/>
      <c r="D22" s="255"/>
      <c r="E22" s="255"/>
      <c r="F22" s="256">
        <v>50</v>
      </c>
      <c r="G22" s="257">
        <f>H22/12</f>
        <v>156.04166666666669</v>
      </c>
      <c r="H22" s="257">
        <f>Horas_Extras!E131</f>
        <v>1872.5000000000002</v>
      </c>
      <c r="I22" s="11"/>
    </row>
    <row r="23" spans="1:9" ht="15" customHeight="1">
      <c r="A23" s="285"/>
      <c r="B23" s="252" t="s">
        <v>20</v>
      </c>
      <c r="C23" s="252"/>
      <c r="D23" s="252"/>
      <c r="E23" s="252"/>
      <c r="F23" s="258">
        <f>SUM(F18:F20)</f>
        <v>128</v>
      </c>
      <c r="G23" s="259">
        <f>SUM(G18:G22)</f>
        <v>1026585.5099999999</v>
      </c>
      <c r="H23" s="259">
        <f>SUM(H18:H22)</f>
        <v>12319026.119999999</v>
      </c>
    </row>
    <row r="24" spans="1:9" ht="12.75" customHeight="1">
      <c r="A24" s="12"/>
      <c r="B24" s="286"/>
      <c r="C24" s="286"/>
      <c r="D24" s="286"/>
      <c r="E24" s="286"/>
      <c r="F24" s="286"/>
      <c r="G24" s="286"/>
      <c r="H24" s="286"/>
    </row>
    <row r="25" spans="1:9">
      <c r="A25" s="260" t="s">
        <v>21</v>
      </c>
      <c r="B25" s="260"/>
      <c r="C25" s="260"/>
      <c r="D25" s="260"/>
      <c r="E25" s="260"/>
      <c r="F25" s="260"/>
      <c r="G25" s="260"/>
      <c r="H25" s="260"/>
    </row>
    <row r="26" spans="1:9">
      <c r="A26" s="261" t="s">
        <v>22</v>
      </c>
      <c r="B26" s="261" t="s">
        <v>23</v>
      </c>
      <c r="C26" s="262" t="s">
        <v>24</v>
      </c>
      <c r="D26" s="262"/>
      <c r="E26" s="261" t="s">
        <v>25</v>
      </c>
      <c r="F26" s="261" t="s">
        <v>26</v>
      </c>
      <c r="G26" s="261" t="s">
        <v>27</v>
      </c>
      <c r="H26" s="261" t="s">
        <v>28</v>
      </c>
    </row>
    <row r="27" spans="1:9" ht="13.5" customHeight="1">
      <c r="A27" s="263">
        <v>1</v>
      </c>
      <c r="B27" s="263" t="s">
        <v>29</v>
      </c>
      <c r="C27" s="264" t="s">
        <v>15</v>
      </c>
      <c r="D27" s="264"/>
      <c r="E27" s="265">
        <v>12</v>
      </c>
      <c r="F27" s="266">
        <f>Belém!E128</f>
        <v>5859.54</v>
      </c>
      <c r="G27" s="267">
        <f>F27*E27</f>
        <v>70314.48</v>
      </c>
      <c r="H27" s="267">
        <f>G27*12</f>
        <v>843773.76</v>
      </c>
    </row>
    <row r="28" spans="1:9" ht="13.5" customHeight="1">
      <c r="A28" s="263"/>
      <c r="B28" s="263"/>
      <c r="C28" s="264" t="s">
        <v>16</v>
      </c>
      <c r="D28" s="264"/>
      <c r="E28" s="265">
        <v>8</v>
      </c>
      <c r="F28" s="266">
        <f>Belém!E129</f>
        <v>11012.84</v>
      </c>
      <c r="G28" s="267">
        <f>F28*E28</f>
        <v>88102.720000000001</v>
      </c>
      <c r="H28" s="267">
        <f>G28*12</f>
        <v>1057232.6400000001</v>
      </c>
    </row>
    <row r="29" spans="1:9" ht="13.5" customHeight="1">
      <c r="A29" s="263"/>
      <c r="B29" s="263"/>
      <c r="C29" s="264" t="s">
        <v>17</v>
      </c>
      <c r="D29" s="264"/>
      <c r="E29" s="265">
        <v>8</v>
      </c>
      <c r="F29" s="266">
        <f>Belém!E130</f>
        <v>12695.82</v>
      </c>
      <c r="G29" s="267">
        <f>F29*E29</f>
        <v>101566.56</v>
      </c>
      <c r="H29" s="267">
        <f>G29*12</f>
        <v>1218798.72</v>
      </c>
    </row>
    <row r="30" spans="1:9" ht="13.5" customHeight="1">
      <c r="A30" s="263"/>
      <c r="B30" s="263"/>
      <c r="C30" s="268" t="s">
        <v>20</v>
      </c>
      <c r="D30" s="268"/>
      <c r="E30" s="268"/>
      <c r="F30" s="268"/>
      <c r="G30" s="269">
        <f>SUM(G27:G29)</f>
        <v>259983.76</v>
      </c>
      <c r="H30" s="269">
        <f>SUM(H27:H29)</f>
        <v>3119805.12</v>
      </c>
    </row>
    <row r="31" spans="1:9" ht="13.5" customHeight="1">
      <c r="A31" s="263">
        <v>2</v>
      </c>
      <c r="B31" s="263" t="s">
        <v>30</v>
      </c>
      <c r="C31" s="264" t="s">
        <v>15</v>
      </c>
      <c r="D31" s="264"/>
      <c r="E31" s="265">
        <v>1</v>
      </c>
      <c r="F31" s="266">
        <f>Acará!E128</f>
        <v>5724.59</v>
      </c>
      <c r="G31" s="267">
        <f>F31*E31</f>
        <v>5724.59</v>
      </c>
      <c r="H31" s="267">
        <f>G31*12</f>
        <v>68695.08</v>
      </c>
    </row>
    <row r="32" spans="1:9" ht="13.5" customHeight="1">
      <c r="A32" s="263"/>
      <c r="B32" s="263"/>
      <c r="C32" s="264" t="s">
        <v>16</v>
      </c>
      <c r="D32" s="264"/>
      <c r="E32" s="265">
        <v>0</v>
      </c>
      <c r="F32" s="266">
        <f>Acará!E129</f>
        <v>10967.34</v>
      </c>
      <c r="G32" s="267">
        <f>F32*E32</f>
        <v>0</v>
      </c>
      <c r="H32" s="267">
        <f>G32*12</f>
        <v>0</v>
      </c>
    </row>
    <row r="33" spans="1:8" ht="13.5" customHeight="1">
      <c r="A33" s="263"/>
      <c r="B33" s="263"/>
      <c r="C33" s="268" t="s">
        <v>20</v>
      </c>
      <c r="D33" s="268"/>
      <c r="E33" s="268"/>
      <c r="F33" s="268"/>
      <c r="G33" s="269">
        <f>SUM(G31:G32)</f>
        <v>5724.59</v>
      </c>
      <c r="H33" s="269">
        <f>SUM(H31:H32)</f>
        <v>68695.08</v>
      </c>
    </row>
    <row r="34" spans="1:8" ht="13.5" customHeight="1">
      <c r="A34" s="263">
        <v>3</v>
      </c>
      <c r="B34" s="263" t="s">
        <v>31</v>
      </c>
      <c r="C34" s="264" t="s">
        <v>15</v>
      </c>
      <c r="D34" s="264"/>
      <c r="E34" s="265">
        <v>0</v>
      </c>
      <c r="F34" s="266">
        <f>Barcarena!E128</f>
        <v>5724.59</v>
      </c>
      <c r="G34" s="267">
        <f>F34*E34</f>
        <v>0</v>
      </c>
      <c r="H34" s="267">
        <f>G34*12</f>
        <v>0</v>
      </c>
    </row>
    <row r="35" spans="1:8" ht="13.5" customHeight="1">
      <c r="A35" s="263"/>
      <c r="B35" s="263"/>
      <c r="C35" s="264" t="s">
        <v>16</v>
      </c>
      <c r="D35" s="264"/>
      <c r="E35" s="265">
        <v>1</v>
      </c>
      <c r="F35" s="266">
        <f>Barcarena!E129</f>
        <v>10967.34</v>
      </c>
      <c r="G35" s="267">
        <f>F35*E35</f>
        <v>10967.34</v>
      </c>
      <c r="H35" s="267">
        <f>G35*12</f>
        <v>131608.08000000002</v>
      </c>
    </row>
    <row r="36" spans="1:8" ht="13.5" customHeight="1">
      <c r="A36" s="263"/>
      <c r="B36" s="263"/>
      <c r="C36" s="264" t="s">
        <v>17</v>
      </c>
      <c r="D36" s="264"/>
      <c r="E36" s="265">
        <v>1</v>
      </c>
      <c r="F36" s="266">
        <f>Barcarena!E130</f>
        <v>12650.3</v>
      </c>
      <c r="G36" s="267">
        <f>F36*E36</f>
        <v>12650.3</v>
      </c>
      <c r="H36" s="267">
        <f>G36*12</f>
        <v>151803.59999999998</v>
      </c>
    </row>
    <row r="37" spans="1:8" ht="13.5" customHeight="1">
      <c r="A37" s="263"/>
      <c r="B37" s="263"/>
      <c r="C37" s="268" t="s">
        <v>20</v>
      </c>
      <c r="D37" s="268"/>
      <c r="E37" s="268"/>
      <c r="F37" s="268"/>
      <c r="G37" s="269">
        <f>SUM(G34:G36)</f>
        <v>23617.64</v>
      </c>
      <c r="H37" s="269">
        <f>SUM(H34:H36)</f>
        <v>283411.68</v>
      </c>
    </row>
    <row r="38" spans="1:8" ht="13.5" customHeight="1">
      <c r="A38" s="263">
        <v>4</v>
      </c>
      <c r="B38" s="263" t="s">
        <v>32</v>
      </c>
      <c r="C38" s="264" t="s">
        <v>15</v>
      </c>
      <c r="D38" s="264"/>
      <c r="E38" s="265">
        <v>2</v>
      </c>
      <c r="F38" s="266">
        <f>Benevides!E128</f>
        <v>5833.03</v>
      </c>
      <c r="G38" s="267">
        <f>F38*E38</f>
        <v>11666.06</v>
      </c>
      <c r="H38" s="267">
        <f>G38*12</f>
        <v>139992.72</v>
      </c>
    </row>
    <row r="39" spans="1:8" ht="13.5" customHeight="1">
      <c r="A39" s="263"/>
      <c r="B39" s="263"/>
      <c r="C39" s="264" t="s">
        <v>16</v>
      </c>
      <c r="D39" s="264"/>
      <c r="E39" s="265">
        <v>0</v>
      </c>
      <c r="F39" s="266">
        <f>Benevides!E129</f>
        <v>10982.26</v>
      </c>
      <c r="G39" s="267">
        <f>F39*E39</f>
        <v>0</v>
      </c>
      <c r="H39" s="267">
        <f>G39*12</f>
        <v>0</v>
      </c>
    </row>
    <row r="40" spans="1:8" ht="13.5" customHeight="1">
      <c r="A40" s="263"/>
      <c r="B40" s="263"/>
      <c r="C40" s="268" t="s">
        <v>20</v>
      </c>
      <c r="D40" s="268"/>
      <c r="E40" s="268"/>
      <c r="F40" s="268"/>
      <c r="G40" s="269">
        <f>SUM(G38:G39)</f>
        <v>11666.06</v>
      </c>
      <c r="H40" s="269">
        <f>SUM(H38:H39)</f>
        <v>139992.72</v>
      </c>
    </row>
    <row r="41" spans="1:8" ht="13.5" customHeight="1">
      <c r="A41" s="263">
        <v>5</v>
      </c>
      <c r="B41" s="263" t="s">
        <v>33</v>
      </c>
      <c r="C41" s="264" t="s">
        <v>15</v>
      </c>
      <c r="D41" s="264"/>
      <c r="E41" s="265">
        <v>1</v>
      </c>
      <c r="F41" s="266">
        <f>Concórdia!E128</f>
        <v>5724.59</v>
      </c>
      <c r="G41" s="267">
        <f>F41*E41</f>
        <v>5724.59</v>
      </c>
      <c r="H41" s="267">
        <f>G41*12</f>
        <v>68695.08</v>
      </c>
    </row>
    <row r="42" spans="1:8" ht="13.5" customHeight="1">
      <c r="A42" s="263"/>
      <c r="B42" s="263"/>
      <c r="C42" s="264" t="s">
        <v>16</v>
      </c>
      <c r="D42" s="264"/>
      <c r="E42" s="265">
        <v>0</v>
      </c>
      <c r="F42" s="266">
        <f>Concórdia!E129</f>
        <v>10967.34</v>
      </c>
      <c r="G42" s="267">
        <f>F42*E42</f>
        <v>0</v>
      </c>
      <c r="H42" s="267">
        <f>G42*12</f>
        <v>0</v>
      </c>
    </row>
    <row r="43" spans="1:8" ht="13.5" customHeight="1">
      <c r="A43" s="263"/>
      <c r="B43" s="263"/>
      <c r="C43" s="268" t="s">
        <v>20</v>
      </c>
      <c r="D43" s="268"/>
      <c r="E43" s="268"/>
      <c r="F43" s="268"/>
      <c r="G43" s="269">
        <f>SUM(G41:G42)</f>
        <v>5724.59</v>
      </c>
      <c r="H43" s="269">
        <f>SUM(H41:H42)</f>
        <v>68695.08</v>
      </c>
    </row>
    <row r="44" spans="1:8" ht="13.5" customHeight="1">
      <c r="A44" s="263">
        <v>6</v>
      </c>
      <c r="B44" s="263" t="s">
        <v>34</v>
      </c>
      <c r="C44" s="264" t="s">
        <v>15</v>
      </c>
      <c r="D44" s="264"/>
      <c r="E44" s="265">
        <v>1</v>
      </c>
      <c r="F44" s="266">
        <f>'Dom Eliseu'!E128</f>
        <v>5724.59</v>
      </c>
      <c r="G44" s="267">
        <f>F44*E44</f>
        <v>5724.59</v>
      </c>
      <c r="H44" s="267">
        <f>G44*12</f>
        <v>68695.08</v>
      </c>
    </row>
    <row r="45" spans="1:8" ht="13.5" customHeight="1">
      <c r="A45" s="263"/>
      <c r="B45" s="263"/>
      <c r="C45" s="264" t="s">
        <v>16</v>
      </c>
      <c r="D45" s="264"/>
      <c r="E45" s="265">
        <v>0</v>
      </c>
      <c r="F45" s="266">
        <f>'Dom Eliseu'!E129</f>
        <v>10967.34</v>
      </c>
      <c r="G45" s="267">
        <f>F45*E45</f>
        <v>0</v>
      </c>
      <c r="H45" s="267">
        <f>G45*12</f>
        <v>0</v>
      </c>
    </row>
    <row r="46" spans="1:8" ht="13.5" customHeight="1">
      <c r="A46" s="263"/>
      <c r="B46" s="263"/>
      <c r="C46" s="268" t="s">
        <v>20</v>
      </c>
      <c r="D46" s="268"/>
      <c r="E46" s="268"/>
      <c r="F46" s="268"/>
      <c r="G46" s="269">
        <f>SUM(G44:G45)</f>
        <v>5724.59</v>
      </c>
      <c r="H46" s="269">
        <f>SUM(H44:H45)</f>
        <v>68695.08</v>
      </c>
    </row>
    <row r="47" spans="1:8" ht="13.5" customHeight="1">
      <c r="A47" s="263">
        <v>7</v>
      </c>
      <c r="B47" s="263" t="s">
        <v>35</v>
      </c>
      <c r="C47" s="264" t="s">
        <v>15</v>
      </c>
      <c r="D47" s="264"/>
      <c r="E47" s="265">
        <v>1</v>
      </c>
      <c r="F47" s="266">
        <f>Ipixuna!E128</f>
        <v>5724.59</v>
      </c>
      <c r="G47" s="267">
        <f>F47*E47</f>
        <v>5724.59</v>
      </c>
      <c r="H47" s="267">
        <f>G47*12</f>
        <v>68695.08</v>
      </c>
    </row>
    <row r="48" spans="1:8" ht="13.5" customHeight="1">
      <c r="A48" s="263"/>
      <c r="B48" s="263"/>
      <c r="C48" s="264" t="s">
        <v>16</v>
      </c>
      <c r="D48" s="264"/>
      <c r="E48" s="265">
        <v>0</v>
      </c>
      <c r="F48" s="266">
        <f>Ipixuna!E129</f>
        <v>10967.34</v>
      </c>
      <c r="G48" s="267">
        <f>F48*E48</f>
        <v>0</v>
      </c>
      <c r="H48" s="267">
        <f>G48*12</f>
        <v>0</v>
      </c>
    </row>
    <row r="49" spans="1:8" ht="13.5" customHeight="1">
      <c r="A49" s="263"/>
      <c r="B49" s="263"/>
      <c r="C49" s="268" t="s">
        <v>20</v>
      </c>
      <c r="D49" s="268"/>
      <c r="E49" s="268"/>
      <c r="F49" s="268"/>
      <c r="G49" s="269">
        <f>SUM(G47:G48)</f>
        <v>5724.59</v>
      </c>
      <c r="H49" s="269">
        <f>SUM(H47:H48)</f>
        <v>68695.08</v>
      </c>
    </row>
    <row r="50" spans="1:8" ht="13.5" customHeight="1">
      <c r="A50" s="263">
        <v>8</v>
      </c>
      <c r="B50" s="263" t="s">
        <v>36</v>
      </c>
      <c r="C50" s="264" t="s">
        <v>15</v>
      </c>
      <c r="D50" s="264"/>
      <c r="E50" s="265">
        <v>1</v>
      </c>
      <c r="F50" s="266">
        <f>Marapanim!E128</f>
        <v>5724.59</v>
      </c>
      <c r="G50" s="267">
        <f>F50*E50</f>
        <v>5724.59</v>
      </c>
      <c r="H50" s="267">
        <f>G50*12</f>
        <v>68695.08</v>
      </c>
    </row>
    <row r="51" spans="1:8" ht="13.5" customHeight="1">
      <c r="A51" s="263"/>
      <c r="B51" s="263"/>
      <c r="C51" s="264" t="s">
        <v>16</v>
      </c>
      <c r="D51" s="264"/>
      <c r="E51" s="265">
        <v>0</v>
      </c>
      <c r="F51" s="266">
        <f>Marapanim!E129</f>
        <v>10967.34</v>
      </c>
      <c r="G51" s="267">
        <f>F51*E51</f>
        <v>0</v>
      </c>
      <c r="H51" s="267">
        <f>G51*12</f>
        <v>0</v>
      </c>
    </row>
    <row r="52" spans="1:8" ht="13.5" customHeight="1">
      <c r="A52" s="263"/>
      <c r="B52" s="263"/>
      <c r="C52" s="268" t="s">
        <v>20</v>
      </c>
      <c r="D52" s="268"/>
      <c r="E52" s="268"/>
      <c r="F52" s="268"/>
      <c r="G52" s="269">
        <f>SUM(G50:G51)</f>
        <v>5724.59</v>
      </c>
      <c r="H52" s="269">
        <f>SUM(H50:H51)</f>
        <v>68695.08</v>
      </c>
    </row>
    <row r="53" spans="1:8" ht="13.5" customHeight="1">
      <c r="A53" s="263">
        <v>9</v>
      </c>
      <c r="B53" s="263" t="s">
        <v>37</v>
      </c>
      <c r="C53" s="264" t="s">
        <v>15</v>
      </c>
      <c r="D53" s="264"/>
      <c r="E53" s="265">
        <v>1</v>
      </c>
      <c r="F53" s="266">
        <f>Mocajuba!E128</f>
        <v>5724.59</v>
      </c>
      <c r="G53" s="267">
        <f>F53*E53</f>
        <v>5724.59</v>
      </c>
      <c r="H53" s="267">
        <f>G53*12</f>
        <v>68695.08</v>
      </c>
    </row>
    <row r="54" spans="1:8" ht="13.5" customHeight="1">
      <c r="A54" s="263"/>
      <c r="B54" s="263"/>
      <c r="C54" s="264" t="s">
        <v>16</v>
      </c>
      <c r="D54" s="264"/>
      <c r="E54" s="265">
        <v>0</v>
      </c>
      <c r="F54" s="266">
        <f>Mocajuba!E129</f>
        <v>10967.34</v>
      </c>
      <c r="G54" s="267">
        <f>F54*E54</f>
        <v>0</v>
      </c>
      <c r="H54" s="267">
        <f>G54*12</f>
        <v>0</v>
      </c>
    </row>
    <row r="55" spans="1:8" ht="13.5" customHeight="1">
      <c r="A55" s="263"/>
      <c r="B55" s="263"/>
      <c r="C55" s="268" t="s">
        <v>20</v>
      </c>
      <c r="D55" s="268"/>
      <c r="E55" s="268"/>
      <c r="F55" s="268"/>
      <c r="G55" s="269">
        <f>SUM(G53:G54)</f>
        <v>5724.59</v>
      </c>
      <c r="H55" s="269">
        <f>SUM(H53:H54)</f>
        <v>68695.08</v>
      </c>
    </row>
    <row r="56" spans="1:8" ht="13.5" customHeight="1">
      <c r="A56" s="263">
        <v>10</v>
      </c>
      <c r="B56" s="263" t="s">
        <v>38</v>
      </c>
      <c r="C56" s="264" t="s">
        <v>15</v>
      </c>
      <c r="D56" s="264"/>
      <c r="E56" s="265">
        <v>1</v>
      </c>
      <c r="F56" s="266">
        <f>'Nova Esperança'!E128</f>
        <v>5601.94</v>
      </c>
      <c r="G56" s="267">
        <f>F56*E56</f>
        <v>5601.94</v>
      </c>
      <c r="H56" s="267">
        <f>G56*12</f>
        <v>67223.28</v>
      </c>
    </row>
    <row r="57" spans="1:8" ht="13.5" customHeight="1">
      <c r="A57" s="263"/>
      <c r="B57" s="263"/>
      <c r="C57" s="264" t="s">
        <v>16</v>
      </c>
      <c r="D57" s="264"/>
      <c r="E57" s="265">
        <v>0</v>
      </c>
      <c r="F57" s="266">
        <f>'Nova Esperança'!E129</f>
        <v>10732.36</v>
      </c>
      <c r="G57" s="267">
        <f>F57*E57</f>
        <v>0</v>
      </c>
      <c r="H57" s="267">
        <f>G57*12</f>
        <v>0</v>
      </c>
    </row>
    <row r="58" spans="1:8" ht="13.5" customHeight="1">
      <c r="A58" s="263"/>
      <c r="B58" s="263"/>
      <c r="C58" s="268" t="s">
        <v>20</v>
      </c>
      <c r="D58" s="268"/>
      <c r="E58" s="268"/>
      <c r="F58" s="268"/>
      <c r="G58" s="269">
        <f>SUM(G56:G57)</f>
        <v>5601.94</v>
      </c>
      <c r="H58" s="269">
        <f>SUM(H56:H57)</f>
        <v>67223.28</v>
      </c>
    </row>
    <row r="59" spans="1:8" ht="13.5" customHeight="1">
      <c r="A59" s="263">
        <v>11</v>
      </c>
      <c r="B59" s="263" t="s">
        <v>39</v>
      </c>
      <c r="C59" s="264" t="s">
        <v>15</v>
      </c>
      <c r="D59" s="264"/>
      <c r="E59" s="265">
        <v>1</v>
      </c>
      <c r="F59" s="266">
        <f>Abaetetuba!E128</f>
        <v>5601.94</v>
      </c>
      <c r="G59" s="267">
        <f>F59*E59</f>
        <v>5601.94</v>
      </c>
      <c r="H59" s="267">
        <f>G59*12</f>
        <v>67223.28</v>
      </c>
    </row>
    <row r="60" spans="1:8" ht="13.5" customHeight="1">
      <c r="A60" s="263"/>
      <c r="B60" s="263"/>
      <c r="C60" s="264" t="s">
        <v>16</v>
      </c>
      <c r="D60" s="264"/>
      <c r="E60" s="265">
        <v>1</v>
      </c>
      <c r="F60" s="266">
        <f>Abaetetuba!E129</f>
        <v>10732.36</v>
      </c>
      <c r="G60" s="267">
        <f>F60*E60</f>
        <v>10732.36</v>
      </c>
      <c r="H60" s="267">
        <f>G60*12</f>
        <v>128788.32</v>
      </c>
    </row>
    <row r="61" spans="1:8" ht="13.5" customHeight="1">
      <c r="A61" s="263"/>
      <c r="B61" s="263"/>
      <c r="C61" s="264" t="s">
        <v>17</v>
      </c>
      <c r="D61" s="264"/>
      <c r="E61" s="265">
        <v>1</v>
      </c>
      <c r="F61" s="266">
        <f>Abaetetuba!E130</f>
        <v>12379.26</v>
      </c>
      <c r="G61" s="267">
        <f>F61*E61</f>
        <v>12379.26</v>
      </c>
      <c r="H61" s="267">
        <f>G61*12</f>
        <v>148551.12</v>
      </c>
    </row>
    <row r="62" spans="1:8" ht="13.5" customHeight="1">
      <c r="A62" s="263"/>
      <c r="B62" s="263"/>
      <c r="C62" s="268" t="s">
        <v>20</v>
      </c>
      <c r="D62" s="268"/>
      <c r="E62" s="268"/>
      <c r="F62" s="268"/>
      <c r="G62" s="269">
        <f>SUM(G59:G61)</f>
        <v>28713.559999999998</v>
      </c>
      <c r="H62" s="269">
        <f>SUM(H59:H61)</f>
        <v>344562.72</v>
      </c>
    </row>
    <row r="63" spans="1:8" ht="13.5" customHeight="1">
      <c r="A63" s="263">
        <v>12</v>
      </c>
      <c r="B63" s="263" t="s">
        <v>40</v>
      </c>
      <c r="C63" s="264" t="s">
        <v>15</v>
      </c>
      <c r="D63" s="264"/>
      <c r="E63" s="265">
        <v>2</v>
      </c>
      <c r="F63" s="266">
        <f>Icoarací!E128</f>
        <v>5724.59</v>
      </c>
      <c r="G63" s="267">
        <f>F63*E63</f>
        <v>11449.18</v>
      </c>
      <c r="H63" s="267">
        <f>G63*12</f>
        <v>137390.16</v>
      </c>
    </row>
    <row r="64" spans="1:8" ht="13.5" customHeight="1">
      <c r="A64" s="263"/>
      <c r="B64" s="263"/>
      <c r="C64" s="264" t="s">
        <v>16</v>
      </c>
      <c r="D64" s="264"/>
      <c r="E64" s="265">
        <v>1</v>
      </c>
      <c r="F64" s="266">
        <f>Icoarací!E129</f>
        <v>10967.34</v>
      </c>
      <c r="G64" s="267">
        <f>F64*E64</f>
        <v>10967.34</v>
      </c>
      <c r="H64" s="267">
        <f>G64*12</f>
        <v>131608.08000000002</v>
      </c>
    </row>
    <row r="65" spans="1:8" ht="13.5" customHeight="1">
      <c r="A65" s="263"/>
      <c r="B65" s="263"/>
      <c r="C65" s="264" t="s">
        <v>17</v>
      </c>
      <c r="D65" s="264"/>
      <c r="E65" s="265">
        <v>1</v>
      </c>
      <c r="F65" s="266">
        <f>Icoarací!E130</f>
        <v>12650.3</v>
      </c>
      <c r="G65" s="267">
        <f>F65*E65</f>
        <v>12650.3</v>
      </c>
      <c r="H65" s="267">
        <f>G65*12</f>
        <v>151803.59999999998</v>
      </c>
    </row>
    <row r="66" spans="1:8" ht="13.5" customHeight="1">
      <c r="A66" s="263"/>
      <c r="B66" s="263"/>
      <c r="C66" s="268" t="s">
        <v>20</v>
      </c>
      <c r="D66" s="268"/>
      <c r="E66" s="268"/>
      <c r="F66" s="268"/>
      <c r="G66" s="269">
        <f>SUM(G63:G65)</f>
        <v>35066.82</v>
      </c>
      <c r="H66" s="269">
        <f>SUM(H63:H65)</f>
        <v>420801.83999999997</v>
      </c>
    </row>
    <row r="67" spans="1:8" ht="13.5" customHeight="1">
      <c r="A67" s="263">
        <v>13</v>
      </c>
      <c r="B67" s="263" t="s">
        <v>41</v>
      </c>
      <c r="C67" s="264" t="s">
        <v>15</v>
      </c>
      <c r="D67" s="264"/>
      <c r="E67" s="265">
        <v>1</v>
      </c>
      <c r="F67" s="266">
        <f>Bragança!E128</f>
        <v>5724.59</v>
      </c>
      <c r="G67" s="267">
        <f>F67*E67</f>
        <v>5724.59</v>
      </c>
      <c r="H67" s="267">
        <f>G67*12</f>
        <v>68695.08</v>
      </c>
    </row>
    <row r="68" spans="1:8" ht="13.5" customHeight="1">
      <c r="A68" s="263"/>
      <c r="B68" s="263"/>
      <c r="C68" s="264" t="s">
        <v>16</v>
      </c>
      <c r="D68" s="264"/>
      <c r="E68" s="265">
        <v>1</v>
      </c>
      <c r="F68" s="266">
        <f>Bragança!E129</f>
        <v>10967.34</v>
      </c>
      <c r="G68" s="267">
        <f>F68*E68</f>
        <v>10967.34</v>
      </c>
      <c r="H68" s="267">
        <f>G68*12</f>
        <v>131608.08000000002</v>
      </c>
    </row>
    <row r="69" spans="1:8" ht="13.5" customHeight="1">
      <c r="A69" s="263"/>
      <c r="B69" s="263"/>
      <c r="C69" s="264" t="s">
        <v>17</v>
      </c>
      <c r="D69" s="264"/>
      <c r="E69" s="265">
        <v>1</v>
      </c>
      <c r="F69" s="266">
        <f>Bragança!E130</f>
        <v>12650.3</v>
      </c>
      <c r="G69" s="267">
        <f>F69*E69</f>
        <v>12650.3</v>
      </c>
      <c r="H69" s="267">
        <f>G69*12</f>
        <v>151803.59999999998</v>
      </c>
    </row>
    <row r="70" spans="1:8" ht="13.5" customHeight="1">
      <c r="A70" s="263"/>
      <c r="B70" s="263"/>
      <c r="C70" s="268" t="s">
        <v>20</v>
      </c>
      <c r="D70" s="268"/>
      <c r="E70" s="268"/>
      <c r="F70" s="268"/>
      <c r="G70" s="269">
        <f>SUM(G67:G69)</f>
        <v>29342.23</v>
      </c>
      <c r="H70" s="269">
        <f>SUM(H67:H69)</f>
        <v>352106.76</v>
      </c>
    </row>
    <row r="71" spans="1:8" ht="13.5" customHeight="1">
      <c r="A71" s="263">
        <v>14</v>
      </c>
      <c r="B71" s="263" t="s">
        <v>42</v>
      </c>
      <c r="C71" s="264" t="s">
        <v>15</v>
      </c>
      <c r="D71" s="264"/>
      <c r="E71" s="265">
        <v>2</v>
      </c>
      <c r="F71" s="266">
        <f>Cametá!E128</f>
        <v>5724.59</v>
      </c>
      <c r="G71" s="267">
        <f>F71*E71</f>
        <v>11449.18</v>
      </c>
      <c r="H71" s="267">
        <f>G71*12</f>
        <v>137390.16</v>
      </c>
    </row>
    <row r="72" spans="1:8" ht="13.5" customHeight="1">
      <c r="A72" s="263"/>
      <c r="B72" s="263"/>
      <c r="C72" s="264" t="s">
        <v>16</v>
      </c>
      <c r="D72" s="264"/>
      <c r="E72" s="265">
        <v>0</v>
      </c>
      <c r="F72" s="266">
        <f>Cametá!E129</f>
        <v>10967.34</v>
      </c>
      <c r="G72" s="267">
        <f>F72*E72</f>
        <v>0</v>
      </c>
      <c r="H72" s="267">
        <f>G72*12</f>
        <v>0</v>
      </c>
    </row>
    <row r="73" spans="1:8" ht="13.5" customHeight="1">
      <c r="A73" s="263"/>
      <c r="B73" s="263"/>
      <c r="C73" s="268" t="s">
        <v>20</v>
      </c>
      <c r="D73" s="268"/>
      <c r="E73" s="268"/>
      <c r="F73" s="268"/>
      <c r="G73" s="269">
        <f>SUM(G71:G72)</f>
        <v>11449.18</v>
      </c>
      <c r="H73" s="269">
        <f>SUM(H71:H72)</f>
        <v>137390.16</v>
      </c>
    </row>
    <row r="74" spans="1:8" ht="13.5" customHeight="1">
      <c r="A74" s="263">
        <v>15</v>
      </c>
      <c r="B74" s="263" t="s">
        <v>43</v>
      </c>
      <c r="C74" s="264" t="s">
        <v>15</v>
      </c>
      <c r="D74" s="264"/>
      <c r="E74" s="265">
        <v>2</v>
      </c>
      <c r="F74" s="266">
        <f>Capanema!E128</f>
        <v>5724.59</v>
      </c>
      <c r="G74" s="267">
        <f>F74*E74</f>
        <v>11449.18</v>
      </c>
      <c r="H74" s="267">
        <f>G74*12</f>
        <v>137390.16</v>
      </c>
    </row>
    <row r="75" spans="1:8" ht="13.5" customHeight="1">
      <c r="A75" s="263"/>
      <c r="B75" s="263"/>
      <c r="C75" s="264" t="s">
        <v>16</v>
      </c>
      <c r="D75" s="264"/>
      <c r="E75" s="265">
        <v>0</v>
      </c>
      <c r="F75" s="266">
        <f>Capanema!E129</f>
        <v>10967.34</v>
      </c>
      <c r="G75" s="267">
        <f>F75*E75</f>
        <v>0</v>
      </c>
      <c r="H75" s="267">
        <f>G75*12</f>
        <v>0</v>
      </c>
    </row>
    <row r="76" spans="1:8" ht="13.5" customHeight="1">
      <c r="A76" s="263"/>
      <c r="B76" s="263"/>
      <c r="C76" s="268" t="s">
        <v>20</v>
      </c>
      <c r="D76" s="268"/>
      <c r="E76" s="268"/>
      <c r="F76" s="268"/>
      <c r="G76" s="269">
        <f>SUM(G74:G75)</f>
        <v>11449.18</v>
      </c>
      <c r="H76" s="269">
        <f>SUM(H74:H75)</f>
        <v>137390.16</v>
      </c>
    </row>
    <row r="77" spans="1:8" ht="13.5" customHeight="1">
      <c r="A77" s="263">
        <v>16</v>
      </c>
      <c r="B77" s="263" t="s">
        <v>44</v>
      </c>
      <c r="C77" s="264" t="s">
        <v>15</v>
      </c>
      <c r="D77" s="264"/>
      <c r="E77" s="265">
        <v>1</v>
      </c>
      <c r="F77" s="266">
        <f>Castanhal!E128</f>
        <v>5793.25</v>
      </c>
      <c r="G77" s="267">
        <f>F77*E77</f>
        <v>5793.25</v>
      </c>
      <c r="H77" s="267">
        <f>G77*12</f>
        <v>69519</v>
      </c>
    </row>
    <row r="78" spans="1:8" ht="13.5" customHeight="1">
      <c r="A78" s="263"/>
      <c r="B78" s="263"/>
      <c r="C78" s="264" t="s">
        <v>16</v>
      </c>
      <c r="D78" s="264"/>
      <c r="E78" s="265">
        <v>1</v>
      </c>
      <c r="F78" s="266">
        <f>Castanhal!E129</f>
        <v>10967.34</v>
      </c>
      <c r="G78" s="267">
        <f>F78*E78</f>
        <v>10967.34</v>
      </c>
      <c r="H78" s="267">
        <f>G78*12</f>
        <v>131608.08000000002</v>
      </c>
    </row>
    <row r="79" spans="1:8" ht="13.5" customHeight="1">
      <c r="A79" s="263"/>
      <c r="B79" s="263"/>
      <c r="C79" s="264" t="s">
        <v>17</v>
      </c>
      <c r="D79" s="264"/>
      <c r="E79" s="265">
        <v>1</v>
      </c>
      <c r="F79" s="266">
        <f>Castanhal!E130</f>
        <v>12650.3</v>
      </c>
      <c r="G79" s="267">
        <f>F79*E79</f>
        <v>12650.3</v>
      </c>
      <c r="H79" s="267">
        <f>G79*12</f>
        <v>151803.59999999998</v>
      </c>
    </row>
    <row r="80" spans="1:8" ht="13.5" customHeight="1">
      <c r="A80" s="263"/>
      <c r="B80" s="263"/>
      <c r="C80" s="268" t="s">
        <v>20</v>
      </c>
      <c r="D80" s="268"/>
      <c r="E80" s="268"/>
      <c r="F80" s="268"/>
      <c r="G80" s="269">
        <f>SUM(G77:G79)</f>
        <v>29410.89</v>
      </c>
      <c r="H80" s="269">
        <f>SUM(H77:H79)</f>
        <v>352930.68</v>
      </c>
    </row>
    <row r="81" spans="1:8" ht="13.5" customHeight="1">
      <c r="A81" s="263">
        <v>17</v>
      </c>
      <c r="B81" s="263" t="s">
        <v>45</v>
      </c>
      <c r="C81" s="264" t="s">
        <v>15</v>
      </c>
      <c r="D81" s="264"/>
      <c r="E81" s="265">
        <v>1</v>
      </c>
      <c r="F81" s="266">
        <f>Breves!E128</f>
        <v>5724.59</v>
      </c>
      <c r="G81" s="267">
        <f>F81*E81</f>
        <v>5724.59</v>
      </c>
      <c r="H81" s="267">
        <f>G81*12</f>
        <v>68695.08</v>
      </c>
    </row>
    <row r="82" spans="1:8" ht="13.5" customHeight="1">
      <c r="A82" s="263"/>
      <c r="B82" s="263"/>
      <c r="C82" s="264" t="s">
        <v>16</v>
      </c>
      <c r="D82" s="264"/>
      <c r="E82" s="265">
        <v>0</v>
      </c>
      <c r="F82" s="266">
        <f>Breves!E129</f>
        <v>10967.34</v>
      </c>
      <c r="G82" s="267">
        <f>F82*E82</f>
        <v>0</v>
      </c>
      <c r="H82" s="267">
        <f>G82*12</f>
        <v>0</v>
      </c>
    </row>
    <row r="83" spans="1:8" ht="13.5" customHeight="1">
      <c r="A83" s="263"/>
      <c r="B83" s="263"/>
      <c r="C83" s="268" t="s">
        <v>20</v>
      </c>
      <c r="D83" s="268"/>
      <c r="E83" s="268"/>
      <c r="F83" s="268"/>
      <c r="G83" s="269">
        <f>SUM(G81:G82)</f>
        <v>5724.59</v>
      </c>
      <c r="H83" s="269">
        <f>SUM(H81:H82)</f>
        <v>68695.08</v>
      </c>
    </row>
    <row r="84" spans="1:8" ht="13.5" customHeight="1">
      <c r="A84" s="263">
        <v>18</v>
      </c>
      <c r="B84" s="263" t="s">
        <v>46</v>
      </c>
      <c r="C84" s="264" t="s">
        <v>15</v>
      </c>
      <c r="D84" s="264"/>
      <c r="E84" s="265">
        <v>1</v>
      </c>
      <c r="F84" s="266">
        <f>Paragominas!E128</f>
        <v>5724.59</v>
      </c>
      <c r="G84" s="267">
        <f>F84*E84</f>
        <v>5724.59</v>
      </c>
      <c r="H84" s="267">
        <f>G84*12</f>
        <v>68695.08</v>
      </c>
    </row>
    <row r="85" spans="1:8" ht="13.5" customHeight="1">
      <c r="A85" s="263"/>
      <c r="B85" s="263"/>
      <c r="C85" s="264" t="s">
        <v>16</v>
      </c>
      <c r="D85" s="264"/>
      <c r="E85" s="265">
        <v>1</v>
      </c>
      <c r="F85" s="266">
        <f>Paragominas!E129</f>
        <v>10967.34</v>
      </c>
      <c r="G85" s="267">
        <f>F85*E85</f>
        <v>10967.34</v>
      </c>
      <c r="H85" s="267">
        <f>G85*12</f>
        <v>131608.08000000002</v>
      </c>
    </row>
    <row r="86" spans="1:8" ht="13.5" customHeight="1">
      <c r="A86" s="263"/>
      <c r="B86" s="263"/>
      <c r="C86" s="264" t="s">
        <v>17</v>
      </c>
      <c r="D86" s="264"/>
      <c r="E86" s="265">
        <v>1</v>
      </c>
      <c r="F86" s="266">
        <f>Paragominas!E130</f>
        <v>12650.3</v>
      </c>
      <c r="G86" s="267">
        <f>F86*E86</f>
        <v>12650.3</v>
      </c>
      <c r="H86" s="267">
        <f>G86*12</f>
        <v>151803.59999999998</v>
      </c>
    </row>
    <row r="87" spans="1:8" ht="13.5" customHeight="1">
      <c r="A87" s="263"/>
      <c r="B87" s="263"/>
      <c r="C87" s="268" t="s">
        <v>20</v>
      </c>
      <c r="D87" s="268"/>
      <c r="E87" s="268"/>
      <c r="F87" s="268"/>
      <c r="G87" s="269">
        <f>SUM(G84:G86)</f>
        <v>29342.23</v>
      </c>
      <c r="H87" s="269">
        <f>SUM(H84:H86)</f>
        <v>352106.76</v>
      </c>
    </row>
    <row r="88" spans="1:8" ht="13.5" customHeight="1">
      <c r="A88" s="263">
        <v>19</v>
      </c>
      <c r="B88" s="263" t="s">
        <v>47</v>
      </c>
      <c r="C88" s="264" t="s">
        <v>15</v>
      </c>
      <c r="D88" s="264"/>
      <c r="E88" s="265">
        <v>2</v>
      </c>
      <c r="F88" s="266">
        <f>'Santa Izabel'!E128</f>
        <v>5724.59</v>
      </c>
      <c r="G88" s="267">
        <f>F88*E88</f>
        <v>11449.18</v>
      </c>
      <c r="H88" s="267">
        <f>G88*12</f>
        <v>137390.16</v>
      </c>
    </row>
    <row r="89" spans="1:8" ht="13.5" customHeight="1">
      <c r="A89" s="263"/>
      <c r="B89" s="263"/>
      <c r="C89" s="264" t="s">
        <v>16</v>
      </c>
      <c r="D89" s="264"/>
      <c r="E89" s="265">
        <v>0</v>
      </c>
      <c r="F89" s="266">
        <f>'Santa Izabel'!E129</f>
        <v>10967.34</v>
      </c>
      <c r="G89" s="267">
        <f>F89*E89</f>
        <v>0</v>
      </c>
      <c r="H89" s="267">
        <f>G89*12</f>
        <v>0</v>
      </c>
    </row>
    <row r="90" spans="1:8" ht="13.5" customHeight="1">
      <c r="A90" s="263"/>
      <c r="B90" s="263"/>
      <c r="C90" s="268" t="s">
        <v>20</v>
      </c>
      <c r="D90" s="268"/>
      <c r="E90" s="268"/>
      <c r="F90" s="268"/>
      <c r="G90" s="269">
        <f>SUM(G88:G89)</f>
        <v>11449.18</v>
      </c>
      <c r="H90" s="269">
        <f>SUM(H88:H89)</f>
        <v>137390.16</v>
      </c>
    </row>
    <row r="91" spans="1:8" ht="13.5" customHeight="1">
      <c r="A91" s="263">
        <v>20</v>
      </c>
      <c r="B91" s="263" t="s">
        <v>48</v>
      </c>
      <c r="C91" s="264" t="s">
        <v>15</v>
      </c>
      <c r="D91" s="264"/>
      <c r="E91" s="265">
        <v>2</v>
      </c>
      <c r="F91" s="266">
        <f>Ananindeua!E128</f>
        <v>5833.03</v>
      </c>
      <c r="G91" s="267">
        <f>F91*E91</f>
        <v>11666.06</v>
      </c>
      <c r="H91" s="267">
        <f>G91*12</f>
        <v>139992.72</v>
      </c>
    </row>
    <row r="92" spans="1:8" ht="13.5" customHeight="1">
      <c r="A92" s="263"/>
      <c r="B92" s="263"/>
      <c r="C92" s="264" t="s">
        <v>16</v>
      </c>
      <c r="D92" s="264"/>
      <c r="E92" s="265">
        <v>1</v>
      </c>
      <c r="F92" s="266">
        <f>Ananindeua!E129</f>
        <v>10982.26</v>
      </c>
      <c r="G92" s="267">
        <f>F92*E92</f>
        <v>10982.26</v>
      </c>
      <c r="H92" s="267">
        <f>G92*12</f>
        <v>131787.12</v>
      </c>
    </row>
    <row r="93" spans="1:8" ht="13.5" customHeight="1">
      <c r="A93" s="263"/>
      <c r="B93" s="263"/>
      <c r="C93" s="264" t="s">
        <v>17</v>
      </c>
      <c r="D93" s="264"/>
      <c r="E93" s="265">
        <v>1</v>
      </c>
      <c r="F93" s="266">
        <f>Ananindeua!E130</f>
        <v>12665.22</v>
      </c>
      <c r="G93" s="267">
        <f>F93*E93</f>
        <v>12665.22</v>
      </c>
      <c r="H93" s="267">
        <f>G93*12</f>
        <v>151982.63999999998</v>
      </c>
    </row>
    <row r="94" spans="1:8" ht="13.5" customHeight="1">
      <c r="A94" s="263"/>
      <c r="B94" s="263"/>
      <c r="C94" s="268" t="s">
        <v>20</v>
      </c>
      <c r="D94" s="268"/>
      <c r="E94" s="268"/>
      <c r="F94" s="268"/>
      <c r="G94" s="269">
        <f>SUM(G91:G93)</f>
        <v>35313.54</v>
      </c>
      <c r="H94" s="269">
        <f>SUM(H91:H93)</f>
        <v>423762.48</v>
      </c>
    </row>
    <row r="95" spans="1:8" ht="13.5" customHeight="1">
      <c r="A95" s="263">
        <v>21</v>
      </c>
      <c r="B95" s="263" t="s">
        <v>49</v>
      </c>
      <c r="C95" s="264" t="s">
        <v>15</v>
      </c>
      <c r="D95" s="264"/>
      <c r="E95" s="265">
        <v>1</v>
      </c>
      <c r="F95" s="266">
        <f>Vigia!E128</f>
        <v>5724.59</v>
      </c>
      <c r="G95" s="267">
        <f>F95*E95</f>
        <v>5724.59</v>
      </c>
      <c r="H95" s="267">
        <f>G95*12</f>
        <v>68695.08</v>
      </c>
    </row>
    <row r="96" spans="1:8" ht="13.5" customHeight="1">
      <c r="A96" s="263"/>
      <c r="B96" s="263"/>
      <c r="C96" s="264" t="s">
        <v>16</v>
      </c>
      <c r="D96" s="264"/>
      <c r="E96" s="265">
        <v>0</v>
      </c>
      <c r="F96" s="266">
        <f>Vigia!E129</f>
        <v>10967.34</v>
      </c>
      <c r="G96" s="267">
        <f>F96*E96</f>
        <v>0</v>
      </c>
      <c r="H96" s="267">
        <f>G96*12</f>
        <v>0</v>
      </c>
    </row>
    <row r="97" spans="1:8" ht="13.5" customHeight="1">
      <c r="A97" s="263"/>
      <c r="B97" s="263"/>
      <c r="C97" s="268" t="s">
        <v>20</v>
      </c>
      <c r="D97" s="268"/>
      <c r="E97" s="268"/>
      <c r="F97" s="268"/>
      <c r="G97" s="269">
        <f>SUM(G95:G96)</f>
        <v>5724.59</v>
      </c>
      <c r="H97" s="269">
        <f>SUM(H95:H96)</f>
        <v>68695.08</v>
      </c>
    </row>
    <row r="98" spans="1:8" ht="13.5" customHeight="1">
      <c r="A98" s="263">
        <v>22</v>
      </c>
      <c r="B98" s="263" t="s">
        <v>50</v>
      </c>
      <c r="C98" s="264" t="s">
        <v>15</v>
      </c>
      <c r="D98" s="264"/>
      <c r="E98" s="265">
        <v>0</v>
      </c>
      <c r="F98" s="266">
        <f>Viseu!E128</f>
        <v>5724.59</v>
      </c>
      <c r="G98" s="267">
        <f>F98*E98</f>
        <v>0</v>
      </c>
      <c r="H98" s="267">
        <f>G98*12</f>
        <v>0</v>
      </c>
    </row>
    <row r="99" spans="1:8" ht="13.5" customHeight="1">
      <c r="A99" s="263"/>
      <c r="B99" s="263"/>
      <c r="C99" s="264" t="s">
        <v>16</v>
      </c>
      <c r="D99" s="264"/>
      <c r="E99" s="265">
        <v>1</v>
      </c>
      <c r="F99" s="266">
        <f>Viseu!E129</f>
        <v>10967.34</v>
      </c>
      <c r="G99" s="267">
        <f>F99*E99</f>
        <v>10967.34</v>
      </c>
      <c r="H99" s="267">
        <f>G99*12</f>
        <v>131608.08000000002</v>
      </c>
    </row>
    <row r="100" spans="1:8" ht="13.5" customHeight="1">
      <c r="A100" s="263"/>
      <c r="B100" s="263"/>
      <c r="C100" s="264" t="s">
        <v>17</v>
      </c>
      <c r="D100" s="264"/>
      <c r="E100" s="265">
        <v>1</v>
      </c>
      <c r="F100" s="266">
        <f>Viseu!E130</f>
        <v>12650.3</v>
      </c>
      <c r="G100" s="267">
        <f>F100*E100</f>
        <v>12650.3</v>
      </c>
      <c r="H100" s="267">
        <f>G100*12</f>
        <v>151803.59999999998</v>
      </c>
    </row>
    <row r="101" spans="1:8" ht="13.5" customHeight="1">
      <c r="A101" s="263"/>
      <c r="B101" s="263"/>
      <c r="C101" s="268" t="s">
        <v>20</v>
      </c>
      <c r="D101" s="268"/>
      <c r="E101" s="268"/>
      <c r="F101" s="268"/>
      <c r="G101" s="269">
        <f>SUM(G98:G100)</f>
        <v>23617.64</v>
      </c>
      <c r="H101" s="269">
        <f>SUM(H98:H100)</f>
        <v>283411.68</v>
      </c>
    </row>
    <row r="102" spans="1:8" ht="13.5" customHeight="1">
      <c r="A102" s="263">
        <v>23</v>
      </c>
      <c r="B102" s="263" t="s">
        <v>51</v>
      </c>
      <c r="C102" s="264" t="s">
        <v>15</v>
      </c>
      <c r="D102" s="264"/>
      <c r="E102" s="265">
        <v>1</v>
      </c>
      <c r="F102" s="266">
        <f>'São Sebastião'!E128</f>
        <v>5724.59</v>
      </c>
      <c r="G102" s="267">
        <f>F102*E102</f>
        <v>5724.59</v>
      </c>
      <c r="H102" s="267">
        <f>G102*12</f>
        <v>68695.08</v>
      </c>
    </row>
    <row r="103" spans="1:8" ht="13.5" customHeight="1">
      <c r="A103" s="263"/>
      <c r="B103" s="263"/>
      <c r="C103" s="264" t="s">
        <v>16</v>
      </c>
      <c r="D103" s="264"/>
      <c r="E103" s="265">
        <v>0</v>
      </c>
      <c r="F103" s="266">
        <f>'São Sebastião'!E129</f>
        <v>10967.34</v>
      </c>
      <c r="G103" s="267">
        <f>F103*E103</f>
        <v>0</v>
      </c>
      <c r="H103" s="267">
        <f>G103*12</f>
        <v>0</v>
      </c>
    </row>
    <row r="104" spans="1:8" ht="13.5" customHeight="1">
      <c r="A104" s="263"/>
      <c r="B104" s="263"/>
      <c r="C104" s="268" t="s">
        <v>20</v>
      </c>
      <c r="D104" s="268"/>
      <c r="E104" s="268"/>
      <c r="F104" s="268"/>
      <c r="G104" s="269">
        <f>SUM(G102:G103)</f>
        <v>5724.59</v>
      </c>
      <c r="H104" s="269">
        <f>SUM(H102:H103)</f>
        <v>68695.08</v>
      </c>
    </row>
    <row r="105" spans="1:8" ht="13.5" customHeight="1">
      <c r="A105" s="263">
        <v>24</v>
      </c>
      <c r="B105" s="263" t="s">
        <v>52</v>
      </c>
      <c r="C105" s="264" t="s">
        <v>15</v>
      </c>
      <c r="D105" s="264"/>
      <c r="E105" s="265">
        <v>1</v>
      </c>
      <c r="F105" s="266">
        <f>Curuçá!E128</f>
        <v>5724.59</v>
      </c>
      <c r="G105" s="267">
        <f>F105*E105</f>
        <v>5724.59</v>
      </c>
      <c r="H105" s="267">
        <f>G105*12</f>
        <v>68695.08</v>
      </c>
    </row>
    <row r="106" spans="1:8" ht="13.5" customHeight="1">
      <c r="A106" s="263"/>
      <c r="B106" s="263"/>
      <c r="C106" s="264" t="s">
        <v>16</v>
      </c>
      <c r="D106" s="264"/>
      <c r="E106" s="265">
        <v>0</v>
      </c>
      <c r="F106" s="266">
        <f>Curuçá!E129</f>
        <v>10967.34</v>
      </c>
      <c r="G106" s="267">
        <f>F106*E106</f>
        <v>0</v>
      </c>
      <c r="H106" s="267">
        <f>G106*12</f>
        <v>0</v>
      </c>
    </row>
    <row r="107" spans="1:8" ht="13.5" customHeight="1">
      <c r="A107" s="263"/>
      <c r="B107" s="263"/>
      <c r="C107" s="268" t="s">
        <v>20</v>
      </c>
      <c r="D107" s="268"/>
      <c r="E107" s="268"/>
      <c r="F107" s="268"/>
      <c r="G107" s="269">
        <f>SUM(G105:G106)</f>
        <v>5724.59</v>
      </c>
      <c r="H107" s="269">
        <f>SUM(H105:H106)</f>
        <v>68695.08</v>
      </c>
    </row>
    <row r="108" spans="1:8" ht="13.5" customHeight="1">
      <c r="A108" s="263">
        <v>25</v>
      </c>
      <c r="B108" s="263" t="s">
        <v>53</v>
      </c>
      <c r="C108" s="264" t="s">
        <v>15</v>
      </c>
      <c r="D108" s="264"/>
      <c r="E108" s="265">
        <v>1</v>
      </c>
      <c r="F108" s="266">
        <f>Garrafão!E128</f>
        <v>5724.59</v>
      </c>
      <c r="G108" s="267">
        <f>F108*E108</f>
        <v>5724.59</v>
      </c>
      <c r="H108" s="267">
        <f>G108*12</f>
        <v>68695.08</v>
      </c>
    </row>
    <row r="109" spans="1:8" ht="13.5" customHeight="1">
      <c r="A109" s="263"/>
      <c r="B109" s="263"/>
      <c r="C109" s="264" t="s">
        <v>16</v>
      </c>
      <c r="D109" s="264"/>
      <c r="E109" s="265">
        <v>0</v>
      </c>
      <c r="F109" s="266">
        <f>Garrafão!E129</f>
        <v>10967.34</v>
      </c>
      <c r="G109" s="267">
        <f>F109*E109</f>
        <v>0</v>
      </c>
      <c r="H109" s="267">
        <f>G109*12</f>
        <v>0</v>
      </c>
    </row>
    <row r="110" spans="1:8" ht="13.5" customHeight="1">
      <c r="A110" s="263"/>
      <c r="B110" s="263"/>
      <c r="C110" s="268" t="s">
        <v>20</v>
      </c>
      <c r="D110" s="268"/>
      <c r="E110" s="268"/>
      <c r="F110" s="268"/>
      <c r="G110" s="269">
        <f>SUM(G108:G109)</f>
        <v>5724.59</v>
      </c>
      <c r="H110" s="269">
        <f>SUM(H108:H109)</f>
        <v>68695.08</v>
      </c>
    </row>
    <row r="111" spans="1:8" ht="13.5" customHeight="1">
      <c r="A111" s="263">
        <v>26</v>
      </c>
      <c r="B111" s="263" t="s">
        <v>54</v>
      </c>
      <c r="C111" s="264" t="s">
        <v>15</v>
      </c>
      <c r="D111" s="264"/>
      <c r="E111" s="265">
        <v>1</v>
      </c>
      <c r="F111" s="266">
        <f>Salinópolis!E128</f>
        <v>5724.59</v>
      </c>
      <c r="G111" s="267">
        <f>F111*E111</f>
        <v>5724.59</v>
      </c>
      <c r="H111" s="267">
        <f>G111*12</f>
        <v>68695.08</v>
      </c>
    </row>
    <row r="112" spans="1:8" ht="13.5" customHeight="1">
      <c r="A112" s="263"/>
      <c r="B112" s="263"/>
      <c r="C112" s="264" t="s">
        <v>16</v>
      </c>
      <c r="D112" s="264"/>
      <c r="E112" s="265">
        <v>0</v>
      </c>
      <c r="F112" s="266">
        <f>Salinópolis!E129</f>
        <v>10967.34</v>
      </c>
      <c r="G112" s="267">
        <f>F112*E112</f>
        <v>0</v>
      </c>
      <c r="H112" s="267">
        <f>G112*12</f>
        <v>0</v>
      </c>
    </row>
    <row r="113" spans="1:8" ht="13.5" customHeight="1">
      <c r="A113" s="263"/>
      <c r="B113" s="263"/>
      <c r="C113" s="268" t="s">
        <v>20</v>
      </c>
      <c r="D113" s="268"/>
      <c r="E113" s="268"/>
      <c r="F113" s="268"/>
      <c r="G113" s="269">
        <f>SUM(G111:G112)</f>
        <v>5724.59</v>
      </c>
      <c r="H113" s="269">
        <f>SUM(H111:H112)</f>
        <v>68695.08</v>
      </c>
    </row>
    <row r="114" spans="1:8" ht="13.5" customHeight="1">
      <c r="A114" s="263">
        <v>27</v>
      </c>
      <c r="B114" s="263" t="s">
        <v>55</v>
      </c>
      <c r="C114" s="264" t="s">
        <v>15</v>
      </c>
      <c r="D114" s="264"/>
      <c r="E114" s="265">
        <v>1</v>
      </c>
      <c r="F114" s="266">
        <f>'Igarapé-Açu'!E128</f>
        <v>5724.59</v>
      </c>
      <c r="G114" s="267">
        <f>F114*E114</f>
        <v>5724.59</v>
      </c>
      <c r="H114" s="267">
        <f>G114*12</f>
        <v>68695.08</v>
      </c>
    </row>
    <row r="115" spans="1:8" ht="13.5" customHeight="1">
      <c r="A115" s="263"/>
      <c r="B115" s="263"/>
      <c r="C115" s="264" t="s">
        <v>16</v>
      </c>
      <c r="D115" s="264"/>
      <c r="E115" s="265">
        <v>0</v>
      </c>
      <c r="F115" s="266">
        <f>'Igarapé-Açu'!E129</f>
        <v>10967.34</v>
      </c>
      <c r="G115" s="267">
        <f>F115*E115</f>
        <v>0</v>
      </c>
      <c r="H115" s="267">
        <f>G115*12</f>
        <v>0</v>
      </c>
    </row>
    <row r="116" spans="1:8" ht="13.5" customHeight="1">
      <c r="A116" s="263"/>
      <c r="B116" s="263"/>
      <c r="C116" s="268" t="s">
        <v>20</v>
      </c>
      <c r="D116" s="268"/>
      <c r="E116" s="268"/>
      <c r="F116" s="268"/>
      <c r="G116" s="269">
        <f>SUM(G114:G115)</f>
        <v>5724.59</v>
      </c>
      <c r="H116" s="269">
        <f>SUM(H114:H115)</f>
        <v>68695.08</v>
      </c>
    </row>
    <row r="117" spans="1:8" ht="13.5" customHeight="1">
      <c r="A117" s="263">
        <v>28</v>
      </c>
      <c r="B117" s="263" t="s">
        <v>56</v>
      </c>
      <c r="C117" s="264" t="s">
        <v>15</v>
      </c>
      <c r="D117" s="264"/>
      <c r="E117" s="265">
        <v>1</v>
      </c>
      <c r="F117" s="266">
        <f>Capitão!E128</f>
        <v>5724.59</v>
      </c>
      <c r="G117" s="267">
        <f>F117*E117</f>
        <v>5724.59</v>
      </c>
      <c r="H117" s="267">
        <f>G117*12</f>
        <v>68695.08</v>
      </c>
    </row>
    <row r="118" spans="1:8" ht="13.5" customHeight="1">
      <c r="A118" s="263"/>
      <c r="B118" s="263"/>
      <c r="C118" s="264" t="s">
        <v>16</v>
      </c>
      <c r="D118" s="264"/>
      <c r="E118" s="265">
        <v>0</v>
      </c>
      <c r="F118" s="266">
        <f>Capitão!E129</f>
        <v>10967.34</v>
      </c>
      <c r="G118" s="267">
        <f>F118*E118</f>
        <v>0</v>
      </c>
      <c r="H118" s="267">
        <f>G118*12</f>
        <v>0</v>
      </c>
    </row>
    <row r="119" spans="1:8" ht="13.5" customHeight="1">
      <c r="A119" s="263"/>
      <c r="B119" s="263"/>
      <c r="C119" s="268" t="s">
        <v>20</v>
      </c>
      <c r="D119" s="268"/>
      <c r="E119" s="268"/>
      <c r="F119" s="268"/>
      <c r="G119" s="269">
        <f>SUM(G117:G118)</f>
        <v>5724.59</v>
      </c>
      <c r="H119" s="269">
        <f>SUM(H117:H118)</f>
        <v>68695.08</v>
      </c>
    </row>
    <row r="120" spans="1:8" ht="13.5" customHeight="1">
      <c r="A120" s="263">
        <v>29</v>
      </c>
      <c r="B120" s="263" t="s">
        <v>57</v>
      </c>
      <c r="C120" s="264" t="s">
        <v>15</v>
      </c>
      <c r="D120" s="264"/>
      <c r="E120" s="265">
        <v>1</v>
      </c>
      <c r="F120" s="266">
        <f>'Mãe do Rio'!E128</f>
        <v>5724.59</v>
      </c>
      <c r="G120" s="267">
        <f>F120*E120</f>
        <v>5724.59</v>
      </c>
      <c r="H120" s="267">
        <f>G120*12</f>
        <v>68695.08</v>
      </c>
    </row>
    <row r="121" spans="1:8" ht="13.5" customHeight="1">
      <c r="A121" s="263"/>
      <c r="B121" s="263"/>
      <c r="C121" s="264" t="s">
        <v>16</v>
      </c>
      <c r="D121" s="264"/>
      <c r="E121" s="265">
        <v>0</v>
      </c>
      <c r="F121" s="266">
        <f>'Mãe do Rio'!E129</f>
        <v>10967.34</v>
      </c>
      <c r="G121" s="267">
        <f>F121*E121</f>
        <v>0</v>
      </c>
      <c r="H121" s="267">
        <f>G121*12</f>
        <v>0</v>
      </c>
    </row>
    <row r="122" spans="1:8" ht="13.5" customHeight="1">
      <c r="A122" s="263"/>
      <c r="B122" s="263"/>
      <c r="C122" s="268" t="s">
        <v>20</v>
      </c>
      <c r="D122" s="268"/>
      <c r="E122" s="268"/>
      <c r="F122" s="268"/>
      <c r="G122" s="269">
        <f>SUM(G120:G121)</f>
        <v>5724.59</v>
      </c>
      <c r="H122" s="269">
        <f>SUM(H120:H121)</f>
        <v>68695.08</v>
      </c>
    </row>
    <row r="123" spans="1:8" ht="13.5" customHeight="1">
      <c r="A123" s="263">
        <v>30</v>
      </c>
      <c r="B123" s="263" t="s">
        <v>58</v>
      </c>
      <c r="C123" s="264" t="s">
        <v>15</v>
      </c>
      <c r="D123" s="264"/>
      <c r="E123" s="265">
        <v>1</v>
      </c>
      <c r="F123" s="266">
        <f>'São Miguel'!E128</f>
        <v>5601.94</v>
      </c>
      <c r="G123" s="267">
        <f>F123*E123</f>
        <v>5601.94</v>
      </c>
      <c r="H123" s="267">
        <f>G123*12</f>
        <v>67223.28</v>
      </c>
    </row>
    <row r="124" spans="1:8" ht="13.5" customHeight="1">
      <c r="A124" s="263"/>
      <c r="B124" s="263"/>
      <c r="C124" s="264" t="s">
        <v>16</v>
      </c>
      <c r="D124" s="264"/>
      <c r="E124" s="265">
        <v>0</v>
      </c>
      <c r="F124" s="266">
        <f>'São Miguel'!E129</f>
        <v>10732.36</v>
      </c>
      <c r="G124" s="267">
        <f>F124*E124</f>
        <v>0</v>
      </c>
      <c r="H124" s="267">
        <f>G124*12</f>
        <v>0</v>
      </c>
    </row>
    <row r="125" spans="1:8" ht="13.5" customHeight="1">
      <c r="A125" s="263"/>
      <c r="B125" s="263"/>
      <c r="C125" s="268" t="s">
        <v>20</v>
      </c>
      <c r="D125" s="268"/>
      <c r="E125" s="268"/>
      <c r="F125" s="268"/>
      <c r="G125" s="269">
        <f>SUM(G123:G124)</f>
        <v>5601.94</v>
      </c>
      <c r="H125" s="269">
        <f>SUM(H123:H124)</f>
        <v>67223.28</v>
      </c>
    </row>
    <row r="126" spans="1:8" ht="13.5" customHeight="1">
      <c r="A126" s="263">
        <v>31</v>
      </c>
      <c r="B126" s="263" t="s">
        <v>59</v>
      </c>
      <c r="C126" s="264" t="s">
        <v>15</v>
      </c>
      <c r="D126" s="264"/>
      <c r="E126" s="265">
        <v>1</v>
      </c>
      <c r="F126" s="266">
        <f>Baião!E128</f>
        <v>5724.59</v>
      </c>
      <c r="G126" s="267">
        <f>F126*E126</f>
        <v>5724.59</v>
      </c>
      <c r="H126" s="267">
        <f>G126*12</f>
        <v>68695.08</v>
      </c>
    </row>
    <row r="127" spans="1:8" ht="13.5" customHeight="1">
      <c r="A127" s="263"/>
      <c r="B127" s="263"/>
      <c r="C127" s="264" t="s">
        <v>16</v>
      </c>
      <c r="D127" s="264"/>
      <c r="E127" s="265">
        <v>0</v>
      </c>
      <c r="F127" s="266">
        <f>Baião!E129</f>
        <v>10967.34</v>
      </c>
      <c r="G127" s="267">
        <f>F127*E127</f>
        <v>0</v>
      </c>
      <c r="H127" s="267">
        <f>G127*12</f>
        <v>0</v>
      </c>
    </row>
    <row r="128" spans="1:8" ht="13.5" customHeight="1">
      <c r="A128" s="263"/>
      <c r="B128" s="263"/>
      <c r="C128" s="268" t="s">
        <v>20</v>
      </c>
      <c r="D128" s="268"/>
      <c r="E128" s="268"/>
      <c r="F128" s="268"/>
      <c r="G128" s="269">
        <f>SUM(G126:G127)</f>
        <v>5724.59</v>
      </c>
      <c r="H128" s="269">
        <f>SUM(H126:H127)</f>
        <v>68695.08</v>
      </c>
    </row>
    <row r="129" spans="1:8" ht="13.5" customHeight="1">
      <c r="A129" s="263">
        <v>32</v>
      </c>
      <c r="B129" s="263" t="s">
        <v>60</v>
      </c>
      <c r="C129" s="264" t="s">
        <v>15</v>
      </c>
      <c r="D129" s="264"/>
      <c r="E129" s="265">
        <v>1</v>
      </c>
      <c r="F129" s="266">
        <f>Moju!E128</f>
        <v>5724.59</v>
      </c>
      <c r="G129" s="267">
        <f>F129*E129</f>
        <v>5724.59</v>
      </c>
      <c r="H129" s="267">
        <f>G129*12</f>
        <v>68695.08</v>
      </c>
    </row>
    <row r="130" spans="1:8" ht="13.5" customHeight="1">
      <c r="A130" s="263"/>
      <c r="B130" s="263"/>
      <c r="C130" s="264" t="s">
        <v>16</v>
      </c>
      <c r="D130" s="264"/>
      <c r="E130" s="265">
        <v>0</v>
      </c>
      <c r="F130" s="266">
        <f>Moju!E129</f>
        <v>10967.34</v>
      </c>
      <c r="G130" s="267">
        <f>F130*E130</f>
        <v>0</v>
      </c>
      <c r="H130" s="267">
        <f>G130*12</f>
        <v>0</v>
      </c>
    </row>
    <row r="131" spans="1:8" ht="13.5" customHeight="1">
      <c r="A131" s="263"/>
      <c r="B131" s="263"/>
      <c r="C131" s="268" t="s">
        <v>20</v>
      </c>
      <c r="D131" s="268"/>
      <c r="E131" s="268"/>
      <c r="F131" s="268"/>
      <c r="G131" s="269">
        <f>SUM(G129:G130)</f>
        <v>5724.59</v>
      </c>
      <c r="H131" s="269">
        <f>SUM(H129:H130)</f>
        <v>68695.08</v>
      </c>
    </row>
    <row r="132" spans="1:8" ht="12.75" customHeight="1">
      <c r="A132" s="263">
        <v>33</v>
      </c>
      <c r="B132" s="263" t="s">
        <v>61</v>
      </c>
      <c r="C132" s="264" t="s">
        <v>15</v>
      </c>
      <c r="D132" s="264"/>
      <c r="E132" s="265">
        <v>1</v>
      </c>
      <c r="F132" s="266">
        <f>Maracanã!E128</f>
        <v>5662.6</v>
      </c>
      <c r="G132" s="267">
        <f>F132*E132</f>
        <v>5662.6</v>
      </c>
      <c r="H132" s="267">
        <f>G132*12</f>
        <v>67951.200000000012</v>
      </c>
    </row>
    <row r="133" spans="1:8" ht="12.75" customHeight="1">
      <c r="A133" s="263"/>
      <c r="B133" s="263"/>
      <c r="C133" s="264" t="s">
        <v>16</v>
      </c>
      <c r="D133" s="264"/>
      <c r="E133" s="265">
        <v>0</v>
      </c>
      <c r="F133" s="266">
        <f>Maracanã!E129</f>
        <v>10848.58</v>
      </c>
      <c r="G133" s="267">
        <f>F133*E133</f>
        <v>0</v>
      </c>
      <c r="H133" s="267">
        <f>G133*12</f>
        <v>0</v>
      </c>
    </row>
    <row r="134" spans="1:8" ht="12.75" customHeight="1">
      <c r="A134" s="263"/>
      <c r="B134" s="263"/>
      <c r="C134" s="268" t="s">
        <v>20</v>
      </c>
      <c r="D134" s="268"/>
      <c r="E134" s="268"/>
      <c r="F134" s="268"/>
      <c r="G134" s="269">
        <f>SUM(G132:G133)</f>
        <v>5662.6</v>
      </c>
      <c r="H134" s="269">
        <f>SUM(H132:H133)</f>
        <v>67951.200000000012</v>
      </c>
    </row>
    <row r="135" spans="1:8" ht="12.75" customHeight="1">
      <c r="A135" s="270">
        <v>34</v>
      </c>
      <c r="B135" s="270" t="s">
        <v>62</v>
      </c>
      <c r="C135" s="271" t="s">
        <v>15</v>
      </c>
      <c r="D135" s="271"/>
      <c r="E135" s="272">
        <v>5</v>
      </c>
      <c r="F135" s="273">
        <f>Marabá!E128</f>
        <v>5859.54</v>
      </c>
      <c r="G135" s="274">
        <f>F135*E135</f>
        <v>29297.7</v>
      </c>
      <c r="H135" s="274">
        <f>G135*12</f>
        <v>351572.4</v>
      </c>
    </row>
    <row r="136" spans="1:8" ht="12.75" customHeight="1">
      <c r="A136" s="270"/>
      <c r="B136" s="270"/>
      <c r="C136" s="271" t="s">
        <v>16</v>
      </c>
      <c r="D136" s="271"/>
      <c r="E136" s="272">
        <v>1</v>
      </c>
      <c r="F136" s="273">
        <f>Marabá!E129</f>
        <v>11012.84</v>
      </c>
      <c r="G136" s="274">
        <f>F136*E136</f>
        <v>11012.84</v>
      </c>
      <c r="H136" s="274">
        <f>G136*12</f>
        <v>132154.08000000002</v>
      </c>
    </row>
    <row r="137" spans="1:8" ht="12.75" customHeight="1">
      <c r="A137" s="270"/>
      <c r="B137" s="270"/>
      <c r="C137" s="275" t="s">
        <v>20</v>
      </c>
      <c r="D137" s="275"/>
      <c r="E137" s="275"/>
      <c r="F137" s="275"/>
      <c r="G137" s="276">
        <f>SUM(G135:G136)</f>
        <v>40310.54</v>
      </c>
      <c r="H137" s="276">
        <f>SUM(H135:H136)</f>
        <v>483726.48000000004</v>
      </c>
    </row>
    <row r="138" spans="1:8" ht="12.75" customHeight="1">
      <c r="A138" s="270">
        <v>35</v>
      </c>
      <c r="B138" s="270" t="s">
        <v>63</v>
      </c>
      <c r="C138" s="271" t="s">
        <v>15</v>
      </c>
      <c r="D138" s="271"/>
      <c r="E138" s="272">
        <v>2</v>
      </c>
      <c r="F138" s="273">
        <f>Conceição!E128</f>
        <v>5724.59</v>
      </c>
      <c r="G138" s="274">
        <f>F138*E138</f>
        <v>11449.18</v>
      </c>
      <c r="H138" s="274">
        <f>G138*12</f>
        <v>137390.16</v>
      </c>
    </row>
    <row r="139" spans="1:8" ht="12.75" customHeight="1">
      <c r="A139" s="270"/>
      <c r="B139" s="270"/>
      <c r="C139" s="271" t="s">
        <v>16</v>
      </c>
      <c r="D139" s="271"/>
      <c r="E139" s="272">
        <v>0</v>
      </c>
      <c r="F139" s="273">
        <f>Conceição!E129</f>
        <v>10967.34</v>
      </c>
      <c r="G139" s="274">
        <f>F139*E139</f>
        <v>0</v>
      </c>
      <c r="H139" s="274">
        <f>G139*12</f>
        <v>0</v>
      </c>
    </row>
    <row r="140" spans="1:8" ht="12.75" customHeight="1">
      <c r="A140" s="270"/>
      <c r="B140" s="270"/>
      <c r="C140" s="275" t="s">
        <v>20</v>
      </c>
      <c r="D140" s="275"/>
      <c r="E140" s="275"/>
      <c r="F140" s="275"/>
      <c r="G140" s="276">
        <f>SUM(G138:G139)</f>
        <v>11449.18</v>
      </c>
      <c r="H140" s="276">
        <f>SUM(H138:H139)</f>
        <v>137390.16</v>
      </c>
    </row>
    <row r="141" spans="1:8" ht="12.75" customHeight="1">
      <c r="A141" s="270">
        <v>36</v>
      </c>
      <c r="B141" s="270" t="s">
        <v>64</v>
      </c>
      <c r="C141" s="271" t="s">
        <v>15</v>
      </c>
      <c r="D141" s="271"/>
      <c r="E141" s="272">
        <v>0</v>
      </c>
      <c r="F141" s="273">
        <f>Goianésia!E128</f>
        <v>5724.59</v>
      </c>
      <c r="G141" s="274">
        <f>F141*E141</f>
        <v>0</v>
      </c>
      <c r="H141" s="274">
        <f>G141*12</f>
        <v>0</v>
      </c>
    </row>
    <row r="142" spans="1:8" ht="12.75" customHeight="1">
      <c r="A142" s="270"/>
      <c r="B142" s="270"/>
      <c r="C142" s="271" t="s">
        <v>16</v>
      </c>
      <c r="D142" s="271"/>
      <c r="E142" s="272">
        <v>1</v>
      </c>
      <c r="F142" s="273">
        <f>Goianésia!E129</f>
        <v>10967.34</v>
      </c>
      <c r="G142" s="274">
        <f>F142*E142</f>
        <v>10967.34</v>
      </c>
      <c r="H142" s="274">
        <f>G142*12</f>
        <v>131608.08000000002</v>
      </c>
    </row>
    <row r="143" spans="1:8" ht="12.75" customHeight="1">
      <c r="A143" s="270"/>
      <c r="B143" s="270"/>
      <c r="C143" s="271" t="s">
        <v>17</v>
      </c>
      <c r="D143" s="271"/>
      <c r="E143" s="272">
        <v>1</v>
      </c>
      <c r="F143" s="273">
        <f>Goianésia!E130</f>
        <v>12650.3</v>
      </c>
      <c r="G143" s="274">
        <f>F143*E143</f>
        <v>12650.3</v>
      </c>
      <c r="H143" s="274">
        <f>G143*12</f>
        <v>151803.59999999998</v>
      </c>
    </row>
    <row r="144" spans="1:8" ht="12.75" customHeight="1">
      <c r="A144" s="270"/>
      <c r="B144" s="270"/>
      <c r="C144" s="275" t="s">
        <v>20</v>
      </c>
      <c r="D144" s="275"/>
      <c r="E144" s="275"/>
      <c r="F144" s="275"/>
      <c r="G144" s="276">
        <f>SUM(G141:G143)</f>
        <v>23617.64</v>
      </c>
      <c r="H144" s="276">
        <f>SUM(H141:H143)</f>
        <v>283411.68</v>
      </c>
    </row>
    <row r="145" spans="1:8" ht="12.75" customHeight="1">
      <c r="A145" s="270">
        <v>37</v>
      </c>
      <c r="B145" s="270" t="s">
        <v>65</v>
      </c>
      <c r="C145" s="271" t="s">
        <v>15</v>
      </c>
      <c r="D145" s="271"/>
      <c r="E145" s="272">
        <v>0</v>
      </c>
      <c r="F145" s="273">
        <f>Ourilândia!E128</f>
        <v>5662.6</v>
      </c>
      <c r="G145" s="274">
        <f>F145*E145</f>
        <v>0</v>
      </c>
      <c r="H145" s="274">
        <f>G145*12</f>
        <v>0</v>
      </c>
    </row>
    <row r="146" spans="1:8" ht="12.75" customHeight="1">
      <c r="A146" s="270"/>
      <c r="B146" s="270"/>
      <c r="C146" s="271" t="s">
        <v>16</v>
      </c>
      <c r="D146" s="271"/>
      <c r="E146" s="272">
        <v>1</v>
      </c>
      <c r="F146" s="273">
        <f>Ourilândia!E129</f>
        <v>10848.58</v>
      </c>
      <c r="G146" s="274">
        <f>F146*E146</f>
        <v>10848.58</v>
      </c>
      <c r="H146" s="274">
        <f>G146*12</f>
        <v>130182.95999999999</v>
      </c>
    </row>
    <row r="147" spans="1:8" ht="12.75" customHeight="1">
      <c r="A147" s="270"/>
      <c r="B147" s="270"/>
      <c r="C147" s="271" t="s">
        <v>17</v>
      </c>
      <c r="D147" s="271"/>
      <c r="E147" s="272">
        <v>1</v>
      </c>
      <c r="F147" s="273">
        <f>Ourilândia!E130</f>
        <v>12513.32</v>
      </c>
      <c r="G147" s="274">
        <f>F147*E147</f>
        <v>12513.32</v>
      </c>
      <c r="H147" s="274">
        <f>G147*12</f>
        <v>150159.84</v>
      </c>
    </row>
    <row r="148" spans="1:8" ht="12.75" customHeight="1">
      <c r="A148" s="270"/>
      <c r="B148" s="270"/>
      <c r="C148" s="275" t="s">
        <v>20</v>
      </c>
      <c r="D148" s="275"/>
      <c r="E148" s="275"/>
      <c r="F148" s="275"/>
      <c r="G148" s="276">
        <f>SUM(G145:G147)</f>
        <v>23361.9</v>
      </c>
      <c r="H148" s="276">
        <f>SUM(H145:H147)</f>
        <v>280342.8</v>
      </c>
    </row>
    <row r="149" spans="1:8" ht="12.75" customHeight="1">
      <c r="A149" s="270">
        <v>38</v>
      </c>
      <c r="B149" s="270" t="s">
        <v>66</v>
      </c>
      <c r="C149" s="271" t="s">
        <v>15</v>
      </c>
      <c r="D149" s="271"/>
      <c r="E149" s="272">
        <v>2</v>
      </c>
      <c r="F149" s="273">
        <f>Parauabepas!E128</f>
        <v>5925.84</v>
      </c>
      <c r="G149" s="274">
        <f>F149*E149</f>
        <v>11851.68</v>
      </c>
      <c r="H149" s="274">
        <f>G149*12</f>
        <v>142220.16</v>
      </c>
    </row>
    <row r="150" spans="1:8" ht="12.75" customHeight="1">
      <c r="A150" s="270"/>
      <c r="B150" s="270"/>
      <c r="C150" s="271" t="s">
        <v>16</v>
      </c>
      <c r="D150" s="271"/>
      <c r="E150" s="272">
        <v>0</v>
      </c>
      <c r="F150" s="273">
        <f>Parauabepas!E129</f>
        <v>11089.34</v>
      </c>
      <c r="G150" s="274">
        <f>F150*E150</f>
        <v>0</v>
      </c>
      <c r="H150" s="274">
        <f>G150*12</f>
        <v>0</v>
      </c>
    </row>
    <row r="151" spans="1:8" ht="12.75" customHeight="1">
      <c r="A151" s="270"/>
      <c r="B151" s="270"/>
      <c r="C151" s="275" t="s">
        <v>20</v>
      </c>
      <c r="D151" s="275"/>
      <c r="E151" s="275"/>
      <c r="F151" s="275"/>
      <c r="G151" s="276">
        <f>SUM(G149:G150)</f>
        <v>11851.68</v>
      </c>
      <c r="H151" s="276">
        <f>SUM(H149:H150)</f>
        <v>142220.16</v>
      </c>
    </row>
    <row r="152" spans="1:8" ht="12.75" customHeight="1">
      <c r="A152" s="270">
        <v>39</v>
      </c>
      <c r="B152" s="270" t="s">
        <v>67</v>
      </c>
      <c r="C152" s="271" t="s">
        <v>15</v>
      </c>
      <c r="D152" s="271"/>
      <c r="E152" s="272">
        <v>2</v>
      </c>
      <c r="F152" s="273">
        <f>Redenção!E128</f>
        <v>5662.6</v>
      </c>
      <c r="G152" s="274">
        <f>F152*E152</f>
        <v>11325.2</v>
      </c>
      <c r="H152" s="274">
        <f>G152*12</f>
        <v>135902.40000000002</v>
      </c>
    </row>
    <row r="153" spans="1:8" ht="12.75" customHeight="1">
      <c r="A153" s="270"/>
      <c r="B153" s="270"/>
      <c r="C153" s="271" t="s">
        <v>16</v>
      </c>
      <c r="D153" s="271"/>
      <c r="E153" s="272">
        <v>0</v>
      </c>
      <c r="F153" s="273">
        <f>Redenção!E129</f>
        <v>10848.58</v>
      </c>
      <c r="G153" s="274">
        <f>F153*E153</f>
        <v>0</v>
      </c>
      <c r="H153" s="274">
        <f>G153*12</f>
        <v>0</v>
      </c>
    </row>
    <row r="154" spans="1:8" ht="12.75" customHeight="1">
      <c r="A154" s="270"/>
      <c r="B154" s="270"/>
      <c r="C154" s="275" t="s">
        <v>20</v>
      </c>
      <c r="D154" s="275"/>
      <c r="E154" s="275"/>
      <c r="F154" s="275"/>
      <c r="G154" s="276">
        <f>SUM(G152:G153)</f>
        <v>11325.2</v>
      </c>
      <c r="H154" s="276">
        <f>SUM(H152:H153)</f>
        <v>135902.40000000002</v>
      </c>
    </row>
    <row r="155" spans="1:8" ht="12.75" customHeight="1">
      <c r="A155" s="270">
        <v>40</v>
      </c>
      <c r="B155" s="270" t="s">
        <v>68</v>
      </c>
      <c r="C155" s="271" t="s">
        <v>15</v>
      </c>
      <c r="D155" s="271"/>
      <c r="E155" s="272">
        <v>1</v>
      </c>
      <c r="F155" s="273">
        <f>'São Geraldo'!E128</f>
        <v>5662.6</v>
      </c>
      <c r="G155" s="274">
        <f>F155*E155</f>
        <v>5662.6</v>
      </c>
      <c r="H155" s="274">
        <f>G155*12</f>
        <v>67951.200000000012</v>
      </c>
    </row>
    <row r="156" spans="1:8" ht="12.75" customHeight="1">
      <c r="A156" s="270"/>
      <c r="B156" s="270"/>
      <c r="C156" s="271" t="s">
        <v>16</v>
      </c>
      <c r="D156" s="271"/>
      <c r="E156" s="272">
        <v>0</v>
      </c>
      <c r="F156" s="273">
        <f>'São Geraldo'!E129</f>
        <v>10848.58</v>
      </c>
      <c r="G156" s="274">
        <f>F156*E156</f>
        <v>0</v>
      </c>
      <c r="H156" s="274">
        <f>G156*12</f>
        <v>0</v>
      </c>
    </row>
    <row r="157" spans="1:8" ht="12.75" customHeight="1">
      <c r="A157" s="270"/>
      <c r="B157" s="270"/>
      <c r="C157" s="275" t="s">
        <v>20</v>
      </c>
      <c r="D157" s="275"/>
      <c r="E157" s="275"/>
      <c r="F157" s="275"/>
      <c r="G157" s="276">
        <f>SUM(G155:G156)</f>
        <v>5662.6</v>
      </c>
      <c r="H157" s="276">
        <f>SUM(H155:H156)</f>
        <v>67951.200000000012</v>
      </c>
    </row>
    <row r="158" spans="1:8" ht="12.75" customHeight="1">
      <c r="A158" s="270">
        <v>41</v>
      </c>
      <c r="B158" s="270" t="s">
        <v>69</v>
      </c>
      <c r="C158" s="271" t="s">
        <v>15</v>
      </c>
      <c r="D158" s="271"/>
      <c r="E158" s="272">
        <v>2</v>
      </c>
      <c r="F158" s="273">
        <f>Tucuruí!E128</f>
        <v>5859.54</v>
      </c>
      <c r="G158" s="274">
        <f>F158*E158</f>
        <v>11719.08</v>
      </c>
      <c r="H158" s="274">
        <f>G158*12</f>
        <v>140628.96</v>
      </c>
    </row>
    <row r="159" spans="1:8" ht="12.75" customHeight="1">
      <c r="A159" s="270"/>
      <c r="B159" s="270"/>
      <c r="C159" s="271" t="s">
        <v>16</v>
      </c>
      <c r="D159" s="271"/>
      <c r="E159" s="272">
        <v>0</v>
      </c>
      <c r="F159" s="273">
        <f>Tucuruí!E129</f>
        <v>11012.84</v>
      </c>
      <c r="G159" s="274">
        <f>F159*E159</f>
        <v>0</v>
      </c>
      <c r="H159" s="274">
        <f>G159*12</f>
        <v>0</v>
      </c>
    </row>
    <row r="160" spans="1:8" ht="12.75" customHeight="1">
      <c r="A160" s="270"/>
      <c r="B160" s="270"/>
      <c r="C160" s="275" t="s">
        <v>20</v>
      </c>
      <c r="D160" s="275"/>
      <c r="E160" s="275"/>
      <c r="F160" s="275"/>
      <c r="G160" s="276">
        <f>SUM(G158:G159)</f>
        <v>11719.08</v>
      </c>
      <c r="H160" s="276">
        <f>SUM(H158:H159)</f>
        <v>140628.96</v>
      </c>
    </row>
    <row r="161" spans="1:8" ht="12.75" customHeight="1">
      <c r="A161" s="270">
        <v>42</v>
      </c>
      <c r="B161" s="270" t="s">
        <v>70</v>
      </c>
      <c r="C161" s="271" t="s">
        <v>15</v>
      </c>
      <c r="D161" s="271"/>
      <c r="E161" s="272">
        <v>1</v>
      </c>
      <c r="F161" s="273">
        <f>Xinguara!E128</f>
        <v>5662.6</v>
      </c>
      <c r="G161" s="274">
        <f>F161*E161</f>
        <v>5662.6</v>
      </c>
      <c r="H161" s="274">
        <f>G161*12</f>
        <v>67951.200000000012</v>
      </c>
    </row>
    <row r="162" spans="1:8" ht="12.75" customHeight="1">
      <c r="A162" s="270"/>
      <c r="B162" s="270"/>
      <c r="C162" s="271" t="s">
        <v>16</v>
      </c>
      <c r="D162" s="271"/>
      <c r="E162" s="272">
        <v>0</v>
      </c>
      <c r="F162" s="273">
        <f>Xinguara!E129</f>
        <v>10848.58</v>
      </c>
      <c r="G162" s="274">
        <f>F162*E162</f>
        <v>0</v>
      </c>
      <c r="H162" s="274">
        <f>G162*12</f>
        <v>0</v>
      </c>
    </row>
    <row r="163" spans="1:8" ht="12.75" customHeight="1">
      <c r="A163" s="270"/>
      <c r="B163" s="270"/>
      <c r="C163" s="275" t="s">
        <v>20</v>
      </c>
      <c r="D163" s="275"/>
      <c r="E163" s="275"/>
      <c r="F163" s="275"/>
      <c r="G163" s="276">
        <f>SUM(G161:G162)</f>
        <v>5662.6</v>
      </c>
      <c r="H163" s="276">
        <f>SUM(H161:H162)</f>
        <v>67951.200000000012</v>
      </c>
    </row>
    <row r="164" spans="1:8" ht="12.75" customHeight="1">
      <c r="A164" s="270">
        <v>43</v>
      </c>
      <c r="B164" s="270" t="s">
        <v>71</v>
      </c>
      <c r="C164" s="271" t="s">
        <v>15</v>
      </c>
      <c r="D164" s="271"/>
      <c r="E164" s="272">
        <v>1</v>
      </c>
      <c r="F164" s="273">
        <f>Jacundá!E128</f>
        <v>5724.59</v>
      </c>
      <c r="G164" s="274">
        <f>F164*E164</f>
        <v>5724.59</v>
      </c>
      <c r="H164" s="274">
        <f>G164*12</f>
        <v>68695.08</v>
      </c>
    </row>
    <row r="165" spans="1:8" ht="12.75" customHeight="1">
      <c r="A165" s="270"/>
      <c r="B165" s="270"/>
      <c r="C165" s="271" t="s">
        <v>16</v>
      </c>
      <c r="D165" s="271"/>
      <c r="E165" s="272">
        <v>0</v>
      </c>
      <c r="F165" s="273">
        <f>Jacundá!E129</f>
        <v>10967.34</v>
      </c>
      <c r="G165" s="274">
        <f>F165*E165</f>
        <v>0</v>
      </c>
      <c r="H165" s="274">
        <f>G165*12</f>
        <v>0</v>
      </c>
    </row>
    <row r="166" spans="1:8" ht="12.75" customHeight="1">
      <c r="A166" s="270"/>
      <c r="B166" s="270"/>
      <c r="C166" s="275" t="s">
        <v>20</v>
      </c>
      <c r="D166" s="275"/>
      <c r="E166" s="275"/>
      <c r="F166" s="275"/>
      <c r="G166" s="276">
        <f>SUM(G164:G165)</f>
        <v>5724.59</v>
      </c>
      <c r="H166" s="276">
        <f>SUM(H164:H165)</f>
        <v>68695.08</v>
      </c>
    </row>
    <row r="167" spans="1:8" ht="12.75" customHeight="1">
      <c r="A167" s="270">
        <v>44</v>
      </c>
      <c r="B167" s="270" t="s">
        <v>72</v>
      </c>
      <c r="C167" s="271" t="s">
        <v>15</v>
      </c>
      <c r="D167" s="271"/>
      <c r="E167" s="272">
        <v>1</v>
      </c>
      <c r="F167" s="273">
        <f>Rondon!E128</f>
        <v>5662.6</v>
      </c>
      <c r="G167" s="274">
        <f>F167*E167</f>
        <v>5662.6</v>
      </c>
      <c r="H167" s="274">
        <f>G167*12</f>
        <v>67951.200000000012</v>
      </c>
    </row>
    <row r="168" spans="1:8" ht="12.75" customHeight="1">
      <c r="A168" s="270"/>
      <c r="B168" s="270"/>
      <c r="C168" s="271" t="s">
        <v>16</v>
      </c>
      <c r="D168" s="271"/>
      <c r="E168" s="272">
        <v>0</v>
      </c>
      <c r="F168" s="273">
        <f>Rondon!E129</f>
        <v>10848.58</v>
      </c>
      <c r="G168" s="274">
        <f>F168*E168</f>
        <v>0</v>
      </c>
      <c r="H168" s="274">
        <f>G168*12</f>
        <v>0</v>
      </c>
    </row>
    <row r="169" spans="1:8" ht="12.75" customHeight="1">
      <c r="A169" s="270"/>
      <c r="B169" s="270"/>
      <c r="C169" s="275" t="s">
        <v>20</v>
      </c>
      <c r="D169" s="275"/>
      <c r="E169" s="275"/>
      <c r="F169" s="275"/>
      <c r="G169" s="276">
        <f>SUM(G167:G168)</f>
        <v>5662.6</v>
      </c>
      <c r="H169" s="276">
        <f>SUM(H167:H168)</f>
        <v>67951.200000000012</v>
      </c>
    </row>
    <row r="170" spans="1:8" ht="12.75" customHeight="1">
      <c r="A170" s="270">
        <v>45</v>
      </c>
      <c r="B170" s="270" t="s">
        <v>73</v>
      </c>
      <c r="C170" s="271" t="s">
        <v>15</v>
      </c>
      <c r="D170" s="271"/>
      <c r="E170" s="272">
        <v>0</v>
      </c>
      <c r="F170" s="273">
        <f>Tailândia!E128</f>
        <v>5724.59</v>
      </c>
      <c r="G170" s="274">
        <f>F170*E170</f>
        <v>0</v>
      </c>
      <c r="H170" s="274">
        <f>G170*12</f>
        <v>0</v>
      </c>
    </row>
    <row r="171" spans="1:8" ht="12.75" customHeight="1">
      <c r="A171" s="270"/>
      <c r="B171" s="270"/>
      <c r="C171" s="271" t="s">
        <v>16</v>
      </c>
      <c r="D171" s="271"/>
      <c r="E171" s="272">
        <v>1</v>
      </c>
      <c r="F171" s="273">
        <f>Tailândia!E129</f>
        <v>10967.34</v>
      </c>
      <c r="G171" s="274">
        <f>F171*E171</f>
        <v>10967.34</v>
      </c>
      <c r="H171" s="274">
        <f>G171*12</f>
        <v>131608.08000000002</v>
      </c>
    </row>
    <row r="172" spans="1:8" ht="12.75" customHeight="1">
      <c r="A172" s="270"/>
      <c r="B172" s="270"/>
      <c r="C172" s="271" t="s">
        <v>17</v>
      </c>
      <c r="D172" s="271"/>
      <c r="E172" s="272">
        <v>1</v>
      </c>
      <c r="F172" s="273">
        <f>Tailândia!E130</f>
        <v>12650.3</v>
      </c>
      <c r="G172" s="274">
        <f>F172*E172</f>
        <v>12650.3</v>
      </c>
      <c r="H172" s="274">
        <f>G172*12</f>
        <v>151803.59999999998</v>
      </c>
    </row>
    <row r="173" spans="1:8" ht="12.75" customHeight="1">
      <c r="A173" s="270"/>
      <c r="B173" s="270"/>
      <c r="C173" s="275" t="s">
        <v>20</v>
      </c>
      <c r="D173" s="275"/>
      <c r="E173" s="275"/>
      <c r="F173" s="275"/>
      <c r="G173" s="276">
        <f>SUM(G170:G172)</f>
        <v>23617.64</v>
      </c>
      <c r="H173" s="276">
        <f>SUM(H170:H172)</f>
        <v>283411.68</v>
      </c>
    </row>
    <row r="174" spans="1:8" ht="12.75" customHeight="1">
      <c r="A174" s="270">
        <v>46</v>
      </c>
      <c r="B174" s="270" t="s">
        <v>74</v>
      </c>
      <c r="C174" s="271" t="s">
        <v>15</v>
      </c>
      <c r="D174" s="271"/>
      <c r="E174" s="272">
        <v>1</v>
      </c>
      <c r="F174" s="273">
        <f>Santana!E128</f>
        <v>5662.6</v>
      </c>
      <c r="G174" s="274">
        <f>F174*E174</f>
        <v>5662.6</v>
      </c>
      <c r="H174" s="274">
        <f>G174*12</f>
        <v>67951.200000000012</v>
      </c>
    </row>
    <row r="175" spans="1:8" ht="12.75" customHeight="1">
      <c r="A175" s="270"/>
      <c r="B175" s="270"/>
      <c r="C175" s="271" t="s">
        <v>16</v>
      </c>
      <c r="D175" s="271"/>
      <c r="E175" s="272">
        <v>0</v>
      </c>
      <c r="F175" s="273">
        <f>Santana!E129</f>
        <v>10848.58</v>
      </c>
      <c r="G175" s="274">
        <f>F175*E175</f>
        <v>0</v>
      </c>
      <c r="H175" s="274">
        <f>G175*12</f>
        <v>0</v>
      </c>
    </row>
    <row r="176" spans="1:8" ht="12.75" customHeight="1">
      <c r="A176" s="270"/>
      <c r="B176" s="270"/>
      <c r="C176" s="275" t="s">
        <v>20</v>
      </c>
      <c r="D176" s="275"/>
      <c r="E176" s="275"/>
      <c r="F176" s="275"/>
      <c r="G176" s="276">
        <f>SUM(G174:G175)</f>
        <v>5662.6</v>
      </c>
      <c r="H176" s="276">
        <f>SUM(H174:H175)</f>
        <v>67951.200000000012</v>
      </c>
    </row>
    <row r="177" spans="1:8" ht="12.75" customHeight="1">
      <c r="A177" s="270">
        <v>47</v>
      </c>
      <c r="B177" s="270" t="s">
        <v>75</v>
      </c>
      <c r="C177" s="271" t="s">
        <v>15</v>
      </c>
      <c r="D177" s="271"/>
      <c r="E177" s="272">
        <v>1</v>
      </c>
      <c r="F177" s="273">
        <f>'Novo Repartimento'!E128</f>
        <v>5724.59</v>
      </c>
      <c r="G177" s="274">
        <f>F177*E177</f>
        <v>5724.59</v>
      </c>
      <c r="H177" s="274">
        <f>G177*12</f>
        <v>68695.08</v>
      </c>
    </row>
    <row r="178" spans="1:8" ht="12.75" customHeight="1">
      <c r="A178" s="270"/>
      <c r="B178" s="270"/>
      <c r="C178" s="271" t="s">
        <v>16</v>
      </c>
      <c r="D178" s="271"/>
      <c r="E178" s="272">
        <v>0</v>
      </c>
      <c r="F178" s="273">
        <f>'Novo Repartimento'!E129</f>
        <v>10967.34</v>
      </c>
      <c r="G178" s="274">
        <f>F178*E178</f>
        <v>0</v>
      </c>
      <c r="H178" s="274">
        <f>G178*12</f>
        <v>0</v>
      </c>
    </row>
    <row r="179" spans="1:8" ht="12.75" customHeight="1">
      <c r="A179" s="270"/>
      <c r="B179" s="270"/>
      <c r="C179" s="275" t="s">
        <v>20</v>
      </c>
      <c r="D179" s="275"/>
      <c r="E179" s="275"/>
      <c r="F179" s="275"/>
      <c r="G179" s="276">
        <f>SUM(G177:G178)</f>
        <v>5724.59</v>
      </c>
      <c r="H179" s="276">
        <f>SUM(H177:H178)</f>
        <v>68695.08</v>
      </c>
    </row>
    <row r="180" spans="1:8" ht="12.75" customHeight="1">
      <c r="A180" s="270">
        <v>48</v>
      </c>
      <c r="B180" s="270" t="s">
        <v>76</v>
      </c>
      <c r="C180" s="271" t="s">
        <v>15</v>
      </c>
      <c r="D180" s="271"/>
      <c r="E180" s="272">
        <v>1</v>
      </c>
      <c r="F180" s="273">
        <f>'São Félix'!E128</f>
        <v>5724.59</v>
      </c>
      <c r="G180" s="274">
        <f>F180*E180</f>
        <v>5724.59</v>
      </c>
      <c r="H180" s="274">
        <f>G180*12</f>
        <v>68695.08</v>
      </c>
    </row>
    <row r="181" spans="1:8" ht="12.75" customHeight="1">
      <c r="A181" s="270"/>
      <c r="B181" s="270"/>
      <c r="C181" s="271" t="s">
        <v>16</v>
      </c>
      <c r="D181" s="271"/>
      <c r="E181" s="272">
        <v>0</v>
      </c>
      <c r="F181" s="273">
        <f>'São Félix'!E129</f>
        <v>10967.34</v>
      </c>
      <c r="G181" s="274">
        <f>F181*E181</f>
        <v>0</v>
      </c>
      <c r="H181" s="274">
        <f>G181*12</f>
        <v>0</v>
      </c>
    </row>
    <row r="182" spans="1:8" ht="12.75" customHeight="1">
      <c r="A182" s="270"/>
      <c r="B182" s="270"/>
      <c r="C182" s="275" t="s">
        <v>20</v>
      </c>
      <c r="D182" s="275"/>
      <c r="E182" s="275"/>
      <c r="F182" s="275"/>
      <c r="G182" s="276">
        <f>SUM(G180:G181)</f>
        <v>5724.59</v>
      </c>
      <c r="H182" s="276">
        <f>SUM(H180:H181)</f>
        <v>68695.08</v>
      </c>
    </row>
    <row r="183" spans="1:8" ht="12.75" customHeight="1">
      <c r="A183" s="277">
        <v>49</v>
      </c>
      <c r="B183" s="277" t="s">
        <v>77</v>
      </c>
      <c r="C183" s="278" t="s">
        <v>15</v>
      </c>
      <c r="D183" s="278"/>
      <c r="E183" s="279">
        <v>3</v>
      </c>
      <c r="F183" s="280">
        <f>Santarém!E128</f>
        <v>5859.54</v>
      </c>
      <c r="G183" s="281">
        <f>F183*E183</f>
        <v>17578.62</v>
      </c>
      <c r="H183" s="281">
        <f>G183*12</f>
        <v>210943.44</v>
      </c>
    </row>
    <row r="184" spans="1:8" ht="12.75" customHeight="1">
      <c r="A184" s="277"/>
      <c r="B184" s="277"/>
      <c r="C184" s="278" t="s">
        <v>16</v>
      </c>
      <c r="D184" s="278"/>
      <c r="E184" s="279">
        <v>1</v>
      </c>
      <c r="F184" s="280">
        <f>Santarém!E129</f>
        <v>11012.84</v>
      </c>
      <c r="G184" s="281">
        <f>F184*E184</f>
        <v>11012.84</v>
      </c>
      <c r="H184" s="281">
        <f>G184*12</f>
        <v>132154.08000000002</v>
      </c>
    </row>
    <row r="185" spans="1:8" ht="12.75" customHeight="1">
      <c r="A185" s="277"/>
      <c r="B185" s="277"/>
      <c r="C185" s="278" t="s">
        <v>17</v>
      </c>
      <c r="D185" s="278"/>
      <c r="E185" s="279">
        <v>1</v>
      </c>
      <c r="F185" s="280">
        <f>Santarém!E130</f>
        <v>12695.82</v>
      </c>
      <c r="G185" s="281">
        <f>F185*E185</f>
        <v>12695.82</v>
      </c>
      <c r="H185" s="281">
        <f>G185*12</f>
        <v>152349.84</v>
      </c>
    </row>
    <row r="186" spans="1:8" ht="12.75" customHeight="1">
      <c r="A186" s="277"/>
      <c r="B186" s="277"/>
      <c r="C186" s="282" t="s">
        <v>20</v>
      </c>
      <c r="D186" s="282"/>
      <c r="E186" s="282"/>
      <c r="F186" s="282"/>
      <c r="G186" s="283">
        <f>SUM(G183:G185)</f>
        <v>41287.279999999999</v>
      </c>
      <c r="H186" s="283">
        <f>SUM(H183:H185)</f>
        <v>495447.36</v>
      </c>
    </row>
    <row r="187" spans="1:8" ht="12.75" customHeight="1">
      <c r="A187" s="277">
        <v>50</v>
      </c>
      <c r="B187" s="277" t="s">
        <v>78</v>
      </c>
      <c r="C187" s="278" t="s">
        <v>15</v>
      </c>
      <c r="D187" s="278"/>
      <c r="E187" s="279">
        <v>1</v>
      </c>
      <c r="F187" s="280">
        <f>Alenquer!E128</f>
        <v>5724.59</v>
      </c>
      <c r="G187" s="281">
        <f>F187*E187</f>
        <v>5724.59</v>
      </c>
      <c r="H187" s="281">
        <f>G187*12</f>
        <v>68695.08</v>
      </c>
    </row>
    <row r="188" spans="1:8" ht="12.75" customHeight="1">
      <c r="A188" s="277"/>
      <c r="B188" s="277"/>
      <c r="C188" s="278" t="s">
        <v>16</v>
      </c>
      <c r="D188" s="278"/>
      <c r="E188" s="279">
        <v>0</v>
      </c>
      <c r="F188" s="280">
        <f>Alenquer!E129</f>
        <v>10967.34</v>
      </c>
      <c r="G188" s="281">
        <f>F188*E188</f>
        <v>0</v>
      </c>
      <c r="H188" s="281">
        <f>G188*12</f>
        <v>0</v>
      </c>
    </row>
    <row r="189" spans="1:8" ht="12.75" customHeight="1">
      <c r="A189" s="277"/>
      <c r="B189" s="277"/>
      <c r="C189" s="282" t="s">
        <v>20</v>
      </c>
      <c r="D189" s="282"/>
      <c r="E189" s="282"/>
      <c r="F189" s="282"/>
      <c r="G189" s="283">
        <f>SUM(G187:G188)</f>
        <v>5724.59</v>
      </c>
      <c r="H189" s="283">
        <f>SUM(H187:H188)</f>
        <v>68695.08</v>
      </c>
    </row>
    <row r="190" spans="1:8" ht="12.75" customHeight="1">
      <c r="A190" s="277">
        <v>51</v>
      </c>
      <c r="B190" s="277" t="s">
        <v>79</v>
      </c>
      <c r="C190" s="278" t="s">
        <v>15</v>
      </c>
      <c r="D190" s="278"/>
      <c r="E190" s="279">
        <v>2</v>
      </c>
      <c r="F190" s="280">
        <f>Altamira!E128</f>
        <v>5793.25</v>
      </c>
      <c r="G190" s="281">
        <f>F190*E190</f>
        <v>11586.5</v>
      </c>
      <c r="H190" s="281">
        <f>G190*12</f>
        <v>139038</v>
      </c>
    </row>
    <row r="191" spans="1:8" ht="12.75" customHeight="1">
      <c r="A191" s="277"/>
      <c r="B191" s="277"/>
      <c r="C191" s="278" t="s">
        <v>16</v>
      </c>
      <c r="D191" s="278"/>
      <c r="E191" s="279">
        <v>0</v>
      </c>
      <c r="F191" s="280">
        <f>Altamira!E129</f>
        <v>10967.34</v>
      </c>
      <c r="G191" s="281">
        <f>F191*E191</f>
        <v>0</v>
      </c>
      <c r="H191" s="281">
        <f>G191*12</f>
        <v>0</v>
      </c>
    </row>
    <row r="192" spans="1:8" ht="12.75" customHeight="1">
      <c r="A192" s="277"/>
      <c r="B192" s="277"/>
      <c r="C192" s="278" t="s">
        <v>17</v>
      </c>
      <c r="D192" s="278"/>
      <c r="E192" s="279">
        <v>1</v>
      </c>
      <c r="F192" s="280">
        <f>Altamira!E130</f>
        <v>12650.3</v>
      </c>
      <c r="G192" s="281">
        <f>F192*E192</f>
        <v>12650.3</v>
      </c>
      <c r="H192" s="281">
        <f>G192*12</f>
        <v>151803.59999999998</v>
      </c>
    </row>
    <row r="193" spans="1:8" ht="12.75" customHeight="1">
      <c r="A193" s="277"/>
      <c r="B193" s="277"/>
      <c r="C193" s="282" t="s">
        <v>20</v>
      </c>
      <c r="D193" s="282"/>
      <c r="E193" s="282"/>
      <c r="F193" s="282"/>
      <c r="G193" s="283">
        <f>SUM(G190:G192)</f>
        <v>24236.799999999999</v>
      </c>
      <c r="H193" s="283">
        <f>SUM(H190:H192)</f>
        <v>290841.59999999998</v>
      </c>
    </row>
    <row r="194" spans="1:8" ht="12.75" customHeight="1">
      <c r="A194" s="277">
        <v>52</v>
      </c>
      <c r="B194" s="277" t="s">
        <v>80</v>
      </c>
      <c r="C194" s="278" t="s">
        <v>15</v>
      </c>
      <c r="D194" s="278"/>
      <c r="E194" s="279">
        <v>2</v>
      </c>
      <c r="F194" s="280">
        <f>Itaituba!E128</f>
        <v>5846.28</v>
      </c>
      <c r="G194" s="281">
        <f>F194*E194</f>
        <v>11692.56</v>
      </c>
      <c r="H194" s="281">
        <f>G194*12</f>
        <v>140310.72</v>
      </c>
    </row>
    <row r="195" spans="1:8" ht="12.75" customHeight="1">
      <c r="A195" s="277"/>
      <c r="B195" s="277"/>
      <c r="C195" s="278" t="s">
        <v>16</v>
      </c>
      <c r="D195" s="278"/>
      <c r="E195" s="279">
        <v>0</v>
      </c>
      <c r="F195" s="280">
        <f>Itaituba!E129</f>
        <v>10997.56</v>
      </c>
      <c r="G195" s="281">
        <f>F195*E195</f>
        <v>0</v>
      </c>
      <c r="H195" s="281">
        <f>G195*12</f>
        <v>0</v>
      </c>
    </row>
    <row r="196" spans="1:8" ht="12.75" customHeight="1">
      <c r="A196" s="277"/>
      <c r="B196" s="277"/>
      <c r="C196" s="278" t="s">
        <v>17</v>
      </c>
      <c r="D196" s="278"/>
      <c r="E196" s="279">
        <v>2</v>
      </c>
      <c r="F196" s="280">
        <f>Itaituba!E130</f>
        <v>12680.52</v>
      </c>
      <c r="G196" s="281">
        <f>F196*E196</f>
        <v>25361.040000000001</v>
      </c>
      <c r="H196" s="281">
        <f>G196*12</f>
        <v>304332.48</v>
      </c>
    </row>
    <row r="197" spans="1:8" ht="12.75" customHeight="1">
      <c r="A197" s="277"/>
      <c r="B197" s="277"/>
      <c r="C197" s="282" t="s">
        <v>20</v>
      </c>
      <c r="D197" s="282"/>
      <c r="E197" s="282"/>
      <c r="F197" s="282"/>
      <c r="G197" s="283">
        <f>SUM(G194:G196)</f>
        <v>37053.599999999999</v>
      </c>
      <c r="H197" s="283">
        <f>SUM(H194:H196)</f>
        <v>444643.19999999995</v>
      </c>
    </row>
    <row r="198" spans="1:8" ht="12.75" customHeight="1">
      <c r="A198" s="277">
        <v>53</v>
      </c>
      <c r="B198" s="277" t="s">
        <v>81</v>
      </c>
      <c r="C198" s="278" t="s">
        <v>15</v>
      </c>
      <c r="D198" s="278"/>
      <c r="E198" s="279">
        <v>1</v>
      </c>
      <c r="F198" s="280">
        <f>'Porto de Moz'!E128</f>
        <v>5724.59</v>
      </c>
      <c r="G198" s="281">
        <f>F198*E198</f>
        <v>5724.59</v>
      </c>
      <c r="H198" s="281">
        <f>G198*12</f>
        <v>68695.08</v>
      </c>
    </row>
    <row r="199" spans="1:8" ht="12.75" customHeight="1">
      <c r="A199" s="277"/>
      <c r="B199" s="277"/>
      <c r="C199" s="278" t="s">
        <v>16</v>
      </c>
      <c r="D199" s="278"/>
      <c r="E199" s="279">
        <v>0</v>
      </c>
      <c r="F199" s="280">
        <f>'Porto de Moz'!E129</f>
        <v>10967.34</v>
      </c>
      <c r="G199" s="281">
        <f>F199*E199</f>
        <v>0</v>
      </c>
      <c r="H199" s="281">
        <f>G199*12</f>
        <v>0</v>
      </c>
    </row>
    <row r="200" spans="1:8" ht="12.75" customHeight="1">
      <c r="A200" s="277"/>
      <c r="B200" s="277"/>
      <c r="C200" s="278" t="s">
        <v>17</v>
      </c>
      <c r="D200" s="278"/>
      <c r="E200" s="279">
        <v>1</v>
      </c>
      <c r="F200" s="280">
        <f>'Porto de Moz'!E130</f>
        <v>12650.3</v>
      </c>
      <c r="G200" s="281">
        <f>F200*E200</f>
        <v>12650.3</v>
      </c>
      <c r="H200" s="281">
        <f>G200*12</f>
        <v>151803.59999999998</v>
      </c>
    </row>
    <row r="201" spans="1:8" ht="12.75" customHeight="1">
      <c r="A201" s="277"/>
      <c r="B201" s="277"/>
      <c r="C201" s="282" t="s">
        <v>20</v>
      </c>
      <c r="D201" s="282"/>
      <c r="E201" s="282"/>
      <c r="F201" s="282"/>
      <c r="G201" s="283">
        <f>SUM(G198:G200)</f>
        <v>18374.89</v>
      </c>
      <c r="H201" s="283">
        <f>SUM(H198:H200)</f>
        <v>220498.68</v>
      </c>
    </row>
    <row r="202" spans="1:8" ht="12.75" customHeight="1">
      <c r="A202" s="277">
        <v>54</v>
      </c>
      <c r="B202" s="277" t="s">
        <v>82</v>
      </c>
      <c r="C202" s="278" t="s">
        <v>15</v>
      </c>
      <c r="D202" s="278"/>
      <c r="E202" s="279">
        <v>2</v>
      </c>
      <c r="F202" s="280">
        <f>'Novo Progresso'!E128</f>
        <v>5601.94</v>
      </c>
      <c r="G202" s="281">
        <f>F202*E202</f>
        <v>11203.88</v>
      </c>
      <c r="H202" s="281">
        <f>G202*12</f>
        <v>134446.56</v>
      </c>
    </row>
    <row r="203" spans="1:8" ht="12.75" customHeight="1">
      <c r="A203" s="277"/>
      <c r="B203" s="277"/>
      <c r="C203" s="278" t="s">
        <v>16</v>
      </c>
      <c r="D203" s="278"/>
      <c r="E203" s="279">
        <v>0</v>
      </c>
      <c r="F203" s="280">
        <f>'Novo Progresso'!E129</f>
        <v>10732.36</v>
      </c>
      <c r="G203" s="281">
        <f>F203*E203</f>
        <v>0</v>
      </c>
      <c r="H203" s="281">
        <f>G203*12</f>
        <v>0</v>
      </c>
    </row>
    <row r="204" spans="1:8" ht="12.75" customHeight="1">
      <c r="A204" s="277"/>
      <c r="B204" s="277"/>
      <c r="C204" s="278" t="s">
        <v>17</v>
      </c>
      <c r="D204" s="278"/>
      <c r="E204" s="279">
        <v>1</v>
      </c>
      <c r="F204" s="280">
        <f>'Novo Progresso'!E130</f>
        <v>12379.26</v>
      </c>
      <c r="G204" s="281">
        <f>F204*E204</f>
        <v>12379.26</v>
      </c>
      <c r="H204" s="281">
        <f>G204*12</f>
        <v>148551.12</v>
      </c>
    </row>
    <row r="205" spans="1:8" ht="12.75" customHeight="1">
      <c r="A205" s="277"/>
      <c r="B205" s="277"/>
      <c r="C205" s="282" t="s">
        <v>20</v>
      </c>
      <c r="D205" s="282"/>
      <c r="E205" s="282"/>
      <c r="F205" s="282"/>
      <c r="G205" s="283">
        <f>SUM(G202:G204)</f>
        <v>23583.14</v>
      </c>
      <c r="H205" s="283">
        <f>SUM(H202:H204)</f>
        <v>282997.68</v>
      </c>
    </row>
    <row r="206" spans="1:8" ht="12.75" customHeight="1">
      <c r="A206" s="277">
        <v>55</v>
      </c>
      <c r="B206" s="277" t="s">
        <v>83</v>
      </c>
      <c r="C206" s="278" t="s">
        <v>15</v>
      </c>
      <c r="D206" s="278"/>
      <c r="E206" s="279">
        <v>1</v>
      </c>
      <c r="F206" s="280">
        <f>'Monte Alegre'!E128</f>
        <v>5662.6</v>
      </c>
      <c r="G206" s="281">
        <f>F206*E206</f>
        <v>5662.6</v>
      </c>
      <c r="H206" s="281">
        <f>G206*12</f>
        <v>67951.200000000012</v>
      </c>
    </row>
    <row r="207" spans="1:8" ht="12.75" customHeight="1">
      <c r="A207" s="277"/>
      <c r="B207" s="277"/>
      <c r="C207" s="278" t="s">
        <v>16</v>
      </c>
      <c r="D207" s="278"/>
      <c r="E207" s="279">
        <v>0</v>
      </c>
      <c r="F207" s="280">
        <f>'Monte Alegre'!E129</f>
        <v>10848.58</v>
      </c>
      <c r="G207" s="281">
        <f>F207*E207</f>
        <v>0</v>
      </c>
      <c r="H207" s="281">
        <f>G207*12</f>
        <v>0</v>
      </c>
    </row>
    <row r="208" spans="1:8" ht="12.75" customHeight="1">
      <c r="A208" s="277"/>
      <c r="B208" s="277"/>
      <c r="C208" s="278" t="s">
        <v>17</v>
      </c>
      <c r="D208" s="278"/>
      <c r="E208" s="279">
        <v>1</v>
      </c>
      <c r="F208" s="280">
        <f>'Monte Alegre'!E130</f>
        <v>12513.32</v>
      </c>
      <c r="G208" s="281">
        <f>F208*E208</f>
        <v>12513.32</v>
      </c>
      <c r="H208" s="281">
        <f>G208*12</f>
        <v>150159.84</v>
      </c>
    </row>
    <row r="209" spans="1:8" ht="12.75" customHeight="1">
      <c r="A209" s="277"/>
      <c r="B209" s="277"/>
      <c r="C209" s="282" t="s">
        <v>20</v>
      </c>
      <c r="D209" s="282"/>
      <c r="E209" s="282"/>
      <c r="F209" s="282"/>
      <c r="G209" s="283">
        <f>SUM(G206:G208)</f>
        <v>18175.919999999998</v>
      </c>
      <c r="H209" s="283">
        <f>SUM(H206:H208)</f>
        <v>218111.04</v>
      </c>
    </row>
    <row r="210" spans="1:8" ht="12.75" customHeight="1">
      <c r="A210" s="277">
        <v>56</v>
      </c>
      <c r="B210" s="277" t="s">
        <v>84</v>
      </c>
      <c r="C210" s="278" t="s">
        <v>15</v>
      </c>
      <c r="D210" s="278"/>
      <c r="E210" s="279">
        <v>1</v>
      </c>
      <c r="F210" s="280">
        <f>Uruará!E128</f>
        <v>5724.59</v>
      </c>
      <c r="G210" s="281">
        <f>F210*E210</f>
        <v>5724.59</v>
      </c>
      <c r="H210" s="281">
        <f>G210*12</f>
        <v>68695.08</v>
      </c>
    </row>
    <row r="211" spans="1:8" ht="12.75" customHeight="1">
      <c r="A211" s="277"/>
      <c r="B211" s="277"/>
      <c r="C211" s="278" t="s">
        <v>16</v>
      </c>
      <c r="D211" s="278"/>
      <c r="E211" s="279">
        <v>0</v>
      </c>
      <c r="F211" s="280">
        <f>Uruará!E129</f>
        <v>10967.34</v>
      </c>
      <c r="G211" s="281">
        <f>F211*E211</f>
        <v>0</v>
      </c>
      <c r="H211" s="281">
        <f>G211*12</f>
        <v>0</v>
      </c>
    </row>
    <row r="212" spans="1:8" ht="12.75" customHeight="1">
      <c r="A212" s="277"/>
      <c r="B212" s="277"/>
      <c r="C212" s="282" t="s">
        <v>20</v>
      </c>
      <c r="D212" s="282"/>
      <c r="E212" s="282"/>
      <c r="F212" s="282"/>
      <c r="G212" s="283">
        <f>SUM(G210:G211)</f>
        <v>5724.59</v>
      </c>
      <c r="H212" s="283">
        <f>SUM(H210:H211)</f>
        <v>68695.08</v>
      </c>
    </row>
    <row r="214" spans="1:8" ht="12.75" customHeight="1">
      <c r="A214" s="199" t="s">
        <v>85</v>
      </c>
      <c r="B214" s="199"/>
      <c r="C214" s="199"/>
      <c r="D214" s="199"/>
      <c r="E214" s="199"/>
      <c r="F214" s="199"/>
      <c r="G214" s="199"/>
      <c r="H214" s="199"/>
    </row>
    <row r="215" spans="1:8" ht="12.75" customHeight="1">
      <c r="A215" s="200" t="s">
        <v>86</v>
      </c>
      <c r="B215" s="200"/>
      <c r="C215" s="200"/>
      <c r="D215" s="200"/>
      <c r="E215" s="200"/>
      <c r="F215" s="200"/>
      <c r="G215" s="200"/>
      <c r="H215" s="200"/>
    </row>
    <row r="216" spans="1:8" ht="13.5" customHeight="1">
      <c r="A216" s="201" t="s">
        <v>87</v>
      </c>
      <c r="B216" s="201"/>
      <c r="C216" s="201"/>
      <c r="D216" s="201"/>
      <c r="E216" s="201"/>
      <c r="F216" s="201"/>
      <c r="G216" s="201"/>
      <c r="H216" s="201"/>
    </row>
  </sheetData>
  <mergeCells count="324">
    <mergeCell ref="A1:H1"/>
    <mergeCell ref="A2:H3"/>
    <mergeCell ref="A4:H4"/>
    <mergeCell ref="A5:H5"/>
    <mergeCell ref="A6:E6"/>
    <mergeCell ref="G6:H6"/>
    <mergeCell ref="A8:H8"/>
    <mergeCell ref="A9:H9"/>
    <mergeCell ref="A11:H11"/>
    <mergeCell ref="A12:H13"/>
    <mergeCell ref="A15:H15"/>
    <mergeCell ref="A16:H16"/>
    <mergeCell ref="A17:A23"/>
    <mergeCell ref="B17:E17"/>
    <mergeCell ref="B18:E18"/>
    <mergeCell ref="B19:E19"/>
    <mergeCell ref="B20:E20"/>
    <mergeCell ref="B21:E21"/>
    <mergeCell ref="B22:E22"/>
    <mergeCell ref="B23:E23"/>
    <mergeCell ref="B24:H24"/>
    <mergeCell ref="A25:H25"/>
    <mergeCell ref="C26:D26"/>
    <mergeCell ref="A27:A30"/>
    <mergeCell ref="B27:B30"/>
    <mergeCell ref="C27:D27"/>
    <mergeCell ref="C28:D28"/>
    <mergeCell ref="C29:D29"/>
    <mergeCell ref="C30:F30"/>
    <mergeCell ref="A31:A33"/>
    <mergeCell ref="B31:B33"/>
    <mergeCell ref="C31:D31"/>
    <mergeCell ref="C32:D32"/>
    <mergeCell ref="C33:F33"/>
    <mergeCell ref="A34:A37"/>
    <mergeCell ref="B34:B37"/>
    <mergeCell ref="C34:D34"/>
    <mergeCell ref="C35:D35"/>
    <mergeCell ref="C36:D36"/>
    <mergeCell ref="C37:F37"/>
    <mergeCell ref="A38:A40"/>
    <mergeCell ref="B38:B40"/>
    <mergeCell ref="C38:D38"/>
    <mergeCell ref="C39:D39"/>
    <mergeCell ref="C40:F40"/>
    <mergeCell ref="A41:A43"/>
    <mergeCell ref="B41:B43"/>
    <mergeCell ref="C41:D41"/>
    <mergeCell ref="C42:D42"/>
    <mergeCell ref="C43:F43"/>
    <mergeCell ref="A44:A46"/>
    <mergeCell ref="B44:B46"/>
    <mergeCell ref="C44:D44"/>
    <mergeCell ref="C45:D45"/>
    <mergeCell ref="C46:F46"/>
    <mergeCell ref="A47:A49"/>
    <mergeCell ref="B47:B49"/>
    <mergeCell ref="C47:D47"/>
    <mergeCell ref="C48:D48"/>
    <mergeCell ref="C49:F49"/>
    <mergeCell ref="A50:A52"/>
    <mergeCell ref="B50:B52"/>
    <mergeCell ref="C50:D50"/>
    <mergeCell ref="C51:D51"/>
    <mergeCell ref="C52:F52"/>
    <mergeCell ref="A53:A55"/>
    <mergeCell ref="B53:B55"/>
    <mergeCell ref="C53:D53"/>
    <mergeCell ref="C54:D54"/>
    <mergeCell ref="C55:F55"/>
    <mergeCell ref="A56:A58"/>
    <mergeCell ref="B56:B58"/>
    <mergeCell ref="C56:D56"/>
    <mergeCell ref="C57:D57"/>
    <mergeCell ref="C58:F58"/>
    <mergeCell ref="A59:A62"/>
    <mergeCell ref="B59:B62"/>
    <mergeCell ref="C59:D59"/>
    <mergeCell ref="C60:D60"/>
    <mergeCell ref="C61:D61"/>
    <mergeCell ref="C62:F62"/>
    <mergeCell ref="A63:A66"/>
    <mergeCell ref="B63:B66"/>
    <mergeCell ref="C63:D63"/>
    <mergeCell ref="C64:D64"/>
    <mergeCell ref="C65:D65"/>
    <mergeCell ref="C66:F66"/>
    <mergeCell ref="A67:A70"/>
    <mergeCell ref="B67:B70"/>
    <mergeCell ref="C67:D67"/>
    <mergeCell ref="C68:D68"/>
    <mergeCell ref="C69:D69"/>
    <mergeCell ref="C70:F70"/>
    <mergeCell ref="A71:A73"/>
    <mergeCell ref="B71:B73"/>
    <mergeCell ref="C71:D71"/>
    <mergeCell ref="C72:D72"/>
    <mergeCell ref="C73:F73"/>
    <mergeCell ref="A74:A76"/>
    <mergeCell ref="B74:B76"/>
    <mergeCell ref="C74:D74"/>
    <mergeCell ref="C75:D75"/>
    <mergeCell ref="C76:F76"/>
    <mergeCell ref="A77:A80"/>
    <mergeCell ref="B77:B80"/>
    <mergeCell ref="C77:D77"/>
    <mergeCell ref="C78:D78"/>
    <mergeCell ref="C79:D79"/>
    <mergeCell ref="C80:F80"/>
    <mergeCell ref="A81:A83"/>
    <mergeCell ref="B81:B83"/>
    <mergeCell ref="C81:D81"/>
    <mergeCell ref="C82:D82"/>
    <mergeCell ref="C83:F83"/>
    <mergeCell ref="A84:A87"/>
    <mergeCell ref="B84:B87"/>
    <mergeCell ref="C84:D84"/>
    <mergeCell ref="C85:D85"/>
    <mergeCell ref="C86:D86"/>
    <mergeCell ref="C87:F87"/>
    <mergeCell ref="A88:A90"/>
    <mergeCell ref="B88:B90"/>
    <mergeCell ref="C88:D88"/>
    <mergeCell ref="C89:D89"/>
    <mergeCell ref="C90:F90"/>
    <mergeCell ref="A91:A94"/>
    <mergeCell ref="B91:B94"/>
    <mergeCell ref="C91:D91"/>
    <mergeCell ref="C92:D92"/>
    <mergeCell ref="C93:D93"/>
    <mergeCell ref="C94:F94"/>
    <mergeCell ref="A95:A97"/>
    <mergeCell ref="B95:B97"/>
    <mergeCell ref="C95:D95"/>
    <mergeCell ref="C96:D96"/>
    <mergeCell ref="C97:F97"/>
    <mergeCell ref="A98:A101"/>
    <mergeCell ref="B98:B101"/>
    <mergeCell ref="C98:D98"/>
    <mergeCell ref="C99:D99"/>
    <mergeCell ref="C100:D100"/>
    <mergeCell ref="C101:F101"/>
    <mergeCell ref="A102:A104"/>
    <mergeCell ref="B102:B104"/>
    <mergeCell ref="C102:D102"/>
    <mergeCell ref="C103:D103"/>
    <mergeCell ref="C104:F104"/>
    <mergeCell ref="A105:A107"/>
    <mergeCell ref="B105:B107"/>
    <mergeCell ref="C105:D105"/>
    <mergeCell ref="C106:D106"/>
    <mergeCell ref="C107:F107"/>
    <mergeCell ref="A108:A110"/>
    <mergeCell ref="B108:B110"/>
    <mergeCell ref="C108:D108"/>
    <mergeCell ref="C109:D109"/>
    <mergeCell ref="C110:F110"/>
    <mergeCell ref="A111:A113"/>
    <mergeCell ref="B111:B113"/>
    <mergeCell ref="C111:D111"/>
    <mergeCell ref="C112:D112"/>
    <mergeCell ref="C113:F113"/>
    <mergeCell ref="A114:A116"/>
    <mergeCell ref="B114:B116"/>
    <mergeCell ref="C114:D114"/>
    <mergeCell ref="C115:D115"/>
    <mergeCell ref="C116:F116"/>
    <mergeCell ref="A117:A119"/>
    <mergeCell ref="B117:B119"/>
    <mergeCell ref="C117:D117"/>
    <mergeCell ref="C118:D118"/>
    <mergeCell ref="C119:F119"/>
    <mergeCell ref="A120:A122"/>
    <mergeCell ref="B120:B122"/>
    <mergeCell ref="C120:D120"/>
    <mergeCell ref="C121:D121"/>
    <mergeCell ref="C122:F122"/>
    <mergeCell ref="A123:A125"/>
    <mergeCell ref="B123:B125"/>
    <mergeCell ref="C123:D123"/>
    <mergeCell ref="C124:D124"/>
    <mergeCell ref="C125:F125"/>
    <mergeCell ref="A126:A128"/>
    <mergeCell ref="B126:B128"/>
    <mergeCell ref="C126:D126"/>
    <mergeCell ref="C127:D127"/>
    <mergeCell ref="C128:F128"/>
    <mergeCell ref="A129:A131"/>
    <mergeCell ref="B129:B131"/>
    <mergeCell ref="C129:D129"/>
    <mergeCell ref="C130:D130"/>
    <mergeCell ref="C131:F131"/>
    <mergeCell ref="A132:A134"/>
    <mergeCell ref="B132:B134"/>
    <mergeCell ref="C132:D132"/>
    <mergeCell ref="C133:D133"/>
    <mergeCell ref="C134:F134"/>
    <mergeCell ref="A135:A137"/>
    <mergeCell ref="B135:B137"/>
    <mergeCell ref="C135:D135"/>
    <mergeCell ref="C136:D136"/>
    <mergeCell ref="C137:F137"/>
    <mergeCell ref="A138:A140"/>
    <mergeCell ref="B138:B140"/>
    <mergeCell ref="C138:D138"/>
    <mergeCell ref="C139:D139"/>
    <mergeCell ref="C140:F140"/>
    <mergeCell ref="A141:A144"/>
    <mergeCell ref="B141:B144"/>
    <mergeCell ref="C141:D141"/>
    <mergeCell ref="C142:D142"/>
    <mergeCell ref="C143:D143"/>
    <mergeCell ref="C144:F144"/>
    <mergeCell ref="A145:A148"/>
    <mergeCell ref="B145:B148"/>
    <mergeCell ref="C145:D145"/>
    <mergeCell ref="C146:D146"/>
    <mergeCell ref="C147:D147"/>
    <mergeCell ref="C148:F148"/>
    <mergeCell ref="A149:A151"/>
    <mergeCell ref="B149:B151"/>
    <mergeCell ref="C149:D149"/>
    <mergeCell ref="C150:D150"/>
    <mergeCell ref="C151:F151"/>
    <mergeCell ref="A152:A154"/>
    <mergeCell ref="B152:B154"/>
    <mergeCell ref="C152:D152"/>
    <mergeCell ref="C153:D153"/>
    <mergeCell ref="C154:F154"/>
    <mergeCell ref="A155:A157"/>
    <mergeCell ref="B155:B157"/>
    <mergeCell ref="C155:D155"/>
    <mergeCell ref="C156:D156"/>
    <mergeCell ref="C157:F157"/>
    <mergeCell ref="A158:A160"/>
    <mergeCell ref="B158:B160"/>
    <mergeCell ref="C158:D158"/>
    <mergeCell ref="C159:D159"/>
    <mergeCell ref="C160:F160"/>
    <mergeCell ref="A161:A163"/>
    <mergeCell ref="B161:B163"/>
    <mergeCell ref="C161:D161"/>
    <mergeCell ref="C162:D162"/>
    <mergeCell ref="C163:F163"/>
    <mergeCell ref="A164:A166"/>
    <mergeCell ref="B164:B166"/>
    <mergeCell ref="C164:D164"/>
    <mergeCell ref="C165:D165"/>
    <mergeCell ref="C166:F166"/>
    <mergeCell ref="A167:A169"/>
    <mergeCell ref="B167:B169"/>
    <mergeCell ref="C167:D167"/>
    <mergeCell ref="C168:D168"/>
    <mergeCell ref="C169:F169"/>
    <mergeCell ref="A170:A173"/>
    <mergeCell ref="B170:B173"/>
    <mergeCell ref="C170:D170"/>
    <mergeCell ref="C171:D171"/>
    <mergeCell ref="C172:D172"/>
    <mergeCell ref="C173:F173"/>
    <mergeCell ref="A174:A176"/>
    <mergeCell ref="B174:B176"/>
    <mergeCell ref="C174:D174"/>
    <mergeCell ref="C175:D175"/>
    <mergeCell ref="C176:F176"/>
    <mergeCell ref="A177:A179"/>
    <mergeCell ref="B177:B179"/>
    <mergeCell ref="C177:D177"/>
    <mergeCell ref="C178:D178"/>
    <mergeCell ref="C179:F179"/>
    <mergeCell ref="A180:A182"/>
    <mergeCell ref="B180:B182"/>
    <mergeCell ref="C180:D180"/>
    <mergeCell ref="C181:D181"/>
    <mergeCell ref="C182:F182"/>
    <mergeCell ref="A183:A186"/>
    <mergeCell ref="B183:B186"/>
    <mergeCell ref="C183:D183"/>
    <mergeCell ref="C184:D184"/>
    <mergeCell ref="C185:D185"/>
    <mergeCell ref="C186:F186"/>
    <mergeCell ref="A187:A189"/>
    <mergeCell ref="B187:B189"/>
    <mergeCell ref="C187:D187"/>
    <mergeCell ref="C188:D188"/>
    <mergeCell ref="C189:F189"/>
    <mergeCell ref="A190:A193"/>
    <mergeCell ref="B190:B193"/>
    <mergeCell ref="C190:D190"/>
    <mergeCell ref="C191:D191"/>
    <mergeCell ref="C192:D192"/>
    <mergeCell ref="C193:F193"/>
    <mergeCell ref="A194:A197"/>
    <mergeCell ref="B194:B197"/>
    <mergeCell ref="C194:D194"/>
    <mergeCell ref="C195:D195"/>
    <mergeCell ref="C196:D196"/>
    <mergeCell ref="C197:F197"/>
    <mergeCell ref="A198:A201"/>
    <mergeCell ref="B198:B201"/>
    <mergeCell ref="C198:D198"/>
    <mergeCell ref="C199:D199"/>
    <mergeCell ref="C200:D200"/>
    <mergeCell ref="C201:F201"/>
    <mergeCell ref="A210:A212"/>
    <mergeCell ref="B210:B212"/>
    <mergeCell ref="C210:D210"/>
    <mergeCell ref="C211:D211"/>
    <mergeCell ref="C212:F212"/>
    <mergeCell ref="A214:H214"/>
    <mergeCell ref="A215:H215"/>
    <mergeCell ref="A216:H216"/>
    <mergeCell ref="A202:A205"/>
    <mergeCell ref="B202:B205"/>
    <mergeCell ref="C202:D202"/>
    <mergeCell ref="C203:D203"/>
    <mergeCell ref="C204:D204"/>
    <mergeCell ref="C205:F205"/>
    <mergeCell ref="A206:A209"/>
    <mergeCell ref="B206:B209"/>
    <mergeCell ref="C206:D206"/>
    <mergeCell ref="C207:D207"/>
    <mergeCell ref="C208:D208"/>
    <mergeCell ref="C209:F209"/>
  </mergeCells>
  <pageMargins left="0.51180555555555596" right="0.51180555555555596" top="0.78749999999999998" bottom="0.78749999999999998" header="0.78749999999999998" footer="0.78749999999999998"/>
  <pageSetup paperSize="77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zoomScaleNormal="100" workbookViewId="0">
      <selection activeCell="D17" sqref="D17"/>
    </sheetView>
  </sheetViews>
  <sheetFormatPr defaultColWidth="11.5703125" defaultRowHeight="12.75"/>
  <cols>
    <col min="1" max="1" width="6.7109375" customWidth="1"/>
    <col min="2" max="2" width="25.7109375" customWidth="1"/>
    <col min="3" max="3" width="11.140625" customWidth="1"/>
    <col min="4" max="4" width="7.140625" customWidth="1"/>
    <col min="5" max="8" width="11.42578125" hidden="1"/>
    <col min="9" max="9" width="9" customWidth="1"/>
    <col min="10" max="10" width="10.28515625" customWidth="1"/>
    <col min="11" max="1023" width="8.28515625" customWidth="1"/>
    <col min="1024" max="1024" width="8.7109375" customWidth="1"/>
  </cols>
  <sheetData>
    <row r="1" spans="1:10" ht="15">
      <c r="A1" s="211" t="s">
        <v>88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>
      <c r="A2" s="13"/>
      <c r="B2" s="14"/>
      <c r="C2" s="13"/>
      <c r="D2" s="13"/>
      <c r="E2" s="13"/>
      <c r="F2" s="13"/>
      <c r="G2" s="13"/>
      <c r="H2" s="13"/>
      <c r="I2" s="13"/>
      <c r="J2" s="13"/>
    </row>
    <row r="3" spans="1:10" ht="20.25" customHeight="1">
      <c r="A3" s="212" t="s">
        <v>89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ht="41.85">
      <c r="A4" s="15" t="s">
        <v>90</v>
      </c>
      <c r="B4" s="15" t="s">
        <v>91</v>
      </c>
      <c r="C4" s="15" t="s">
        <v>92</v>
      </c>
      <c r="D4" s="15" t="s">
        <v>93</v>
      </c>
      <c r="E4" s="16" t="s">
        <v>94</v>
      </c>
      <c r="F4" s="16" t="s">
        <v>95</v>
      </c>
      <c r="G4" s="16" t="s">
        <v>96</v>
      </c>
      <c r="H4" s="17" t="s">
        <v>97</v>
      </c>
      <c r="I4" s="17" t="s">
        <v>98</v>
      </c>
      <c r="J4" s="17" t="s">
        <v>13</v>
      </c>
    </row>
    <row r="5" spans="1:10" ht="17.100000000000001" customHeight="1">
      <c r="A5" s="18">
        <v>1</v>
      </c>
      <c r="B5" s="19" t="s">
        <v>99</v>
      </c>
      <c r="C5" s="18" t="s">
        <v>100</v>
      </c>
      <c r="D5" s="20">
        <v>2</v>
      </c>
      <c r="E5" s="21">
        <v>85</v>
      </c>
      <c r="F5" s="21">
        <v>65</v>
      </c>
      <c r="G5" s="21">
        <v>99</v>
      </c>
      <c r="H5" s="21">
        <v>83.27</v>
      </c>
      <c r="I5" s="21">
        <v>65.77</v>
      </c>
      <c r="J5" s="21">
        <f>D5*I5/12</f>
        <v>10.961666666666666</v>
      </c>
    </row>
    <row r="6" spans="1:10" ht="17.100000000000001" customHeight="1">
      <c r="A6" s="18">
        <v>2</v>
      </c>
      <c r="B6" s="19" t="s">
        <v>101</v>
      </c>
      <c r="C6" s="18" t="s">
        <v>100</v>
      </c>
      <c r="D6" s="20">
        <v>2</v>
      </c>
      <c r="E6" s="21">
        <v>59.99</v>
      </c>
      <c r="F6" s="21">
        <v>71</v>
      </c>
      <c r="G6" s="21">
        <v>78.900000000000006</v>
      </c>
      <c r="H6" s="21">
        <v>63.39</v>
      </c>
      <c r="I6" s="21">
        <v>41.64</v>
      </c>
      <c r="J6" s="21">
        <f>D6*I6/12</f>
        <v>6.94</v>
      </c>
    </row>
    <row r="7" spans="1:10" ht="17.100000000000001" customHeight="1">
      <c r="A7" s="18">
        <v>3</v>
      </c>
      <c r="B7" s="19" t="s">
        <v>102</v>
      </c>
      <c r="C7" s="18" t="s">
        <v>100</v>
      </c>
      <c r="D7" s="20">
        <v>1</v>
      </c>
      <c r="E7" s="21">
        <v>32.72</v>
      </c>
      <c r="F7" s="21">
        <v>59.9</v>
      </c>
      <c r="G7" s="21">
        <v>45</v>
      </c>
      <c r="H7" s="21">
        <v>37.99</v>
      </c>
      <c r="I7" s="21">
        <v>21.81</v>
      </c>
      <c r="J7" s="21">
        <f>D7*I7/12</f>
        <v>1.8174999999999999</v>
      </c>
    </row>
    <row r="8" spans="1:10" ht="17.100000000000001" customHeight="1">
      <c r="A8" s="18">
        <v>4</v>
      </c>
      <c r="B8" s="19" t="s">
        <v>103</v>
      </c>
      <c r="C8" s="18" t="s">
        <v>104</v>
      </c>
      <c r="D8" s="20">
        <v>1</v>
      </c>
      <c r="E8" s="21">
        <v>152</v>
      </c>
      <c r="F8" s="21">
        <v>169.9</v>
      </c>
      <c r="G8" s="21">
        <v>99.9</v>
      </c>
      <c r="H8" s="21">
        <v>162.44</v>
      </c>
      <c r="I8" s="21">
        <v>109.31</v>
      </c>
      <c r="J8" s="21">
        <f>D8*I8/12</f>
        <v>9.1091666666666669</v>
      </c>
    </row>
    <row r="9" spans="1:10" ht="17.100000000000001" customHeight="1">
      <c r="A9" s="18">
        <v>5</v>
      </c>
      <c r="B9" s="19" t="s">
        <v>105</v>
      </c>
      <c r="C9" s="18" t="s">
        <v>104</v>
      </c>
      <c r="D9" s="20">
        <v>2</v>
      </c>
      <c r="E9" s="21">
        <v>10</v>
      </c>
      <c r="F9" s="21">
        <v>13.35</v>
      </c>
      <c r="G9" s="21">
        <v>8.31</v>
      </c>
      <c r="H9" s="21">
        <v>9.0500000000000007</v>
      </c>
      <c r="I9" s="21">
        <v>13.19</v>
      </c>
      <c r="J9" s="21">
        <f>D9*I9/12</f>
        <v>2.1983333333333333</v>
      </c>
    </row>
    <row r="10" spans="1:10" ht="17.100000000000001" customHeight="1">
      <c r="A10" s="18">
        <v>6</v>
      </c>
      <c r="B10" s="19" t="s">
        <v>106</v>
      </c>
      <c r="C10" s="18" t="s">
        <v>100</v>
      </c>
      <c r="D10" s="20">
        <v>1</v>
      </c>
      <c r="E10" s="21">
        <v>147.30000000000001</v>
      </c>
      <c r="F10" s="21">
        <v>180</v>
      </c>
      <c r="G10" s="21">
        <v>173.5</v>
      </c>
      <c r="H10" s="21">
        <v>119.82</v>
      </c>
      <c r="I10" s="21">
        <v>114.05</v>
      </c>
      <c r="J10" s="21">
        <f>D10*I10/12</f>
        <v>9.5041666666666664</v>
      </c>
    </row>
    <row r="11" spans="1:10" ht="17.100000000000001" customHeight="1">
      <c r="A11" s="18">
        <v>7</v>
      </c>
      <c r="B11" s="19" t="s">
        <v>107</v>
      </c>
      <c r="C11" s="18" t="s">
        <v>100</v>
      </c>
      <c r="D11" s="20">
        <v>1</v>
      </c>
      <c r="E11" s="21">
        <v>9.92</v>
      </c>
      <c r="F11" s="21">
        <v>5.9</v>
      </c>
      <c r="G11" s="21">
        <v>6.45</v>
      </c>
      <c r="H11" s="21">
        <v>10.8</v>
      </c>
      <c r="I11" s="21">
        <v>2.99</v>
      </c>
      <c r="J11" s="21">
        <f>D11*I11/12</f>
        <v>0.24916666666666668</v>
      </c>
    </row>
    <row r="12" spans="1:10" ht="17.100000000000001" customHeight="1">
      <c r="A12" s="18">
        <v>8</v>
      </c>
      <c r="B12" s="19" t="s">
        <v>108</v>
      </c>
      <c r="C12" s="18" t="s">
        <v>100</v>
      </c>
      <c r="D12" s="20">
        <v>1</v>
      </c>
      <c r="E12" s="21">
        <v>11.86</v>
      </c>
      <c r="F12" s="21">
        <v>5.88</v>
      </c>
      <c r="G12" s="21">
        <v>19.899999999999999</v>
      </c>
      <c r="H12" s="21">
        <v>8.91</v>
      </c>
      <c r="I12" s="21">
        <v>10.84</v>
      </c>
      <c r="J12" s="21">
        <f>I12*D12/12</f>
        <v>0.90333333333333332</v>
      </c>
    </row>
    <row r="13" spans="1:10" ht="27" customHeight="1">
      <c r="A13" s="213" t="s">
        <v>109</v>
      </c>
      <c r="B13" s="213"/>
      <c r="C13" s="213"/>
      <c r="D13" s="213"/>
      <c r="E13" s="213"/>
      <c r="F13" s="213"/>
      <c r="G13" s="213"/>
      <c r="H13" s="213"/>
      <c r="I13" s="213"/>
      <c r="J13" s="22">
        <f>SUM(J5:J12)</f>
        <v>41.683333333333337</v>
      </c>
    </row>
    <row r="14" spans="1:10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0" ht="22.5" customHeight="1">
      <c r="A15" s="212" t="s">
        <v>110</v>
      </c>
      <c r="B15" s="212"/>
      <c r="C15" s="212"/>
      <c r="D15" s="212"/>
      <c r="E15" s="212"/>
      <c r="F15" s="212"/>
      <c r="G15" s="212"/>
      <c r="H15" s="212"/>
      <c r="I15" s="212"/>
      <c r="J15" s="212"/>
    </row>
    <row r="16" spans="1:10" ht="41.85">
      <c r="A16" s="15" t="s">
        <v>90</v>
      </c>
      <c r="B16" s="15" t="s">
        <v>91</v>
      </c>
      <c r="C16" s="15" t="s">
        <v>92</v>
      </c>
      <c r="D16" s="15" t="s">
        <v>93</v>
      </c>
      <c r="E16" s="16" t="s">
        <v>111</v>
      </c>
      <c r="F16" s="16" t="s">
        <v>95</v>
      </c>
      <c r="G16" s="16" t="s">
        <v>96</v>
      </c>
      <c r="H16" s="17" t="s">
        <v>97</v>
      </c>
      <c r="I16" s="17" t="s">
        <v>98</v>
      </c>
      <c r="J16" s="17" t="s">
        <v>13</v>
      </c>
    </row>
    <row r="17" spans="1:10" ht="17.100000000000001" customHeight="1">
      <c r="A17" s="18">
        <v>1</v>
      </c>
      <c r="B17" s="19" t="s">
        <v>112</v>
      </c>
      <c r="C17" s="18" t="s">
        <v>100</v>
      </c>
      <c r="D17" s="20">
        <v>2</v>
      </c>
      <c r="E17" s="21">
        <v>12.94</v>
      </c>
      <c r="F17" s="21">
        <v>10.57</v>
      </c>
      <c r="G17" s="21">
        <v>11.25</v>
      </c>
      <c r="H17" s="21">
        <v>15.5</v>
      </c>
      <c r="I17" s="21">
        <v>11.86</v>
      </c>
      <c r="J17" s="21">
        <f>(I17*D17)/12</f>
        <v>1.9766666666666666</v>
      </c>
    </row>
    <row r="18" spans="1:10" ht="17.100000000000001" customHeight="1">
      <c r="A18" s="18">
        <v>1</v>
      </c>
      <c r="B18" s="19" t="s">
        <v>113</v>
      </c>
      <c r="C18" s="18" t="s">
        <v>100</v>
      </c>
      <c r="D18" s="20">
        <v>1</v>
      </c>
      <c r="E18" s="21">
        <v>46</v>
      </c>
      <c r="F18" s="21">
        <v>54</v>
      </c>
      <c r="G18" s="21">
        <v>59.9</v>
      </c>
      <c r="H18" s="21">
        <v>22.8</v>
      </c>
      <c r="I18" s="21">
        <v>25.41</v>
      </c>
      <c r="J18" s="21">
        <f>I18*D18/12</f>
        <v>2.1175000000000002</v>
      </c>
    </row>
    <row r="19" spans="1:10" ht="17.100000000000001" customHeight="1">
      <c r="A19" s="18">
        <v>2</v>
      </c>
      <c r="B19" s="19" t="s">
        <v>114</v>
      </c>
      <c r="C19" s="18" t="s">
        <v>100</v>
      </c>
      <c r="D19" s="20">
        <v>1</v>
      </c>
      <c r="E19" s="21">
        <v>39.9</v>
      </c>
      <c r="F19" s="21">
        <v>29.9</v>
      </c>
      <c r="G19" s="21">
        <v>25.9</v>
      </c>
      <c r="H19" s="21">
        <v>59.48</v>
      </c>
      <c r="I19" s="21">
        <v>16.52</v>
      </c>
      <c r="J19" s="21">
        <f>I19*D19/12</f>
        <v>1.3766666666666667</v>
      </c>
    </row>
    <row r="20" spans="1:10" ht="17.100000000000001" customHeight="1">
      <c r="A20" s="18">
        <v>4</v>
      </c>
      <c r="B20" s="19" t="s">
        <v>115</v>
      </c>
      <c r="C20" s="18" t="s">
        <v>100</v>
      </c>
      <c r="D20" s="20">
        <v>1</v>
      </c>
      <c r="E20" s="21">
        <v>46.8</v>
      </c>
      <c r="F20" s="21">
        <v>58.49</v>
      </c>
      <c r="G20" s="21">
        <v>58.88</v>
      </c>
      <c r="H20" s="21">
        <v>47.68</v>
      </c>
      <c r="I20" s="21">
        <v>56.79</v>
      </c>
      <c r="J20" s="21">
        <f>I20*D20/12</f>
        <v>4.7324999999999999</v>
      </c>
    </row>
    <row r="21" spans="1:10" ht="25.15" customHeight="1">
      <c r="A21" s="213" t="s">
        <v>116</v>
      </c>
      <c r="B21" s="213"/>
      <c r="C21" s="213"/>
      <c r="D21" s="213"/>
      <c r="E21" s="213"/>
      <c r="F21" s="213"/>
      <c r="G21" s="213"/>
      <c r="H21" s="213"/>
      <c r="I21" s="213"/>
      <c r="J21" s="24">
        <f>SUM(J17:J20)</f>
        <v>10.203333333333333</v>
      </c>
    </row>
  </sheetData>
  <mergeCells count="5">
    <mergeCell ref="A1:J1"/>
    <mergeCell ref="A3:J3"/>
    <mergeCell ref="A13:I13"/>
    <mergeCell ref="A15:J15"/>
    <mergeCell ref="A21:I21"/>
  </mergeCells>
  <pageMargins left="0.51180555555555596" right="0.51180555555555596" top="0.78749999999999998" bottom="0.78749999999999998" header="0.78749999999999998" footer="0.78749999999999998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9"/>
  <sheetViews>
    <sheetView showGridLines="0" zoomScaleNormal="100" workbookViewId="0">
      <selection activeCell="D6" sqref="D6"/>
    </sheetView>
  </sheetViews>
  <sheetFormatPr defaultColWidth="11.5703125" defaultRowHeight="12.75"/>
  <cols>
    <col min="1" max="1" width="64.85546875" customWidth="1"/>
    <col min="2" max="3" width="11.140625" customWidth="1"/>
    <col min="4" max="4" width="12.5703125" customWidth="1"/>
    <col min="5" max="5" width="16" customWidth="1"/>
    <col min="6" max="1023" width="8.5703125" customWidth="1"/>
    <col min="1024" max="1024" width="8.7109375" customWidth="1"/>
  </cols>
  <sheetData>
    <row r="1" spans="1:5" ht="13.9">
      <c r="A1" s="230" t="s">
        <v>117</v>
      </c>
      <c r="B1" s="230"/>
      <c r="C1" s="230"/>
      <c r="D1" s="230"/>
      <c r="E1" s="230"/>
    </row>
    <row r="2" spans="1:5" ht="13.9">
      <c r="A2" s="25"/>
      <c r="B2" s="25"/>
      <c r="C2" s="25"/>
      <c r="D2" s="25"/>
      <c r="E2" s="25"/>
    </row>
    <row r="3" spans="1:5">
      <c r="A3" s="26"/>
      <c r="B3" s="26"/>
      <c r="C3" s="26"/>
      <c r="D3" s="26"/>
      <c r="E3" s="27"/>
    </row>
    <row r="4" spans="1:5">
      <c r="A4" s="26"/>
      <c r="B4" s="26"/>
      <c r="C4" s="26"/>
      <c r="D4" s="26"/>
      <c r="E4" s="27"/>
    </row>
    <row r="5" spans="1:5" ht="38.25" customHeight="1">
      <c r="A5" s="28" t="s">
        <v>118</v>
      </c>
      <c r="B5" s="29" t="s">
        <v>119</v>
      </c>
      <c r="C5" s="29" t="s">
        <v>120</v>
      </c>
      <c r="D5" s="30" t="s">
        <v>121</v>
      </c>
      <c r="E5" s="31" t="s">
        <v>13</v>
      </c>
    </row>
    <row r="6" spans="1:5">
      <c r="A6" s="32" t="s">
        <v>122</v>
      </c>
      <c r="B6" s="33">
        <v>26</v>
      </c>
      <c r="C6" s="34">
        <v>36</v>
      </c>
      <c r="D6" s="35">
        <f>(B6*C6)*0.01</f>
        <v>9.36</v>
      </c>
      <c r="E6" s="34">
        <f>(C6*B6)-D6</f>
        <v>926.64</v>
      </c>
    </row>
    <row r="7" spans="1:5">
      <c r="A7" s="32" t="s">
        <v>123</v>
      </c>
      <c r="B7" s="33">
        <v>15</v>
      </c>
      <c r="C7" s="34">
        <v>36</v>
      </c>
      <c r="D7" s="35">
        <f>(B7*C7)*0.01</f>
        <v>5.4</v>
      </c>
      <c r="E7" s="34">
        <f>(C7*B7)-D7</f>
        <v>534.6</v>
      </c>
    </row>
    <row r="8" spans="1:5">
      <c r="A8" s="32" t="s">
        <v>124</v>
      </c>
      <c r="B8" s="33">
        <v>15</v>
      </c>
      <c r="C8" s="34">
        <v>36</v>
      </c>
      <c r="D8" s="35">
        <f>(B8*C8)*0.01</f>
        <v>5.4</v>
      </c>
      <c r="E8" s="34">
        <f>(C8*B8)-D8</f>
        <v>534.6</v>
      </c>
    </row>
    <row r="9" spans="1:5">
      <c r="A9" s="36"/>
      <c r="B9" s="36"/>
      <c r="C9" s="36"/>
      <c r="D9" s="36"/>
      <c r="E9" s="36"/>
    </row>
    <row r="10" spans="1:5">
      <c r="A10" s="36"/>
      <c r="B10" s="36"/>
      <c r="C10" s="36"/>
      <c r="D10" s="36"/>
      <c r="E10" s="36"/>
    </row>
    <row r="11" spans="1:5">
      <c r="A11" s="229" t="s">
        <v>125</v>
      </c>
      <c r="B11" s="229"/>
      <c r="C11" s="229"/>
      <c r="D11" s="229"/>
      <c r="E11" s="229"/>
    </row>
    <row r="12" spans="1:5" ht="12.75" customHeight="1">
      <c r="A12" s="231" t="s">
        <v>126</v>
      </c>
      <c r="B12" s="231"/>
      <c r="C12" s="231"/>
      <c r="D12" s="231"/>
      <c r="E12" s="231"/>
    </row>
    <row r="13" spans="1:5">
      <c r="A13" s="231"/>
      <c r="B13" s="231"/>
      <c r="C13" s="231"/>
      <c r="D13" s="231"/>
      <c r="E13" s="231"/>
    </row>
    <row r="14" spans="1:5">
      <c r="A14" s="231"/>
      <c r="B14" s="231"/>
      <c r="C14" s="231"/>
      <c r="D14" s="231"/>
      <c r="E14" s="231"/>
    </row>
    <row r="15" spans="1:5">
      <c r="A15" s="231"/>
      <c r="B15" s="231"/>
      <c r="C15" s="231"/>
      <c r="D15" s="231"/>
      <c r="E15" s="231"/>
    </row>
    <row r="16" spans="1:5">
      <c r="A16" s="231"/>
      <c r="B16" s="231"/>
      <c r="C16" s="231"/>
      <c r="D16" s="231"/>
      <c r="E16" s="231"/>
    </row>
    <row r="17" spans="1:5">
      <c r="A17" s="231"/>
      <c r="B17" s="231"/>
      <c r="C17" s="231"/>
      <c r="D17" s="231"/>
      <c r="E17" s="231"/>
    </row>
    <row r="18" spans="1:5">
      <c r="A18" s="231"/>
      <c r="B18" s="231"/>
      <c r="C18" s="231"/>
      <c r="D18" s="231"/>
      <c r="E18" s="231"/>
    </row>
    <row r="19" spans="1:5" ht="6.75" customHeight="1">
      <c r="A19" s="231"/>
      <c r="B19" s="231"/>
      <c r="C19" s="231"/>
      <c r="D19" s="231"/>
      <c r="E19" s="231"/>
    </row>
    <row r="20" spans="1:5" hidden="1">
      <c r="A20" s="231"/>
      <c r="B20" s="231"/>
      <c r="C20" s="231"/>
      <c r="D20" s="231"/>
      <c r="E20" s="231"/>
    </row>
    <row r="21" spans="1:5">
      <c r="A21" s="37" t="s">
        <v>127</v>
      </c>
      <c r="B21" s="38"/>
      <c r="C21" s="232">
        <v>2.8E-3</v>
      </c>
      <c r="D21" s="232"/>
      <c r="E21" s="232"/>
    </row>
    <row r="22" spans="1:5">
      <c r="A22" s="36"/>
      <c r="B22" s="36"/>
      <c r="C22" s="36"/>
      <c r="D22" s="36"/>
    </row>
    <row r="23" spans="1:5">
      <c r="A23" s="36"/>
      <c r="B23" s="36"/>
      <c r="C23" s="36"/>
      <c r="D23" s="36"/>
    </row>
    <row r="24" spans="1:5">
      <c r="A24" s="229" t="s">
        <v>128</v>
      </c>
      <c r="B24" s="229"/>
      <c r="C24" s="229"/>
      <c r="D24" s="229"/>
      <c r="E24" s="229"/>
    </row>
    <row r="25" spans="1:5">
      <c r="A25" s="39" t="s">
        <v>129</v>
      </c>
      <c r="B25" s="40"/>
      <c r="C25" s="41"/>
      <c r="D25" s="228">
        <v>0.51670000000000005</v>
      </c>
      <c r="E25" s="228"/>
    </row>
    <row r="26" spans="1:5">
      <c r="A26" s="39" t="s">
        <v>130</v>
      </c>
      <c r="B26" s="40"/>
      <c r="C26" s="41"/>
      <c r="D26" s="228">
        <v>1.4999999999999999E-2</v>
      </c>
      <c r="E26" s="228"/>
    </row>
    <row r="27" spans="1:5">
      <c r="A27" s="39" t="s">
        <v>131</v>
      </c>
      <c r="B27" s="40"/>
      <c r="C27" s="41"/>
      <c r="D27" s="228">
        <v>0.89880000000000004</v>
      </c>
      <c r="E27" s="228"/>
    </row>
    <row r="28" spans="1:5">
      <c r="A28" s="39" t="s">
        <v>132</v>
      </c>
      <c r="B28" s="40"/>
      <c r="C28" s="41"/>
      <c r="D28" s="225">
        <v>5</v>
      </c>
      <c r="E28" s="225"/>
    </row>
    <row r="29" spans="1:5">
      <c r="A29" s="36"/>
      <c r="B29" s="36"/>
      <c r="C29" s="36"/>
      <c r="D29" s="36"/>
    </row>
    <row r="30" spans="1:5">
      <c r="A30" s="36"/>
      <c r="B30" s="36"/>
      <c r="C30" s="36"/>
      <c r="D30" s="36"/>
    </row>
    <row r="31" spans="1:5">
      <c r="A31" s="229" t="s">
        <v>133</v>
      </c>
      <c r="B31" s="229"/>
      <c r="C31" s="229"/>
      <c r="D31" s="229"/>
      <c r="E31" s="229"/>
    </row>
    <row r="32" spans="1:5">
      <c r="A32" s="39" t="s">
        <v>134</v>
      </c>
      <c r="B32" s="40"/>
      <c r="C32" s="41"/>
      <c r="D32" s="225">
        <v>0.69130000000000003</v>
      </c>
      <c r="E32" s="225"/>
    </row>
    <row r="33" spans="1:5">
      <c r="A33" s="36"/>
      <c r="B33" s="36"/>
      <c r="C33" s="36"/>
      <c r="D33" s="36"/>
    </row>
    <row r="34" spans="1:5">
      <c r="A34" s="36"/>
      <c r="B34" s="36"/>
      <c r="C34" s="36"/>
      <c r="D34" s="36"/>
    </row>
    <row r="35" spans="1:5">
      <c r="A35" s="226" t="s">
        <v>135</v>
      </c>
      <c r="B35" s="226"/>
      <c r="C35" s="226"/>
      <c r="D35" s="226"/>
      <c r="E35" s="226"/>
    </row>
    <row r="36" spans="1:5">
      <c r="A36" s="42" t="s">
        <v>136</v>
      </c>
      <c r="B36" s="43"/>
      <c r="C36" s="44"/>
      <c r="D36" s="224" t="s">
        <v>137</v>
      </c>
      <c r="E36" s="224"/>
    </row>
    <row r="37" spans="1:5">
      <c r="A37" s="221" t="s">
        <v>138</v>
      </c>
      <c r="B37" s="221"/>
      <c r="C37" s="45"/>
      <c r="D37" s="227">
        <f>Belém!D38+Belém!D38+(Belém!D38/3)</f>
        <v>5164.2196666666669</v>
      </c>
      <c r="E37" s="227"/>
    </row>
    <row r="38" spans="1:5">
      <c r="A38" s="221" t="s">
        <v>139</v>
      </c>
      <c r="B38" s="221"/>
      <c r="C38" s="45"/>
      <c r="D38" s="222">
        <f>Belém!D54</f>
        <v>904.96801777777796</v>
      </c>
      <c r="E38" s="222"/>
    </row>
    <row r="39" spans="1:5">
      <c r="A39" s="221" t="s">
        <v>140</v>
      </c>
      <c r="B39" s="221"/>
      <c r="C39" s="45"/>
      <c r="D39" s="222">
        <f>Belém!C58</f>
        <v>0</v>
      </c>
      <c r="E39" s="222"/>
    </row>
    <row r="40" spans="1:5">
      <c r="A40" s="223" t="s">
        <v>141</v>
      </c>
      <c r="B40" s="223"/>
      <c r="C40" s="46"/>
      <c r="D40" s="224">
        <f>SUM(D37:D39)</f>
        <v>6069.187684444445</v>
      </c>
      <c r="E40" s="224"/>
    </row>
    <row r="41" spans="1:5">
      <c r="A41" s="47"/>
      <c r="B41" s="47"/>
      <c r="C41" s="47"/>
      <c r="D41" s="47"/>
    </row>
    <row r="42" spans="1:5">
      <c r="A42" s="48" t="s">
        <v>142</v>
      </c>
      <c r="B42" s="49"/>
      <c r="C42" s="50"/>
      <c r="D42" s="217">
        <v>0.1012</v>
      </c>
      <c r="E42" s="217"/>
    </row>
    <row r="43" spans="1:5">
      <c r="A43" s="51" t="s">
        <v>143</v>
      </c>
      <c r="B43" s="52"/>
      <c r="C43" s="53"/>
      <c r="D43" s="218">
        <v>3.2000000000000002E-3</v>
      </c>
      <c r="E43" s="218"/>
    </row>
    <row r="45" spans="1:5" ht="13.7" customHeight="1">
      <c r="A45" s="219"/>
      <c r="B45" s="219"/>
      <c r="C45" s="219"/>
      <c r="D45" s="54"/>
    </row>
    <row r="46" spans="1:5" ht="13.7" customHeight="1">
      <c r="A46" s="220" t="s">
        <v>144</v>
      </c>
      <c r="B46" s="220"/>
      <c r="C46" s="220"/>
      <c r="D46" s="55"/>
      <c r="E46" s="56"/>
    </row>
    <row r="47" spans="1:5" ht="25.15" customHeight="1">
      <c r="A47" s="214" t="s">
        <v>145</v>
      </c>
      <c r="B47" s="214"/>
      <c r="C47" s="214"/>
      <c r="D47" s="214"/>
      <c r="E47" s="214"/>
    </row>
    <row r="48" spans="1:5" ht="49.15" customHeight="1">
      <c r="A48" s="215" t="s">
        <v>146</v>
      </c>
      <c r="B48" s="215"/>
      <c r="C48" s="215"/>
      <c r="D48" s="215"/>
      <c r="E48" s="215"/>
    </row>
    <row r="49" spans="1:5" ht="25.9" customHeight="1">
      <c r="A49" s="216" t="s">
        <v>147</v>
      </c>
      <c r="B49" s="216"/>
      <c r="C49" s="216"/>
      <c r="D49" s="216"/>
      <c r="E49" s="216"/>
    </row>
    <row r="50" spans="1:5" ht="25.9" customHeight="1">
      <c r="A50" s="216" t="s">
        <v>148</v>
      </c>
      <c r="B50" s="216"/>
      <c r="C50" s="216"/>
      <c r="D50" s="216"/>
      <c r="E50" s="216"/>
    </row>
    <row r="51" spans="1:5" ht="38.1" customHeight="1">
      <c r="A51" s="216" t="s">
        <v>149</v>
      </c>
      <c r="B51" s="216"/>
      <c r="C51" s="216"/>
      <c r="D51" s="216"/>
      <c r="E51" s="216"/>
    </row>
    <row r="52" spans="1:5" ht="25.9" customHeight="1">
      <c r="A52" s="216" t="s">
        <v>150</v>
      </c>
      <c r="B52" s="216"/>
      <c r="C52" s="216"/>
      <c r="D52" s="216"/>
      <c r="E52" s="216"/>
    </row>
    <row r="53" spans="1:5" ht="49.7" customHeight="1">
      <c r="A53" s="216" t="s">
        <v>151</v>
      </c>
      <c r="B53" s="216"/>
      <c r="C53" s="216"/>
      <c r="D53" s="216"/>
      <c r="E53" s="216"/>
    </row>
    <row r="54" spans="1:5" ht="49.7" customHeight="1">
      <c r="A54" s="216" t="s">
        <v>152</v>
      </c>
      <c r="B54" s="216"/>
      <c r="C54" s="216"/>
      <c r="D54" s="216"/>
      <c r="E54" s="216"/>
    </row>
    <row r="55" spans="1:5">
      <c r="A55" s="57"/>
      <c r="B55" s="56"/>
      <c r="C55" s="56"/>
      <c r="D55" s="56"/>
      <c r="E55" s="56"/>
    </row>
    <row r="56" spans="1:5" ht="21.75" customHeight="1">
      <c r="A56" s="216" t="s">
        <v>153</v>
      </c>
      <c r="B56" s="216"/>
      <c r="C56" s="216"/>
      <c r="D56" s="216"/>
      <c r="E56" s="216"/>
    </row>
    <row r="57" spans="1:5" ht="38.1" customHeight="1">
      <c r="A57" s="215" t="s">
        <v>154</v>
      </c>
      <c r="B57" s="215"/>
      <c r="C57" s="215"/>
      <c r="D57" s="215"/>
      <c r="E57" s="215"/>
    </row>
    <row r="58" spans="1:5" ht="25.9" customHeight="1">
      <c r="A58" s="216" t="s">
        <v>155</v>
      </c>
      <c r="B58" s="216"/>
      <c r="C58" s="216"/>
      <c r="D58" s="216"/>
      <c r="E58" s="216"/>
    </row>
    <row r="59" spans="1:5" ht="49.7" customHeight="1">
      <c r="A59" s="216" t="s">
        <v>156</v>
      </c>
      <c r="B59" s="216"/>
      <c r="C59" s="216"/>
      <c r="D59" s="216"/>
      <c r="E59" s="216"/>
    </row>
    <row r="60" spans="1:5" ht="25.35" customHeight="1">
      <c r="A60" s="215" t="s">
        <v>157</v>
      </c>
      <c r="B60" s="215"/>
      <c r="C60" s="215"/>
      <c r="D60" s="215"/>
      <c r="E60" s="215"/>
    </row>
    <row r="61" spans="1:5" ht="13.35" customHeight="1">
      <c r="A61" s="215" t="s">
        <v>158</v>
      </c>
      <c r="B61" s="215"/>
      <c r="C61" s="215"/>
      <c r="D61" s="215"/>
      <c r="E61" s="215"/>
    </row>
    <row r="62" spans="1:5" ht="13.35" customHeight="1">
      <c r="A62" s="215" t="s">
        <v>159</v>
      </c>
      <c r="B62" s="215"/>
      <c r="C62" s="215"/>
      <c r="D62" s="215"/>
      <c r="E62" s="215"/>
    </row>
    <row r="63" spans="1:5" ht="25.9" customHeight="1">
      <c r="A63" s="215" t="s">
        <v>160</v>
      </c>
      <c r="B63" s="215"/>
      <c r="C63" s="215"/>
      <c r="D63" s="215"/>
      <c r="E63" s="215"/>
    </row>
    <row r="64" spans="1:5" ht="37.35" customHeight="1">
      <c r="A64" s="215" t="s">
        <v>161</v>
      </c>
      <c r="B64" s="215"/>
      <c r="C64" s="215"/>
      <c r="D64" s="215"/>
      <c r="E64" s="215"/>
    </row>
    <row r="65" spans="1:5" ht="62.65" customHeight="1">
      <c r="A65" s="215" t="s">
        <v>162</v>
      </c>
      <c r="B65" s="215"/>
      <c r="C65" s="215"/>
      <c r="D65" s="215"/>
      <c r="E65" s="215"/>
    </row>
    <row r="66" spans="1:5" ht="21.2" customHeight="1">
      <c r="A66" s="215" t="s">
        <v>163</v>
      </c>
      <c r="B66" s="215"/>
      <c r="C66" s="215"/>
      <c r="D66" s="215"/>
      <c r="E66" s="215"/>
    </row>
    <row r="67" spans="1:5" ht="47.85" customHeight="1">
      <c r="A67" s="216" t="s">
        <v>164</v>
      </c>
      <c r="B67" s="216"/>
      <c r="C67" s="216"/>
      <c r="D67" s="216"/>
      <c r="E67" s="216"/>
    </row>
    <row r="68" spans="1:5" ht="38.1" customHeight="1">
      <c r="A68" s="216" t="s">
        <v>165</v>
      </c>
      <c r="B68" s="216"/>
      <c r="C68" s="216"/>
      <c r="D68" s="216"/>
      <c r="E68" s="216"/>
    </row>
    <row r="69" spans="1:5" ht="49.15" customHeight="1">
      <c r="A69" s="214" t="s">
        <v>166</v>
      </c>
      <c r="B69" s="214"/>
      <c r="C69" s="214"/>
      <c r="D69" s="214"/>
      <c r="E69" s="214"/>
    </row>
  </sheetData>
  <mergeCells count="47">
    <mergeCell ref="A1:E1"/>
    <mergeCell ref="A11:E11"/>
    <mergeCell ref="A12:E20"/>
    <mergeCell ref="C21:E21"/>
    <mergeCell ref="A24:E24"/>
    <mergeCell ref="D25:E25"/>
    <mergeCell ref="D26:E26"/>
    <mergeCell ref="D27:E27"/>
    <mergeCell ref="D28:E28"/>
    <mergeCell ref="A31:E31"/>
    <mergeCell ref="D32:E32"/>
    <mergeCell ref="A35:E35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D42:E42"/>
    <mergeCell ref="D43:E43"/>
    <mergeCell ref="A45:C45"/>
    <mergeCell ref="A46:C46"/>
    <mergeCell ref="A47:E47"/>
    <mergeCell ref="A48:E48"/>
    <mergeCell ref="A49:E49"/>
    <mergeCell ref="A50:E50"/>
    <mergeCell ref="A51:E51"/>
    <mergeCell ref="A52:E52"/>
    <mergeCell ref="A53:E53"/>
    <mergeCell ref="A54:E54"/>
    <mergeCell ref="A56:E56"/>
    <mergeCell ref="A57:E57"/>
    <mergeCell ref="A58:E58"/>
    <mergeCell ref="A59:E59"/>
    <mergeCell ref="A60:E60"/>
    <mergeCell ref="A61:E61"/>
    <mergeCell ref="A62:E62"/>
    <mergeCell ref="A63:E63"/>
    <mergeCell ref="A69:E69"/>
    <mergeCell ref="A64:E64"/>
    <mergeCell ref="A65:E65"/>
    <mergeCell ref="A66:E66"/>
    <mergeCell ref="A67:E67"/>
    <mergeCell ref="A68:E68"/>
  </mergeCells>
  <pageMargins left="0.78749999999999998" right="0.78749999999999998" top="0.78749999999999998" bottom="0.78749999999999998" header="0.78749999999999998" footer="0.78749999999999998"/>
  <pageSetup paperSize="77" scale="7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CC99"/>
  </sheetPr>
  <dimension ref="B1:G134"/>
  <sheetViews>
    <sheetView showGridLines="0" zoomScaleNormal="100" workbookViewId="0">
      <selection activeCell="B89" sqref="B89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5" width="15.140625" customWidth="1"/>
    <col min="6" max="1023" width="8.5703125" customWidth="1"/>
    <col min="1024" max="1024" width="8.7109375" customWidth="1"/>
  </cols>
  <sheetData>
    <row r="1" spans="2:5" ht="22.15">
      <c r="B1" s="243" t="s">
        <v>0</v>
      </c>
      <c r="C1" s="243"/>
      <c r="D1" s="243"/>
      <c r="E1" s="243"/>
    </row>
    <row r="2" spans="2:5" ht="16.7" customHeight="1">
      <c r="B2" s="244" t="s">
        <v>167</v>
      </c>
      <c r="C2" s="244"/>
      <c r="D2" s="244"/>
      <c r="E2" s="244"/>
    </row>
    <row r="3" spans="2:5" ht="13.9">
      <c r="B3" s="58"/>
      <c r="C3" s="58"/>
      <c r="D3" s="58"/>
      <c r="E3" s="59"/>
    </row>
    <row r="4" spans="2:5" ht="13.9">
      <c r="B4" s="60" t="s">
        <v>168</v>
      </c>
      <c r="C4" s="245" t="s">
        <v>169</v>
      </c>
      <c r="D4" s="245"/>
      <c r="E4" s="245"/>
    </row>
    <row r="5" spans="2:5" ht="13.9">
      <c r="B5" s="60" t="s">
        <v>170</v>
      </c>
      <c r="C5" s="287"/>
      <c r="D5" s="287"/>
      <c r="E5" s="287"/>
    </row>
    <row r="6" spans="2:5" ht="13.9">
      <c r="B6" s="60" t="s">
        <v>171</v>
      </c>
      <c r="C6" s="287"/>
      <c r="D6" s="287"/>
      <c r="E6" s="287"/>
    </row>
    <row r="7" spans="2:5" ht="13.9">
      <c r="B7" s="60"/>
      <c r="C7" s="58"/>
      <c r="D7" s="58"/>
      <c r="E7" s="59"/>
    </row>
    <row r="8" spans="2:5" ht="13.9">
      <c r="B8" s="61" t="s">
        <v>172</v>
      </c>
      <c r="C8" s="62"/>
      <c r="D8" s="63"/>
      <c r="E8" s="59"/>
    </row>
    <row r="9" spans="2:5" ht="14.1">
      <c r="B9" s="64" t="s">
        <v>173</v>
      </c>
      <c r="C9" s="288"/>
      <c r="D9" s="288"/>
      <c r="E9" s="288"/>
    </row>
    <row r="10" spans="2:5" ht="14.1">
      <c r="B10" s="64" t="s">
        <v>174</v>
      </c>
      <c r="C10" s="240" t="s">
        <v>175</v>
      </c>
      <c r="D10" s="240"/>
      <c r="E10" s="240"/>
    </row>
    <row r="11" spans="2:5" ht="15">
      <c r="B11" s="65" t="s">
        <v>176</v>
      </c>
      <c r="C11" s="240">
        <v>2023</v>
      </c>
      <c r="D11" s="240"/>
      <c r="E11" s="240"/>
    </row>
    <row r="12" spans="2:5" ht="14.1">
      <c r="B12" s="64" t="s">
        <v>177</v>
      </c>
      <c r="C12" s="240">
        <v>12</v>
      </c>
      <c r="D12" s="240"/>
      <c r="E12" s="240"/>
    </row>
    <row r="13" spans="2:5" ht="13.9">
      <c r="B13" s="66"/>
      <c r="C13" s="67"/>
      <c r="D13" s="68"/>
      <c r="E13" s="59"/>
    </row>
    <row r="14" spans="2:5" ht="14.25" customHeight="1">
      <c r="B14" s="238" t="s">
        <v>178</v>
      </c>
      <c r="C14" s="238"/>
      <c r="D14" s="238"/>
      <c r="E14" s="238"/>
    </row>
    <row r="15" spans="2:5" ht="25.35">
      <c r="B15" s="69" t="s">
        <v>179</v>
      </c>
      <c r="C15" s="69" t="s">
        <v>180</v>
      </c>
      <c r="D15" s="69" t="s">
        <v>181</v>
      </c>
      <c r="E15" s="69" t="s">
        <v>182</v>
      </c>
    </row>
    <row r="16" spans="2:5" ht="49.35">
      <c r="B16" s="70" t="s">
        <v>183</v>
      </c>
      <c r="C16" s="71" t="s">
        <v>184</v>
      </c>
      <c r="D16" s="71">
        <f>Resumo!F21</f>
        <v>250</v>
      </c>
      <c r="E16" s="71">
        <f>Resumo!F22</f>
        <v>50</v>
      </c>
    </row>
    <row r="17" spans="2:5" ht="13.9">
      <c r="B17" s="72"/>
      <c r="C17" s="73"/>
      <c r="D17" s="63"/>
      <c r="E17" s="59"/>
    </row>
    <row r="18" spans="2:5" ht="13.9">
      <c r="B18" s="72"/>
      <c r="C18" s="73"/>
      <c r="D18" s="63"/>
      <c r="E18" s="59"/>
    </row>
    <row r="19" spans="2:5" ht="16.7" customHeight="1">
      <c r="B19" s="238" t="s">
        <v>185</v>
      </c>
      <c r="C19" s="238"/>
      <c r="D19" s="238"/>
      <c r="E19" s="238"/>
    </row>
    <row r="20" spans="2:5" ht="16.7" customHeight="1">
      <c r="B20" s="241" t="s">
        <v>186</v>
      </c>
      <c r="C20" s="241"/>
      <c r="D20" s="241"/>
      <c r="E20" s="241"/>
    </row>
    <row r="21" spans="2:5" ht="14.1">
      <c r="B21" s="74" t="s">
        <v>187</v>
      </c>
      <c r="C21" s="240" t="s">
        <v>188</v>
      </c>
      <c r="D21" s="240"/>
      <c r="E21" s="240"/>
    </row>
    <row r="22" spans="2:5" ht="14.1">
      <c r="B22" s="74" t="s">
        <v>189</v>
      </c>
      <c r="C22" s="240" t="s">
        <v>190</v>
      </c>
      <c r="D22" s="240"/>
      <c r="E22" s="240"/>
    </row>
    <row r="23" spans="2:5" ht="14.1">
      <c r="B23" s="75" t="s">
        <v>191</v>
      </c>
      <c r="C23" s="242">
        <v>1567.82</v>
      </c>
      <c r="D23" s="242"/>
      <c r="E23" s="242"/>
    </row>
    <row r="24" spans="2:5" ht="14.1">
      <c r="B24" s="75" t="s">
        <v>192</v>
      </c>
      <c r="C24" s="240" t="s">
        <v>193</v>
      </c>
      <c r="D24" s="240"/>
      <c r="E24" s="240"/>
    </row>
    <row r="25" spans="2:5" ht="14.1">
      <c r="B25" s="75" t="s">
        <v>194</v>
      </c>
      <c r="C25" s="240" t="s">
        <v>195</v>
      </c>
      <c r="D25" s="240"/>
      <c r="E25" s="240"/>
    </row>
    <row r="26" spans="2:5" ht="14.1">
      <c r="B26" s="75" t="s">
        <v>196</v>
      </c>
      <c r="C26" s="240"/>
      <c r="D26" s="240"/>
      <c r="E26" s="240"/>
    </row>
    <row r="27" spans="2:5" ht="13.9">
      <c r="B27" s="76"/>
      <c r="C27" s="77"/>
      <c r="D27" s="78"/>
      <c r="E27" s="59"/>
    </row>
    <row r="28" spans="2:5" ht="37.35">
      <c r="B28" s="79" t="s">
        <v>197</v>
      </c>
      <c r="C28" s="80" t="s">
        <v>198</v>
      </c>
      <c r="D28" s="80" t="s">
        <v>181</v>
      </c>
      <c r="E28" s="80" t="s">
        <v>182</v>
      </c>
    </row>
    <row r="29" spans="2:5" ht="16.7" customHeight="1">
      <c r="B29" s="238" t="s">
        <v>199</v>
      </c>
      <c r="C29" s="238"/>
      <c r="D29" s="238"/>
      <c r="E29" s="238"/>
    </row>
    <row r="30" spans="2:5" ht="25.35">
      <c r="B30" s="81" t="s">
        <v>200</v>
      </c>
      <c r="C30" s="82" t="s">
        <v>201</v>
      </c>
      <c r="D30" s="83" t="s">
        <v>137</v>
      </c>
      <c r="E30" s="83" t="s">
        <v>137</v>
      </c>
    </row>
    <row r="31" spans="2:5" ht="13.9">
      <c r="B31" s="84" t="s">
        <v>202</v>
      </c>
      <c r="C31" s="85">
        <f>C23</f>
        <v>1567.82</v>
      </c>
      <c r="D31" s="86">
        <f>C31</f>
        <v>1567.82</v>
      </c>
      <c r="E31" s="86">
        <f>C31</f>
        <v>1567.82</v>
      </c>
    </row>
    <row r="32" spans="2:5" ht="13.9">
      <c r="B32" s="84" t="s">
        <v>203</v>
      </c>
      <c r="C32" s="87">
        <v>0.3</v>
      </c>
      <c r="D32" s="88">
        <f>D31*C32</f>
        <v>470.34599999999995</v>
      </c>
      <c r="E32" s="88">
        <f>E31*C32</f>
        <v>470.34599999999995</v>
      </c>
    </row>
    <row r="33" spans="2:5" ht="13.9">
      <c r="B33" s="84" t="s">
        <v>204</v>
      </c>
      <c r="C33" s="89"/>
      <c r="D33" s="88"/>
      <c r="E33" s="88"/>
    </row>
    <row r="34" spans="2:5" ht="13.9">
      <c r="B34" s="84" t="s">
        <v>205</v>
      </c>
      <c r="C34" s="90"/>
      <c r="D34" s="88">
        <v>0</v>
      </c>
      <c r="E34" s="88">
        <v>0</v>
      </c>
    </row>
    <row r="35" spans="2:5" ht="13.9">
      <c r="B35" s="84" t="s">
        <v>206</v>
      </c>
      <c r="C35" s="90"/>
      <c r="D35" s="88">
        <v>0</v>
      </c>
      <c r="E35" s="88">
        <v>0</v>
      </c>
    </row>
    <row r="36" spans="2:5" ht="13.9">
      <c r="B36" s="84" t="s">
        <v>207</v>
      </c>
      <c r="C36" s="91"/>
      <c r="D36" s="88">
        <v>0</v>
      </c>
      <c r="E36" s="88">
        <v>0</v>
      </c>
    </row>
    <row r="37" spans="2:5" ht="13.9">
      <c r="B37" s="84" t="s">
        <v>208</v>
      </c>
      <c r="C37" s="92"/>
      <c r="D37" s="88">
        <f>(SUM(D31:D36))/220*1.5</f>
        <v>13.896586363636363</v>
      </c>
      <c r="E37" s="88">
        <f>(SUM(E31:E36))/220*2</f>
        <v>18.528781818181816</v>
      </c>
    </row>
    <row r="38" spans="2:5" ht="13.9">
      <c r="B38" s="93" t="s">
        <v>127</v>
      </c>
      <c r="C38" s="94"/>
      <c r="D38" s="95">
        <f>D37</f>
        <v>13.896586363636363</v>
      </c>
      <c r="E38" s="95">
        <f>E37</f>
        <v>18.528781818181816</v>
      </c>
    </row>
    <row r="39" spans="2:5" ht="13.9">
      <c r="B39" s="76"/>
      <c r="C39" s="77"/>
      <c r="D39" s="78"/>
      <c r="E39" s="59"/>
    </row>
    <row r="40" spans="2:5" ht="16.7" customHeight="1">
      <c r="B40" s="238" t="s">
        <v>209</v>
      </c>
      <c r="C40" s="238"/>
      <c r="D40" s="238"/>
      <c r="E40" s="238"/>
    </row>
    <row r="41" spans="2:5" ht="13.9">
      <c r="B41" s="96" t="s">
        <v>210</v>
      </c>
      <c r="C41" s="97" t="s">
        <v>211</v>
      </c>
      <c r="D41" s="97" t="s">
        <v>137</v>
      </c>
      <c r="E41" s="97" t="s">
        <v>137</v>
      </c>
    </row>
    <row r="42" spans="2:5" ht="13.9">
      <c r="B42" s="84" t="s">
        <v>212</v>
      </c>
      <c r="C42" s="98">
        <f>1/12</f>
        <v>8.3333333333333329E-2</v>
      </c>
      <c r="D42" s="99">
        <f>C42*D38</f>
        <v>1.1580488636363635</v>
      </c>
      <c r="E42" s="99">
        <f>C42*E38</f>
        <v>1.5440651515151513</v>
      </c>
    </row>
    <row r="43" spans="2:5" ht="25.35">
      <c r="B43" s="84" t="s">
        <v>213</v>
      </c>
      <c r="C43" s="98">
        <f>C42/3</f>
        <v>2.7777777777777776E-2</v>
      </c>
      <c r="D43" s="99">
        <f>C43*D38</f>
        <v>0.38601628787878783</v>
      </c>
      <c r="E43" s="99">
        <f>C43*E38</f>
        <v>0.51468838383838378</v>
      </c>
    </row>
    <row r="44" spans="2:5" ht="13.9">
      <c r="B44" s="100" t="s">
        <v>127</v>
      </c>
      <c r="C44" s="101">
        <f>SUM(C42:C43)</f>
        <v>0.1111111111111111</v>
      </c>
      <c r="D44" s="102">
        <f>SUM(D42:D43)</f>
        <v>1.5440651515151513</v>
      </c>
      <c r="E44" s="102">
        <f>SUM(E42:E43)</f>
        <v>2.0587535353535351</v>
      </c>
    </row>
    <row r="45" spans="2:5" ht="13.9">
      <c r="B45" s="103" t="s">
        <v>214</v>
      </c>
      <c r="C45" s="97" t="s">
        <v>211</v>
      </c>
      <c r="D45" s="97" t="s">
        <v>137</v>
      </c>
      <c r="E45" s="97" t="s">
        <v>137</v>
      </c>
    </row>
    <row r="46" spans="2:5" ht="13.9">
      <c r="B46" s="84" t="s">
        <v>215</v>
      </c>
      <c r="C46" s="98">
        <v>0.2</v>
      </c>
      <c r="D46" s="104">
        <f>C46*(D38+D44)</f>
        <v>3.0881303030303031</v>
      </c>
      <c r="E46" s="104">
        <f>C46*(E38+E44)</f>
        <v>4.1175070707070702</v>
      </c>
    </row>
    <row r="47" spans="2:5" ht="13.9">
      <c r="B47" s="84" t="s">
        <v>216</v>
      </c>
      <c r="C47" s="98">
        <v>2.5000000000000001E-2</v>
      </c>
      <c r="D47" s="104">
        <f>C47*(D38+D44)</f>
        <v>0.38601628787878789</v>
      </c>
      <c r="E47" s="104">
        <f>C47*(E38+E44)</f>
        <v>0.51468838383838378</v>
      </c>
    </row>
    <row r="48" spans="2:5" ht="13.9">
      <c r="B48" s="84" t="s">
        <v>217</v>
      </c>
      <c r="C48" s="98">
        <v>0.03</v>
      </c>
      <c r="D48" s="104">
        <f>C48*(D38+D44)</f>
        <v>0.46321954545454541</v>
      </c>
      <c r="E48" s="104">
        <f>C48*(E38+E44)</f>
        <v>0.61762606060606051</v>
      </c>
    </row>
    <row r="49" spans="2:5" ht="13.9">
      <c r="B49" s="84" t="s">
        <v>218</v>
      </c>
      <c r="C49" s="98">
        <v>1.4999999999999999E-2</v>
      </c>
      <c r="D49" s="104">
        <f>C49*(D38+D44)</f>
        <v>0.23160977272727271</v>
      </c>
      <c r="E49" s="104">
        <f>C49*(E38+E44)</f>
        <v>0.30881303030303026</v>
      </c>
    </row>
    <row r="50" spans="2:5" ht="13.9">
      <c r="B50" s="84" t="s">
        <v>219</v>
      </c>
      <c r="C50" s="98">
        <v>0.01</v>
      </c>
      <c r="D50" s="104">
        <f>C50*(D38+D44)</f>
        <v>0.15440651515151516</v>
      </c>
      <c r="E50" s="104">
        <f>C50*(E38+E44)</f>
        <v>0.20587535353535352</v>
      </c>
    </row>
    <row r="51" spans="2:5" ht="13.9">
      <c r="B51" s="84" t="s">
        <v>220</v>
      </c>
      <c r="C51" s="98">
        <v>6.0000000000000001E-3</v>
      </c>
      <c r="D51" s="104">
        <f>C51*(D38+D44)</f>
        <v>9.2643909090909096E-2</v>
      </c>
      <c r="E51" s="104">
        <f>C51*(E38+E44)</f>
        <v>0.12352521212121211</v>
      </c>
    </row>
    <row r="52" spans="2:5" ht="13.9">
      <c r="B52" s="84" t="s">
        <v>221</v>
      </c>
      <c r="C52" s="98">
        <v>2E-3</v>
      </c>
      <c r="D52" s="104">
        <f>C52*(D38+D44)</f>
        <v>3.088130303030303E-2</v>
      </c>
      <c r="E52" s="104">
        <f>C52*(E38+E44)</f>
        <v>4.1175070707070702E-2</v>
      </c>
    </row>
    <row r="53" spans="2:5" ht="13.9">
      <c r="B53" s="84" t="s">
        <v>222</v>
      </c>
      <c r="C53" s="98">
        <v>0.08</v>
      </c>
      <c r="D53" s="104">
        <f>C53*(D38+D44)</f>
        <v>1.2352521212121212</v>
      </c>
      <c r="E53" s="104">
        <f>C53*(E38+E44)</f>
        <v>1.6470028282828282</v>
      </c>
    </row>
    <row r="54" spans="2:5" ht="13.9">
      <c r="B54" s="100" t="s">
        <v>127</v>
      </c>
      <c r="C54" s="101">
        <f>SUM(C46:C53)</f>
        <v>0.36800000000000005</v>
      </c>
      <c r="D54" s="105">
        <f>SUM(D46:D53)</f>
        <v>5.6821597575757581</v>
      </c>
      <c r="E54" s="105">
        <f>SUM(E46:E53)</f>
        <v>7.576213010101009</v>
      </c>
    </row>
    <row r="55" spans="2:5" ht="25.35">
      <c r="B55" s="106" t="s">
        <v>223</v>
      </c>
      <c r="C55" s="107" t="s">
        <v>201</v>
      </c>
      <c r="D55" s="97" t="s">
        <v>137</v>
      </c>
      <c r="E55" s="97" t="s">
        <v>137</v>
      </c>
    </row>
    <row r="56" spans="2:5" ht="13.9">
      <c r="B56" s="108" t="s">
        <v>224</v>
      </c>
      <c r="C56" s="109">
        <v>0</v>
      </c>
      <c r="D56" s="110">
        <v>0</v>
      </c>
      <c r="E56" s="110">
        <v>0</v>
      </c>
    </row>
    <row r="57" spans="2:5" ht="13.9">
      <c r="B57" s="84" t="s">
        <v>225</v>
      </c>
      <c r="C57" s="109">
        <v>0</v>
      </c>
      <c r="D57" s="111">
        <v>0</v>
      </c>
      <c r="E57" s="111">
        <v>0</v>
      </c>
    </row>
    <row r="58" spans="2:5" ht="13.9">
      <c r="B58" s="112" t="s">
        <v>226</v>
      </c>
      <c r="C58" s="109">
        <v>0</v>
      </c>
      <c r="D58" s="113">
        <f>C58</f>
        <v>0</v>
      </c>
      <c r="E58" s="113">
        <f>C58</f>
        <v>0</v>
      </c>
    </row>
    <row r="59" spans="2:5" ht="13.9">
      <c r="B59" s="84" t="s">
        <v>227</v>
      </c>
      <c r="C59" s="109">
        <v>0</v>
      </c>
      <c r="D59" s="113">
        <f>C59</f>
        <v>0</v>
      </c>
      <c r="E59" s="113">
        <f>D59</f>
        <v>0</v>
      </c>
    </row>
    <row r="60" spans="2:5" ht="13.9">
      <c r="B60" s="84" t="s">
        <v>228</v>
      </c>
      <c r="C60" s="114">
        <v>0</v>
      </c>
      <c r="D60" s="113">
        <f>D31*C60*2.5</f>
        <v>0</v>
      </c>
      <c r="E60" s="113">
        <f>E31*C60*2.5</f>
        <v>0</v>
      </c>
    </row>
    <row r="61" spans="2:5" ht="13.9">
      <c r="B61" s="84" t="s">
        <v>229</v>
      </c>
      <c r="C61" s="114">
        <v>0</v>
      </c>
      <c r="D61" s="115">
        <f>(69926+(69926*0.062163))*C61</f>
        <v>0</v>
      </c>
      <c r="E61" s="115">
        <f>(69926+(69926*0.062163))*C61</f>
        <v>0</v>
      </c>
    </row>
    <row r="62" spans="2:5" ht="13.9">
      <c r="B62" s="100" t="s">
        <v>127</v>
      </c>
      <c r="C62" s="116"/>
      <c r="D62" s="117">
        <f>SUM(D56:D61)</f>
        <v>0</v>
      </c>
      <c r="E62" s="117">
        <f>SUM(E56:E61)</f>
        <v>0</v>
      </c>
    </row>
    <row r="63" spans="2:5" ht="13.9">
      <c r="B63" s="118" t="s">
        <v>230</v>
      </c>
      <c r="C63" s="119" t="s">
        <v>211</v>
      </c>
      <c r="D63" s="83" t="s">
        <v>137</v>
      </c>
      <c r="E63" s="83" t="s">
        <v>137</v>
      </c>
    </row>
    <row r="64" spans="2:5" ht="13.9">
      <c r="B64" s="120" t="s">
        <v>231</v>
      </c>
      <c r="C64" s="121">
        <f>C44</f>
        <v>0.1111111111111111</v>
      </c>
      <c r="D64" s="122">
        <f>D44</f>
        <v>1.5440651515151513</v>
      </c>
      <c r="E64" s="122">
        <f>E44</f>
        <v>2.0587535353535351</v>
      </c>
    </row>
    <row r="65" spans="2:7" ht="13.9">
      <c r="B65" s="123" t="s">
        <v>232</v>
      </c>
      <c r="C65" s="124">
        <f>C54</f>
        <v>0.36800000000000005</v>
      </c>
      <c r="D65" s="99">
        <f>D54</f>
        <v>5.6821597575757581</v>
      </c>
      <c r="E65" s="99">
        <f>E54</f>
        <v>7.576213010101009</v>
      </c>
    </row>
    <row r="66" spans="2:7" ht="13.9">
      <c r="B66" s="123" t="s">
        <v>233</v>
      </c>
      <c r="C66" s="125">
        <v>0</v>
      </c>
      <c r="D66" s="99">
        <f>D62</f>
        <v>0</v>
      </c>
      <c r="E66" s="99">
        <f>E62</f>
        <v>0</v>
      </c>
    </row>
    <row r="67" spans="2:7" ht="13.9">
      <c r="B67" s="93" t="s">
        <v>127</v>
      </c>
      <c r="C67" s="126"/>
      <c r="D67" s="127">
        <f>SUM(D64:D66)</f>
        <v>7.2262249090909094</v>
      </c>
      <c r="E67" s="127">
        <f>SUM(E64:E66)</f>
        <v>9.6349665454545441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</row>
    <row r="70" spans="2:7" ht="13.9">
      <c r="B70" s="129" t="s">
        <v>235</v>
      </c>
      <c r="C70" s="130" t="s">
        <v>211</v>
      </c>
      <c r="D70" s="131" t="s">
        <v>137</v>
      </c>
      <c r="E70" s="131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5.7902443181818176E-2</v>
      </c>
      <c r="E71" s="99">
        <f>C71*E38</f>
        <v>7.7203257575757564E-2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4.6321954545454538E-3</v>
      </c>
      <c r="E72" s="99">
        <f>C72*E38</f>
        <v>6.1762606060606047E-3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0.27021140151515149</v>
      </c>
      <c r="E74" s="99">
        <f>C74*E38</f>
        <v>0.36028186868686868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9.9437795757575762E-2</v>
      </c>
      <c r="E75" s="99">
        <f>C75*E38</f>
        <v>0.13258372767676768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0.4780425709090908</v>
      </c>
      <c r="E76" s="99">
        <f>C76*E38</f>
        <v>0.63739009454545437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0.91022640681818168</v>
      </c>
      <c r="E77" s="127">
        <f>SUM(E71:E76)</f>
        <v>1.2136352090909091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</row>
    <row r="80" spans="2:7" ht="13.9">
      <c r="B80" s="139" t="s">
        <v>243</v>
      </c>
      <c r="C80" s="140" t="s">
        <v>211</v>
      </c>
      <c r="D80" s="97" t="s">
        <v>137</v>
      </c>
      <c r="E80" s="97" t="s">
        <v>137</v>
      </c>
    </row>
    <row r="81" spans="2:5" ht="13.9">
      <c r="B81" s="84" t="s">
        <v>244</v>
      </c>
      <c r="C81" s="98">
        <f>1/12</f>
        <v>8.3333333333333329E-2</v>
      </c>
      <c r="D81" s="104">
        <f>C81*(D38+D67+D77)</f>
        <v>1.8360864732954545</v>
      </c>
      <c r="E81" s="104">
        <f>C81*(E38+E67+E77)</f>
        <v>2.4481152977272722</v>
      </c>
    </row>
    <row r="82" spans="2:5" ht="13.9">
      <c r="B82" s="84" t="s">
        <v>245</v>
      </c>
      <c r="C82" s="141">
        <f>'Memória de Cálculo'!C21</f>
        <v>2.8E-3</v>
      </c>
      <c r="D82" s="104">
        <f>C82*(D38+D67+D77)</f>
        <v>6.1692505502727271E-2</v>
      </c>
      <c r="E82" s="104">
        <f>C82*(E38+E67+E77)</f>
        <v>8.2256674003636357E-2</v>
      </c>
    </row>
    <row r="83" spans="2:5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4.1256863054948863E-3</v>
      </c>
      <c r="E83" s="104">
        <f>C83*(E38+E67+E77)</f>
        <v>5.5009150739931808E-3</v>
      </c>
    </row>
    <row r="84" spans="2:5" ht="13.9">
      <c r="B84" s="84" t="s">
        <v>247</v>
      </c>
      <c r="C84" s="141">
        <f>'Memória de Cálculo'!D32/30/12</f>
        <v>1.9202777777777779E-3</v>
      </c>
      <c r="D84" s="104">
        <f>C84*(D38+D67+D77)</f>
        <v>4.2309552632971592E-2</v>
      </c>
      <c r="E84" s="104">
        <f>C84*(E38+E67+E77)</f>
        <v>5.6412736843962114E-2</v>
      </c>
    </row>
    <row r="85" spans="2:5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2.8540715688576E-2</v>
      </c>
      <c r="E85" s="104">
        <f>C85*(E38+E67+E77)</f>
        <v>3.805428758476799E-2</v>
      </c>
    </row>
    <row r="86" spans="2:5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</row>
    <row r="87" spans="2:5" ht="13.9">
      <c r="B87" s="93" t="s">
        <v>127</v>
      </c>
      <c r="C87" s="142">
        <f>SUM(C81:C86)</f>
        <v>8.9536221111111106E-2</v>
      </c>
      <c r="D87" s="127">
        <f>SUM(D81:D86)</f>
        <v>1.9727549334252241</v>
      </c>
      <c r="E87" s="127">
        <f>SUM(E81:E86)</f>
        <v>2.6303399112336319</v>
      </c>
    </row>
    <row r="88" spans="2:5" ht="13.9">
      <c r="B88" s="139" t="s">
        <v>250</v>
      </c>
      <c r="C88" s="140" t="s">
        <v>211</v>
      </c>
      <c r="D88" s="97" t="s">
        <v>137</v>
      </c>
      <c r="E88" s="97" t="s">
        <v>137</v>
      </c>
    </row>
    <row r="89" spans="2:5" ht="25.35">
      <c r="B89" s="143" t="s">
        <v>251</v>
      </c>
      <c r="C89" s="144">
        <v>0.5</v>
      </c>
      <c r="D89" s="145">
        <v>0</v>
      </c>
      <c r="E89" s="145">
        <v>0</v>
      </c>
    </row>
    <row r="90" spans="2:5" ht="13.9">
      <c r="B90" s="93" t="s">
        <v>127</v>
      </c>
      <c r="C90" s="142"/>
      <c r="D90" s="127">
        <f>SUM(D89:D89)</f>
        <v>0</v>
      </c>
      <c r="E90" s="127">
        <f>SUM(E89:E89)</f>
        <v>0</v>
      </c>
    </row>
    <row r="91" spans="2:5" ht="13.9">
      <c r="B91" s="146"/>
      <c r="C91" s="147"/>
      <c r="D91" s="78"/>
      <c r="E91" s="78"/>
    </row>
    <row r="92" spans="2:5" ht="13.9">
      <c r="B92" s="129" t="s">
        <v>252</v>
      </c>
      <c r="C92" s="130" t="s">
        <v>211</v>
      </c>
      <c r="D92" s="131" t="s">
        <v>137</v>
      </c>
      <c r="E92" s="131" t="s">
        <v>137</v>
      </c>
    </row>
    <row r="93" spans="2:5" ht="13.9">
      <c r="B93" s="143" t="s">
        <v>253</v>
      </c>
      <c r="C93" s="144">
        <f>C87</f>
        <v>8.9536221111111106E-2</v>
      </c>
      <c r="D93" s="145">
        <f>D87</f>
        <v>1.9727549334252241</v>
      </c>
      <c r="E93" s="145">
        <f>E87</f>
        <v>2.6303399112336319</v>
      </c>
    </row>
    <row r="94" spans="2:5" ht="13.9">
      <c r="B94" s="148" t="s">
        <v>254</v>
      </c>
      <c r="C94" s="144">
        <f>C89</f>
        <v>0.5</v>
      </c>
      <c r="D94" s="145">
        <f>D90</f>
        <v>0</v>
      </c>
      <c r="E94" s="145">
        <f>E90</f>
        <v>0</v>
      </c>
    </row>
    <row r="95" spans="2:5" ht="13.9">
      <c r="B95" s="93" t="s">
        <v>127</v>
      </c>
      <c r="C95" s="149"/>
      <c r="D95" s="127">
        <f>SUM(D93:D94)</f>
        <v>1.9727549334252241</v>
      </c>
      <c r="E95" s="127">
        <f>SUM(E93:E94)</f>
        <v>2.6303399112336319</v>
      </c>
    </row>
    <row r="96" spans="2:5">
      <c r="B96" s="137"/>
      <c r="C96" s="150"/>
      <c r="D96" s="138"/>
      <c r="E96" s="59"/>
    </row>
    <row r="97" spans="2:5" ht="16.7" customHeight="1">
      <c r="B97" s="238" t="s">
        <v>255</v>
      </c>
      <c r="C97" s="238"/>
      <c r="D97" s="238"/>
      <c r="E97" s="238"/>
    </row>
    <row r="98" spans="2:5" ht="25.35">
      <c r="B98" s="129" t="s">
        <v>256</v>
      </c>
      <c r="C98" s="151" t="s">
        <v>201</v>
      </c>
      <c r="D98" s="131" t="s">
        <v>137</v>
      </c>
      <c r="E98" s="131" t="s">
        <v>137</v>
      </c>
    </row>
    <row r="99" spans="2:5" ht="13.9">
      <c r="B99" s="84" t="s">
        <v>257</v>
      </c>
      <c r="C99" s="152">
        <v>0</v>
      </c>
      <c r="D99" s="153">
        <f>C99</f>
        <v>0</v>
      </c>
      <c r="E99" s="153">
        <f>C99</f>
        <v>0</v>
      </c>
    </row>
    <row r="100" spans="2:5" ht="13.9">
      <c r="B100" s="84" t="s">
        <v>258</v>
      </c>
      <c r="C100" s="152">
        <v>0</v>
      </c>
      <c r="D100" s="153">
        <f>C100</f>
        <v>0</v>
      </c>
      <c r="E100" s="153">
        <f>C100</f>
        <v>0</v>
      </c>
    </row>
    <row r="101" spans="2:5" ht="13.9">
      <c r="B101" s="84" t="s">
        <v>259</v>
      </c>
      <c r="C101" s="152">
        <v>0</v>
      </c>
      <c r="D101" s="153">
        <f>C101</f>
        <v>0</v>
      </c>
      <c r="E101" s="153">
        <f>C101</f>
        <v>0</v>
      </c>
    </row>
    <row r="102" spans="2:5" ht="13.9">
      <c r="B102" s="84" t="s">
        <v>260</v>
      </c>
      <c r="C102" s="152">
        <v>0</v>
      </c>
      <c r="D102" s="99">
        <f>C102</f>
        <v>0</v>
      </c>
      <c r="E102" s="99">
        <f>C102</f>
        <v>0</v>
      </c>
    </row>
    <row r="103" spans="2:5" ht="13.9">
      <c r="B103" s="154" t="s">
        <v>127</v>
      </c>
      <c r="C103" s="127">
        <f>SUM(C99:C102)</f>
        <v>0</v>
      </c>
      <c r="D103" s="127">
        <f>SUM(D99:D102)</f>
        <v>0</v>
      </c>
      <c r="E103" s="127">
        <f>SUM(E99:E102)</f>
        <v>0</v>
      </c>
    </row>
    <row r="104" spans="2:5" ht="13.9">
      <c r="B104" s="128"/>
      <c r="C104" s="155"/>
      <c r="D104" s="78"/>
      <c r="E104" s="59"/>
    </row>
    <row r="105" spans="2:5" ht="16.7" customHeight="1">
      <c r="B105" s="238" t="s">
        <v>261</v>
      </c>
      <c r="C105" s="238"/>
      <c r="D105" s="238"/>
      <c r="E105" s="238"/>
    </row>
    <row r="106" spans="2:5" ht="13.9">
      <c r="B106" s="81" t="s">
        <v>262</v>
      </c>
      <c r="C106" s="156" t="s">
        <v>211</v>
      </c>
      <c r="D106" s="83" t="s">
        <v>137</v>
      </c>
      <c r="E106" s="83" t="s">
        <v>137</v>
      </c>
    </row>
    <row r="107" spans="2:5" ht="13.9">
      <c r="B107" s="84" t="s">
        <v>263</v>
      </c>
      <c r="C107" s="135">
        <v>3.2000000000000001E-2</v>
      </c>
      <c r="D107" s="122">
        <f>C107*(D38+D67+D77+D95+D103)</f>
        <v>0.76818536361506173</v>
      </c>
      <c r="E107" s="122">
        <f>C107*(E38+E67+E77+E95+E103)</f>
        <v>1.0242471514867488</v>
      </c>
    </row>
    <row r="108" spans="2:5" ht="13.9">
      <c r="B108" s="84" t="s">
        <v>264</v>
      </c>
      <c r="C108" s="135">
        <v>3.5799999999999998E-2</v>
      </c>
      <c r="D108" s="99">
        <f>C108*(D38+D67+D77+D95+D103+D107)</f>
        <v>0.88690841156176947</v>
      </c>
      <c r="E108" s="99">
        <f>C108*(E38+E67+E77+E95+E103+E107)</f>
        <v>1.1825445487490258</v>
      </c>
    </row>
    <row r="109" spans="2:5" ht="13.9">
      <c r="B109" s="84" t="s">
        <v>265</v>
      </c>
      <c r="C109" s="132">
        <f>SUM(C110:C114)</f>
        <v>8.6499999999999994E-2</v>
      </c>
      <c r="D109" s="99">
        <f>((D38+D67+D77+D95+D103+D107+D108)/(1-C109))*C109</f>
        <v>2.4298485742471367</v>
      </c>
      <c r="E109" s="99">
        <f>((E38+E67+E77+E95+E103+E107+E108)/(1-C109))*C109</f>
        <v>3.2397980989961823</v>
      </c>
    </row>
    <row r="110" spans="2:5" ht="13.9">
      <c r="B110" s="157" t="s">
        <v>266</v>
      </c>
      <c r="C110" s="132">
        <f>0.03</f>
        <v>0.03</v>
      </c>
      <c r="D110" s="158">
        <f>((D38+D67+D77+D95+D103+D107+D108)/(1-C109))*C110</f>
        <v>0.84272204887183944</v>
      </c>
      <c r="E110" s="158">
        <f>((E38+E67+E77+E95+E103+E107+E108)/(1-C109))*C110</f>
        <v>1.1236293984957857</v>
      </c>
    </row>
    <row r="111" spans="2:5" ht="13.9">
      <c r="B111" s="157" t="s">
        <v>267</v>
      </c>
      <c r="C111" s="132">
        <f>0.0065</f>
        <v>6.4999999999999997E-3</v>
      </c>
      <c r="D111" s="158">
        <f>((D38+D67+D77+D95+D103+D107+D108)/(1-C109))*C111</f>
        <v>0.18258977725556522</v>
      </c>
      <c r="E111" s="158">
        <f>((E38+E67+E77+E95+E103+E107+E108)/(1-C109))*C111</f>
        <v>0.24345303634075358</v>
      </c>
    </row>
    <row r="112" spans="2:5" ht="13.9">
      <c r="B112" s="157" t="s">
        <v>268</v>
      </c>
      <c r="C112" s="159"/>
      <c r="D112" s="160"/>
      <c r="E112" s="160"/>
    </row>
    <row r="113" spans="2:5" ht="25.35">
      <c r="B113" s="157" t="s">
        <v>269</v>
      </c>
      <c r="C113" s="132">
        <v>0.05</v>
      </c>
      <c r="D113" s="158">
        <f>((D38+D67+D77+D95+D103+D107+D108)/(1-C109))*C113</f>
        <v>1.4045367481197326</v>
      </c>
      <c r="E113" s="158">
        <f>((E38+E67+E77+E95+E103+E107+E108)/(1-C109))*C113</f>
        <v>1.8727156641596432</v>
      </c>
    </row>
    <row r="114" spans="2:5" ht="13.9">
      <c r="B114" s="157" t="s">
        <v>270</v>
      </c>
      <c r="C114" s="161"/>
      <c r="D114" s="162"/>
      <c r="E114" s="162"/>
    </row>
    <row r="115" spans="2:5" ht="13.9">
      <c r="B115" s="154" t="s">
        <v>127</v>
      </c>
      <c r="C115" s="163"/>
      <c r="D115" s="127">
        <f>SUM(D107:D109)</f>
        <v>4.0849423494239678</v>
      </c>
      <c r="E115" s="127">
        <f>SUM(E107:E109)</f>
        <v>5.4465897992319565</v>
      </c>
    </row>
    <row r="116" spans="2:5">
      <c r="B116" s="137"/>
      <c r="C116" s="150"/>
      <c r="D116" s="138"/>
      <c r="E116" s="59"/>
    </row>
    <row r="117" spans="2:5" ht="16.7" customHeight="1">
      <c r="B117" s="239" t="s">
        <v>271</v>
      </c>
      <c r="C117" s="239"/>
      <c r="D117" s="239"/>
      <c r="E117" s="239"/>
    </row>
    <row r="118" spans="2:5" ht="16.7" customHeight="1">
      <c r="B118" s="237" t="s">
        <v>272</v>
      </c>
      <c r="C118" s="237"/>
      <c r="D118" s="164" t="s">
        <v>137</v>
      </c>
      <c r="E118" s="164" t="s">
        <v>137</v>
      </c>
    </row>
    <row r="119" spans="2:5" ht="16.7" customHeight="1">
      <c r="B119" s="233" t="s">
        <v>273</v>
      </c>
      <c r="C119" s="233"/>
      <c r="D119" s="116">
        <f>D38</f>
        <v>13.896586363636363</v>
      </c>
      <c r="E119" s="116">
        <f>E38</f>
        <v>18.528781818181816</v>
      </c>
    </row>
    <row r="120" spans="2:5" ht="16.7" customHeight="1">
      <c r="B120" s="233" t="s">
        <v>274</v>
      </c>
      <c r="C120" s="233"/>
      <c r="D120" s="116">
        <f>D67</f>
        <v>7.2262249090909094</v>
      </c>
      <c r="E120" s="116">
        <f>E67</f>
        <v>9.6349665454545441</v>
      </c>
    </row>
    <row r="121" spans="2:5" ht="16.7" customHeight="1">
      <c r="B121" s="233" t="s">
        <v>275</v>
      </c>
      <c r="C121" s="233"/>
      <c r="D121" s="116">
        <f>D77</f>
        <v>0.91022640681818168</v>
      </c>
      <c r="E121" s="116">
        <f>E77</f>
        <v>1.2136352090909091</v>
      </c>
    </row>
    <row r="122" spans="2:5" ht="16.7" customHeight="1">
      <c r="B122" s="233" t="s">
        <v>276</v>
      </c>
      <c r="C122" s="233"/>
      <c r="D122" s="116">
        <f>D95</f>
        <v>1.9727549334252241</v>
      </c>
      <c r="E122" s="116">
        <f>E95</f>
        <v>2.6303399112336319</v>
      </c>
    </row>
    <row r="123" spans="2:5" ht="16.7" customHeight="1">
      <c r="B123" s="233" t="s">
        <v>277</v>
      </c>
      <c r="C123" s="233"/>
      <c r="D123" s="116">
        <f>D103</f>
        <v>0</v>
      </c>
      <c r="E123" s="116">
        <f>E103</f>
        <v>0</v>
      </c>
    </row>
    <row r="124" spans="2:5" ht="16.7" customHeight="1">
      <c r="B124" s="234" t="s">
        <v>278</v>
      </c>
      <c r="C124" s="234"/>
      <c r="D124" s="165">
        <f>SUM(D119:D123)</f>
        <v>24.00579261297068</v>
      </c>
      <c r="E124" s="165">
        <f>SUM(E119:E123)</f>
        <v>32.007723483960902</v>
      </c>
    </row>
    <row r="125" spans="2:5" ht="16.7" customHeight="1">
      <c r="B125" s="233" t="s">
        <v>279</v>
      </c>
      <c r="C125" s="233"/>
      <c r="D125" s="116">
        <f>D115</f>
        <v>4.0849423494239678</v>
      </c>
      <c r="E125" s="116">
        <f>E115</f>
        <v>5.4465897992319565</v>
      </c>
    </row>
    <row r="126" spans="2:5" ht="13.9">
      <c r="B126" s="166" t="s">
        <v>280</v>
      </c>
      <c r="C126" s="167"/>
      <c r="D126" s="168">
        <f>ROUND(D119+D120+D121+D122+D123+D125,2)</f>
        <v>28.09</v>
      </c>
      <c r="E126" s="168">
        <f>ROUND(E119+E120+E121+E122+E123+E125,2)</f>
        <v>37.450000000000003</v>
      </c>
    </row>
    <row r="127" spans="2:5" ht="13.9">
      <c r="B127" s="128"/>
      <c r="C127" s="155"/>
      <c r="D127" s="78"/>
      <c r="E127" s="169"/>
    </row>
    <row r="128" spans="2:5" ht="17.45">
      <c r="B128" s="235" t="s">
        <v>281</v>
      </c>
      <c r="C128" s="235"/>
      <c r="D128" s="235"/>
      <c r="E128" s="235"/>
    </row>
    <row r="129" spans="2:5" ht="26.85">
      <c r="B129" s="170" t="s">
        <v>282</v>
      </c>
      <c r="C129" s="171" t="s">
        <v>283</v>
      </c>
      <c r="D129" s="171" t="s">
        <v>284</v>
      </c>
      <c r="E129" s="170" t="s">
        <v>285</v>
      </c>
    </row>
    <row r="130" spans="2:5" ht="13.9">
      <c r="B130" s="172" t="s">
        <v>286</v>
      </c>
      <c r="C130" s="173">
        <f>D16</f>
        <v>250</v>
      </c>
      <c r="D130" s="174">
        <f>D126</f>
        <v>28.09</v>
      </c>
      <c r="E130" s="175">
        <f>C130*D130</f>
        <v>7022.5</v>
      </c>
    </row>
    <row r="131" spans="2:5" ht="13.9">
      <c r="B131" s="172" t="s">
        <v>287</v>
      </c>
      <c r="C131" s="173">
        <f>E16</f>
        <v>50</v>
      </c>
      <c r="D131" s="174">
        <f>E126</f>
        <v>37.450000000000003</v>
      </c>
      <c r="E131" s="175">
        <f>C131*D131</f>
        <v>1872.5000000000002</v>
      </c>
    </row>
    <row r="132" spans="2:5" ht="16.5" customHeight="1">
      <c r="B132" s="236" t="s">
        <v>288</v>
      </c>
      <c r="C132" s="236"/>
      <c r="D132" s="176"/>
      <c r="E132" s="175">
        <f>SUM(E130:E131)</f>
        <v>8895</v>
      </c>
    </row>
    <row r="133" spans="2:5" ht="13.9">
      <c r="B133" s="128"/>
      <c r="C133" s="155"/>
      <c r="D133" s="78"/>
      <c r="E133" s="169"/>
    </row>
    <row r="134" spans="2:5">
      <c r="E134" s="47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5:E105"/>
    <mergeCell ref="B117:E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8:E128"/>
    <mergeCell ref="B132:C132"/>
  </mergeCells>
  <pageMargins left="0.78749999999999998" right="0.78749999999999998" top="0.78749999999999998" bottom="0.78749999999999998" header="0.78749999999999998" footer="0.78749999999999998"/>
  <pageSetup paperSize="77" scale="6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CC"/>
  </sheetPr>
  <dimension ref="B1:H132"/>
  <sheetViews>
    <sheetView showGridLines="0" topLeftCell="A46" zoomScaleNormal="100" workbookViewId="0">
      <selection activeCell="B61" sqref="B6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290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Resumo!E27</f>
        <v>12</v>
      </c>
      <c r="E16" s="71">
        <f>Resumo!E28</f>
        <v>8</v>
      </c>
      <c r="F16" s="71">
        <f>Resumo!E29</f>
        <v>8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4</v>
      </c>
      <c r="D56" s="181">
        <f>(C56*26*2)-(D31*0.06)</f>
        <v>105.8506</v>
      </c>
      <c r="E56" s="181">
        <f>(C56*15*2)-(E31*0.06)</f>
        <v>17.8506</v>
      </c>
      <c r="F56" s="181">
        <f>(C56*15*2)-(F31*0.06)</f>
        <v>17.8506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1039.2379934925002</v>
      </c>
      <c r="E62" s="117">
        <f>SUM(E56:E61)</f>
        <v>559.19799349250002</v>
      </c>
      <c r="F62" s="117">
        <f>SUM(F56:F61)</f>
        <v>560.32206638429545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1039.2379934925002</v>
      </c>
      <c r="E66" s="99">
        <f>E62</f>
        <v>559.19799349250002</v>
      </c>
      <c r="F66" s="99">
        <f>F62</f>
        <v>560.32206638429545</v>
      </c>
    </row>
    <row r="67" spans="2:7" ht="13.9">
      <c r="B67" s="93" t="s">
        <v>127</v>
      </c>
      <c r="C67" s="126"/>
      <c r="D67" s="127">
        <f>SUM(D64:D66)</f>
        <v>2190.1212334925003</v>
      </c>
      <c r="E67" s="127">
        <f>SUM(E64:E66)</f>
        <v>1710.0812334925001</v>
      </c>
      <c r="F67" s="127">
        <f>SUM(F64:F66)</f>
        <v>1915.2255171115685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379.02710474937504</v>
      </c>
      <c r="E81" s="104">
        <f>C81*(E38+E67+E77)</f>
        <v>339.02377141604165</v>
      </c>
      <c r="F81" s="104">
        <f>C81*(F38+F67+F77)</f>
        <v>390.95623327691101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12.735310719579003</v>
      </c>
      <c r="E82" s="104">
        <f>C82*(E38+E67+E77)</f>
        <v>11.391198719579</v>
      </c>
      <c r="F82" s="104">
        <f>C82*(F38+F67+F77)</f>
        <v>13.136129438104209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0.85167390437184576</v>
      </c>
      <c r="E83" s="104">
        <f>C83*(E38+E67+E77)</f>
        <v>0.76178641437184569</v>
      </c>
      <c r="F83" s="104">
        <f>C83*(F38+F67+F77)</f>
        <v>0.87847865617321907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8.7340479171081</v>
      </c>
      <c r="E84" s="104">
        <f>C84*(E38+E67+E77)</f>
        <v>7.8122377726636545</v>
      </c>
      <c r="F84" s="104">
        <f>C84*(F38+F67+F77)</f>
        <v>9.008934802144287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5.8917186048978056</v>
      </c>
      <c r="E85" s="104">
        <f>C85*(E38+E67+E77)</f>
        <v>5.2698939904978053</v>
      </c>
      <c r="F85" s="104">
        <f>C85*(F38+F67+F77)</f>
        <v>6.0771487960509534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407.2398558953318</v>
      </c>
      <c r="E87" s="127">
        <f>SUM(E81:E86)</f>
        <v>364.25888831315393</v>
      </c>
      <c r="F87" s="127">
        <f>SUM(F81:F86)</f>
        <v>420.05692496938366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407.2398558953318</v>
      </c>
      <c r="E93" s="145">
        <f>E87</f>
        <v>364.25888831315393</v>
      </c>
      <c r="F93" s="145">
        <f>F87</f>
        <v>420.05692496938366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407.2398558953318</v>
      </c>
      <c r="E95" s="127">
        <f>SUM(E93:E94)</f>
        <v>590.61267240406301</v>
      </c>
      <c r="F95" s="127">
        <f>SUM(F93:F94)</f>
        <v>686.53706169459019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160.23845694574396</v>
      </c>
      <c r="E106" s="122">
        <f>C106*(E38+E67+E77+E95+E102)</f>
        <v>150.58185374069001</v>
      </c>
      <c r="F106" s="122">
        <f>C106*(F38+F67+F77+F95+F102)</f>
        <v>173.5934995525607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185.00331046670868</v>
      </c>
      <c r="E107" s="99">
        <f>C107*(E38+E67+E77+E95+E102+E106)</f>
        <v>173.85427923631366</v>
      </c>
      <c r="F107" s="99">
        <f>C107*(F38+F67+F77+F95+F102+F106)</f>
        <v>200.42237490840895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506.85056575001784</v>
      </c>
      <c r="E108" s="99">
        <f>((E38+E67+E77+E95+E102+E106+E107)/(1-C108))*C108</f>
        <v>476.30574591714668</v>
      </c>
      <c r="F108" s="99">
        <f>((F38+F67+F77+F95+F102+F106+F107)/(1-C108))*C108</f>
        <v>549.09392623852159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175.78632338150908</v>
      </c>
      <c r="E109" s="158">
        <f>((E38+E67+E77+E95+E102+E106+E107)/(1-C108))*C109</f>
        <v>165.1927442487214</v>
      </c>
      <c r="F109" s="158">
        <f>((F38+F67+F77+F95+F102+F106+F107)/(1-C108))*C109</f>
        <v>190.43719985151037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38.087036732660302</v>
      </c>
      <c r="E110" s="158">
        <f>((E38+E67+E77+E95+E102+E106+E107)/(1-C108))*C110</f>
        <v>35.791761253889632</v>
      </c>
      <c r="F110" s="158">
        <f>((F38+F67+F77+F95+F102+F106+F107)/(1-C108))*C110</f>
        <v>41.261393301160581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292.97720563584852</v>
      </c>
      <c r="E111" s="158">
        <f>((E38+E67+E77+E95+E102+E106+E107)/(1-C108))*C111</f>
        <v>275.32124041453568</v>
      </c>
      <c r="F111" s="158">
        <f>((F38+F67+F77+F95+F102+F106+F107)/(1-C108))*C111</f>
        <v>317.39533308585067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852.09233316247048</v>
      </c>
      <c r="E113" s="127">
        <f>SUM(E106:E108)</f>
        <v>800.74187889415043</v>
      </c>
      <c r="F113" s="127">
        <f>SUM(F106:F108)</f>
        <v>923.10980069949119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2190.1212334925003</v>
      </c>
      <c r="E118" s="116">
        <f>E67</f>
        <v>1710.0812334925001</v>
      </c>
      <c r="F118" s="116">
        <f>F67</f>
        <v>1915.2255171115685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407.2398558953318</v>
      </c>
      <c r="E120" s="116">
        <f>E95</f>
        <v>590.61267240406301</v>
      </c>
      <c r="F120" s="116">
        <f>F95</f>
        <v>686.53706169459019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5007.4517795544989</v>
      </c>
      <c r="E122" s="165">
        <f>SUM(E117:E121)</f>
        <v>4705.6829293965629</v>
      </c>
      <c r="F122" s="165">
        <f>SUM(F117:F121)</f>
        <v>5424.7968610175221</v>
      </c>
    </row>
    <row r="123" spans="2:6" ht="16.7" customHeight="1">
      <c r="B123" s="233" t="s">
        <v>279</v>
      </c>
      <c r="C123" s="233"/>
      <c r="D123" s="116">
        <f>D113</f>
        <v>852.09233316247048</v>
      </c>
      <c r="E123" s="116">
        <f>E113</f>
        <v>800.74187889415043</v>
      </c>
      <c r="F123" s="116">
        <f>F113</f>
        <v>923.10980069949119</v>
      </c>
    </row>
    <row r="124" spans="2:6" ht="13.9">
      <c r="B124" s="166" t="s">
        <v>280</v>
      </c>
      <c r="C124" s="167"/>
      <c r="D124" s="168">
        <f>ROUND(D117+D118+D119+D120+D121+D123,2)</f>
        <v>5859.54</v>
      </c>
      <c r="E124" s="168">
        <f>ROUND(E117+E118+E119+E120+E121+E123,2)</f>
        <v>5506.42</v>
      </c>
      <c r="F124" s="168">
        <f>ROUND(F117+F118+F119+F120+F121+F123,2)</f>
        <v>6347.91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12</v>
      </c>
      <c r="E128" s="195">
        <f>D124</f>
        <v>5859.54</v>
      </c>
      <c r="F128" s="196">
        <f>D128*E128</f>
        <v>70314.48</v>
      </c>
    </row>
    <row r="129" spans="2:6" ht="13.35" customHeight="1">
      <c r="B129" s="246" t="s">
        <v>317</v>
      </c>
      <c r="C129" s="246"/>
      <c r="D129" s="194">
        <f>E16</f>
        <v>8</v>
      </c>
      <c r="E129" s="195">
        <f>E124*2</f>
        <v>11012.84</v>
      </c>
      <c r="F129" s="196">
        <f>D129*E129</f>
        <v>88102.720000000001</v>
      </c>
    </row>
    <row r="130" spans="2:6" ht="13.35" customHeight="1">
      <c r="B130" s="246" t="s">
        <v>318</v>
      </c>
      <c r="C130" s="246"/>
      <c r="D130" s="194">
        <f>F16</f>
        <v>8</v>
      </c>
      <c r="E130" s="195">
        <f>F124*2</f>
        <v>12695.82</v>
      </c>
      <c r="F130" s="196">
        <f>D130*E130</f>
        <v>101566.56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259983.76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CC"/>
  </sheetPr>
  <dimension ref="B1:H132"/>
  <sheetViews>
    <sheetView showGridLines="0" topLeftCell="A49" zoomScaleNormal="100" workbookViewId="0">
      <selection activeCell="E16" sqref="E16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319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Resumo!E31</f>
        <v>1</v>
      </c>
      <c r="E16" s="71">
        <f>Resumo!E32</f>
        <v>0</v>
      </c>
      <c r="F16" s="71"/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5">
        <f>D124</f>
        <v>5724.59</v>
      </c>
      <c r="F128" s="196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5">
        <f>E124*2</f>
        <v>10967.34</v>
      </c>
      <c r="F129" s="196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5">
        <f>F124*2</f>
        <v>12650.3</v>
      </c>
      <c r="F130" s="196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FFCC"/>
  </sheetPr>
  <dimension ref="B1:H132"/>
  <sheetViews>
    <sheetView showGridLines="0" topLeftCell="A82" zoomScaleNormal="100" workbookViewId="0">
      <selection activeCell="B111" sqref="B11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320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Resumo!E34</f>
        <v>0</v>
      </c>
      <c r="E16" s="71">
        <f>Resumo!E35</f>
        <v>1</v>
      </c>
      <c r="F16" s="71">
        <f>Resumo!E36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0</v>
      </c>
      <c r="E128" s="195">
        <f>D124</f>
        <v>5724.59</v>
      </c>
      <c r="F128" s="197">
        <f>D128*E128</f>
        <v>0</v>
      </c>
    </row>
    <row r="129" spans="2:6" ht="13.35" customHeight="1">
      <c r="B129" s="246" t="s">
        <v>317</v>
      </c>
      <c r="C129" s="246"/>
      <c r="D129" s="194">
        <f>E16</f>
        <v>1</v>
      </c>
      <c r="E129" s="195">
        <f>E124*2</f>
        <v>10967.34</v>
      </c>
      <c r="F129" s="196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5">
        <f>F124*2</f>
        <v>12650.3</v>
      </c>
      <c r="F130" s="196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23617.64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CC"/>
  </sheetPr>
  <dimension ref="B1:H132"/>
  <sheetViews>
    <sheetView showGridLines="0" topLeftCell="A4" zoomScaleNormal="100" workbookViewId="0">
      <selection activeCell="B57" sqref="B5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321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Resumo!E38</f>
        <v>2</v>
      </c>
      <c r="E16" s="71">
        <f>Resumo!E39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3.6</v>
      </c>
      <c r="D56" s="181">
        <f>(C56*26*2)-(D31*0.06)</f>
        <v>85.050600000000017</v>
      </c>
      <c r="E56" s="181">
        <f>(C56*15*2)-(E31*0.06)</f>
        <v>5.8506</v>
      </c>
      <c r="F56" s="181">
        <f>(C56*15*2)-(F31*0.06)</f>
        <v>5.8506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1018.4379934925</v>
      </c>
      <c r="E62" s="117">
        <f>SUM(E56:E61)</f>
        <v>547.19799349250002</v>
      </c>
      <c r="F62" s="117">
        <f>SUM(F56:F61)</f>
        <v>548.32206638429545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1018.4379934925</v>
      </c>
      <c r="E66" s="99">
        <f>E62</f>
        <v>547.19799349250002</v>
      </c>
      <c r="F66" s="99">
        <f>F62</f>
        <v>548.32206638429545</v>
      </c>
    </row>
    <row r="67" spans="2:7" ht="13.9">
      <c r="B67" s="93" t="s">
        <v>127</v>
      </c>
      <c r="C67" s="126"/>
      <c r="D67" s="127">
        <f>SUM(D64:D66)</f>
        <v>2169.3212334925001</v>
      </c>
      <c r="E67" s="127">
        <f>SUM(E64:E66)</f>
        <v>1698.0812334925001</v>
      </c>
      <c r="F67" s="127">
        <f>SUM(F64:F66)</f>
        <v>1903.2255171115685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377.29377141604169</v>
      </c>
      <c r="E81" s="104">
        <f>C81*(E38+E67+E77)</f>
        <v>338.02377141604165</v>
      </c>
      <c r="F81" s="104">
        <f>C81*(F38+F67+F77)</f>
        <v>389.95623327691101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12.677070719579001</v>
      </c>
      <c r="E82" s="104">
        <f>C82*(E38+E67+E77)</f>
        <v>11.357598719579</v>
      </c>
      <c r="F82" s="104">
        <f>C82*(F38+F67+F77)</f>
        <v>13.102529438104209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0.84777910437184567</v>
      </c>
      <c r="E83" s="104">
        <f>C83*(E38+E67+E77)</f>
        <v>0.75953941437184569</v>
      </c>
      <c r="F83" s="104">
        <f>C83*(F38+F67+F77)</f>
        <v>0.87623165617321908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8.6941061393303212</v>
      </c>
      <c r="E84" s="104">
        <f>C84*(E38+E67+E77)</f>
        <v>7.7891944393303216</v>
      </c>
      <c r="F84" s="104">
        <f>C84*(F38+F67+F77)</f>
        <v>8.9858914688109532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5.8647751168978051</v>
      </c>
      <c r="E85" s="104">
        <f>C85*(E38+E67+E77)</f>
        <v>5.2543496704978052</v>
      </c>
      <c r="F85" s="104">
        <f>C85*(F38+F67+F77)</f>
        <v>6.0616044760509533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405.37750249622064</v>
      </c>
      <c r="E87" s="127">
        <f>SUM(E81:E86)</f>
        <v>363.18445365982063</v>
      </c>
      <c r="F87" s="127">
        <f>SUM(F81:F86)</f>
        <v>418.98249031605036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405.37750249622064</v>
      </c>
      <c r="E93" s="145">
        <f>E87</f>
        <v>363.18445365982063</v>
      </c>
      <c r="F93" s="145">
        <f>F87</f>
        <v>418.98249031605036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405.37750249622064</v>
      </c>
      <c r="E95" s="127">
        <f>SUM(E93:E94)</f>
        <v>589.53823775072976</v>
      </c>
      <c r="F95" s="127">
        <f>SUM(F93:F94)</f>
        <v>685.46262704125695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159.5132616369724</v>
      </c>
      <c r="E106" s="122">
        <f>C106*(E38+E67+E77+E95+E102)</f>
        <v>150.16347183178337</v>
      </c>
      <c r="F106" s="122">
        <f>C106*(F38+F67+F77+F95+F102)</f>
        <v>173.17511764365406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184.16603622296648</v>
      </c>
      <c r="E107" s="99">
        <f>C107*(E38+E67+E77+E95+E102+E106)</f>
        <v>173.3712364033855</v>
      </c>
      <c r="F107" s="99">
        <f>C107*(F38+F67+F77+F95+F102+F106)</f>
        <v>199.93933207548076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504.55669909942617</v>
      </c>
      <c r="E108" s="99">
        <f>((E38+E67+E77+E95+E102+E106+E107)/(1-C108))*C108</f>
        <v>474.98236131103613</v>
      </c>
      <c r="F108" s="99">
        <f>((F38+F67+F77+F95+F102+F106+F107)/(1-C108))*C108</f>
        <v>547.7705416324111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174.9907626934426</v>
      </c>
      <c r="E109" s="158">
        <f>((E38+E67+E77+E95+E102+E106+E107)/(1-C108))*C109</f>
        <v>164.73376692868305</v>
      </c>
      <c r="F109" s="158">
        <f>((F38+F67+F77+F95+F102+F106+F107)/(1-C108))*C109</f>
        <v>189.97822253147206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37.914665250245896</v>
      </c>
      <c r="E110" s="158">
        <f>((E38+E67+E77+E95+E102+E106+E107)/(1-C108))*C110</f>
        <v>35.69231616788133</v>
      </c>
      <c r="F110" s="158">
        <f>((F38+F67+F77+F95+F102+F106+F107)/(1-C108))*C110</f>
        <v>41.161948215152279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291.65127115573767</v>
      </c>
      <c r="E111" s="158">
        <f>((E38+E67+E77+E95+E102+E106+E107)/(1-C108))*C111</f>
        <v>274.55627821447177</v>
      </c>
      <c r="F111" s="158">
        <f>((F38+F67+F77+F95+F102+F106+F107)/(1-C108))*C111</f>
        <v>316.63037088578676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848.23599695936502</v>
      </c>
      <c r="E113" s="127">
        <f>SUM(E106:E108)</f>
        <v>798.51706954620499</v>
      </c>
      <c r="F113" s="127">
        <f>SUM(F106:F108)</f>
        <v>920.88499135154598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2169.3212334925001</v>
      </c>
      <c r="E118" s="116">
        <f>E67</f>
        <v>1698.0812334925001</v>
      </c>
      <c r="F118" s="116">
        <f>F67</f>
        <v>1903.2255171115685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405.37750249622064</v>
      </c>
      <c r="E120" s="116">
        <f>E95</f>
        <v>589.53823775072976</v>
      </c>
      <c r="F120" s="116">
        <f>F95</f>
        <v>685.46262704125695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4984.7894261553874</v>
      </c>
      <c r="E122" s="165">
        <f>SUM(E117:E121)</f>
        <v>4692.60849474323</v>
      </c>
      <c r="F122" s="165">
        <f>SUM(F117:F121)</f>
        <v>5411.7224263641892</v>
      </c>
    </row>
    <row r="123" spans="2:6" ht="16.7" customHeight="1">
      <c r="B123" s="233" t="s">
        <v>279</v>
      </c>
      <c r="C123" s="233"/>
      <c r="D123" s="116">
        <f>D113</f>
        <v>848.23599695936502</v>
      </c>
      <c r="E123" s="116">
        <f>E113</f>
        <v>798.51706954620499</v>
      </c>
      <c r="F123" s="116">
        <f>F113</f>
        <v>920.88499135154598</v>
      </c>
    </row>
    <row r="124" spans="2:6" ht="13.9">
      <c r="B124" s="166" t="s">
        <v>280</v>
      </c>
      <c r="C124" s="167"/>
      <c r="D124" s="168">
        <f>ROUND(D117+D118+D119+D120+D121+D123,2)</f>
        <v>5833.03</v>
      </c>
      <c r="E124" s="168">
        <f>ROUND(E117+E118+E119+E120+E121+E123,2)</f>
        <v>5491.13</v>
      </c>
      <c r="F124" s="168">
        <f>ROUND(F117+F118+F119+F120+F121+F123,2)</f>
        <v>6332.61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5833.03</v>
      </c>
      <c r="F128" s="197">
        <f>D128*E128</f>
        <v>11666.06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10982.26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12665.22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7">
        <f>SUM(F128:F130)</f>
        <v>11666.06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FFCC"/>
  </sheetPr>
  <dimension ref="B1:H132"/>
  <sheetViews>
    <sheetView showGridLines="0" topLeftCell="A31" zoomScaleNormal="100" workbookViewId="0">
      <selection activeCell="I135" sqref="I135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322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Resumo!E41</f>
        <v>1</v>
      </c>
      <c r="E16" s="71">
        <f>Resumo!E42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CFFCC"/>
  </sheetPr>
  <dimension ref="B1:H132"/>
  <sheetViews>
    <sheetView showGridLines="0" zoomScaleNormal="100" workbookViewId="0">
      <selection activeCell="I134" sqref="I134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323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Resumo!E44</f>
        <v>1</v>
      </c>
      <c r="E16" s="71">
        <f>Resumo!E45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CFFCC"/>
  </sheetPr>
  <dimension ref="B1:H132"/>
  <sheetViews>
    <sheetView showGridLines="0" zoomScaleNormal="100" workbookViewId="0">
      <selection activeCell="H129" sqref="H129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324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Resumo!E47</f>
        <v>1</v>
      </c>
      <c r="E16" s="71">
        <f>Resumo!E48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FFCC"/>
  </sheetPr>
  <dimension ref="B1:H132"/>
  <sheetViews>
    <sheetView showGridLines="0" zoomScaleNormal="100" workbookViewId="0">
      <selection activeCell="D16" sqref="D16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325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Resumo!E50</f>
        <v>1</v>
      </c>
      <c r="E16" s="71">
        <f>Resumo!E51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CFFCC"/>
  </sheetPr>
  <dimension ref="B1:H132"/>
  <sheetViews>
    <sheetView showGridLines="0" topLeftCell="A13" zoomScaleNormal="100" workbookViewId="0">
      <selection activeCell="H130" sqref="H130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326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Resumo!E53</f>
        <v>1</v>
      </c>
      <c r="E16" s="71">
        <f>Resumo!E54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CFFCC"/>
  </sheetPr>
  <dimension ref="B1:H132"/>
  <sheetViews>
    <sheetView showGridLines="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327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Resumo!E56</f>
        <v>1</v>
      </c>
      <c r="E16" s="71">
        <f>Resumo!E57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6.6500000000000004E-2</v>
      </c>
      <c r="D108" s="99">
        <f>((D38+D67+D77+D95+D102+D106+D107)/(1-C108))*C108</f>
        <v>372.52923309799706</v>
      </c>
      <c r="E108" s="99">
        <f>((E38+E67+E77+E95+E102+E106+E107)/(1-C108))*C108</f>
        <v>356.85098729144499</v>
      </c>
      <c r="F108" s="99">
        <f>((F38+F67+F77+F95+F102+F106+F107)/(1-C108))*C108</f>
        <v>411.6106329920101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168.05830064571296</v>
      </c>
      <c r="E109" s="158">
        <f>((E38+E67+E77+E95+E102+E106+E107)/(1-C108))*C109</f>
        <v>160.98540780065187</v>
      </c>
      <c r="F109" s="158">
        <f>((F38+F67+F77+F95+F102+F106+F107)/(1-C108))*C109</f>
        <v>185.68900736481658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36.412631806571142</v>
      </c>
      <c r="E110" s="158">
        <f>((E38+E67+E77+E95+E102+E106+E107)/(1-C108))*C110</f>
        <v>34.880171690141239</v>
      </c>
      <c r="F110" s="158">
        <f>((F38+F67+F77+F95+F102+F106+F107)/(1-C108))*C110</f>
        <v>40.232618262376924</v>
      </c>
    </row>
    <row r="111" spans="2:8" ht="25.35">
      <c r="B111" s="157" t="s">
        <v>269</v>
      </c>
      <c r="C111" s="132">
        <v>0.03</v>
      </c>
      <c r="D111" s="158">
        <f>((D38+D67+D77+D95+D102+D106+D107)/(1-C108))*C111</f>
        <v>168.05830064571296</v>
      </c>
      <c r="E111" s="158">
        <f>((E38+E67+E77+E95+E102+E106+E107)/(1-C108))*C111</f>
        <v>160.98540780065187</v>
      </c>
      <c r="F111" s="158">
        <f>((F38+F67+F77+F95+F102+F106+F107)/(1-C108))*C111</f>
        <v>185.68900736481658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709.81963802894415</v>
      </c>
      <c r="E113" s="127">
        <f>SUM(E106:E108)</f>
        <v>679.94620589373221</v>
      </c>
      <c r="F113" s="127">
        <f>SUM(F106:F108)</f>
        <v>784.28559307826322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709.81963802894415</v>
      </c>
      <c r="E123" s="116">
        <f>E113</f>
        <v>679.94620589373221</v>
      </c>
      <c r="F123" s="116">
        <f>F113</f>
        <v>784.28559307826322</v>
      </c>
    </row>
    <row r="124" spans="2:6" ht="13.9">
      <c r="B124" s="166" t="s">
        <v>280</v>
      </c>
      <c r="C124" s="167"/>
      <c r="D124" s="168">
        <f>ROUND(D117+D118+D119+D120+D121+D123,2)</f>
        <v>5601.94</v>
      </c>
      <c r="E124" s="168">
        <f>ROUND(E117+E118+E119+E120+E121+E123,2)</f>
        <v>5366.18</v>
      </c>
      <c r="F124" s="168">
        <f>ROUND(F117+F118+F119+F120+F121+F123,2)</f>
        <v>6189.63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5601.94</v>
      </c>
      <c r="F128" s="197">
        <f>D128*E128</f>
        <v>5601.94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10732.36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12379.26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5601.94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CFFCC"/>
  </sheetPr>
  <dimension ref="B1:H132"/>
  <sheetViews>
    <sheetView showGridLines="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328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Resumo!E59</f>
        <v>1</v>
      </c>
      <c r="E16" s="71">
        <f>Resumo!E60</f>
        <v>1</v>
      </c>
      <c r="F16" s="71">
        <f>Resumo!E61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6.6500000000000004E-2</v>
      </c>
      <c r="D108" s="99">
        <f>((D38+D67+D77+D95+D102+D106+D107)/(1-C108))*C108</f>
        <v>372.52923309799706</v>
      </c>
      <c r="E108" s="99">
        <f>((E38+E67+E77+E95+E102+E106+E107)/(1-C108))*C108</f>
        <v>356.85098729144499</v>
      </c>
      <c r="F108" s="99">
        <f>((F38+F67+F77+F95+F102+F106+F107)/(1-C108))*C108</f>
        <v>411.6106329920101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168.05830064571296</v>
      </c>
      <c r="E109" s="158">
        <f>((E38+E67+E77+E95+E102+E106+E107)/(1-C108))*C109</f>
        <v>160.98540780065187</v>
      </c>
      <c r="F109" s="158">
        <f>((F38+F67+F77+F95+F102+F106+F107)/(1-C108))*C109</f>
        <v>185.68900736481658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36.412631806571142</v>
      </c>
      <c r="E110" s="158">
        <f>((E38+E67+E77+E95+E102+E106+E107)/(1-C108))*C110</f>
        <v>34.880171690141239</v>
      </c>
      <c r="F110" s="158">
        <f>((F38+F67+F77+F95+F102+F106+F107)/(1-C108))*C110</f>
        <v>40.232618262376924</v>
      </c>
    </row>
    <row r="111" spans="2:8" ht="25.35">
      <c r="B111" s="157" t="s">
        <v>269</v>
      </c>
      <c r="C111" s="132">
        <v>0.03</v>
      </c>
      <c r="D111" s="158">
        <f>((D38+D67+D77+D95+D102+D106+D107)/(1-C108))*C111</f>
        <v>168.05830064571296</v>
      </c>
      <c r="E111" s="158">
        <f>((E38+E67+E77+E95+E102+E106+E107)/(1-C108))*C111</f>
        <v>160.98540780065187</v>
      </c>
      <c r="F111" s="158">
        <f>((F38+F67+F77+F95+F102+F106+F107)/(1-C108))*C111</f>
        <v>185.68900736481658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709.81963802894415</v>
      </c>
      <c r="E113" s="127">
        <f>SUM(E106:E108)</f>
        <v>679.94620589373221</v>
      </c>
      <c r="F113" s="127">
        <f>SUM(F106:F108)</f>
        <v>784.28559307826322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709.81963802894415</v>
      </c>
      <c r="E123" s="116">
        <f>E113</f>
        <v>679.94620589373221</v>
      </c>
      <c r="F123" s="116">
        <f>F113</f>
        <v>784.28559307826322</v>
      </c>
    </row>
    <row r="124" spans="2:6" ht="13.9">
      <c r="B124" s="166" t="s">
        <v>280</v>
      </c>
      <c r="C124" s="167"/>
      <c r="D124" s="168">
        <f>ROUND(D117+D118+D119+D120+D121+D123,2)</f>
        <v>5601.94</v>
      </c>
      <c r="E124" s="168">
        <f>ROUND(E117+E118+E119+E120+E121+E123,2)</f>
        <v>5366.18</v>
      </c>
      <c r="F124" s="168">
        <f>ROUND(F117+F118+F119+F120+F121+F123,2)</f>
        <v>6189.63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5601.94</v>
      </c>
      <c r="F128" s="197">
        <f>D128*E128</f>
        <v>5601.94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10732.36</v>
      </c>
      <c r="F129" s="197">
        <f>D129*E129</f>
        <v>10732.36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12379.26</v>
      </c>
      <c r="F130" s="197">
        <f>D130*E130</f>
        <v>12379.26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28713.559999999998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FFCC"/>
  </sheetPr>
  <dimension ref="B1:H132"/>
  <sheetViews>
    <sheetView showGridLines="0" topLeftCell="A4" zoomScaleNormal="100" workbookViewId="0">
      <selection activeCell="C111" sqref="C11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329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Resumo!E63</f>
        <v>2</v>
      </c>
      <c r="E16" s="71">
        <f>Resumo!E64</f>
        <v>1</v>
      </c>
      <c r="F16" s="71">
        <f>Resumo!E65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5">
        <f>D124</f>
        <v>5724.59</v>
      </c>
      <c r="F128" s="196">
        <f>D128*E128</f>
        <v>11449.18</v>
      </c>
    </row>
    <row r="129" spans="2:6" ht="13.35" customHeight="1">
      <c r="B129" s="246" t="s">
        <v>317</v>
      </c>
      <c r="C129" s="246"/>
      <c r="D129" s="194">
        <f>E16</f>
        <v>1</v>
      </c>
      <c r="E129" s="195">
        <f>E124*2</f>
        <v>10967.34</v>
      </c>
      <c r="F129" s="196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5">
        <f>F124*2</f>
        <v>12650.3</v>
      </c>
      <c r="F130" s="196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35066.82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FFCC"/>
  </sheetPr>
  <dimension ref="B1:H132"/>
  <sheetViews>
    <sheetView showGridLines="0" zoomScaleNormal="100" workbookViewId="0">
      <selection activeCell="I131" sqref="I13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330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Resumo!E67</f>
        <v>1</v>
      </c>
      <c r="E16" s="71">
        <f>Resumo!E68</f>
        <v>1</v>
      </c>
      <c r="F16" s="71">
        <f>Resumo!E69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5">
        <f>D124</f>
        <v>5724.59</v>
      </c>
      <c r="F128" s="196">
        <f>D128*E128</f>
        <v>5724.59</v>
      </c>
    </row>
    <row r="129" spans="2:6" ht="13.35" customHeight="1">
      <c r="B129" s="246" t="s">
        <v>317</v>
      </c>
      <c r="C129" s="246"/>
      <c r="D129" s="194">
        <f>E16</f>
        <v>1</v>
      </c>
      <c r="E129" s="195">
        <f>E124*2</f>
        <v>10967.34</v>
      </c>
      <c r="F129" s="196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5">
        <f>F124*2</f>
        <v>12650.3</v>
      </c>
      <c r="F130" s="196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29342.23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CFFCC"/>
  </sheetPr>
  <dimension ref="B1:H132"/>
  <sheetViews>
    <sheetView showGridLines="0" topLeftCell="A7" zoomScaleNormal="100" workbookViewId="0">
      <selection activeCell="H131" sqref="H13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331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Resumo!E71</f>
        <v>2</v>
      </c>
      <c r="E16" s="71">
        <f>Resumo!E72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5724.59</v>
      </c>
      <c r="F128" s="197">
        <f>D128*E128</f>
        <v>11449.18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11449.18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CFFCC"/>
  </sheetPr>
  <dimension ref="B1:H132"/>
  <sheetViews>
    <sheetView showGridLines="0" zoomScaleNormal="100" workbookViewId="0">
      <selection activeCell="I135" sqref="I135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332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Resumo!E74</f>
        <v>2</v>
      </c>
      <c r="E16" s="71">
        <f>Resumo!E75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5724.59</v>
      </c>
      <c r="F128" s="197">
        <f>D128*E128</f>
        <v>11449.18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11449.18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CFFCC"/>
  </sheetPr>
  <dimension ref="B1:H132"/>
  <sheetViews>
    <sheetView showGridLines="0" topLeftCell="A4" zoomScaleNormal="100" workbookViewId="0">
      <selection activeCell="I57" sqref="I5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333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Resumo!E77</f>
        <v>1</v>
      </c>
      <c r="E16" s="71">
        <f>Resumo!E78</f>
        <v>1</v>
      </c>
      <c r="F16" s="71">
        <f>Resumo!E79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3</v>
      </c>
      <c r="D56" s="181">
        <f>(C56*26*2)-(D31*0.06)</f>
        <v>53.8506</v>
      </c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987.23799349249998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987.23799349249998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2138.1212334925003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374.69377141604173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12.589710719579003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0.84193690437184576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8.6341934726636556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5.824359884897806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402.58397239755402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402.58397239755402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402.58397239755402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158.42546867381509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182.9101248573532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501.1158991235385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173.79742166134284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37.656108026624281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289.66236943557141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842.45149265470673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2138.1212334925003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402.58397239755402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4950.7958960567212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842.45149265470673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5793.25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5">
        <f>D124</f>
        <v>5793.25</v>
      </c>
      <c r="F128" s="196">
        <f>D128*E128</f>
        <v>5793.25</v>
      </c>
    </row>
    <row r="129" spans="2:6" ht="13.35" customHeight="1">
      <c r="B129" s="246" t="s">
        <v>317</v>
      </c>
      <c r="C129" s="246"/>
      <c r="D129" s="194">
        <f>E16</f>
        <v>1</v>
      </c>
      <c r="E129" s="195">
        <f>E124*2</f>
        <v>10967.34</v>
      </c>
      <c r="F129" s="196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5">
        <f>F124*2</f>
        <v>12650.3</v>
      </c>
      <c r="F130" s="196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29410.89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CFFCC"/>
  </sheetPr>
  <dimension ref="B1:H132"/>
  <sheetViews>
    <sheetView showGridLines="0" topLeftCell="A10" zoomScaleNormal="100" workbookViewId="0">
      <selection activeCell="H134" sqref="H134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334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Resumo!E81</f>
        <v>1</v>
      </c>
      <c r="E16" s="71">
        <f>Resumo!E82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CFFCC"/>
  </sheetPr>
  <dimension ref="B1:H132"/>
  <sheetViews>
    <sheetView showGridLines="0" topLeftCell="A4" zoomScaleNormal="100" workbookViewId="0">
      <selection activeCell="I129" sqref="I129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335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Resumo!E84</f>
        <v>1</v>
      </c>
      <c r="E16" s="71">
        <f>Resumo!E85</f>
        <v>1</v>
      </c>
      <c r="F16" s="71">
        <f>Resumo!E86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10967.34</v>
      </c>
      <c r="F129" s="197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12650.3</v>
      </c>
      <c r="F130" s="197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29342.23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CFFCC"/>
  </sheetPr>
  <dimension ref="B1:H132"/>
  <sheetViews>
    <sheetView showGridLines="0" zoomScaleNormal="100" workbookViewId="0">
      <selection activeCell="H135" sqref="H135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336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Resumo!E88</f>
        <v>2</v>
      </c>
      <c r="E16" s="71">
        <f>Resumo!E89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5724.59</v>
      </c>
      <c r="F128" s="197">
        <f>D128*E128</f>
        <v>11449.18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11449.18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CFFCC"/>
  </sheetPr>
  <dimension ref="B1:H132"/>
  <sheetViews>
    <sheetView showGridLines="0" zoomScaleNormal="100" workbookViewId="0">
      <selection activeCell="H60" sqref="H60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337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Resumo!E91</f>
        <v>2</v>
      </c>
      <c r="E16" s="71">
        <f>Resumo!E92</f>
        <v>1</v>
      </c>
      <c r="F16" s="71">
        <f>Resumo!E93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3.6</v>
      </c>
      <c r="D56" s="181">
        <f>(C56*26*2)-(D31*0.06)</f>
        <v>85.050600000000017</v>
      </c>
      <c r="E56" s="181">
        <f>(C56*15*2)-(E31*0.06)</f>
        <v>5.8506</v>
      </c>
      <c r="F56" s="181">
        <f>(C56*15*2)-(F31*0.06)</f>
        <v>5.8506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1018.4379934925</v>
      </c>
      <c r="E62" s="117">
        <f>SUM(E56:E61)</f>
        <v>547.19799349250002</v>
      </c>
      <c r="F62" s="117">
        <f>SUM(F56:F61)</f>
        <v>548.32206638429545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1018.4379934925</v>
      </c>
      <c r="E66" s="99">
        <f>E62</f>
        <v>547.19799349250002</v>
      </c>
      <c r="F66" s="99">
        <f>F62</f>
        <v>548.32206638429545</v>
      </c>
    </row>
    <row r="67" spans="2:7" ht="13.9">
      <c r="B67" s="93" t="s">
        <v>127</v>
      </c>
      <c r="C67" s="126"/>
      <c r="D67" s="127">
        <f>SUM(D64:D66)</f>
        <v>2169.3212334925001</v>
      </c>
      <c r="E67" s="127">
        <f>SUM(E64:E66)</f>
        <v>1698.0812334925001</v>
      </c>
      <c r="F67" s="127">
        <f>SUM(F64:F66)</f>
        <v>1903.2255171115685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377.29377141604169</v>
      </c>
      <c r="E81" s="104">
        <f>C81*(E38+E67+E77)</f>
        <v>338.02377141604165</v>
      </c>
      <c r="F81" s="104">
        <f>C81*(F38+F67+F77)</f>
        <v>389.95623327691101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12.677070719579001</v>
      </c>
      <c r="E82" s="104">
        <f>C82*(E38+E67+E77)</f>
        <v>11.357598719579</v>
      </c>
      <c r="F82" s="104">
        <f>C82*(F38+F67+F77)</f>
        <v>13.102529438104209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0.84777910437184567</v>
      </c>
      <c r="E83" s="104">
        <f>C83*(E38+E67+E77)</f>
        <v>0.75953941437184569</v>
      </c>
      <c r="F83" s="104">
        <f>C83*(F38+F67+F77)</f>
        <v>0.87623165617321908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8.6941061393303212</v>
      </c>
      <c r="E84" s="104">
        <f>C84*(E38+E67+E77)</f>
        <v>7.7891944393303216</v>
      </c>
      <c r="F84" s="104">
        <f>C84*(F38+F67+F77)</f>
        <v>8.9858914688109532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5.8647751168978051</v>
      </c>
      <c r="E85" s="104">
        <f>C85*(E38+E67+E77)</f>
        <v>5.2543496704978052</v>
      </c>
      <c r="F85" s="104">
        <f>C85*(F38+F67+F77)</f>
        <v>6.0616044760509533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405.37750249622064</v>
      </c>
      <c r="E87" s="127">
        <f>SUM(E81:E86)</f>
        <v>363.18445365982063</v>
      </c>
      <c r="F87" s="127">
        <f>SUM(F81:F86)</f>
        <v>418.98249031605036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405.37750249622064</v>
      </c>
      <c r="E93" s="145">
        <f>E87</f>
        <v>363.18445365982063</v>
      </c>
      <c r="F93" s="145">
        <f>F87</f>
        <v>418.98249031605036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405.37750249622064</v>
      </c>
      <c r="E95" s="127">
        <f>SUM(E93:E94)</f>
        <v>589.53823775072976</v>
      </c>
      <c r="F95" s="127">
        <f>SUM(F93:F94)</f>
        <v>685.46262704125695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159.5132616369724</v>
      </c>
      <c r="E106" s="122">
        <f>C106*(E38+E67+E77+E95+E102)</f>
        <v>150.16347183178337</v>
      </c>
      <c r="F106" s="122">
        <f>C106*(F38+F67+F77+F95+F102)</f>
        <v>173.17511764365406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184.16603622296648</v>
      </c>
      <c r="E107" s="99">
        <f>C107*(E38+E67+E77+E95+E102+E106)</f>
        <v>173.3712364033855</v>
      </c>
      <c r="F107" s="99">
        <f>C107*(F38+F67+F77+F95+F102+F106)</f>
        <v>199.93933207548076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504.55669909942617</v>
      </c>
      <c r="E108" s="99">
        <f>((E38+E67+E77+E95+E102+E106+E107)/(1-C108))*C108</f>
        <v>474.98236131103613</v>
      </c>
      <c r="F108" s="99">
        <f>((F38+F67+F77+F95+F102+F106+F107)/(1-C108))*C108</f>
        <v>547.7705416324111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174.9907626934426</v>
      </c>
      <c r="E109" s="158">
        <f>((E38+E67+E77+E95+E102+E106+E107)/(1-C108))*C109</f>
        <v>164.73376692868305</v>
      </c>
      <c r="F109" s="158">
        <f>((F38+F67+F77+F95+F102+F106+F107)/(1-C108))*C109</f>
        <v>189.97822253147206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37.914665250245896</v>
      </c>
      <c r="E110" s="158">
        <f>((E38+E67+E77+E95+E102+E106+E107)/(1-C108))*C110</f>
        <v>35.69231616788133</v>
      </c>
      <c r="F110" s="158">
        <f>((F38+F67+F77+F95+F102+F106+F107)/(1-C108))*C110</f>
        <v>41.161948215152279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291.65127115573767</v>
      </c>
      <c r="E111" s="158">
        <f>((E38+E67+E77+E95+E102+E106+E107)/(1-C108))*C111</f>
        <v>274.55627821447177</v>
      </c>
      <c r="F111" s="158">
        <f>((F38+F67+F77+F95+F102+F106+F107)/(1-C108))*C111</f>
        <v>316.63037088578676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848.23599695936502</v>
      </c>
      <c r="E113" s="127">
        <f>SUM(E106:E108)</f>
        <v>798.51706954620499</v>
      </c>
      <c r="F113" s="127">
        <f>SUM(F106:F108)</f>
        <v>920.88499135154598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2169.3212334925001</v>
      </c>
      <c r="E118" s="116">
        <f>E67</f>
        <v>1698.0812334925001</v>
      </c>
      <c r="F118" s="116">
        <f>F67</f>
        <v>1903.2255171115685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405.37750249622064</v>
      </c>
      <c r="E120" s="116">
        <f>E95</f>
        <v>589.53823775072976</v>
      </c>
      <c r="F120" s="116">
        <f>F95</f>
        <v>685.46262704125695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4984.7894261553874</v>
      </c>
      <c r="E122" s="165">
        <f>SUM(E117:E121)</f>
        <v>4692.60849474323</v>
      </c>
      <c r="F122" s="165">
        <f>SUM(F117:F121)</f>
        <v>5411.7224263641892</v>
      </c>
    </row>
    <row r="123" spans="2:6" ht="16.7" customHeight="1">
      <c r="B123" s="233" t="s">
        <v>279</v>
      </c>
      <c r="C123" s="233"/>
      <c r="D123" s="116">
        <f>D113</f>
        <v>848.23599695936502</v>
      </c>
      <c r="E123" s="116">
        <f>E113</f>
        <v>798.51706954620499</v>
      </c>
      <c r="F123" s="116">
        <f>F113</f>
        <v>920.88499135154598</v>
      </c>
    </row>
    <row r="124" spans="2:6" ht="13.9">
      <c r="B124" s="166" t="s">
        <v>280</v>
      </c>
      <c r="C124" s="167"/>
      <c r="D124" s="168">
        <f>ROUND(D117+D118+D119+D120+D121+D123,2)</f>
        <v>5833.03</v>
      </c>
      <c r="E124" s="168">
        <f>ROUND(E117+E118+E119+E120+E121+E123,2)</f>
        <v>5491.13</v>
      </c>
      <c r="F124" s="168">
        <f>ROUND(F117+F118+F119+F120+F121+F123,2)</f>
        <v>6332.61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5833.03</v>
      </c>
      <c r="F128" s="197">
        <f>D128*E128</f>
        <v>11666.06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10982.26</v>
      </c>
      <c r="F129" s="197">
        <f>D129*E129</f>
        <v>10982.26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12665.22</v>
      </c>
      <c r="F130" s="197">
        <f>D130*E130</f>
        <v>12665.22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35313.54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CFFCC"/>
  </sheetPr>
  <dimension ref="B1:H132"/>
  <sheetViews>
    <sheetView showGridLines="0" topLeftCell="A4" zoomScaleNormal="100" workbookViewId="0">
      <selection activeCell="I128" sqref="I128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338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Resumo!E95</f>
        <v>1</v>
      </c>
      <c r="E16" s="71">
        <f>Resumo!E96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CFFCC"/>
  </sheetPr>
  <dimension ref="B1:H132"/>
  <sheetViews>
    <sheetView showGridLines="0" zoomScaleNormal="100" workbookViewId="0">
      <selection activeCell="I134" sqref="I134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339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Resumo!E98</f>
        <v>0</v>
      </c>
      <c r="E16" s="71">
        <f>Resumo!E99</f>
        <v>1</v>
      </c>
      <c r="F16" s="71">
        <f>Resumo!E100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0</v>
      </c>
      <c r="E128" s="198">
        <f>D124</f>
        <v>5724.59</v>
      </c>
      <c r="F128" s="197">
        <f>D128*E128</f>
        <v>0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10967.34</v>
      </c>
      <c r="F129" s="197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12650.3</v>
      </c>
      <c r="F130" s="197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23617.64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CFFCC"/>
  </sheetPr>
  <dimension ref="B1:H132"/>
  <sheetViews>
    <sheetView showGridLines="0" topLeftCell="A7" zoomScaleNormal="100" workbookViewId="0">
      <selection activeCell="E128" sqref="E128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340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Resumo!E102</f>
        <v>1</v>
      </c>
      <c r="E16" s="71">
        <f>Resumo!E103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CFFCC"/>
  </sheetPr>
  <dimension ref="B1:H132"/>
  <sheetViews>
    <sheetView showGridLines="0" zoomScaleNormal="100" workbookViewId="0">
      <selection activeCell="H130" sqref="H130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341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Resumo!E105</f>
        <v>1</v>
      </c>
      <c r="E16" s="71">
        <f>Resumo!E106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CFFCC"/>
  </sheetPr>
  <dimension ref="B1:H132"/>
  <sheetViews>
    <sheetView showGridLines="0" zoomScaleNormal="100" workbookViewId="0">
      <selection activeCell="H135" sqref="H135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342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Resumo!E108</f>
        <v>1</v>
      </c>
      <c r="E16" s="71">
        <f>Resumo!E109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CFFCC"/>
  </sheetPr>
  <dimension ref="B1:H132"/>
  <sheetViews>
    <sheetView showGridLines="0" zoomScaleNormal="100" workbookViewId="0">
      <selection activeCell="I131" sqref="I13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343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Resumo!E111</f>
        <v>1</v>
      </c>
      <c r="E16" s="71">
        <f>Resumo!E112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CCFFCC"/>
  </sheetPr>
  <dimension ref="B1:H132"/>
  <sheetViews>
    <sheetView showGridLines="0" topLeftCell="A7" zoomScaleNormal="100" workbookViewId="0">
      <selection activeCell="H131" sqref="H13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344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Resumo!E114</f>
        <v>1</v>
      </c>
      <c r="E16" s="71">
        <f>Resumo!E115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CCFFCC"/>
  </sheetPr>
  <dimension ref="B1:H132"/>
  <sheetViews>
    <sheetView showGridLines="0" zoomScaleNormal="100" workbookViewId="0">
      <selection activeCell="H133" sqref="H133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345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Resumo!E117</f>
        <v>1</v>
      </c>
      <c r="E16" s="71">
        <f>Resumo!E118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CFFCC"/>
  </sheetPr>
  <dimension ref="B1:H132"/>
  <sheetViews>
    <sheetView showGridLines="0" topLeftCell="A13" zoomScaleNormal="100" workbookViewId="0">
      <selection activeCell="H129" sqref="H129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346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Resumo!E120</f>
        <v>1</v>
      </c>
      <c r="E16" s="71">
        <f>Resumo!E121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CCFFCC"/>
  </sheetPr>
  <dimension ref="B1:H132"/>
  <sheetViews>
    <sheetView showGridLines="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347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Resumo!E123</f>
        <v>1</v>
      </c>
      <c r="E16" s="71">
        <f>Resumo!E124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6.6500000000000004E-2</v>
      </c>
      <c r="D108" s="99">
        <f>((D38+D67+D77+D95+D102+D106+D107)/(1-C108))*C108</f>
        <v>372.52923309799706</v>
      </c>
      <c r="E108" s="99">
        <f>((E38+E67+E77+E95+E102+E106+E107)/(1-C108))*C108</f>
        <v>356.85098729144499</v>
      </c>
      <c r="F108" s="99">
        <f>((F38+F67+F77+F95+F102+F106+F107)/(1-C108))*C108</f>
        <v>411.6106329920101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168.05830064571296</v>
      </c>
      <c r="E109" s="158">
        <f>((E38+E67+E77+E95+E102+E106+E107)/(1-C108))*C109</f>
        <v>160.98540780065187</v>
      </c>
      <c r="F109" s="158">
        <f>((F38+F67+F77+F95+F102+F106+F107)/(1-C108))*C109</f>
        <v>185.68900736481658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36.412631806571142</v>
      </c>
      <c r="E110" s="158">
        <f>((E38+E67+E77+E95+E102+E106+E107)/(1-C108))*C110</f>
        <v>34.880171690141239</v>
      </c>
      <c r="F110" s="158">
        <f>((F38+F67+F77+F95+F102+F106+F107)/(1-C108))*C110</f>
        <v>40.232618262376924</v>
      </c>
    </row>
    <row r="111" spans="2:8" ht="25.35">
      <c r="B111" s="157" t="s">
        <v>269</v>
      </c>
      <c r="C111" s="132">
        <v>0.03</v>
      </c>
      <c r="D111" s="158">
        <f>((D38+D67+D77+D95+D102+D106+D107)/(1-C108))*C111</f>
        <v>168.05830064571296</v>
      </c>
      <c r="E111" s="158">
        <f>((E38+E67+E77+E95+E102+E106+E107)/(1-C108))*C111</f>
        <v>160.98540780065187</v>
      </c>
      <c r="F111" s="158">
        <f>((F38+F67+F77+F95+F102+F106+F107)/(1-C108))*C111</f>
        <v>185.68900736481658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709.81963802894415</v>
      </c>
      <c r="E113" s="127">
        <f>SUM(E106:E108)</f>
        <v>679.94620589373221</v>
      </c>
      <c r="F113" s="127">
        <f>SUM(F106:F108)</f>
        <v>784.28559307826322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709.81963802894415</v>
      </c>
      <c r="E123" s="116">
        <f>E113</f>
        <v>679.94620589373221</v>
      </c>
      <c r="F123" s="116">
        <f>F113</f>
        <v>784.28559307826322</v>
      </c>
    </row>
    <row r="124" spans="2:6" ht="13.9">
      <c r="B124" s="166" t="s">
        <v>280</v>
      </c>
      <c r="C124" s="167"/>
      <c r="D124" s="168">
        <f>ROUND(D117+D118+D119+D120+D121+D123,2)</f>
        <v>5601.94</v>
      </c>
      <c r="E124" s="168">
        <f>ROUND(E117+E118+E119+E120+E121+E123,2)</f>
        <v>5366.18</v>
      </c>
      <c r="F124" s="168">
        <f>ROUND(F117+F118+F119+F120+F121+F123,2)</f>
        <v>6189.63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5601.94</v>
      </c>
      <c r="F128" s="197">
        <f>D128*E128</f>
        <v>5601.94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10732.36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12379.26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5601.94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CCFFCC"/>
  </sheetPr>
  <dimension ref="B1:H132"/>
  <sheetViews>
    <sheetView showGridLines="0" zoomScaleNormal="100" workbookViewId="0">
      <selection activeCell="E17" sqref="E1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348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Resumo!E126</f>
        <v>1</v>
      </c>
      <c r="E16" s="71">
        <f>Resumo!E127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CCFFCC"/>
  </sheetPr>
  <dimension ref="B1:H132"/>
  <sheetViews>
    <sheetView showGridLines="0" zoomScaleNormal="100" workbookViewId="0">
      <selection activeCell="F16" sqref="F16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349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Resumo!E129</f>
        <v>1</v>
      </c>
      <c r="E16" s="71">
        <f>Resumo!E130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CCFFCC"/>
  </sheetPr>
  <dimension ref="B1:H132"/>
  <sheetViews>
    <sheetView showGridLines="0" topLeftCell="A1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350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Resumo!E132</f>
        <v>1</v>
      </c>
      <c r="E16" s="71">
        <f>Resumo!E133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5662.6</v>
      </c>
      <c r="F128" s="197">
        <f>D128*E128</f>
        <v>5662.6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10848.58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12513.32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5662.6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FFCC"/>
  </sheetPr>
  <dimension ref="B1:H132"/>
  <sheetViews>
    <sheetView showGridLines="0" topLeftCell="A7" zoomScaleNormal="100" workbookViewId="0">
      <selection activeCell="I60" sqref="I60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351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Resumo!E135</f>
        <v>5</v>
      </c>
      <c r="E16" s="71">
        <f>Resumo!E136</f>
        <v>1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4</v>
      </c>
      <c r="D56" s="181">
        <f>(C56*26*2)-(D31*0.06)</f>
        <v>105.8506</v>
      </c>
      <c r="E56" s="181">
        <f>(C56*15*2)-(E31*0.06)</f>
        <v>17.8506</v>
      </c>
      <c r="F56" s="181">
        <f>(C56*15*2)-(F31*0.06)</f>
        <v>17.8506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1039.2379934925002</v>
      </c>
      <c r="E62" s="117">
        <f>SUM(E56:E61)</f>
        <v>559.19799349250002</v>
      </c>
      <c r="F62" s="117">
        <f>SUM(F56:F61)</f>
        <v>560.32206638429545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1039.2379934925002</v>
      </c>
      <c r="E66" s="99">
        <f>E62</f>
        <v>559.19799349250002</v>
      </c>
      <c r="F66" s="99">
        <f>F62</f>
        <v>560.32206638429545</v>
      </c>
    </row>
    <row r="67" spans="2:7" ht="13.9">
      <c r="B67" s="93" t="s">
        <v>127</v>
      </c>
      <c r="C67" s="126"/>
      <c r="D67" s="127">
        <f>SUM(D64:D66)</f>
        <v>2190.1212334925003</v>
      </c>
      <c r="E67" s="127">
        <f>SUM(E64:E66)</f>
        <v>1710.0812334925001</v>
      </c>
      <c r="F67" s="127">
        <f>SUM(F64:F66)</f>
        <v>1915.2255171115685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379.02710474937504</v>
      </c>
      <c r="E81" s="104">
        <f>C81*(E38+E67+E77)</f>
        <v>339.02377141604165</v>
      </c>
      <c r="F81" s="104">
        <f>C81*(F38+F67+F77)</f>
        <v>390.95623327691101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12.735310719579003</v>
      </c>
      <c r="E82" s="104">
        <f>C82*(E38+E67+E77)</f>
        <v>11.391198719579</v>
      </c>
      <c r="F82" s="104">
        <f>C82*(F38+F67+F77)</f>
        <v>13.136129438104209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0.85167390437184576</v>
      </c>
      <c r="E83" s="104">
        <f>C83*(E38+E67+E77)</f>
        <v>0.76178641437184569</v>
      </c>
      <c r="F83" s="104">
        <f>C83*(F38+F67+F77)</f>
        <v>0.87847865617321907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8.7340479171081</v>
      </c>
      <c r="E84" s="104">
        <f>C84*(E38+E67+E77)</f>
        <v>7.8122377726636545</v>
      </c>
      <c r="F84" s="104">
        <f>C84*(F38+F67+F77)</f>
        <v>9.008934802144287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5.8917186048978056</v>
      </c>
      <c r="E85" s="104">
        <f>C85*(E38+E67+E77)</f>
        <v>5.2698939904978053</v>
      </c>
      <c r="F85" s="104">
        <f>C85*(F38+F67+F77)</f>
        <v>6.0771487960509534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407.2398558953318</v>
      </c>
      <c r="E87" s="127">
        <f>SUM(E81:E86)</f>
        <v>364.25888831315393</v>
      </c>
      <c r="F87" s="127">
        <f>SUM(F81:F86)</f>
        <v>420.05692496938366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407.2398558953318</v>
      </c>
      <c r="E93" s="145">
        <f>E87</f>
        <v>364.25888831315393</v>
      </c>
      <c r="F93" s="145">
        <f>F87</f>
        <v>420.05692496938366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407.2398558953318</v>
      </c>
      <c r="E95" s="127">
        <f>SUM(E93:E94)</f>
        <v>590.61267240406301</v>
      </c>
      <c r="F95" s="127">
        <f>SUM(F93:F94)</f>
        <v>686.53706169459019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160.23845694574396</v>
      </c>
      <c r="E106" s="122">
        <f>C106*(E38+E67+E77+E95+E102)</f>
        <v>150.58185374069001</v>
      </c>
      <c r="F106" s="122">
        <f>C106*(F38+F67+F77+F95+F102)</f>
        <v>173.5934995525607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185.00331046670868</v>
      </c>
      <c r="E107" s="99">
        <f>C107*(E38+E67+E77+E95+E102+E106)</f>
        <v>173.85427923631366</v>
      </c>
      <c r="F107" s="99">
        <f>C107*(F38+F67+F77+F95+F102+F106)</f>
        <v>200.42237490840895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506.85056575001784</v>
      </c>
      <c r="E108" s="99">
        <f>((E38+E67+E77+E95+E102+E106+E107)/(1-C108))*C108</f>
        <v>476.30574591714668</v>
      </c>
      <c r="F108" s="99">
        <f>((F38+F67+F77+F95+F102+F106+F107)/(1-C108))*C108</f>
        <v>549.09392623852159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175.78632338150908</v>
      </c>
      <c r="E109" s="158">
        <f>((E38+E67+E77+E95+E102+E106+E107)/(1-C108))*C109</f>
        <v>165.1927442487214</v>
      </c>
      <c r="F109" s="158">
        <f>((F38+F67+F77+F95+F102+F106+F107)/(1-C108))*C109</f>
        <v>190.43719985151037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38.087036732660302</v>
      </c>
      <c r="E110" s="158">
        <f>((E38+E67+E77+E95+E102+E106+E107)/(1-C108))*C110</f>
        <v>35.791761253889632</v>
      </c>
      <c r="F110" s="158">
        <f>((F38+F67+F77+F95+F102+F106+F107)/(1-C108))*C110</f>
        <v>41.261393301160581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292.97720563584852</v>
      </c>
      <c r="E111" s="158">
        <f>((E38+E67+E77+E95+E102+E106+E107)/(1-C108))*C111</f>
        <v>275.32124041453568</v>
      </c>
      <c r="F111" s="158">
        <f>((F38+F67+F77+F95+F102+F106+F107)/(1-C108))*C111</f>
        <v>317.39533308585067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852.09233316247048</v>
      </c>
      <c r="E113" s="127">
        <f>SUM(E106:E108)</f>
        <v>800.74187889415043</v>
      </c>
      <c r="F113" s="127">
        <f>SUM(F106:F108)</f>
        <v>923.10980069949119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2190.1212334925003</v>
      </c>
      <c r="E118" s="116">
        <f>E67</f>
        <v>1710.0812334925001</v>
      </c>
      <c r="F118" s="116">
        <f>F67</f>
        <v>1915.2255171115685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407.2398558953318</v>
      </c>
      <c r="E120" s="116">
        <f>E95</f>
        <v>590.61267240406301</v>
      </c>
      <c r="F120" s="116">
        <f>F95</f>
        <v>686.53706169459019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5007.4517795544989</v>
      </c>
      <c r="E122" s="165">
        <f>SUM(E117:E121)</f>
        <v>4705.6829293965629</v>
      </c>
      <c r="F122" s="165">
        <f>SUM(F117:F121)</f>
        <v>5424.7968610175221</v>
      </c>
    </row>
    <row r="123" spans="2:6" ht="16.7" customHeight="1">
      <c r="B123" s="233" t="s">
        <v>279</v>
      </c>
      <c r="C123" s="233"/>
      <c r="D123" s="116">
        <f>D113</f>
        <v>852.09233316247048</v>
      </c>
      <c r="E123" s="116">
        <f>E113</f>
        <v>800.74187889415043</v>
      </c>
      <c r="F123" s="116">
        <f>F113</f>
        <v>923.10980069949119</v>
      </c>
    </row>
    <row r="124" spans="2:6" ht="13.9">
      <c r="B124" s="166" t="s">
        <v>280</v>
      </c>
      <c r="C124" s="167"/>
      <c r="D124" s="168">
        <f>ROUND(D117+D118+D119+D120+D121+D123,2)</f>
        <v>5859.54</v>
      </c>
      <c r="E124" s="168">
        <f>ROUND(E117+E118+E119+E120+E121+E123,2)</f>
        <v>5506.42</v>
      </c>
      <c r="F124" s="168">
        <f>ROUND(F117+F118+F119+F120+F121+F123,2)</f>
        <v>6347.91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5</v>
      </c>
      <c r="E128" s="198">
        <f>D124</f>
        <v>5859.54</v>
      </c>
      <c r="F128" s="197">
        <f>D128*E128</f>
        <v>29297.7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11012.84</v>
      </c>
      <c r="F129" s="197">
        <f>D129*E129</f>
        <v>11012.84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12695.82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40310.54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FFCC"/>
  </sheetPr>
  <dimension ref="B1:H132"/>
  <sheetViews>
    <sheetView showGridLines="0" zoomScaleNormal="100" workbookViewId="0">
      <selection activeCell="F16" sqref="F16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352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Resumo!E138</f>
        <v>2</v>
      </c>
      <c r="E16" s="71">
        <f>Resumo!E139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5724.59</v>
      </c>
      <c r="F128" s="197">
        <f>D128*E128</f>
        <v>11449.18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11449.18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FFCC"/>
  </sheetPr>
  <dimension ref="B1:H132"/>
  <sheetViews>
    <sheetView showGridLines="0" topLeftCell="A13" zoomScaleNormal="100" workbookViewId="0">
      <selection activeCell="F17" sqref="F1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353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Resumo!E141</f>
        <v>0</v>
      </c>
      <c r="E16" s="71">
        <f>Resumo!E142</f>
        <v>1</v>
      </c>
      <c r="F16" s="71">
        <f>Resumo!E143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0</v>
      </c>
      <c r="E128" s="198">
        <f>D124</f>
        <v>5724.59</v>
      </c>
      <c r="F128" s="197">
        <f>D128*E128</f>
        <v>0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10967.34</v>
      </c>
      <c r="F129" s="197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12650.3</v>
      </c>
      <c r="F130" s="197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23617.64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FFCC"/>
  </sheetPr>
  <dimension ref="B1:H132"/>
  <sheetViews>
    <sheetView showGridLines="0" topLeftCell="A7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354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Resumo!E145</f>
        <v>0</v>
      </c>
      <c r="E16" s="71">
        <f>Resumo!E146</f>
        <v>1</v>
      </c>
      <c r="F16" s="71">
        <f>Resumo!E147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0</v>
      </c>
      <c r="E128" s="198">
        <f>D124</f>
        <v>5662.6</v>
      </c>
      <c r="F128" s="197">
        <f>D128*E128</f>
        <v>0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10848.58</v>
      </c>
      <c r="F129" s="197">
        <f>D129*E129</f>
        <v>10848.58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12513.32</v>
      </c>
      <c r="F130" s="197">
        <f>D130*E130</f>
        <v>12513.32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23361.9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CC"/>
  </sheetPr>
  <dimension ref="B1:H132"/>
  <sheetViews>
    <sheetView showGridLines="0" topLeftCell="A13" zoomScaleNormal="100" workbookViewId="0">
      <selection activeCell="D59" sqref="D59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355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Resumo!E149</f>
        <v>2</v>
      </c>
      <c r="E16" s="71">
        <f>Resumo!E150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5</v>
      </c>
      <c r="D56" s="181">
        <f>(C56*26*2)-(D31*0.06)</f>
        <v>157.85059999999999</v>
      </c>
      <c r="E56" s="181">
        <f>(C56*15*2)-(E31*0.06)</f>
        <v>47.8506</v>
      </c>
      <c r="F56" s="181">
        <f>(C56*15*2)-(F31*0.06)</f>
        <v>47.8506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1091.2379934925002</v>
      </c>
      <c r="E62" s="117">
        <f>SUM(E56:E61)</f>
        <v>589.19799349250002</v>
      </c>
      <c r="F62" s="117">
        <f>SUM(F56:F61)</f>
        <v>590.32206638429545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1091.2379934925002</v>
      </c>
      <c r="E66" s="99">
        <f>E62</f>
        <v>589.19799349250002</v>
      </c>
      <c r="F66" s="99">
        <f>F62</f>
        <v>590.32206638429545</v>
      </c>
    </row>
    <row r="67" spans="2:7" ht="13.9">
      <c r="B67" s="93" t="s">
        <v>127</v>
      </c>
      <c r="C67" s="126"/>
      <c r="D67" s="127">
        <f>SUM(D64:D66)</f>
        <v>2242.1212334925003</v>
      </c>
      <c r="E67" s="127">
        <f>SUM(E64:E66)</f>
        <v>1740.0812334925001</v>
      </c>
      <c r="F67" s="127">
        <f>SUM(F64:F66)</f>
        <v>1945.2255171115685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383.36043808270836</v>
      </c>
      <c r="E81" s="104">
        <f>C81*(E38+E67+E77)</f>
        <v>341.52377141604171</v>
      </c>
      <c r="F81" s="104">
        <f>C81*(F38+F67+F77)</f>
        <v>393.45623327691101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12.880910719579003</v>
      </c>
      <c r="E82" s="104">
        <f>C82*(E38+E67+E77)</f>
        <v>11.475198719579002</v>
      </c>
      <c r="F82" s="104">
        <f>C82*(F38+F67+F77)</f>
        <v>13.220129438104209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0.86141090437184575</v>
      </c>
      <c r="E83" s="104">
        <f>C83*(E38+E67+E77)</f>
        <v>0.76740391437184574</v>
      </c>
      <c r="F83" s="104">
        <f>C83*(F38+F67+F77)</f>
        <v>0.88409615617321902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8.8339023615525445</v>
      </c>
      <c r="E84" s="104">
        <f>C84*(E38+E67+E77)</f>
        <v>7.8698461059969889</v>
      </c>
      <c r="F84" s="104">
        <f>C84*(F38+F67+F77)</f>
        <v>9.0665431354776196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5.9590773248978053</v>
      </c>
      <c r="E85" s="104">
        <f>C85*(E38+E67+E77)</f>
        <v>5.3087547904978054</v>
      </c>
      <c r="F85" s="104">
        <f>C85*(F38+F67+F77)</f>
        <v>6.1160095960509535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411.89573939310952</v>
      </c>
      <c r="E87" s="127">
        <f>SUM(E81:E86)</f>
        <v>366.94497494648738</v>
      </c>
      <c r="F87" s="127">
        <f>SUM(F81:F86)</f>
        <v>422.74301160271699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411.89573939310952</v>
      </c>
      <c r="E93" s="145">
        <f>E87</f>
        <v>366.94497494648738</v>
      </c>
      <c r="F93" s="145">
        <f>F87</f>
        <v>422.74301160271699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411.89573939310952</v>
      </c>
      <c r="E95" s="127">
        <f>SUM(E93:E94)</f>
        <v>593.29875903739651</v>
      </c>
      <c r="F95" s="127">
        <f>SUM(F93:F94)</f>
        <v>689.22314832792358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162.05144521767286</v>
      </c>
      <c r="E106" s="122">
        <f>C106*(E38+E67+E77+E95+E102)</f>
        <v>151.62780851295673</v>
      </c>
      <c r="F106" s="122">
        <f>C106*(F38+F67+F77+F95+F102)</f>
        <v>174.6394543248274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187.0964960760642</v>
      </c>
      <c r="E107" s="99">
        <f>C107*(E38+E67+E77+E95+E102+E106)</f>
        <v>175.06188631863418</v>
      </c>
      <c r="F107" s="99">
        <f>C107*(F38+F67+F77+F95+F102+F106)</f>
        <v>201.62998199072945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512.58523237649717</v>
      </c>
      <c r="E108" s="99">
        <f>((E38+E67+E77+E95+E102+E106+E107)/(1-C108))*C108</f>
        <v>479.61420743242337</v>
      </c>
      <c r="F108" s="99">
        <f>((F38+F67+F77+F95+F102+F106+F107)/(1-C108))*C108</f>
        <v>552.40238775379817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177.77522510167532</v>
      </c>
      <c r="E109" s="158">
        <f>((E38+E67+E77+E95+E102+E106+E107)/(1-C108))*C109</f>
        <v>166.34018754881737</v>
      </c>
      <c r="F109" s="158">
        <f>((F38+F67+F77+F95+F102+F106+F107)/(1-C108))*C109</f>
        <v>191.58464315160629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38.517965438696322</v>
      </c>
      <c r="E110" s="158">
        <f>((E38+E67+E77+E95+E102+E106+E107)/(1-C108))*C110</f>
        <v>36.04037396891043</v>
      </c>
      <c r="F110" s="158">
        <f>((F38+F67+F77+F95+F102+F106+F107)/(1-C108))*C110</f>
        <v>41.510006016181364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296.29204183612558</v>
      </c>
      <c r="E111" s="158">
        <f>((E38+E67+E77+E95+E102+E106+E107)/(1-C108))*C111</f>
        <v>277.23364591469561</v>
      </c>
      <c r="F111" s="158">
        <f>((F38+F67+F77+F95+F102+F106+F107)/(1-C108))*C111</f>
        <v>319.30773858601054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861.73317367023424</v>
      </c>
      <c r="E113" s="127">
        <f>SUM(E106:E108)</f>
        <v>806.30390226401437</v>
      </c>
      <c r="F113" s="127">
        <f>SUM(F106:F108)</f>
        <v>928.67182406935501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2242.1212334925003</v>
      </c>
      <c r="E118" s="116">
        <f>E67</f>
        <v>1740.0812334925001</v>
      </c>
      <c r="F118" s="116">
        <f>F67</f>
        <v>1945.2255171115685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411.89573939310952</v>
      </c>
      <c r="E120" s="116">
        <f>E95</f>
        <v>593.29875903739651</v>
      </c>
      <c r="F120" s="116">
        <f>F95</f>
        <v>689.22314832792358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5064.1076630522766</v>
      </c>
      <c r="E122" s="165">
        <f>SUM(E117:E121)</f>
        <v>4738.3690160298975</v>
      </c>
      <c r="F122" s="165">
        <f>SUM(F117:F121)</f>
        <v>5457.4829476508557</v>
      </c>
    </row>
    <row r="123" spans="2:6" ht="16.7" customHeight="1">
      <c r="B123" s="233" t="s">
        <v>279</v>
      </c>
      <c r="C123" s="233"/>
      <c r="D123" s="116">
        <f>D113</f>
        <v>861.73317367023424</v>
      </c>
      <c r="E123" s="116">
        <f>E113</f>
        <v>806.30390226401437</v>
      </c>
      <c r="F123" s="116">
        <f>F113</f>
        <v>928.67182406935501</v>
      </c>
    </row>
    <row r="124" spans="2:6" ht="13.9">
      <c r="B124" s="166" t="s">
        <v>280</v>
      </c>
      <c r="C124" s="167"/>
      <c r="D124" s="168">
        <f>ROUND(D117+D118+D119+D120+D121+D123,2)</f>
        <v>5925.84</v>
      </c>
      <c r="E124" s="168">
        <f>ROUND(E117+E118+E119+E120+E121+E123,2)</f>
        <v>5544.67</v>
      </c>
      <c r="F124" s="168">
        <f>ROUND(F117+F118+F119+F120+F121+F123,2)</f>
        <v>6386.15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5925.84</v>
      </c>
      <c r="F128" s="197">
        <f>D128*E128</f>
        <v>11851.68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11089.34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12772.3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11851.68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FFCC"/>
  </sheetPr>
  <dimension ref="B1:H132"/>
  <sheetViews>
    <sheetView showGridLines="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356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Resumo!E152</f>
        <v>2</v>
      </c>
      <c r="E16" s="71">
        <f>Resumo!E153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5662.6</v>
      </c>
      <c r="F128" s="197">
        <f>D128*E128</f>
        <v>11325.2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10848.58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12513.32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11325.2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CC"/>
  </sheetPr>
  <dimension ref="B1:H132"/>
  <sheetViews>
    <sheetView showGridLines="0" topLeftCell="A13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357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Resumo!E155</f>
        <v>1</v>
      </c>
      <c r="E16" s="71">
        <f>Resumo!E156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5662.6</v>
      </c>
      <c r="F128" s="197">
        <f>D128*E128</f>
        <v>5662.6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10848.58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12513.32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5662.6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FFCC"/>
  </sheetPr>
  <dimension ref="B1:H132"/>
  <sheetViews>
    <sheetView showGridLines="0" zoomScaleNormal="100" workbookViewId="0">
      <selection activeCell="C57" sqref="C5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358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Resumo!E158</f>
        <v>2</v>
      </c>
      <c r="E16" s="71">
        <f>Resumo!E159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4</v>
      </c>
      <c r="D56" s="181">
        <f>(C56*26*2)-(D31*0.06)</f>
        <v>105.8506</v>
      </c>
      <c r="E56" s="181">
        <f>(C56*15*2)-(E31*0.06)</f>
        <v>17.8506</v>
      </c>
      <c r="F56" s="181">
        <f>(C56*15*2)-(F31*0.06)</f>
        <v>17.8506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1039.2379934925002</v>
      </c>
      <c r="E62" s="117">
        <f>SUM(E56:E61)</f>
        <v>559.19799349250002</v>
      </c>
      <c r="F62" s="117">
        <f>SUM(F56:F61)</f>
        <v>560.32206638429545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1039.2379934925002</v>
      </c>
      <c r="E66" s="99">
        <f>E62</f>
        <v>559.19799349250002</v>
      </c>
      <c r="F66" s="99">
        <f>F62</f>
        <v>560.32206638429545</v>
      </c>
    </row>
    <row r="67" spans="2:7" ht="13.9">
      <c r="B67" s="93" t="s">
        <v>127</v>
      </c>
      <c r="C67" s="126"/>
      <c r="D67" s="127">
        <f>SUM(D64:D66)</f>
        <v>2190.1212334925003</v>
      </c>
      <c r="E67" s="127">
        <f>SUM(E64:E66)</f>
        <v>1710.0812334925001</v>
      </c>
      <c r="F67" s="127">
        <f>SUM(F64:F66)</f>
        <v>1915.2255171115685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379.02710474937504</v>
      </c>
      <c r="E81" s="104">
        <f>C81*(E38+E67+E77)</f>
        <v>339.02377141604165</v>
      </c>
      <c r="F81" s="104">
        <f>C81*(F38+F67+F77)</f>
        <v>390.95623327691101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12.735310719579003</v>
      </c>
      <c r="E82" s="104">
        <f>C82*(E38+E67+E77)</f>
        <v>11.391198719579</v>
      </c>
      <c r="F82" s="104">
        <f>C82*(F38+F67+F77)</f>
        <v>13.136129438104209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0.85167390437184576</v>
      </c>
      <c r="E83" s="104">
        <f>C83*(E38+E67+E77)</f>
        <v>0.76178641437184569</v>
      </c>
      <c r="F83" s="104">
        <f>C83*(F38+F67+F77)</f>
        <v>0.87847865617321907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8.7340479171081</v>
      </c>
      <c r="E84" s="104">
        <f>C84*(E38+E67+E77)</f>
        <v>7.8122377726636545</v>
      </c>
      <c r="F84" s="104">
        <f>C84*(F38+F67+F77)</f>
        <v>9.008934802144287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5.8917186048978056</v>
      </c>
      <c r="E85" s="104">
        <f>C85*(E38+E67+E77)</f>
        <v>5.2698939904978053</v>
      </c>
      <c r="F85" s="104">
        <f>C85*(F38+F67+F77)</f>
        <v>6.0771487960509534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407.2398558953318</v>
      </c>
      <c r="E87" s="127">
        <f>SUM(E81:E86)</f>
        <v>364.25888831315393</v>
      </c>
      <c r="F87" s="127">
        <f>SUM(F81:F86)</f>
        <v>420.05692496938366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407.2398558953318</v>
      </c>
      <c r="E93" s="145">
        <f>E87</f>
        <v>364.25888831315393</v>
      </c>
      <c r="F93" s="145">
        <f>F87</f>
        <v>420.05692496938366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407.2398558953318</v>
      </c>
      <c r="E95" s="127">
        <f>SUM(E93:E94)</f>
        <v>590.61267240406301</v>
      </c>
      <c r="F95" s="127">
        <f>SUM(F93:F94)</f>
        <v>686.53706169459019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160.23845694574396</v>
      </c>
      <c r="E106" s="122">
        <f>C106*(E38+E67+E77+E95+E102)</f>
        <v>150.58185374069001</v>
      </c>
      <c r="F106" s="122">
        <f>C106*(F38+F67+F77+F95+F102)</f>
        <v>173.5934995525607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185.00331046670868</v>
      </c>
      <c r="E107" s="99">
        <f>C107*(E38+E67+E77+E95+E102+E106)</f>
        <v>173.85427923631366</v>
      </c>
      <c r="F107" s="99">
        <f>C107*(F38+F67+F77+F95+F102+F106)</f>
        <v>200.42237490840895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506.85056575001784</v>
      </c>
      <c r="E108" s="99">
        <f>((E38+E67+E77+E95+E102+E106+E107)/(1-C108))*C108</f>
        <v>476.30574591714668</v>
      </c>
      <c r="F108" s="99">
        <f>((F38+F67+F77+F95+F102+F106+F107)/(1-C108))*C108</f>
        <v>549.09392623852159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175.78632338150908</v>
      </c>
      <c r="E109" s="158">
        <f>((E38+E67+E77+E95+E102+E106+E107)/(1-C108))*C109</f>
        <v>165.1927442487214</v>
      </c>
      <c r="F109" s="158">
        <f>((F38+F67+F77+F95+F102+F106+F107)/(1-C108))*C109</f>
        <v>190.43719985151037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38.087036732660302</v>
      </c>
      <c r="E110" s="158">
        <f>((E38+E67+E77+E95+E102+E106+E107)/(1-C108))*C110</f>
        <v>35.791761253889632</v>
      </c>
      <c r="F110" s="158">
        <f>((F38+F67+F77+F95+F102+F106+F107)/(1-C108))*C110</f>
        <v>41.261393301160581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292.97720563584852</v>
      </c>
      <c r="E111" s="158">
        <f>((E38+E67+E77+E95+E102+E106+E107)/(1-C108))*C111</f>
        <v>275.32124041453568</v>
      </c>
      <c r="F111" s="158">
        <f>((F38+F67+F77+F95+F102+F106+F107)/(1-C108))*C111</f>
        <v>317.39533308585067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852.09233316247048</v>
      </c>
      <c r="E113" s="127">
        <f>SUM(E106:E108)</f>
        <v>800.74187889415043</v>
      </c>
      <c r="F113" s="127">
        <f>SUM(F106:F108)</f>
        <v>923.10980069949119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2190.1212334925003</v>
      </c>
      <c r="E118" s="116">
        <f>E67</f>
        <v>1710.0812334925001</v>
      </c>
      <c r="F118" s="116">
        <f>F67</f>
        <v>1915.2255171115685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407.2398558953318</v>
      </c>
      <c r="E120" s="116">
        <f>E95</f>
        <v>590.61267240406301</v>
      </c>
      <c r="F120" s="116">
        <f>F95</f>
        <v>686.53706169459019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5007.4517795544989</v>
      </c>
      <c r="E122" s="165">
        <f>SUM(E117:E121)</f>
        <v>4705.6829293965629</v>
      </c>
      <c r="F122" s="165">
        <f>SUM(F117:F121)</f>
        <v>5424.7968610175221</v>
      </c>
    </row>
    <row r="123" spans="2:6" ht="16.7" customHeight="1">
      <c r="B123" s="233" t="s">
        <v>279</v>
      </c>
      <c r="C123" s="233"/>
      <c r="D123" s="116">
        <f>D113</f>
        <v>852.09233316247048</v>
      </c>
      <c r="E123" s="116">
        <f>E113</f>
        <v>800.74187889415043</v>
      </c>
      <c r="F123" s="116">
        <f>F113</f>
        <v>923.10980069949119</v>
      </c>
    </row>
    <row r="124" spans="2:6" ht="13.9">
      <c r="B124" s="166" t="s">
        <v>280</v>
      </c>
      <c r="C124" s="167"/>
      <c r="D124" s="168">
        <f>ROUND(D117+D118+D119+D120+D121+D123,2)</f>
        <v>5859.54</v>
      </c>
      <c r="E124" s="168">
        <f>ROUND(E117+E118+E119+E120+E121+E123,2)</f>
        <v>5506.42</v>
      </c>
      <c r="F124" s="168">
        <f>ROUND(F117+F118+F119+F120+F121+F123,2)</f>
        <v>6347.91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5859.54</v>
      </c>
      <c r="F128" s="197">
        <f>D128*E128</f>
        <v>11719.08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11012.84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12695.82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11719.08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FFCC"/>
  </sheetPr>
  <dimension ref="B1:H132"/>
  <sheetViews>
    <sheetView showGridLines="0" topLeftCell="A1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359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Resumo!E161</f>
        <v>1</v>
      </c>
      <c r="E16" s="71">
        <f>Resumo!E159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5662.6</v>
      </c>
      <c r="F128" s="197">
        <f>D128*E128</f>
        <v>5662.6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10848.58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12513.32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5662.6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FFCC"/>
  </sheetPr>
  <dimension ref="B1:H132"/>
  <sheetViews>
    <sheetView showGridLines="0" topLeftCell="A10" zoomScaleNormal="100" workbookViewId="0">
      <selection activeCell="E17" sqref="E1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360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Resumo!E164</f>
        <v>1</v>
      </c>
      <c r="E16" s="71">
        <f>Resumo!E165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FFCC"/>
  </sheetPr>
  <dimension ref="B1:H132"/>
  <sheetViews>
    <sheetView showGridLines="0" topLeftCell="A13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361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Resumo!E167</f>
        <v>1</v>
      </c>
      <c r="E16" s="71">
        <f>Resumo!E168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5662.6</v>
      </c>
      <c r="F128" s="197">
        <f>D128*E128</f>
        <v>5662.6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10848.58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12513.32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5662.6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FFCC"/>
  </sheetPr>
  <dimension ref="B1:H132"/>
  <sheetViews>
    <sheetView showGridLines="0" topLeftCell="A13" zoomScaleNormal="100" workbookViewId="0">
      <selection activeCell="C111" sqref="C11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362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Resumo!E170</f>
        <v>0</v>
      </c>
      <c r="E16" s="71">
        <f>Resumo!E171</f>
        <v>1</v>
      </c>
      <c r="F16" s="71">
        <f>Resumo!E172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0</v>
      </c>
      <c r="E128" s="198">
        <f>D124</f>
        <v>5724.59</v>
      </c>
      <c r="F128" s="197">
        <f>D128*E128</f>
        <v>0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10967.34</v>
      </c>
      <c r="F129" s="197">
        <f>D129*E129</f>
        <v>10967.34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12650.3</v>
      </c>
      <c r="F130" s="197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23617.64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FFCC"/>
  </sheetPr>
  <dimension ref="B1:H132"/>
  <sheetViews>
    <sheetView showGridLines="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363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Resumo!E174</f>
        <v>1</v>
      </c>
      <c r="E16" s="71">
        <f>Resumo!E175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5662.6</v>
      </c>
      <c r="F128" s="197">
        <f>D128*E128</f>
        <v>5662.6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10848.58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12513.32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5662.6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FFCC"/>
  </sheetPr>
  <dimension ref="B1:H132"/>
  <sheetViews>
    <sheetView showGridLines="0" topLeftCell="A4" zoomScaleNormal="100" workbookViewId="0">
      <selection activeCell="C111" sqref="C11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364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Resumo!E177</f>
        <v>1</v>
      </c>
      <c r="E16" s="71">
        <f>Resumo!E178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FFCC"/>
  </sheetPr>
  <dimension ref="B1:H132"/>
  <sheetViews>
    <sheetView showGridLines="0" zoomScaleNormal="100" workbookViewId="0">
      <selection activeCell="C111" sqref="C11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365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Resumo!E180</f>
        <v>1</v>
      </c>
      <c r="E16" s="71">
        <f>Resumo!E181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CCCCCC"/>
  </sheetPr>
  <dimension ref="B1:H132"/>
  <sheetViews>
    <sheetView showGridLines="0" zoomScaleNormal="100" workbookViewId="0">
      <selection activeCell="E129" sqref="E129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366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Resumo!E183</f>
        <v>3</v>
      </c>
      <c r="E16" s="71">
        <f>Resumo!E184</f>
        <v>1</v>
      </c>
      <c r="F16" s="71">
        <f>Resumo!E185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4</v>
      </c>
      <c r="D56" s="181">
        <f>(C56*26*2)-(D31*0.06)</f>
        <v>105.8506</v>
      </c>
      <c r="E56" s="181">
        <f>(C56*15*2)-(E31*0.06)</f>
        <v>17.8506</v>
      </c>
      <c r="F56" s="181">
        <f>(C56*15*2)-(F31*0.06)</f>
        <v>17.8506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1039.2379934925002</v>
      </c>
      <c r="E62" s="117">
        <f>SUM(E56:E61)</f>
        <v>559.19799349250002</v>
      </c>
      <c r="F62" s="117">
        <f>SUM(F56:F61)</f>
        <v>560.32206638429545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1039.2379934925002</v>
      </c>
      <c r="E66" s="99">
        <f>E62</f>
        <v>559.19799349250002</v>
      </c>
      <c r="F66" s="99">
        <f>F62</f>
        <v>560.32206638429545</v>
      </c>
    </row>
    <row r="67" spans="2:7" ht="13.9">
      <c r="B67" s="93" t="s">
        <v>127</v>
      </c>
      <c r="C67" s="126"/>
      <c r="D67" s="127">
        <f>SUM(D64:D66)</f>
        <v>2190.1212334925003</v>
      </c>
      <c r="E67" s="127">
        <f>SUM(E64:E66)</f>
        <v>1710.0812334925001</v>
      </c>
      <c r="F67" s="127">
        <f>SUM(F64:F66)</f>
        <v>1915.2255171115685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379.02710474937504</v>
      </c>
      <c r="E81" s="104">
        <f>C81*(E38+E67+E77)</f>
        <v>339.02377141604165</v>
      </c>
      <c r="F81" s="104">
        <f>C81*(F38+F67+F77)</f>
        <v>390.95623327691101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12.735310719579003</v>
      </c>
      <c r="E82" s="104">
        <f>C82*(E38+E67+E77)</f>
        <v>11.391198719579</v>
      </c>
      <c r="F82" s="104">
        <f>C82*(F38+F67+F77)</f>
        <v>13.136129438104209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0.85167390437184576</v>
      </c>
      <c r="E83" s="104">
        <f>C83*(E38+E67+E77)</f>
        <v>0.76178641437184569</v>
      </c>
      <c r="F83" s="104">
        <f>C83*(F38+F67+F77)</f>
        <v>0.87847865617321907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8.7340479171081</v>
      </c>
      <c r="E84" s="104">
        <f>C84*(E38+E67+E77)</f>
        <v>7.8122377726636545</v>
      </c>
      <c r="F84" s="104">
        <f>C84*(F38+F67+F77)</f>
        <v>9.008934802144287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5.8917186048978056</v>
      </c>
      <c r="E85" s="104">
        <f>C85*(E38+E67+E77)</f>
        <v>5.2698939904978053</v>
      </c>
      <c r="F85" s="104">
        <f>C85*(F38+F67+F77)</f>
        <v>6.0771487960509534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407.2398558953318</v>
      </c>
      <c r="E87" s="127">
        <f>SUM(E81:E86)</f>
        <v>364.25888831315393</v>
      </c>
      <c r="F87" s="127">
        <f>SUM(F81:F86)</f>
        <v>420.05692496938366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407.2398558953318</v>
      </c>
      <c r="E93" s="145">
        <f>E87</f>
        <v>364.25888831315393</v>
      </c>
      <c r="F93" s="145">
        <f>F87</f>
        <v>420.05692496938366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407.2398558953318</v>
      </c>
      <c r="E95" s="127">
        <f>SUM(E93:E94)</f>
        <v>590.61267240406301</v>
      </c>
      <c r="F95" s="127">
        <f>SUM(F93:F94)</f>
        <v>686.53706169459019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160.23845694574396</v>
      </c>
      <c r="E106" s="122">
        <f>C106*(E38+E67+E77+E95+E102)</f>
        <v>150.58185374069001</v>
      </c>
      <c r="F106" s="122">
        <f>C106*(F38+F67+F77+F95+F102)</f>
        <v>173.5934995525607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185.00331046670868</v>
      </c>
      <c r="E107" s="99">
        <f>C107*(E38+E67+E77+E95+E102+E106)</f>
        <v>173.85427923631366</v>
      </c>
      <c r="F107" s="99">
        <f>C107*(F38+F67+F77+F95+F102+F106)</f>
        <v>200.42237490840895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506.85056575001784</v>
      </c>
      <c r="E108" s="99">
        <f>((E38+E67+E77+E95+E102+E106+E107)/(1-C108))*C108</f>
        <v>476.30574591714668</v>
      </c>
      <c r="F108" s="99">
        <f>((F38+F67+F77+F95+F102+F106+F107)/(1-C108))*C108</f>
        <v>549.09392623852159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175.78632338150908</v>
      </c>
      <c r="E109" s="158">
        <f>((E38+E67+E77+E95+E102+E106+E107)/(1-C108))*C109</f>
        <v>165.1927442487214</v>
      </c>
      <c r="F109" s="158">
        <f>((F38+F67+F77+F95+F102+F106+F107)/(1-C108))*C109</f>
        <v>190.43719985151037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38.087036732660302</v>
      </c>
      <c r="E110" s="158">
        <f>((E38+E67+E77+E95+E102+E106+E107)/(1-C108))*C110</f>
        <v>35.791761253889632</v>
      </c>
      <c r="F110" s="158">
        <f>((F38+F67+F77+F95+F102+F106+F107)/(1-C108))*C110</f>
        <v>41.261393301160581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292.97720563584852</v>
      </c>
      <c r="E111" s="158">
        <f>((E38+E67+E77+E95+E102+E106+E107)/(1-C108))*C111</f>
        <v>275.32124041453568</v>
      </c>
      <c r="F111" s="158">
        <f>((F38+F67+F77+F95+F102+F106+F107)/(1-C108))*C111</f>
        <v>317.39533308585067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852.09233316247048</v>
      </c>
      <c r="E113" s="127">
        <f>SUM(E106:E108)</f>
        <v>800.74187889415043</v>
      </c>
      <c r="F113" s="127">
        <f>SUM(F106:F108)</f>
        <v>923.10980069949119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2190.1212334925003</v>
      </c>
      <c r="E118" s="116">
        <f>E67</f>
        <v>1710.0812334925001</v>
      </c>
      <c r="F118" s="116">
        <f>F67</f>
        <v>1915.2255171115685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407.2398558953318</v>
      </c>
      <c r="E120" s="116">
        <f>E95</f>
        <v>590.61267240406301</v>
      </c>
      <c r="F120" s="116">
        <f>F95</f>
        <v>686.53706169459019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5007.4517795544989</v>
      </c>
      <c r="E122" s="165">
        <f>SUM(E117:E121)</f>
        <v>4705.6829293965629</v>
      </c>
      <c r="F122" s="165">
        <f>SUM(F117:F121)</f>
        <v>5424.7968610175221</v>
      </c>
    </row>
    <row r="123" spans="2:6" ht="16.7" customHeight="1">
      <c r="B123" s="233" t="s">
        <v>279</v>
      </c>
      <c r="C123" s="233"/>
      <c r="D123" s="116">
        <f>D113</f>
        <v>852.09233316247048</v>
      </c>
      <c r="E123" s="116">
        <f>E113</f>
        <v>800.74187889415043</v>
      </c>
      <c r="F123" s="116">
        <f>F113</f>
        <v>923.10980069949119</v>
      </c>
    </row>
    <row r="124" spans="2:6" ht="13.9">
      <c r="B124" s="166" t="s">
        <v>280</v>
      </c>
      <c r="C124" s="167"/>
      <c r="D124" s="168">
        <f>ROUND(D117+D118+D119+D120+D121+D123,2)</f>
        <v>5859.54</v>
      </c>
      <c r="E124" s="168">
        <f>ROUND(E117+E118+E119+E120+E121+E123,2)</f>
        <v>5506.42</v>
      </c>
      <c r="F124" s="168">
        <f>ROUND(F117+F118+F119+F120+F121+F123,2)</f>
        <v>6347.91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3</v>
      </c>
      <c r="E128" s="198">
        <f>D124</f>
        <v>5859.54</v>
      </c>
      <c r="F128" s="197">
        <f>D128*E128</f>
        <v>17578.62</v>
      </c>
    </row>
    <row r="129" spans="2:6" ht="13.35" customHeight="1">
      <c r="B129" s="246" t="s">
        <v>317</v>
      </c>
      <c r="C129" s="246"/>
      <c r="D129" s="194">
        <f>E16</f>
        <v>1</v>
      </c>
      <c r="E129" s="198">
        <f>E124*2</f>
        <v>11012.84</v>
      </c>
      <c r="F129" s="197">
        <f>D129*E129</f>
        <v>11012.84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12695.82</v>
      </c>
      <c r="F130" s="197">
        <f>D130*E130</f>
        <v>12695.82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41287.279999999999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CCCCCC"/>
  </sheetPr>
  <dimension ref="B1:H132"/>
  <sheetViews>
    <sheetView showGridLines="0" zoomScaleNormal="100" workbookViewId="0">
      <selection activeCell="E17" sqref="E1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367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Resumo!E187</f>
        <v>1</v>
      </c>
      <c r="E16" s="71">
        <f>Resumo!E188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CCCCCC"/>
  </sheetPr>
  <dimension ref="B1:H132"/>
  <sheetViews>
    <sheetView showGridLines="0" zoomScaleNormal="100" workbookViewId="0">
      <selection activeCell="C56" sqref="C56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368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Resumo!E194</f>
        <v>2</v>
      </c>
      <c r="E16" s="71">
        <f>Resumo!E191</f>
        <v>0</v>
      </c>
      <c r="F16" s="71">
        <f>Resumo!E192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3</v>
      </c>
      <c r="D56" s="181">
        <f>(C56*26*2)-(D31*0.06)</f>
        <v>53.8506</v>
      </c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987.23799349249998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987.23799349249998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2138.1212334925003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374.69377141604173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12.589710719579003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0.84193690437184576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8.6341934726636556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5.824359884897806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402.58397239755402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402.58397239755402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402.58397239755402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158.42546867381509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182.9101248573532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501.1158991235385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173.79742166134284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37.656108026624281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289.66236943557141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842.45149265470673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2138.1212334925003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402.58397239755402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4950.7958960567212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842.45149265470673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5793.25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5793.25</v>
      </c>
      <c r="F128" s="197">
        <f>D128*E128</f>
        <v>11586.5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12650.3</v>
      </c>
      <c r="F130" s="197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24236.799999999999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CCCCCC"/>
  </sheetPr>
  <dimension ref="B1:H132"/>
  <sheetViews>
    <sheetView showGridLines="0" topLeftCell="A7" zoomScaleNormal="100" workbookViewId="0">
      <selection activeCell="I61" sqref="I61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369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Resumo!E194</f>
        <v>2</v>
      </c>
      <c r="E16" s="71">
        <f>Resumo!E195</f>
        <v>0</v>
      </c>
      <c r="F16" s="71">
        <f>Resumo!E196</f>
        <v>2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3.8</v>
      </c>
      <c r="D56" s="181">
        <f>(C56*26*2)-(D31*0.06)</f>
        <v>95.450599999999994</v>
      </c>
      <c r="E56" s="181">
        <f>(C56*15*2)-(E31*0.06)</f>
        <v>11.8506</v>
      </c>
      <c r="F56" s="181">
        <f>(C56*15*2)-(F31*0.06)</f>
        <v>11.8506</v>
      </c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1028.8379934924999</v>
      </c>
      <c r="E62" s="117">
        <f>SUM(E56:E61)</f>
        <v>553.19799349250002</v>
      </c>
      <c r="F62" s="117">
        <f>SUM(F56:F61)</f>
        <v>554.32206638429545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1028.8379934924999</v>
      </c>
      <c r="E66" s="99">
        <f>E62</f>
        <v>553.19799349250002</v>
      </c>
      <c r="F66" s="99">
        <f>F62</f>
        <v>554.32206638429545</v>
      </c>
    </row>
    <row r="67" spans="2:7" ht="13.9">
      <c r="B67" s="93" t="s">
        <v>127</v>
      </c>
      <c r="C67" s="126"/>
      <c r="D67" s="127">
        <f>SUM(D64:D66)</f>
        <v>2179.7212334924998</v>
      </c>
      <c r="E67" s="127">
        <f>SUM(E64:E66)</f>
        <v>1704.0812334925001</v>
      </c>
      <c r="F67" s="127">
        <f>SUM(F64:F66)</f>
        <v>1909.2255171115685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378.16043808270831</v>
      </c>
      <c r="E81" s="104">
        <f>C81*(E38+E67+E77)</f>
        <v>338.52377141604165</v>
      </c>
      <c r="F81" s="104">
        <f>C81*(F38+F67+F77)</f>
        <v>390.45623327691101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12.706190719579</v>
      </c>
      <c r="E82" s="104">
        <f>C82*(E38+E67+E77)</f>
        <v>11.374398719579</v>
      </c>
      <c r="F82" s="104">
        <f>C82*(F38+F67+F77)</f>
        <v>13.119329438104209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0.8497265043718456</v>
      </c>
      <c r="E83" s="104">
        <f>C83*(E38+E67+E77)</f>
        <v>0.76066291437184563</v>
      </c>
      <c r="F83" s="104">
        <f>C83*(F38+F67+F77)</f>
        <v>0.87735515617321902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8.7140770282192097</v>
      </c>
      <c r="E84" s="104">
        <f>C84*(E38+E67+E77)</f>
        <v>7.8007161059969876</v>
      </c>
      <c r="F84" s="104">
        <f>C84*(F38+F67+F77)</f>
        <v>8.9974131354776201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5.8782468608978045</v>
      </c>
      <c r="E85" s="104">
        <f>C85*(E38+E67+E77)</f>
        <v>5.2621218304978052</v>
      </c>
      <c r="F85" s="104">
        <f>C85*(F38+F67+F77)</f>
        <v>6.0693766360509533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406.30867919577622</v>
      </c>
      <c r="E87" s="127">
        <f>SUM(E81:E86)</f>
        <v>363.72167098648725</v>
      </c>
      <c r="F87" s="127">
        <f>SUM(F81:F86)</f>
        <v>419.51970764271704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406.30867919577622</v>
      </c>
      <c r="E93" s="145">
        <f>E87</f>
        <v>363.72167098648725</v>
      </c>
      <c r="F93" s="145">
        <f>F87</f>
        <v>419.51970764271704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406.30867919577622</v>
      </c>
      <c r="E95" s="127">
        <f>SUM(E93:E94)</f>
        <v>590.07545507739633</v>
      </c>
      <c r="F95" s="127">
        <f>SUM(F93:F94)</f>
        <v>685.99984436792363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159.87585929135818</v>
      </c>
      <c r="E106" s="122">
        <f>C106*(E38+E67+E77+E95+E102)</f>
        <v>150.37266278623667</v>
      </c>
      <c r="F106" s="122">
        <f>C106*(F38+F67+F77+F95+F102)</f>
        <v>173.38430859810737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184.58467334483757</v>
      </c>
      <c r="E107" s="99">
        <f>C107*(E38+E67+E77+E95+E102+E106)</f>
        <v>173.61275781984955</v>
      </c>
      <c r="F107" s="99">
        <f>C107*(F38+F67+F77+F95+F102+F106)</f>
        <v>200.18085349194484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505.70363242472195</v>
      </c>
      <c r="E108" s="99">
        <f>((E38+E67+E77+E95+E102+E106+E107)/(1-C108))*C108</f>
        <v>475.64405361409138</v>
      </c>
      <c r="F108" s="99">
        <f>((F38+F67+F77+F95+F102+F106+F107)/(1-C108))*C108</f>
        <v>548.43223393546623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175.38854303747584</v>
      </c>
      <c r="E109" s="158">
        <f>((E38+E67+E77+E95+E102+E106+E107)/(1-C108))*C109</f>
        <v>164.96325558870222</v>
      </c>
      <c r="F109" s="158">
        <f>((F38+F67+F77+F95+F102+F106+F107)/(1-C108))*C109</f>
        <v>190.2077111914912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38.000850991453099</v>
      </c>
      <c r="E110" s="158">
        <f>((E38+E67+E77+E95+E102+E106+E107)/(1-C108))*C110</f>
        <v>35.742038710885481</v>
      </c>
      <c r="F110" s="158">
        <f>((F38+F67+F77+F95+F102+F106+F107)/(1-C108))*C110</f>
        <v>41.21167075815643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292.3142383957931</v>
      </c>
      <c r="E111" s="158">
        <f>((E38+E67+E77+E95+E102+E106+E107)/(1-C108))*C111</f>
        <v>274.93875931450373</v>
      </c>
      <c r="F111" s="158">
        <f>((F38+F67+F77+F95+F102+F106+F107)/(1-C108))*C111</f>
        <v>317.01285198581871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850.16416506091764</v>
      </c>
      <c r="E113" s="127">
        <f>SUM(E106:E108)</f>
        <v>799.6294742201776</v>
      </c>
      <c r="F113" s="127">
        <f>SUM(F106:F108)</f>
        <v>921.99739602551847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2179.7212334924998</v>
      </c>
      <c r="E118" s="116">
        <f>E67</f>
        <v>1704.0812334925001</v>
      </c>
      <c r="F118" s="116">
        <f>F67</f>
        <v>1909.2255171115685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406.30867919577622</v>
      </c>
      <c r="E120" s="116">
        <f>E95</f>
        <v>590.07545507739633</v>
      </c>
      <c r="F120" s="116">
        <f>F95</f>
        <v>685.99984436792363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4996.1206028549432</v>
      </c>
      <c r="E122" s="165">
        <f>SUM(E117:E121)</f>
        <v>4699.145712069896</v>
      </c>
      <c r="F122" s="165">
        <f>SUM(F117:F121)</f>
        <v>5418.2596436908552</v>
      </c>
    </row>
    <row r="123" spans="2:6" ht="16.7" customHeight="1">
      <c r="B123" s="233" t="s">
        <v>279</v>
      </c>
      <c r="C123" s="233"/>
      <c r="D123" s="116">
        <f>D113</f>
        <v>850.16416506091764</v>
      </c>
      <c r="E123" s="116">
        <f>E113</f>
        <v>799.6294742201776</v>
      </c>
      <c r="F123" s="116">
        <f>F113</f>
        <v>921.99739602551847</v>
      </c>
    </row>
    <row r="124" spans="2:6" ht="13.9">
      <c r="B124" s="166" t="s">
        <v>280</v>
      </c>
      <c r="C124" s="167"/>
      <c r="D124" s="168">
        <f>ROUND(D117+D118+D119+D120+D121+D123,2)</f>
        <v>5846.28</v>
      </c>
      <c r="E124" s="168">
        <f>ROUND(E117+E118+E119+E120+E121+E123,2)</f>
        <v>5498.78</v>
      </c>
      <c r="F124" s="168">
        <f>ROUND(F117+F118+F119+F120+F121+F123,2)</f>
        <v>6340.26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5846.28</v>
      </c>
      <c r="F128" s="197">
        <f>D128*E128</f>
        <v>11692.56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10997.56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2</v>
      </c>
      <c r="E130" s="198">
        <f>F124*2</f>
        <v>12680.52</v>
      </c>
      <c r="F130" s="197">
        <f>D130*E130</f>
        <v>25361.040000000001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37053.599999999999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CCCCCC"/>
  </sheetPr>
  <dimension ref="B1:H132"/>
  <sheetViews>
    <sheetView showGridLines="0" topLeftCell="A10" zoomScaleNormal="100" workbookViewId="0">
      <selection activeCell="F17" sqref="F1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370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Resumo!E198</f>
        <v>1</v>
      </c>
      <c r="E16" s="71">
        <f>Resumo!E199</f>
        <v>0</v>
      </c>
      <c r="F16" s="71">
        <f>Resumo!E200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12650.3</v>
      </c>
      <c r="F130" s="197">
        <f>D130*E130</f>
        <v>12650.3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18374.89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CCCCCC"/>
  </sheetPr>
  <dimension ref="B1:H132"/>
  <sheetViews>
    <sheetView showGridLines="0" zoomScaleNormal="100" workbookViewId="0">
      <selection activeCell="C112" sqref="C112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371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Resumo!E202</f>
        <v>2</v>
      </c>
      <c r="E16" s="71">
        <f>Resumo!E203</f>
        <v>0</v>
      </c>
      <c r="F16" s="71">
        <f>Resumo!E204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6.6500000000000004E-2</v>
      </c>
      <c r="D108" s="99">
        <f>((D38+D67+D77+D95+D102+D106+D107)/(1-C108))*C108</f>
        <v>372.52923309799706</v>
      </c>
      <c r="E108" s="99">
        <f>((E38+E67+E77+E95+E102+E106+E107)/(1-C108))*C108</f>
        <v>356.85098729144499</v>
      </c>
      <c r="F108" s="99">
        <f>((F38+F67+F77+F95+F102+F106+F107)/(1-C108))*C108</f>
        <v>411.6106329920101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168.05830064571296</v>
      </c>
      <c r="E109" s="158">
        <f>((E38+E67+E77+E95+E102+E106+E107)/(1-C108))*C109</f>
        <v>160.98540780065187</v>
      </c>
      <c r="F109" s="158">
        <f>((F38+F67+F77+F95+F102+F106+F107)/(1-C108))*C109</f>
        <v>185.68900736481658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36.412631806571142</v>
      </c>
      <c r="E110" s="158">
        <f>((E38+E67+E77+E95+E102+E106+E107)/(1-C108))*C110</f>
        <v>34.880171690141239</v>
      </c>
      <c r="F110" s="158">
        <f>((F38+F67+F77+F95+F102+F106+F107)/(1-C108))*C110</f>
        <v>40.232618262376924</v>
      </c>
    </row>
    <row r="111" spans="2:8" ht="25.35">
      <c r="B111" s="157" t="s">
        <v>269</v>
      </c>
      <c r="C111" s="132">
        <v>0.03</v>
      </c>
      <c r="D111" s="158">
        <f>((D38+D67+D77+D95+D102+D106+D107)/(1-C108))*C111</f>
        <v>168.05830064571296</v>
      </c>
      <c r="E111" s="158">
        <f>((E38+E67+E77+E95+E102+E106+E107)/(1-C108))*C111</f>
        <v>160.98540780065187</v>
      </c>
      <c r="F111" s="158">
        <f>((F38+F67+F77+F95+F102+F106+F107)/(1-C108))*C111</f>
        <v>185.68900736481658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709.81963802894415</v>
      </c>
      <c r="E113" s="127">
        <f>SUM(E106:E108)</f>
        <v>679.94620589373221</v>
      </c>
      <c r="F113" s="127">
        <f>SUM(F106:F108)</f>
        <v>784.28559307826322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709.81963802894415</v>
      </c>
      <c r="E123" s="116">
        <f>E113</f>
        <v>679.94620589373221</v>
      </c>
      <c r="F123" s="116">
        <f>F113</f>
        <v>784.28559307826322</v>
      </c>
    </row>
    <row r="124" spans="2:6" ht="13.9">
      <c r="B124" s="166" t="s">
        <v>280</v>
      </c>
      <c r="C124" s="167"/>
      <c r="D124" s="168">
        <f>ROUND(D117+D118+D119+D120+D121+D123,2)</f>
        <v>5601.94</v>
      </c>
      <c r="E124" s="168">
        <f>ROUND(E117+E118+E119+E120+E121+E123,2)</f>
        <v>5366.18</v>
      </c>
      <c r="F124" s="168">
        <f>ROUND(F117+F118+F119+F120+F121+F123,2)</f>
        <v>6189.63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2</v>
      </c>
      <c r="E128" s="198">
        <f>D124</f>
        <v>5601.94</v>
      </c>
      <c r="F128" s="197">
        <f>D128*E128</f>
        <v>11203.88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10732.36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12379.26</v>
      </c>
      <c r="F130" s="197">
        <f>D130*E130</f>
        <v>12379.26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23583.14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CCCCCC"/>
  </sheetPr>
  <dimension ref="B1:H132"/>
  <sheetViews>
    <sheetView showGridLines="0" topLeftCell="A7" zoomScaleNormal="100" workbookViewId="0">
      <selection activeCell="F17" sqref="F17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372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Resumo!E206</f>
        <v>1</v>
      </c>
      <c r="E16" s="71">
        <f>Resumo!E207</f>
        <v>0</v>
      </c>
      <c r="F16" s="71">
        <f>Resumo!E208</f>
        <v>1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7.6499999999999999E-2</v>
      </c>
      <c r="D108" s="99">
        <f>((D38+D67+D77+D95+D102+D106+D107)/(1-C108))*C108</f>
        <v>433.18915031355846</v>
      </c>
      <c r="E108" s="99">
        <f>((E38+E67+E77+E95+E102+E106+E107)/(1-C108))*C108</f>
        <v>414.95797440591957</v>
      </c>
      <c r="F108" s="99">
        <f>((F38+F67+F77+F95+F102+F106+F107)/(1-C108))*C108</f>
        <v>478.6342775921965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169.87809816217978</v>
      </c>
      <c r="E109" s="158">
        <f>((E38+E67+E77+E95+E102+E106+E107)/(1-C108))*C109</f>
        <v>162.7286174140861</v>
      </c>
      <c r="F109" s="158">
        <f>((F38+F67+F77+F95+F102+F106+F107)/(1-C108))*C109</f>
        <v>187.69971670282214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36.806921268472287</v>
      </c>
      <c r="E110" s="158">
        <f>((E38+E67+E77+E95+E102+E106+E107)/(1-C108))*C110</f>
        <v>35.257867106385319</v>
      </c>
      <c r="F110" s="158">
        <f>((F38+F67+F77+F95+F102+F106+F107)/(1-C108))*C110</f>
        <v>40.668271952278133</v>
      </c>
    </row>
    <row r="111" spans="2:8" ht="25.35">
      <c r="B111" s="157" t="s">
        <v>269</v>
      </c>
      <c r="C111" s="132">
        <v>0.04</v>
      </c>
      <c r="D111" s="158">
        <f>((D38+D67+D77+D95+D102+D106+D107)/(1-C108))*C111</f>
        <v>226.5041308829064</v>
      </c>
      <c r="E111" s="158">
        <f>((E38+E67+E77+E95+E102+E106+E107)/(1-C108))*C111</f>
        <v>216.97148988544814</v>
      </c>
      <c r="F111" s="158">
        <f>((F38+F67+F77+F95+F102+F106+F107)/(1-C108))*C111</f>
        <v>250.26628893709622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770.4795552445056</v>
      </c>
      <c r="E113" s="127">
        <f>SUM(E106:E108)</f>
        <v>738.05319300820679</v>
      </c>
      <c r="F113" s="127">
        <f>SUM(F106:F108)</f>
        <v>851.30923767844968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770.4795552445056</v>
      </c>
      <c r="E123" s="116">
        <f>E113</f>
        <v>738.05319300820679</v>
      </c>
      <c r="F123" s="116">
        <f>F113</f>
        <v>851.30923767844968</v>
      </c>
    </row>
    <row r="124" spans="2:6" ht="13.9">
      <c r="B124" s="166" t="s">
        <v>280</v>
      </c>
      <c r="C124" s="167"/>
      <c r="D124" s="168">
        <f>ROUND(D117+D118+D119+D120+D121+D123,2)</f>
        <v>5662.6</v>
      </c>
      <c r="E124" s="168">
        <f>ROUND(E117+E118+E119+E120+E121+E123,2)</f>
        <v>5424.29</v>
      </c>
      <c r="F124" s="168">
        <f>ROUND(F117+F118+F119+F120+F121+F123,2)</f>
        <v>6256.66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5662.6</v>
      </c>
      <c r="F128" s="197">
        <f>D128*E128</f>
        <v>5662.6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10848.58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1</v>
      </c>
      <c r="E130" s="198">
        <f>F124*2</f>
        <v>12513.32</v>
      </c>
      <c r="F130" s="197">
        <f>D130*E130</f>
        <v>12513.32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18175.919999999998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CCCCCC"/>
  </sheetPr>
  <dimension ref="B1:H132"/>
  <sheetViews>
    <sheetView showGridLines="0" topLeftCell="A37" zoomScaleNormal="100" workbookViewId="0">
      <selection activeCell="F56" sqref="F56"/>
    </sheetView>
  </sheetViews>
  <sheetFormatPr defaultColWidth="11.5703125" defaultRowHeight="12.75"/>
  <cols>
    <col min="1" max="1" width="6.140625" customWidth="1"/>
    <col min="2" max="2" width="73.140625" customWidth="1"/>
    <col min="3" max="3" width="15.28515625" customWidth="1"/>
    <col min="4" max="4" width="13.85546875" customWidth="1"/>
    <col min="5" max="5" width="13.140625" customWidth="1"/>
    <col min="6" max="6" width="12.5703125" customWidth="1"/>
    <col min="7" max="8" width="10.7109375" customWidth="1"/>
    <col min="9" max="1023" width="8.5703125" customWidth="1"/>
    <col min="1024" max="1024" width="8.7109375" customWidth="1"/>
  </cols>
  <sheetData>
    <row r="1" spans="2:6" ht="22.15">
      <c r="B1" s="243" t="s">
        <v>0</v>
      </c>
      <c r="C1" s="243"/>
      <c r="D1" s="243"/>
      <c r="E1" s="243"/>
    </row>
    <row r="2" spans="2:6" ht="16.7" customHeight="1">
      <c r="B2" s="244" t="s">
        <v>289</v>
      </c>
      <c r="C2" s="244"/>
      <c r="D2" s="244"/>
      <c r="E2" s="244"/>
    </row>
    <row r="3" spans="2:6" ht="13.9">
      <c r="B3" s="58"/>
      <c r="C3" s="58"/>
      <c r="D3" s="58"/>
      <c r="E3" s="59"/>
    </row>
    <row r="4" spans="2:6" ht="13.9">
      <c r="B4" s="60" t="s">
        <v>168</v>
      </c>
      <c r="C4" s="250" t="s">
        <v>169</v>
      </c>
      <c r="D4" s="250"/>
      <c r="E4" s="250"/>
      <c r="F4" s="250"/>
    </row>
    <row r="5" spans="2:6" ht="13.9">
      <c r="B5" s="60" t="s">
        <v>170</v>
      </c>
      <c r="C5" s="287"/>
      <c r="D5" s="287"/>
      <c r="E5" s="287"/>
      <c r="F5" s="287"/>
    </row>
    <row r="6" spans="2:6" ht="13.9">
      <c r="B6" s="60" t="s">
        <v>171</v>
      </c>
      <c r="C6" s="287"/>
      <c r="D6" s="287"/>
      <c r="E6" s="287"/>
      <c r="F6" s="287"/>
    </row>
    <row r="7" spans="2:6" ht="13.9">
      <c r="B7" s="60"/>
      <c r="C7" s="58"/>
      <c r="D7" s="58"/>
      <c r="E7" s="59"/>
    </row>
    <row r="8" spans="2:6" ht="13.9">
      <c r="B8" s="61" t="s">
        <v>172</v>
      </c>
      <c r="C8" s="62"/>
      <c r="D8" s="63"/>
      <c r="E8" s="59"/>
    </row>
    <row r="9" spans="2:6" ht="14.1">
      <c r="B9" s="64" t="s">
        <v>173</v>
      </c>
      <c r="C9" s="288"/>
      <c r="D9" s="288"/>
      <c r="E9" s="288"/>
      <c r="F9" s="288"/>
    </row>
    <row r="10" spans="2:6" ht="14.1">
      <c r="B10" s="64" t="s">
        <v>174</v>
      </c>
      <c r="C10" s="240" t="s">
        <v>373</v>
      </c>
      <c r="D10" s="240"/>
      <c r="E10" s="240"/>
      <c r="F10" s="240"/>
    </row>
    <row r="11" spans="2:6" ht="15">
      <c r="B11" s="65" t="s">
        <v>176</v>
      </c>
      <c r="C11" s="240">
        <v>2023</v>
      </c>
      <c r="D11" s="240"/>
      <c r="E11" s="240"/>
      <c r="F11" s="240"/>
    </row>
    <row r="12" spans="2:6" ht="14.1">
      <c r="B12" s="64" t="s">
        <v>177</v>
      </c>
      <c r="C12" s="240">
        <v>12</v>
      </c>
      <c r="D12" s="240"/>
      <c r="E12" s="240"/>
      <c r="F12" s="240"/>
    </row>
    <row r="13" spans="2:6" ht="13.9">
      <c r="B13" s="66"/>
      <c r="C13" s="67"/>
      <c r="D13" s="68"/>
      <c r="E13" s="59"/>
    </row>
    <row r="14" spans="2:6" ht="14.25" customHeight="1">
      <c r="B14" s="238" t="s">
        <v>178</v>
      </c>
      <c r="C14" s="238"/>
      <c r="D14" s="238"/>
      <c r="E14" s="238"/>
      <c r="F14" s="238"/>
    </row>
    <row r="15" spans="2:6" ht="37.35">
      <c r="B15" s="69" t="s">
        <v>179</v>
      </c>
      <c r="C15" s="69" t="s">
        <v>180</v>
      </c>
      <c r="D15" s="69" t="s">
        <v>291</v>
      </c>
      <c r="E15" s="69" t="s">
        <v>292</v>
      </c>
      <c r="F15" s="69" t="s">
        <v>293</v>
      </c>
    </row>
    <row r="16" spans="2:6" ht="49.35">
      <c r="B16" s="70" t="s">
        <v>183</v>
      </c>
      <c r="C16" s="71" t="s">
        <v>294</v>
      </c>
      <c r="D16" s="71">
        <f>Resumo!E210</f>
        <v>1</v>
      </c>
      <c r="E16" s="71">
        <f>Resumo!E211</f>
        <v>0</v>
      </c>
      <c r="F16" s="71">
        <v>0</v>
      </c>
    </row>
    <row r="17" spans="2:6" ht="13.9">
      <c r="B17" s="72"/>
      <c r="C17" s="73"/>
      <c r="D17" s="63"/>
      <c r="E17" s="59"/>
    </row>
    <row r="18" spans="2:6" ht="13.9">
      <c r="B18" s="72"/>
      <c r="C18" s="73"/>
      <c r="D18" s="63"/>
      <c r="E18" s="59"/>
    </row>
    <row r="19" spans="2:6" ht="16.7" customHeight="1">
      <c r="B19" s="238" t="s">
        <v>185</v>
      </c>
      <c r="C19" s="238"/>
      <c r="D19" s="238"/>
      <c r="E19" s="238"/>
      <c r="F19" s="238"/>
    </row>
    <row r="20" spans="2:6" ht="16.7" customHeight="1">
      <c r="B20" s="249" t="s">
        <v>186</v>
      </c>
      <c r="C20" s="249"/>
      <c r="D20" s="249"/>
      <c r="E20" s="249"/>
      <c r="F20" s="249"/>
    </row>
    <row r="21" spans="2:6" ht="14.1">
      <c r="B21" s="74" t="s">
        <v>187</v>
      </c>
      <c r="C21" s="240" t="s">
        <v>188</v>
      </c>
      <c r="D21" s="240"/>
      <c r="E21" s="240"/>
      <c r="F21" s="240"/>
    </row>
    <row r="22" spans="2:6" ht="14.1">
      <c r="B22" s="74" t="s">
        <v>189</v>
      </c>
      <c r="C22" s="240" t="s">
        <v>190</v>
      </c>
      <c r="D22" s="240"/>
      <c r="E22" s="240"/>
      <c r="F22" s="240"/>
    </row>
    <row r="23" spans="2:6" ht="14.1">
      <c r="B23" s="75" t="s">
        <v>191</v>
      </c>
      <c r="C23" s="242">
        <v>1702.49</v>
      </c>
      <c r="D23" s="242"/>
      <c r="E23" s="242"/>
      <c r="F23" s="242"/>
    </row>
    <row r="24" spans="2:6" ht="14.1">
      <c r="B24" s="75" t="s">
        <v>192</v>
      </c>
      <c r="C24" s="240" t="s">
        <v>193</v>
      </c>
      <c r="D24" s="240"/>
      <c r="E24" s="240"/>
      <c r="F24" s="240"/>
    </row>
    <row r="25" spans="2:6" ht="14.1">
      <c r="B25" s="75" t="s">
        <v>194</v>
      </c>
      <c r="C25" s="240" t="s">
        <v>295</v>
      </c>
      <c r="D25" s="240"/>
      <c r="E25" s="240"/>
      <c r="F25" s="240"/>
    </row>
    <row r="26" spans="2:6" ht="14.1">
      <c r="B26" s="75" t="s">
        <v>296</v>
      </c>
      <c r="C26" s="240" t="s">
        <v>297</v>
      </c>
      <c r="D26" s="240"/>
      <c r="E26" s="240"/>
      <c r="F26" s="240"/>
    </row>
    <row r="27" spans="2:6" ht="13.9">
      <c r="B27" s="76"/>
      <c r="C27" s="77"/>
      <c r="D27" s="78"/>
      <c r="E27" s="59"/>
    </row>
    <row r="28" spans="2:6" ht="37.35">
      <c r="B28" s="177" t="s">
        <v>197</v>
      </c>
      <c r="C28" s="178" t="s">
        <v>198</v>
      </c>
      <c r="D28" s="178" t="s">
        <v>298</v>
      </c>
      <c r="E28" s="178" t="s">
        <v>299</v>
      </c>
      <c r="F28" s="178" t="s">
        <v>300</v>
      </c>
    </row>
    <row r="29" spans="2:6" ht="16.7" customHeight="1">
      <c r="B29" s="238" t="s">
        <v>199</v>
      </c>
      <c r="C29" s="238"/>
      <c r="D29" s="238"/>
      <c r="E29" s="238"/>
      <c r="F29" s="238"/>
    </row>
    <row r="30" spans="2:6" ht="25.35">
      <c r="B30" s="81" t="s">
        <v>200</v>
      </c>
      <c r="C30" s="82" t="s">
        <v>201</v>
      </c>
      <c r="D30" s="83" t="s">
        <v>137</v>
      </c>
      <c r="E30" s="83" t="s">
        <v>137</v>
      </c>
      <c r="F30" s="83" t="s">
        <v>137</v>
      </c>
    </row>
    <row r="31" spans="2:6" ht="13.9">
      <c r="B31" s="84" t="s">
        <v>301</v>
      </c>
      <c r="C31" s="179">
        <f>C23</f>
        <v>1702.49</v>
      </c>
      <c r="D31" s="86">
        <f>C31</f>
        <v>1702.49</v>
      </c>
      <c r="E31" s="86">
        <f>C31</f>
        <v>1702.49</v>
      </c>
      <c r="F31" s="86">
        <f>C31</f>
        <v>1702.49</v>
      </c>
    </row>
    <row r="32" spans="2:6" ht="13.9">
      <c r="B32" s="84" t="s">
        <v>302</v>
      </c>
      <c r="C32" s="87">
        <v>0.3</v>
      </c>
      <c r="D32" s="88">
        <f>D31*C32</f>
        <v>510.74699999999996</v>
      </c>
      <c r="E32" s="88">
        <f>E31*C32</f>
        <v>510.74699999999996</v>
      </c>
      <c r="F32" s="88">
        <f>F31*C32</f>
        <v>510.74699999999996</v>
      </c>
    </row>
    <row r="33" spans="2:6" ht="13.9">
      <c r="B33" s="84" t="s">
        <v>204</v>
      </c>
      <c r="C33" s="89"/>
      <c r="D33" s="88"/>
      <c r="E33" s="88"/>
      <c r="F33" s="88"/>
    </row>
    <row r="34" spans="2:6" ht="13.9">
      <c r="B34" s="84" t="s">
        <v>205</v>
      </c>
      <c r="C34" s="87">
        <v>0.2</v>
      </c>
      <c r="D34" s="88">
        <v>0</v>
      </c>
      <c r="E34" s="88">
        <v>0</v>
      </c>
      <c r="F34" s="88">
        <f>((F31+F32)/220)*C34*7*15</f>
        <v>211.26353181818186</v>
      </c>
    </row>
    <row r="35" spans="2:6" ht="13.9">
      <c r="B35" s="84" t="s">
        <v>206</v>
      </c>
      <c r="C35" s="90"/>
      <c r="D35" s="88">
        <v>0</v>
      </c>
      <c r="E35" s="88">
        <v>0</v>
      </c>
      <c r="F35" s="88">
        <f>((F31+F32)/220)*1.2*15</f>
        <v>181.08302727272729</v>
      </c>
    </row>
    <row r="36" spans="2:6" ht="13.9">
      <c r="B36" s="84" t="s">
        <v>207</v>
      </c>
      <c r="C36" s="91"/>
      <c r="D36" s="88">
        <v>0</v>
      </c>
      <c r="E36" s="88">
        <v>0</v>
      </c>
      <c r="F36" s="88">
        <v>0</v>
      </c>
    </row>
    <row r="37" spans="2:6" ht="13.9">
      <c r="B37" s="84" t="s">
        <v>208</v>
      </c>
      <c r="C37" s="92"/>
      <c r="D37" s="88">
        <v>0</v>
      </c>
      <c r="E37" s="88">
        <v>0</v>
      </c>
      <c r="F37" s="88">
        <v>0</v>
      </c>
    </row>
    <row r="38" spans="2:6" ht="13.9">
      <c r="B38" s="93" t="s">
        <v>127</v>
      </c>
      <c r="C38" s="94"/>
      <c r="D38" s="95">
        <f>SUM(D31:D37)</f>
        <v>2213.2370000000001</v>
      </c>
      <c r="E38" s="95">
        <f>SUM(E31:E37)</f>
        <v>2213.2370000000001</v>
      </c>
      <c r="F38" s="95">
        <f>SUM(F31:F37)</f>
        <v>2605.5835590909091</v>
      </c>
    </row>
    <row r="39" spans="2:6" ht="13.9">
      <c r="B39" s="76"/>
      <c r="C39" s="77"/>
      <c r="D39" s="78"/>
      <c r="E39" s="59"/>
    </row>
    <row r="40" spans="2:6" ht="16.7" customHeight="1">
      <c r="B40" s="238" t="s">
        <v>209</v>
      </c>
      <c r="C40" s="238"/>
      <c r="D40" s="238"/>
      <c r="E40" s="238"/>
      <c r="F40" s="238"/>
    </row>
    <row r="41" spans="2:6" ht="13.9">
      <c r="B41" s="96" t="s">
        <v>210</v>
      </c>
      <c r="C41" s="97" t="s">
        <v>211</v>
      </c>
      <c r="D41" s="97" t="s">
        <v>137</v>
      </c>
      <c r="E41" s="97" t="s">
        <v>137</v>
      </c>
      <c r="F41" s="97" t="s">
        <v>137</v>
      </c>
    </row>
    <row r="42" spans="2:6" ht="13.9">
      <c r="B42" s="84" t="s">
        <v>212</v>
      </c>
      <c r="C42" s="98">
        <f>1/12</f>
        <v>8.3333333333333329E-2</v>
      </c>
      <c r="D42" s="99">
        <f>C42*D38</f>
        <v>184.43641666666667</v>
      </c>
      <c r="E42" s="99">
        <f>C42*E38</f>
        <v>184.43641666666667</v>
      </c>
      <c r="F42" s="99">
        <f>C42*F38</f>
        <v>217.13196325757576</v>
      </c>
    </row>
    <row r="43" spans="2:6" ht="25.35">
      <c r="B43" s="84" t="s">
        <v>303</v>
      </c>
      <c r="C43" s="98">
        <f>C42/3</f>
        <v>2.7777777777777776E-2</v>
      </c>
      <c r="D43" s="99">
        <f>C43*D38</f>
        <v>61.478805555555553</v>
      </c>
      <c r="E43" s="99">
        <f>C43*E38</f>
        <v>61.478805555555553</v>
      </c>
      <c r="F43" s="99">
        <f>C43*F38</f>
        <v>72.377321085858583</v>
      </c>
    </row>
    <row r="44" spans="2:6" ht="13.9">
      <c r="B44" s="100" t="s">
        <v>127</v>
      </c>
      <c r="C44" s="101">
        <f>SUM(C42:C43)</f>
        <v>0.1111111111111111</v>
      </c>
      <c r="D44" s="102">
        <f>SUM(D42:D43)</f>
        <v>245.91522222222221</v>
      </c>
      <c r="E44" s="102">
        <f>SUM(E42:E43)</f>
        <v>245.91522222222221</v>
      </c>
      <c r="F44" s="102">
        <f>SUM(F42:F43)</f>
        <v>289.50928434343433</v>
      </c>
    </row>
    <row r="45" spans="2:6" ht="13.9">
      <c r="B45" s="103" t="s">
        <v>214</v>
      </c>
      <c r="C45" s="97" t="s">
        <v>211</v>
      </c>
      <c r="D45" s="97" t="s">
        <v>137</v>
      </c>
      <c r="E45" s="97" t="s">
        <v>137</v>
      </c>
      <c r="F45" s="97" t="s">
        <v>137</v>
      </c>
    </row>
    <row r="46" spans="2:6" ht="13.9">
      <c r="B46" s="84" t="s">
        <v>215</v>
      </c>
      <c r="C46" s="98">
        <v>0.2</v>
      </c>
      <c r="D46" s="104">
        <f>C46*(D38+D44)</f>
        <v>491.83044444444454</v>
      </c>
      <c r="E46" s="104">
        <f>C46*(E38+E44)</f>
        <v>491.83044444444454</v>
      </c>
      <c r="F46" s="104">
        <f>C46*(F38+F44)</f>
        <v>579.01856868686878</v>
      </c>
    </row>
    <row r="47" spans="2:6" ht="13.9">
      <c r="B47" s="84" t="s">
        <v>216</v>
      </c>
      <c r="C47" s="98">
        <v>2.5000000000000001E-2</v>
      </c>
      <c r="D47" s="104">
        <f>C47*(D38+D44)</f>
        <v>61.478805555555567</v>
      </c>
      <c r="E47" s="104">
        <f>C47*(E38+E44)</f>
        <v>61.478805555555567</v>
      </c>
      <c r="F47" s="104">
        <f>C47*(F38+F44)</f>
        <v>72.377321085858597</v>
      </c>
    </row>
    <row r="48" spans="2:6" ht="13.9">
      <c r="B48" s="84" t="s">
        <v>217</v>
      </c>
      <c r="C48" s="98">
        <v>0.03</v>
      </c>
      <c r="D48" s="104">
        <f>C48*(D38+D44)</f>
        <v>73.774566666666672</v>
      </c>
      <c r="E48" s="104">
        <f>C48*(E38+E44)</f>
        <v>73.774566666666672</v>
      </c>
      <c r="F48" s="104">
        <f>C48*(F38+F44)</f>
        <v>86.852785303030302</v>
      </c>
    </row>
    <row r="49" spans="2:6" ht="13.9">
      <c r="B49" s="84" t="s">
        <v>218</v>
      </c>
      <c r="C49" s="98">
        <v>1.4999999999999999E-2</v>
      </c>
      <c r="D49" s="104">
        <f>C49*(D38+D44)</f>
        <v>36.887283333333336</v>
      </c>
      <c r="E49" s="104">
        <f>C49*(E38+E44)</f>
        <v>36.887283333333336</v>
      </c>
      <c r="F49" s="104">
        <f>C49*(F38+F44)</f>
        <v>43.426392651515151</v>
      </c>
    </row>
    <row r="50" spans="2:6" ht="13.9">
      <c r="B50" s="84" t="s">
        <v>219</v>
      </c>
      <c r="C50" s="98">
        <v>0.01</v>
      </c>
      <c r="D50" s="104">
        <f>C50*(D38+D44)</f>
        <v>24.591522222222224</v>
      </c>
      <c r="E50" s="104">
        <f>C50*(E38+E44)</f>
        <v>24.591522222222224</v>
      </c>
      <c r="F50" s="104">
        <f>C50*(F38+F44)</f>
        <v>28.950928434343439</v>
      </c>
    </row>
    <row r="51" spans="2:6" ht="13.9">
      <c r="B51" s="84" t="s">
        <v>220</v>
      </c>
      <c r="C51" s="98">
        <v>6.0000000000000001E-3</v>
      </c>
      <c r="D51" s="104">
        <f>C51*(D38+D44)</f>
        <v>14.754913333333334</v>
      </c>
      <c r="E51" s="104">
        <f>C51*(E38+E44)</f>
        <v>14.754913333333334</v>
      </c>
      <c r="F51" s="104">
        <f>C51*(F38+F44)</f>
        <v>17.370557060606064</v>
      </c>
    </row>
    <row r="52" spans="2:6" ht="13.9">
      <c r="B52" s="84" t="s">
        <v>221</v>
      </c>
      <c r="C52" s="98">
        <v>2E-3</v>
      </c>
      <c r="D52" s="104">
        <f>C52*(D38+D44)</f>
        <v>4.9183044444444448</v>
      </c>
      <c r="E52" s="104">
        <f>C52*(E38+E44)</f>
        <v>4.9183044444444448</v>
      </c>
      <c r="F52" s="104">
        <f>C52*(F38+F44)</f>
        <v>5.7901856868686874</v>
      </c>
    </row>
    <row r="53" spans="2:6" ht="13.9">
      <c r="B53" s="84" t="s">
        <v>222</v>
      </c>
      <c r="C53" s="98">
        <v>0.08</v>
      </c>
      <c r="D53" s="104">
        <f>C53*(D38+D44)</f>
        <v>196.73217777777779</v>
      </c>
      <c r="E53" s="104">
        <f>C53*(E38+E44)</f>
        <v>196.73217777777779</v>
      </c>
      <c r="F53" s="104">
        <f>C53*(F38+F44)</f>
        <v>231.60742747474751</v>
      </c>
    </row>
    <row r="54" spans="2:6" ht="13.9">
      <c r="B54" s="100" t="s">
        <v>127</v>
      </c>
      <c r="C54" s="101">
        <f>SUM(C46:C53)</f>
        <v>0.36800000000000005</v>
      </c>
      <c r="D54" s="105">
        <f>SUM(D46:D53)</f>
        <v>904.96801777777796</v>
      </c>
      <c r="E54" s="105">
        <f>SUM(E46:E53)</f>
        <v>904.96801777777796</v>
      </c>
      <c r="F54" s="105">
        <f>SUM(F46:F53)</f>
        <v>1065.3941663838386</v>
      </c>
    </row>
    <row r="55" spans="2:6" ht="25.35">
      <c r="B55" s="106" t="s">
        <v>223</v>
      </c>
      <c r="C55" s="107" t="s">
        <v>201</v>
      </c>
      <c r="D55" s="97" t="s">
        <v>137</v>
      </c>
      <c r="E55" s="97" t="s">
        <v>137</v>
      </c>
      <c r="F55" s="97" t="s">
        <v>137</v>
      </c>
    </row>
    <row r="56" spans="2:6" ht="13.9">
      <c r="B56" s="84" t="s">
        <v>304</v>
      </c>
      <c r="C56" s="180">
        <v>0</v>
      </c>
      <c r="D56" s="181"/>
      <c r="E56" s="181"/>
      <c r="F56" s="181"/>
    </row>
    <row r="57" spans="2:6" ht="13.9">
      <c r="B57" s="84" t="s">
        <v>305</v>
      </c>
      <c r="C57" s="109">
        <f>'Memória de Cálculo'!C6</f>
        <v>36</v>
      </c>
      <c r="D57" s="182">
        <f>'Memória de Cálculo'!E6</f>
        <v>926.64</v>
      </c>
      <c r="E57" s="182">
        <f>'Memória de Cálculo'!E7</f>
        <v>534.6</v>
      </c>
      <c r="F57" s="182">
        <f>'Memória de Cálculo'!E8</f>
        <v>534.6</v>
      </c>
    </row>
    <row r="58" spans="2:6" ht="13.9">
      <c r="B58" s="112" t="s">
        <v>306</v>
      </c>
      <c r="C58" s="109">
        <v>0</v>
      </c>
      <c r="D58" s="113">
        <f>C58</f>
        <v>0</v>
      </c>
      <c r="E58" s="113">
        <f>C58</f>
        <v>0</v>
      </c>
      <c r="F58" s="113">
        <f>C58</f>
        <v>0</v>
      </c>
    </row>
    <row r="59" spans="2:6" ht="13.9">
      <c r="B59" s="84" t="s">
        <v>227</v>
      </c>
      <c r="C59" s="109">
        <v>0</v>
      </c>
      <c r="D59" s="113">
        <f>C59</f>
        <v>0</v>
      </c>
      <c r="E59" s="113">
        <f>D59</f>
        <v>0</v>
      </c>
      <c r="F59" s="113">
        <f>E59</f>
        <v>0</v>
      </c>
    </row>
    <row r="60" spans="2:6" ht="13.9">
      <c r="B60" s="84" t="s">
        <v>307</v>
      </c>
      <c r="C60" s="114">
        <v>9.5500000000000004E-5</v>
      </c>
      <c r="D60" s="183">
        <f>D31*C60*2.5</f>
        <v>0.4064694875</v>
      </c>
      <c r="E60" s="183">
        <f>E31*C60*2.5</f>
        <v>0.4064694875</v>
      </c>
      <c r="F60" s="183">
        <f>F31*C60*2.5</f>
        <v>0.4064694875</v>
      </c>
    </row>
    <row r="61" spans="2:6" ht="13.9">
      <c r="B61" s="84" t="s">
        <v>308</v>
      </c>
      <c r="C61" s="114">
        <v>9.5500000000000004E-5</v>
      </c>
      <c r="D61" s="184">
        <f>D38*C61*30</f>
        <v>6.3409240050000006</v>
      </c>
      <c r="E61" s="184">
        <f>E38*C61*30</f>
        <v>6.3409240050000006</v>
      </c>
      <c r="F61" s="184">
        <f>F38*C61*30</f>
        <v>7.464996896795455</v>
      </c>
    </row>
    <row r="62" spans="2:6" ht="13.9">
      <c r="B62" s="100" t="s">
        <v>127</v>
      </c>
      <c r="C62" s="116"/>
      <c r="D62" s="117">
        <f>SUM(D56:D61)</f>
        <v>933.3873934925</v>
      </c>
      <c r="E62" s="117">
        <f>SUM(E56:E61)</f>
        <v>541.34739349250003</v>
      </c>
      <c r="F62" s="117">
        <f>SUM(F56:F61)</f>
        <v>542.47146638429547</v>
      </c>
    </row>
    <row r="63" spans="2:6" ht="13.9">
      <c r="B63" s="118" t="s">
        <v>230</v>
      </c>
      <c r="C63" s="119" t="s">
        <v>211</v>
      </c>
      <c r="D63" s="83" t="s">
        <v>137</v>
      </c>
      <c r="E63" s="83" t="s">
        <v>137</v>
      </c>
      <c r="F63" s="83" t="s">
        <v>137</v>
      </c>
    </row>
    <row r="64" spans="2:6" ht="13.9">
      <c r="B64" s="120" t="s">
        <v>231</v>
      </c>
      <c r="C64" s="121">
        <f>C44</f>
        <v>0.1111111111111111</v>
      </c>
      <c r="D64" s="122">
        <f>D44</f>
        <v>245.91522222222221</v>
      </c>
      <c r="E64" s="122">
        <f>E44</f>
        <v>245.91522222222221</v>
      </c>
      <c r="F64" s="122">
        <f>F44</f>
        <v>289.50928434343433</v>
      </c>
    </row>
    <row r="65" spans="2:7" ht="13.9">
      <c r="B65" s="123" t="s">
        <v>232</v>
      </c>
      <c r="C65" s="124">
        <f>C54</f>
        <v>0.36800000000000005</v>
      </c>
      <c r="D65" s="99">
        <f>D54</f>
        <v>904.96801777777796</v>
      </c>
      <c r="E65" s="99">
        <f>E54</f>
        <v>904.96801777777796</v>
      </c>
      <c r="F65" s="99">
        <f>F54</f>
        <v>1065.3941663838386</v>
      </c>
    </row>
    <row r="66" spans="2:7" ht="13.9">
      <c r="B66" s="123" t="s">
        <v>233</v>
      </c>
      <c r="C66" s="125">
        <v>0</v>
      </c>
      <c r="D66" s="99">
        <f>D62</f>
        <v>933.3873934925</v>
      </c>
      <c r="E66" s="99">
        <f>E62</f>
        <v>541.34739349250003</v>
      </c>
      <c r="F66" s="99">
        <f>F62</f>
        <v>542.47146638429547</v>
      </c>
    </row>
    <row r="67" spans="2:7" ht="13.9">
      <c r="B67" s="93" t="s">
        <v>127</v>
      </c>
      <c r="C67" s="126"/>
      <c r="D67" s="127">
        <f>SUM(D64:D66)</f>
        <v>2084.2706334925001</v>
      </c>
      <c r="E67" s="127">
        <f>SUM(E64:E66)</f>
        <v>1692.2306334925001</v>
      </c>
      <c r="F67" s="127">
        <f>SUM(F64:F66)</f>
        <v>1897.3749171115683</v>
      </c>
    </row>
    <row r="68" spans="2:7" ht="13.9">
      <c r="B68" s="128"/>
      <c r="C68" s="78"/>
      <c r="D68" s="78"/>
      <c r="E68" s="59"/>
    </row>
    <row r="69" spans="2:7" ht="16.7" customHeight="1">
      <c r="B69" s="238" t="s">
        <v>234</v>
      </c>
      <c r="C69" s="238"/>
      <c r="D69" s="238"/>
      <c r="E69" s="238"/>
      <c r="F69" s="238"/>
    </row>
    <row r="70" spans="2:7" ht="13.9">
      <c r="B70" s="185" t="s">
        <v>235</v>
      </c>
      <c r="C70" s="156" t="s">
        <v>211</v>
      </c>
      <c r="D70" s="186" t="s">
        <v>137</v>
      </c>
      <c r="E70" s="186" t="s">
        <v>137</v>
      </c>
      <c r="F70" s="186" t="s">
        <v>137</v>
      </c>
    </row>
    <row r="71" spans="2:7" ht="24.6">
      <c r="B71" s="84" t="s">
        <v>236</v>
      </c>
      <c r="C71" s="132">
        <f>1/12*0.05</f>
        <v>4.1666666666666666E-3</v>
      </c>
      <c r="D71" s="99">
        <f>C71*D38</f>
        <v>9.221820833333334</v>
      </c>
      <c r="E71" s="99">
        <f>C71*E38</f>
        <v>9.221820833333334</v>
      </c>
      <c r="F71" s="99">
        <f>C71*F38</f>
        <v>10.856598162878788</v>
      </c>
    </row>
    <row r="72" spans="2:7" ht="13.9">
      <c r="B72" s="133" t="s">
        <v>237</v>
      </c>
      <c r="C72" s="132">
        <f>C53*C71</f>
        <v>3.3333333333333332E-4</v>
      </c>
      <c r="D72" s="99">
        <f>C72*D38</f>
        <v>0.73774566666666663</v>
      </c>
      <c r="E72" s="99">
        <f>C72*E38</f>
        <v>0.73774566666666663</v>
      </c>
      <c r="F72" s="99">
        <f>C72*F38</f>
        <v>0.868527853030303</v>
      </c>
    </row>
    <row r="73" spans="2:7" ht="13.9">
      <c r="B73" s="84" t="s">
        <v>238</v>
      </c>
      <c r="C73" s="132">
        <v>0</v>
      </c>
      <c r="D73" s="99">
        <f>C73*D38</f>
        <v>0</v>
      </c>
      <c r="E73" s="99">
        <f>C73*E38</f>
        <v>0</v>
      </c>
      <c r="F73" s="99">
        <f>C73*F38</f>
        <v>0</v>
      </c>
    </row>
    <row r="74" spans="2:7" ht="24.6">
      <c r="B74" s="84" t="s">
        <v>239</v>
      </c>
      <c r="C74" s="132">
        <f>1/30*7/12</f>
        <v>1.9444444444444445E-2</v>
      </c>
      <c r="D74" s="99">
        <f>C74*D38</f>
        <v>43.035163888888889</v>
      </c>
      <c r="E74" s="99">
        <f>C74*E38</f>
        <v>43.035163888888889</v>
      </c>
      <c r="F74" s="99">
        <f>C74*F38</f>
        <v>50.664124760101011</v>
      </c>
    </row>
    <row r="75" spans="2:7" ht="25.35">
      <c r="B75" s="84" t="s">
        <v>240</v>
      </c>
      <c r="C75" s="132">
        <f>C54*C74</f>
        <v>7.1555555555555565E-3</v>
      </c>
      <c r="D75" s="99">
        <f>C75*D38</f>
        <v>15.836940311111114</v>
      </c>
      <c r="E75" s="99">
        <f>C75*E38</f>
        <v>15.836940311111114</v>
      </c>
      <c r="F75" s="99">
        <f>C75*F38</f>
        <v>18.644397911717174</v>
      </c>
      <c r="G75" s="134"/>
    </row>
    <row r="76" spans="2:7" ht="13.9">
      <c r="B76" s="84" t="s">
        <v>241</v>
      </c>
      <c r="C76" s="135">
        <f>0.08*0.4*0.9*(1+1/12+1/12+1/3*1/12)</f>
        <v>3.4399999999999993E-2</v>
      </c>
      <c r="D76" s="99">
        <f>C76*D38</f>
        <v>76.135352799999993</v>
      </c>
      <c r="E76" s="99">
        <f>C76*E38</f>
        <v>76.135352799999993</v>
      </c>
      <c r="F76" s="99">
        <f>C76*F38</f>
        <v>89.632074432727251</v>
      </c>
    </row>
    <row r="77" spans="2:7" ht="13.9">
      <c r="B77" s="93" t="s">
        <v>127</v>
      </c>
      <c r="C77" s="136">
        <f>SUM(C71:C76)</f>
        <v>6.5500000000000003E-2</v>
      </c>
      <c r="D77" s="127">
        <f>SUM(D71:D76)</f>
        <v>144.96702349999998</v>
      </c>
      <c r="E77" s="127">
        <f>SUM(E71:E76)</f>
        <v>144.96702349999998</v>
      </c>
      <c r="F77" s="127">
        <f>SUM(F71:F76)</f>
        <v>170.66572312045452</v>
      </c>
    </row>
    <row r="78" spans="2:7">
      <c r="B78" s="137"/>
      <c r="C78" s="138"/>
      <c r="D78" s="138"/>
      <c r="E78" s="59"/>
    </row>
    <row r="79" spans="2:7" ht="16.7" customHeight="1">
      <c r="B79" s="238" t="s">
        <v>242</v>
      </c>
      <c r="C79" s="238"/>
      <c r="D79" s="238"/>
      <c r="E79" s="238"/>
      <c r="F79" s="238"/>
    </row>
    <row r="80" spans="2:7" ht="13.9">
      <c r="B80" s="187" t="s">
        <v>243</v>
      </c>
      <c r="C80" s="188" t="s">
        <v>211</v>
      </c>
      <c r="D80" s="189" t="s">
        <v>137</v>
      </c>
      <c r="E80" s="189" t="s">
        <v>137</v>
      </c>
      <c r="F80" s="189" t="s">
        <v>137</v>
      </c>
    </row>
    <row r="81" spans="2:6" ht="13.9">
      <c r="B81" s="84" t="s">
        <v>244</v>
      </c>
      <c r="C81" s="98">
        <f>1/12</f>
        <v>8.3333333333333329E-2</v>
      </c>
      <c r="D81" s="104">
        <f>C81*(D38+D67+D77)</f>
        <v>370.20622141604167</v>
      </c>
      <c r="E81" s="104">
        <f>C81*(E38+E67+E77)</f>
        <v>337.53622141604166</v>
      </c>
      <c r="F81" s="104">
        <f>C81*(F38+F67+F77)</f>
        <v>389.46868327691095</v>
      </c>
    </row>
    <row r="82" spans="2:6" ht="13.9">
      <c r="B82" s="84" t="s">
        <v>245</v>
      </c>
      <c r="C82" s="141">
        <f>'Memória de Cálculo'!C21</f>
        <v>2.8E-3</v>
      </c>
      <c r="D82" s="104">
        <f>C82*(D38+D67+D77)</f>
        <v>12.438929039579</v>
      </c>
      <c r="E82" s="104">
        <f>C82*(E38+E67+E77)</f>
        <v>11.341217039579</v>
      </c>
      <c r="F82" s="104">
        <f>C82*(F38+F67+F77)</f>
        <v>13.086147758104207</v>
      </c>
    </row>
    <row r="83" spans="2:6" ht="13.9">
      <c r="B83" s="84" t="s">
        <v>246</v>
      </c>
      <c r="C83" s="141">
        <f>'Memória de Cálculo'!D28/30/12*'Memória de Cálculo'!D26*'Memória de Cálculo'!D27</f>
        <v>1.8725E-4</v>
      </c>
      <c r="D83" s="104">
        <f>C83*(D38+D67+D77)</f>
        <v>0.83185337952184568</v>
      </c>
      <c r="E83" s="104">
        <f>C83*(E38+E67+E77)</f>
        <v>0.7584438895218456</v>
      </c>
      <c r="F83" s="104">
        <f>C83*(F38+F67+F77)</f>
        <v>0.87513613132321888</v>
      </c>
    </row>
    <row r="84" spans="2:6" ht="13.9">
      <c r="B84" s="84" t="s">
        <v>247</v>
      </c>
      <c r="C84" s="141">
        <f>'Memória de Cálculo'!D32/30/12</f>
        <v>1.9202777777777779E-3</v>
      </c>
      <c r="D84" s="104">
        <f>C84*(D38+D67+D77)</f>
        <v>8.5307853621636536</v>
      </c>
      <c r="E84" s="104">
        <f>C84*(E38+E67+E77)</f>
        <v>7.7779596621636538</v>
      </c>
      <c r="F84" s="104">
        <f>C84*(F38+F67+F77)</f>
        <v>8.9746566916442845</v>
      </c>
    </row>
    <row r="85" spans="2:6" ht="13.9">
      <c r="B85" s="84" t="s">
        <v>248</v>
      </c>
      <c r="C85" s="98">
        <f>120/30*'Memória de Cálculo'!D42*'Memória de Cálculo'!D43</f>
        <v>1.29536E-3</v>
      </c>
      <c r="D85" s="104">
        <f>C85*(D38+D67+D77)</f>
        <v>5.7546039716818047</v>
      </c>
      <c r="E85" s="104">
        <f>C85*(E38+E67+E77)</f>
        <v>5.2467710372818051</v>
      </c>
      <c r="F85" s="104">
        <f>C85*(F38+F67+F77)</f>
        <v>6.0540258428349523</v>
      </c>
    </row>
    <row r="86" spans="2:6" ht="13.9">
      <c r="B86" s="84" t="s">
        <v>249</v>
      </c>
      <c r="C86" s="141">
        <v>0</v>
      </c>
      <c r="D86" s="104">
        <f>C86*(D38+D67+D77)</f>
        <v>0</v>
      </c>
      <c r="E86" s="104">
        <f>C86*(E38+E67+E77)</f>
        <v>0</v>
      </c>
      <c r="F86" s="104">
        <f>C86*(F38+F67+F77)</f>
        <v>0</v>
      </c>
    </row>
    <row r="87" spans="2:6" ht="13.9">
      <c r="B87" s="93" t="s">
        <v>127</v>
      </c>
      <c r="C87" s="142">
        <f>SUM(C81:C86)</f>
        <v>8.9536221111111106E-2</v>
      </c>
      <c r="D87" s="127">
        <f>SUM(D81:D86)</f>
        <v>397.76239316898807</v>
      </c>
      <c r="E87" s="127">
        <f>SUM(E81:E86)</f>
        <v>362.66061304458799</v>
      </c>
      <c r="F87" s="127">
        <f>SUM(F81:F86)</f>
        <v>418.45864970081766</v>
      </c>
    </row>
    <row r="88" spans="2:6" ht="13.9">
      <c r="B88" s="139" t="s">
        <v>250</v>
      </c>
      <c r="C88" s="140" t="s">
        <v>211</v>
      </c>
      <c r="D88" s="97" t="s">
        <v>137</v>
      </c>
      <c r="E88" s="97" t="s">
        <v>137</v>
      </c>
      <c r="F88" s="97" t="s">
        <v>137</v>
      </c>
    </row>
    <row r="89" spans="2:6" ht="25.35">
      <c r="B89" s="143" t="s">
        <v>251</v>
      </c>
      <c r="C89" s="144">
        <v>0.5</v>
      </c>
      <c r="D89" s="145">
        <v>0</v>
      </c>
      <c r="E89" s="145">
        <f>(E38/220)*15*1.5</f>
        <v>226.35378409090913</v>
      </c>
      <c r="F89" s="145">
        <f>(F38/220)*15*1.5</f>
        <v>266.48013672520659</v>
      </c>
    </row>
    <row r="90" spans="2:6" ht="13.9">
      <c r="B90" s="93" t="s">
        <v>127</v>
      </c>
      <c r="C90" s="142"/>
      <c r="D90" s="127">
        <f>SUM(D89:D89)</f>
        <v>0</v>
      </c>
      <c r="E90" s="127">
        <f>SUM(E89:E89)</f>
        <v>226.35378409090913</v>
      </c>
      <c r="F90" s="127">
        <f>SUM(F89:F89)</f>
        <v>266.48013672520659</v>
      </c>
    </row>
    <row r="91" spans="2:6" ht="13.9">
      <c r="B91" s="146"/>
      <c r="C91" s="147"/>
      <c r="D91" s="78"/>
      <c r="E91" s="78"/>
    </row>
    <row r="92" spans="2:6" ht="13.9">
      <c r="B92" s="129" t="s">
        <v>252</v>
      </c>
      <c r="C92" s="130" t="s">
        <v>211</v>
      </c>
      <c r="D92" s="131" t="s">
        <v>137</v>
      </c>
      <c r="E92" s="131" t="s">
        <v>137</v>
      </c>
      <c r="F92" s="131" t="s">
        <v>137</v>
      </c>
    </row>
    <row r="93" spans="2:6" ht="13.9">
      <c r="B93" s="143" t="s">
        <v>253</v>
      </c>
      <c r="C93" s="144">
        <f>C87</f>
        <v>8.9536221111111106E-2</v>
      </c>
      <c r="D93" s="145">
        <f>D87</f>
        <v>397.76239316898807</v>
      </c>
      <c r="E93" s="145">
        <f>E87</f>
        <v>362.66061304458799</v>
      </c>
      <c r="F93" s="145">
        <f>F87</f>
        <v>418.45864970081766</v>
      </c>
    </row>
    <row r="94" spans="2:6" ht="13.9">
      <c r="B94" s="148" t="s">
        <v>254</v>
      </c>
      <c r="C94" s="144">
        <f>C89</f>
        <v>0.5</v>
      </c>
      <c r="D94" s="145">
        <f>D90</f>
        <v>0</v>
      </c>
      <c r="E94" s="145">
        <f>E90</f>
        <v>226.35378409090913</v>
      </c>
      <c r="F94" s="145">
        <f>F90</f>
        <v>266.48013672520659</v>
      </c>
    </row>
    <row r="95" spans="2:6" ht="13.9">
      <c r="B95" s="93" t="s">
        <v>127</v>
      </c>
      <c r="C95" s="149"/>
      <c r="D95" s="127">
        <f>SUM(D93:D94)</f>
        <v>397.76239316898807</v>
      </c>
      <c r="E95" s="127">
        <f>SUM(E93:E94)</f>
        <v>589.01439713549712</v>
      </c>
      <c r="F95" s="127">
        <f>SUM(F93:F94)</f>
        <v>684.93878642602431</v>
      </c>
    </row>
    <row r="96" spans="2:6">
      <c r="B96" s="137"/>
      <c r="C96" s="150"/>
      <c r="D96" s="138"/>
      <c r="E96" s="59"/>
    </row>
    <row r="97" spans="2:8" ht="16.7" customHeight="1">
      <c r="B97" s="238" t="s">
        <v>255</v>
      </c>
      <c r="C97" s="238"/>
      <c r="D97" s="238"/>
      <c r="E97" s="238"/>
      <c r="F97" s="238"/>
    </row>
    <row r="98" spans="2:8" ht="13.9">
      <c r="B98" s="129" t="s">
        <v>256</v>
      </c>
      <c r="C98" s="130" t="s">
        <v>309</v>
      </c>
      <c r="D98" s="131" t="s">
        <v>137</v>
      </c>
      <c r="E98" s="131" t="s">
        <v>137</v>
      </c>
      <c r="F98" s="131" t="s">
        <v>137</v>
      </c>
    </row>
    <row r="99" spans="2:8" ht="13.9">
      <c r="B99" s="84" t="s">
        <v>257</v>
      </c>
      <c r="C99" s="152">
        <f>Insumos!J13</f>
        <v>41.683333333333337</v>
      </c>
      <c r="D99" s="153">
        <f>C99</f>
        <v>41.683333333333337</v>
      </c>
      <c r="E99" s="153">
        <f>C99</f>
        <v>41.683333333333337</v>
      </c>
      <c r="F99" s="153">
        <f>C99</f>
        <v>41.683333333333337</v>
      </c>
    </row>
    <row r="100" spans="2:8" ht="13.9">
      <c r="B100" s="84" t="s">
        <v>310</v>
      </c>
      <c r="C100" s="152">
        <f>Insumos!J21</f>
        <v>10.203333333333333</v>
      </c>
      <c r="D100" s="153">
        <f>C100</f>
        <v>10.203333333333333</v>
      </c>
      <c r="E100" s="153">
        <f>C100/2</f>
        <v>5.1016666666666666</v>
      </c>
      <c r="F100" s="153">
        <f>C100/2</f>
        <v>5.1016666666666666</v>
      </c>
    </row>
    <row r="101" spans="2:8" ht="13.9">
      <c r="B101" s="84" t="s">
        <v>311</v>
      </c>
      <c r="C101" s="152">
        <v>0</v>
      </c>
      <c r="D101" s="99">
        <f>C101</f>
        <v>0</v>
      </c>
      <c r="E101" s="99">
        <f>C101</f>
        <v>0</v>
      </c>
      <c r="F101" s="99">
        <f>C101</f>
        <v>0</v>
      </c>
    </row>
    <row r="102" spans="2:8" ht="13.9">
      <c r="B102" s="154" t="s">
        <v>127</v>
      </c>
      <c r="C102" s="127">
        <f>SUM(C99:C101)</f>
        <v>51.88666666666667</v>
      </c>
      <c r="D102" s="127">
        <f>SUM(D99:D101)</f>
        <v>51.88666666666667</v>
      </c>
      <c r="E102" s="127">
        <f>SUM(E99:E101)</f>
        <v>46.785000000000004</v>
      </c>
      <c r="F102" s="127">
        <f>SUM(F99:F101)</f>
        <v>46.785000000000004</v>
      </c>
    </row>
    <row r="103" spans="2:8" ht="13.9">
      <c r="B103" s="128"/>
      <c r="C103" s="155"/>
      <c r="D103" s="78"/>
      <c r="E103" s="59"/>
    </row>
    <row r="104" spans="2:8" ht="16.7" customHeight="1">
      <c r="B104" s="238" t="s">
        <v>261</v>
      </c>
      <c r="C104" s="238"/>
      <c r="D104" s="238"/>
      <c r="E104" s="238"/>
      <c r="F104" s="238"/>
    </row>
    <row r="105" spans="2:8" ht="13.9">
      <c r="B105" s="81" t="s">
        <v>262</v>
      </c>
      <c r="C105" s="156" t="s">
        <v>211</v>
      </c>
      <c r="D105" s="83" t="s">
        <v>137</v>
      </c>
      <c r="E105" s="83" t="s">
        <v>137</v>
      </c>
      <c r="F105" s="83" t="s">
        <v>137</v>
      </c>
    </row>
    <row r="106" spans="2:8" ht="13.9">
      <c r="B106" s="84" t="s">
        <v>263</v>
      </c>
      <c r="C106" s="135">
        <v>3.2000000000000001E-2</v>
      </c>
      <c r="D106" s="122">
        <f>C106*(D38+D67+D77+D95+D102)</f>
        <v>156.54795893850093</v>
      </c>
      <c r="E106" s="122">
        <f>C106*(E38+E67+E77+E95+E102)</f>
        <v>149.9594897320959</v>
      </c>
      <c r="F106" s="122">
        <f>C106*(F38+F67+F77+F95+F102)</f>
        <v>172.97113554396657</v>
      </c>
      <c r="H106" s="190"/>
    </row>
    <row r="107" spans="2:8" ht="13.9">
      <c r="B107" s="84" t="s">
        <v>264</v>
      </c>
      <c r="C107" s="135">
        <v>3.5799999999999998E-2</v>
      </c>
      <c r="D107" s="99">
        <f>C107*(D38+D67+D77+D95+D102+D106)</f>
        <v>180.74244599244625</v>
      </c>
      <c r="E107" s="99">
        <f>C107*(E38+E67+E77+E95+E102+E106)</f>
        <v>173.13572887019131</v>
      </c>
      <c r="F107" s="99">
        <f>C107*(F38+F67+F77+F95+F102+F106)</f>
        <v>199.70382454228661</v>
      </c>
      <c r="H107" s="190"/>
    </row>
    <row r="108" spans="2:8" ht="13.9">
      <c r="B108" s="84" t="s">
        <v>312</v>
      </c>
      <c r="C108" s="132">
        <f>SUM(C109:C112)</f>
        <v>8.6499999999999994E-2</v>
      </c>
      <c r="D108" s="99">
        <f>((D38+D67+D77+D95+D102+D106+D107)/(1-C108))*C108</f>
        <v>495.17714453438668</v>
      </c>
      <c r="E108" s="99">
        <f>((E38+E67+E77+E95+E102+E106+E107)/(1-C108))*C108</f>
        <v>474.33714514632686</v>
      </c>
      <c r="F108" s="99">
        <f>((F38+F67+F77+F95+F102+F106+F107)/(1-C108))*C108</f>
        <v>547.12532546770171</v>
      </c>
      <c r="H108" s="190"/>
    </row>
    <row r="109" spans="2:8" ht="13.9">
      <c r="B109" s="157" t="s">
        <v>266</v>
      </c>
      <c r="C109" s="132">
        <f>0.03</f>
        <v>0.03</v>
      </c>
      <c r="D109" s="158">
        <f>((D38+D67+D77+D95+D102+D106+D107)/(1-C108))*C109</f>
        <v>171.73773798880464</v>
      </c>
      <c r="E109" s="158">
        <f>((E38+E67+E77+E95+E102+E106+E107)/(1-C108))*C109</f>
        <v>164.50999253629834</v>
      </c>
      <c r="F109" s="158">
        <f>((F38+F67+F77+F95+F102+F106+F107)/(1-C108))*C109</f>
        <v>189.75444813908732</v>
      </c>
    </row>
    <row r="110" spans="2:8" ht="13.9">
      <c r="B110" s="157" t="s">
        <v>313</v>
      </c>
      <c r="C110" s="132">
        <f>0.0065</f>
        <v>6.4999999999999997E-3</v>
      </c>
      <c r="D110" s="158">
        <f>((D38+D67+D77+D95+D102+D106+D107)/(1-C108))*C110</f>
        <v>37.209843230907673</v>
      </c>
      <c r="E110" s="158">
        <f>((E38+E67+E77+E95+E102+E106+E107)/(1-C108))*C110</f>
        <v>35.643831716197973</v>
      </c>
      <c r="F110" s="158">
        <f>((F38+F67+F77+F95+F102+F106+F107)/(1-C108))*C110</f>
        <v>41.113463763468921</v>
      </c>
    </row>
    <row r="111" spans="2:8" ht="25.35">
      <c r="B111" s="157" t="s">
        <v>269</v>
      </c>
      <c r="C111" s="132">
        <v>0.05</v>
      </c>
      <c r="D111" s="158">
        <f>((D38+D67+D77+D95+D102+D106+D107)/(1-C108))*C111</f>
        <v>286.22956331467441</v>
      </c>
      <c r="E111" s="158">
        <f>((E38+E67+E77+E95+E102+E106+E107)/(1-C108))*C111</f>
        <v>274.18332089383057</v>
      </c>
      <c r="F111" s="158">
        <f>((F38+F67+F77+F95+F102+F106+F107)/(1-C108))*C111</f>
        <v>316.25741356514555</v>
      </c>
    </row>
    <row r="112" spans="2:8" ht="13.9">
      <c r="B112" s="157" t="s">
        <v>270</v>
      </c>
      <c r="C112" s="161"/>
      <c r="D112" s="162"/>
      <c r="E112" s="162"/>
      <c r="F112" s="162"/>
    </row>
    <row r="113" spans="2:6" ht="13.9">
      <c r="B113" s="154" t="s">
        <v>127</v>
      </c>
      <c r="C113" s="163"/>
      <c r="D113" s="127">
        <f>SUM(D106:D108)</f>
        <v>832.46754946533383</v>
      </c>
      <c r="E113" s="127">
        <f>SUM(E106:E108)</f>
        <v>797.43236374861408</v>
      </c>
      <c r="F113" s="127">
        <f>SUM(F106:F108)</f>
        <v>919.80028555395484</v>
      </c>
    </row>
    <row r="114" spans="2:6">
      <c r="B114" s="137"/>
      <c r="C114" s="150"/>
      <c r="D114" s="138"/>
      <c r="E114" s="59"/>
    </row>
    <row r="115" spans="2:6" ht="16.7" customHeight="1">
      <c r="B115" s="239" t="s">
        <v>271</v>
      </c>
      <c r="C115" s="239"/>
      <c r="D115" s="239"/>
      <c r="E115" s="239"/>
      <c r="F115" s="239"/>
    </row>
    <row r="116" spans="2:6" ht="16.7" customHeight="1">
      <c r="B116" s="237" t="s">
        <v>272</v>
      </c>
      <c r="C116" s="237"/>
      <c r="D116" s="191" t="s">
        <v>137</v>
      </c>
      <c r="E116" s="191" t="s">
        <v>137</v>
      </c>
      <c r="F116" s="191" t="s">
        <v>137</v>
      </c>
    </row>
    <row r="117" spans="2:6" ht="16.7" customHeight="1">
      <c r="B117" s="233" t="s">
        <v>273</v>
      </c>
      <c r="C117" s="233"/>
      <c r="D117" s="116">
        <f>D38</f>
        <v>2213.2370000000001</v>
      </c>
      <c r="E117" s="116">
        <f>E38</f>
        <v>2213.2370000000001</v>
      </c>
      <c r="F117" s="116">
        <f>F38</f>
        <v>2605.5835590909091</v>
      </c>
    </row>
    <row r="118" spans="2:6" ht="16.7" customHeight="1">
      <c r="B118" s="233" t="s">
        <v>274</v>
      </c>
      <c r="C118" s="233"/>
      <c r="D118" s="116">
        <f>D67</f>
        <v>2084.2706334925001</v>
      </c>
      <c r="E118" s="116">
        <f>E67</f>
        <v>1692.2306334925001</v>
      </c>
      <c r="F118" s="116">
        <f>F67</f>
        <v>1897.3749171115683</v>
      </c>
    </row>
    <row r="119" spans="2:6" ht="16.7" customHeight="1">
      <c r="B119" s="233" t="s">
        <v>275</v>
      </c>
      <c r="C119" s="233"/>
      <c r="D119" s="116">
        <f>D77</f>
        <v>144.96702349999998</v>
      </c>
      <c r="E119" s="116">
        <f>E77</f>
        <v>144.96702349999998</v>
      </c>
      <c r="F119" s="116">
        <f>F77</f>
        <v>170.66572312045452</v>
      </c>
    </row>
    <row r="120" spans="2:6" ht="16.7" customHeight="1">
      <c r="B120" s="233" t="s">
        <v>276</v>
      </c>
      <c r="C120" s="233"/>
      <c r="D120" s="116">
        <f>D95</f>
        <v>397.76239316898807</v>
      </c>
      <c r="E120" s="116">
        <f>E95</f>
        <v>589.01439713549712</v>
      </c>
      <c r="F120" s="116">
        <f>F95</f>
        <v>684.93878642602431</v>
      </c>
    </row>
    <row r="121" spans="2:6" ht="16.7" customHeight="1">
      <c r="B121" s="233" t="s">
        <v>277</v>
      </c>
      <c r="C121" s="233"/>
      <c r="D121" s="116">
        <f>D102</f>
        <v>51.88666666666667</v>
      </c>
      <c r="E121" s="116">
        <f>E102</f>
        <v>46.785000000000004</v>
      </c>
      <c r="F121" s="116">
        <f>F102</f>
        <v>46.785000000000004</v>
      </c>
    </row>
    <row r="122" spans="2:6" ht="16.7" customHeight="1">
      <c r="B122" s="234" t="s">
        <v>278</v>
      </c>
      <c r="C122" s="234"/>
      <c r="D122" s="165">
        <f>SUM(D117:D121)</f>
        <v>4892.1237168281541</v>
      </c>
      <c r="E122" s="165">
        <f>SUM(E117:E121)</f>
        <v>4686.2340541279973</v>
      </c>
      <c r="F122" s="165">
        <f>SUM(F117:F121)</f>
        <v>5405.3479857489556</v>
      </c>
    </row>
    <row r="123" spans="2:6" ht="16.7" customHeight="1">
      <c r="B123" s="233" t="s">
        <v>279</v>
      </c>
      <c r="C123" s="233"/>
      <c r="D123" s="116">
        <f>D113</f>
        <v>832.46754946533383</v>
      </c>
      <c r="E123" s="116">
        <f>E113</f>
        <v>797.43236374861408</v>
      </c>
      <c r="F123" s="116">
        <f>F113</f>
        <v>919.80028555395484</v>
      </c>
    </row>
    <row r="124" spans="2:6" ht="13.9">
      <c r="B124" s="166" t="s">
        <v>280</v>
      </c>
      <c r="C124" s="167"/>
      <c r="D124" s="168">
        <f>ROUND(D117+D118+D119+D120+D121+D123,2)</f>
        <v>5724.59</v>
      </c>
      <c r="E124" s="168">
        <f>ROUND(E117+E118+E119+E120+E121+E123,2)</f>
        <v>5483.67</v>
      </c>
      <c r="F124" s="168">
        <f>ROUND(F117+F118+F119+F120+F121+F123,2)</f>
        <v>6325.15</v>
      </c>
    </row>
    <row r="125" spans="2:6" ht="13.9">
      <c r="B125" s="128"/>
      <c r="C125" s="155"/>
      <c r="D125" s="78"/>
      <c r="E125" s="169"/>
    </row>
    <row r="126" spans="2:6" ht="17.45">
      <c r="B126" s="235" t="s">
        <v>281</v>
      </c>
      <c r="C126" s="235"/>
      <c r="D126" s="235"/>
      <c r="E126" s="235"/>
    </row>
    <row r="127" spans="2:6" ht="23.85" customHeight="1">
      <c r="B127" s="248" t="s">
        <v>282</v>
      </c>
      <c r="C127" s="248"/>
      <c r="D127" s="193" t="s">
        <v>314</v>
      </c>
      <c r="E127" s="193" t="s">
        <v>315</v>
      </c>
      <c r="F127" s="192" t="s">
        <v>285</v>
      </c>
    </row>
    <row r="128" spans="2:6" ht="13.35" customHeight="1">
      <c r="B128" s="246" t="s">
        <v>316</v>
      </c>
      <c r="C128" s="246"/>
      <c r="D128" s="194">
        <f>D16</f>
        <v>1</v>
      </c>
      <c r="E128" s="198">
        <f>D124</f>
        <v>5724.59</v>
      </c>
      <c r="F128" s="197">
        <f>D128*E128</f>
        <v>5724.59</v>
      </c>
    </row>
    <row r="129" spans="2:6" ht="13.35" customHeight="1">
      <c r="B129" s="246" t="s">
        <v>317</v>
      </c>
      <c r="C129" s="246"/>
      <c r="D129" s="194">
        <f>E16</f>
        <v>0</v>
      </c>
      <c r="E129" s="198">
        <f>E124*2</f>
        <v>10967.34</v>
      </c>
      <c r="F129" s="197">
        <f>D129*E129</f>
        <v>0</v>
      </c>
    </row>
    <row r="130" spans="2:6" ht="13.35" customHeight="1">
      <c r="B130" s="246" t="s">
        <v>318</v>
      </c>
      <c r="C130" s="246"/>
      <c r="D130" s="194">
        <f>F16</f>
        <v>0</v>
      </c>
      <c r="E130" s="198">
        <f>F124*2</f>
        <v>12650.3</v>
      </c>
      <c r="F130" s="197">
        <f>D130*E130</f>
        <v>0</v>
      </c>
    </row>
    <row r="131" spans="2:6" ht="16.5" customHeight="1">
      <c r="B131" s="247" t="s">
        <v>288</v>
      </c>
      <c r="C131" s="247"/>
      <c r="D131" s="247"/>
      <c r="E131" s="247"/>
      <c r="F131" s="196">
        <f>SUM(F128:F130)</f>
        <v>5724.59</v>
      </c>
    </row>
    <row r="132" spans="2:6">
      <c r="E132" s="47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5:F115"/>
    <mergeCell ref="B116:C116"/>
    <mergeCell ref="B117:C117"/>
    <mergeCell ref="B118:C118"/>
    <mergeCell ref="B119:C119"/>
    <mergeCell ref="B120:C120"/>
    <mergeCell ref="B128:C128"/>
    <mergeCell ref="B129:C129"/>
    <mergeCell ref="B130:C130"/>
    <mergeCell ref="B131:E131"/>
    <mergeCell ref="B121:C121"/>
    <mergeCell ref="B122:C122"/>
    <mergeCell ref="B123:C123"/>
    <mergeCell ref="B126:E126"/>
    <mergeCell ref="B127:C127"/>
  </mergeCells>
  <pageMargins left="0.78749999999999998" right="0.78749999999999998" top="0.78749999999999998" bottom="0.78749999999999998" header="0.78749999999999998" footer="0.78749999999999998"/>
  <pageSetup paperSize="9" scale="64" orientation="portrait" horizontalDpi="300" verticalDpi="300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6461C4583E7D43A6B8F46B8E022446" ma:contentTypeVersion="4" ma:contentTypeDescription="Crie um novo documento." ma:contentTypeScope="" ma:versionID="d7ea53160d8bd4d32cb072e5b7328cf4">
  <xsd:schema xmlns:xsd="http://www.w3.org/2001/XMLSchema" xmlns:xs="http://www.w3.org/2001/XMLSchema" xmlns:p="http://schemas.microsoft.com/office/2006/metadata/properties" xmlns:ns2="ce884ab3-e65a-4d18-a1da-1df783797d3e" xmlns:ns3="28e1a6db-e311-4bb7-ac36-fe1bb88958e0" targetNamespace="http://schemas.microsoft.com/office/2006/metadata/properties" ma:root="true" ma:fieldsID="0d46fcc7d69ab3bf4dbc9649499ff993" ns2:_="" ns3:_="">
    <xsd:import namespace="ce884ab3-e65a-4d18-a1da-1df783797d3e"/>
    <xsd:import namespace="28e1a6db-e311-4bb7-ac36-fe1bb88958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84ab3-e65a-4d18-a1da-1df783797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1a6db-e311-4bb7-ac36-fe1bb88958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FC042-DBBE-4B05-8BB9-0AD10F7667FE}"/>
</file>

<file path=customXml/itemProps2.xml><?xml version="1.0" encoding="utf-8"?>
<ds:datastoreItem xmlns:ds="http://schemas.openxmlformats.org/officeDocument/2006/customXml" ds:itemID="{1AB93EFD-24E6-4FAB-943B-01190742EF26}"/>
</file>

<file path=customXml/itemProps3.xml><?xml version="1.0" encoding="utf-8"?>
<ds:datastoreItem xmlns:ds="http://schemas.openxmlformats.org/officeDocument/2006/customXml" ds:itemID="{338448D9-EE47-4BE5-A22E-6AA1368A7A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2023-03-31T18:35:44Z</dcterms:created>
  <dcterms:modified xsi:type="dcterms:W3CDTF">2023-03-31T18:36:30Z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2020-01-27T09:12:42Z</dcterms:created>
  <dc:creator>Lance Online Multinegócios</dc:creator>
  <dc:description/>
  <dc:language>pt-BR</dc:language>
  <cp:lastModifiedBy/>
  <dcterms:modified xsi:type="dcterms:W3CDTF">2023-03-31T15:31:09Z</dcterms:modified>
  <cp:revision>214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ContentTypeId">
    <vt:lpwstr>0x010100636461C4583E7D43A6B8F46B8E022446</vt:lpwstr>
  </property>
</Properties>
</file>