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Resumo" sheetId="1" state="visible" r:id="rId2"/>
    <sheet name="Insumos" sheetId="2" state="visible" r:id="rId3"/>
    <sheet name="Memória de Cálculo" sheetId="3" state="visible" r:id="rId4"/>
    <sheet name="Horas Extras" sheetId="4" state="visible" r:id="rId5"/>
    <sheet name="Campo Grande" sheetId="5" state="visible" r:id="rId6"/>
    <sheet name="Aquidauana" sheetId="6" state="visible" r:id="rId7"/>
    <sheet name="Anastácio" sheetId="7" state="visible" r:id="rId8"/>
    <sheet name="Miranda" sheetId="8" state="visible" r:id="rId9"/>
    <sheet name="Corumbá" sheetId="9" state="visible" r:id="rId10"/>
    <sheet name="Sidrolândia" sheetId="10" state="visible" r:id="rId11"/>
    <sheet name="Jardim" sheetId="11" state="visible" r:id="rId12"/>
    <sheet name="Bela Vista" sheetId="12" state="visible" r:id="rId13"/>
    <sheet name="Bonito" sheetId="13" state="visible" r:id="rId14"/>
    <sheet name="São Gabriel D'oeste" sheetId="14" state="visible" r:id="rId15"/>
    <sheet name="Rio Verde" sheetId="15" state="visible" r:id="rId16"/>
    <sheet name="Coxim" sheetId="16" state="visible" r:id="rId17"/>
    <sheet name="Costa Rica" sheetId="17" state="visible" r:id="rId18"/>
    <sheet name="Cassilândia" sheetId="18" state="visible" r:id="rId19"/>
    <sheet name="Paranaíba" sheetId="19" state="visible" r:id="rId20"/>
    <sheet name="Aparecida do Taboado" sheetId="20" state="visible" r:id="rId21"/>
    <sheet name="Três Lagoas" sheetId="21" state="visible" r:id="rId22"/>
    <sheet name="Brasilândia" sheetId="22" state="visible" r:id="rId23"/>
    <sheet name="Dourados" sheetId="23" state="visible" r:id="rId24"/>
    <sheet name="Naviraí" sheetId="24" state="visible" r:id="rId25"/>
    <sheet name="Nova Andradina" sheetId="25" state="visible" r:id="rId26"/>
    <sheet name="Ponta Porã" sheetId="26" state="visible" r:id="rId27"/>
    <sheet name="Amambaí" sheetId="27" state="visible" r:id="rId28"/>
    <sheet name="Bataguassu" sheetId="28" state="visible" r:id="rId29"/>
    <sheet name="Deodápolis" sheetId="29" state="visible" r:id="rId30"/>
    <sheet name="Fátima do Sul" sheetId="30" state="visible" r:id="rId31"/>
    <sheet name="Iguatemi" sheetId="31" state="visible" r:id="rId32"/>
    <sheet name="Ivinhema" sheetId="32" state="visible" r:id="rId33"/>
    <sheet name="Maracaju" sheetId="33" state="visible" r:id="rId34"/>
    <sheet name="Mundo Novo" sheetId="34" state="visible" r:id="rId35"/>
    <sheet name="Rio Brilhante" sheetId="35" state="visible" r:id="rId36"/>
    <sheet name="Caarapó" sheetId="36" state="visible" r:id="rId37"/>
  </sheets>
  <definedNames>
    <definedName function="false" hidden="false" localSheetId="26" name="_xlnm.Print_Area" vbProcedure="false">Amambaí!$A$1:$E$134</definedName>
    <definedName function="false" hidden="false" localSheetId="6" name="_xlnm.Print_Area" vbProcedure="false">Anastácio!$A$1:$E$134</definedName>
    <definedName function="false" hidden="false" localSheetId="19" name="_xlnm.Print_Area" vbProcedure="false">'Aparecida do Taboado'!$A$1:$E$134</definedName>
    <definedName function="false" hidden="false" localSheetId="5" name="_xlnm.Print_Area" vbProcedure="false">Aquidauana!$A$1:$E$134</definedName>
    <definedName function="false" hidden="false" localSheetId="27" name="_xlnm.Print_Area" vbProcedure="false">Bataguassu!$A$1:$E$134</definedName>
    <definedName function="false" hidden="false" localSheetId="11" name="_xlnm.Print_Area" vbProcedure="false">'Bela Vista'!$A$1:$E$134</definedName>
    <definedName function="false" hidden="false" localSheetId="12" name="_xlnm.Print_Area" vbProcedure="false">Bonito!$A$1:$E$134</definedName>
    <definedName function="false" hidden="false" localSheetId="35" name="_xlnm.Print_Area" vbProcedure="false">Caarapó!$A$1:$E$134</definedName>
    <definedName function="false" hidden="false" localSheetId="17" name="_xlnm.Print_Area" vbProcedure="false">Cassilândia!$A$1:$E$134</definedName>
    <definedName function="false" hidden="false" localSheetId="8" name="_xlnm.Print_Area" vbProcedure="false">Corumbá!$A$1:$E$134</definedName>
    <definedName function="false" hidden="false" localSheetId="16" name="_xlnm.Print_Area" vbProcedure="false">'Costa Rica'!$A$1:$E$134</definedName>
    <definedName function="false" hidden="false" localSheetId="15" name="_xlnm.Print_Area" vbProcedure="false">Coxim!$A$1:$E$134</definedName>
    <definedName function="false" hidden="false" localSheetId="28" name="_xlnm.Print_Area" vbProcedure="false">Deodápolis!$A$1:$E$134</definedName>
    <definedName function="false" hidden="false" localSheetId="29" name="_xlnm.Print_Area" vbProcedure="false">'Fátima do Sul'!$A$1:$E$134</definedName>
    <definedName function="false" hidden="false" localSheetId="30" name="_xlnm.Print_Area" vbProcedure="false">Iguatemi!$A$1:$E$134</definedName>
    <definedName function="false" hidden="false" localSheetId="31" name="_xlnm.Print_Area" vbProcedure="false">Ivinhema!$A$1:$E$134</definedName>
    <definedName function="false" hidden="false" localSheetId="10" name="_xlnm.Print_Area" vbProcedure="false">Jardim!$A$1:$E$134</definedName>
    <definedName function="false" hidden="false" localSheetId="32" name="_xlnm.Print_Area" vbProcedure="false">Maracaju!$A$1:$E$134</definedName>
    <definedName function="false" hidden="false" localSheetId="2" name="_xlnm.Print_Area" vbProcedure="false">'Memória de Cálculo'!$A$1:$E$72</definedName>
    <definedName function="false" hidden="false" localSheetId="7" name="_xlnm.Print_Area" vbProcedure="false">Miranda!$A$1:$E$134</definedName>
    <definedName function="false" hidden="false" localSheetId="33" name="_xlnm.Print_Area" vbProcedure="false">'Mundo Novo'!$A$1:$E$134</definedName>
    <definedName function="false" hidden="false" localSheetId="23" name="_xlnm.Print_Area" vbProcedure="false">Naviraí!$A$1:$E$134</definedName>
    <definedName function="false" hidden="false" localSheetId="24" name="_xlnm.Print_Area" vbProcedure="false">'Nova Andradina'!$A$1:$E$134</definedName>
    <definedName function="false" hidden="false" localSheetId="18" name="_xlnm.Print_Area" vbProcedure="false">Paranaíba!$A$1:$E$134</definedName>
    <definedName function="false" hidden="false" localSheetId="25" name="_xlnm.Print_Area" vbProcedure="false">'Ponta Porã'!$A$1:$E$134</definedName>
    <definedName function="false" hidden="false" localSheetId="0" name="_xlnm.Print_Area" vbProcedure="false">Resumo!$A$1:$H$124</definedName>
    <definedName function="false" hidden="false" localSheetId="34" name="_xlnm.Print_Area" vbProcedure="false">'Rio Brilhante'!$A$1:$E$134</definedName>
    <definedName function="false" hidden="false" localSheetId="14" name="_xlnm.Print_Area" vbProcedure="false">'Rio Verde'!$A$1:$E$134</definedName>
    <definedName function="false" hidden="false" localSheetId="13" name="_xlnm.Print_Area" vbProcedure="false">'São Gabriel D''oeste'!$A$1:$E$134</definedName>
    <definedName function="false" hidden="false" localSheetId="9" name="_xlnm.Print_Area" vbProcedure="false">Sidrolândia!$A$1:$E$134</definedName>
    <definedName function="false" hidden="false" localSheetId="20" name="_xlnm.Print_Area" vbProcedure="false">'Três Lagoas'!$A$1:$E$134</definedName>
    <definedName function="false" hidden="false" localSheetId="0" name="Print_Area_0_0_0_0_0" vbProcedure="false">Resumo!$A$1:$H$84</definedName>
    <definedName function="false" hidden="false" localSheetId="2" name="Print_Area_0_0" vbProcedure="false">'Memória de Cálculo'!$A$1:$E$43</definedName>
    <definedName function="false" hidden="false" localSheetId="2" name="Print_Area_0_0_0_0" vbProcedure="false">'Memória de Cálculo'!$A$1:$E$43</definedName>
    <definedName function="false" hidden="false" localSheetId="2" name="Print_Area_0_0_0_0_0" vbProcedure="false">'Memória de Cálculo'!$A$1:$E$43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<sst xmlns="http://schemas.openxmlformats.org/spreadsheetml/2006/main" count="5860" uniqueCount="327">
  <si>
    <t xml:space="preserve">PLANILHA ESTIMATIVA</t>
  </si>
  <si>
    <t xml:space="preserve">Anexo V - Planilha de Custos e Formação de Preços para Serviços de Vigilância - GEX - Campo Grande e Dourados/MS</t>
  </si>
  <si>
    <t xml:space="preserve">INSS - GERÊNCIA EXECUTIVA EM CAMPO GRANDE E DOURADOS/MS</t>
  </si>
  <si>
    <t xml:space="preserve">PREGÃO ELETRÔNICO Nº </t>
  </si>
  <si>
    <t xml:space="preserve">DATA DA ABERTURA: </t>
  </si>
  <si>
    <t xml:space="preserve">Hora:</t>
  </si>
  <si>
    <t xml:space="preserve">1 - OBJETO: </t>
  </si>
  <si>
    <t xml:space="preserve">Contratação de serviços de segurança e vigilância orgânica e patrimonial desarmada, visando atender as demandas da Superintendência Regional Norte/Centro-Oeste e Gerências Executivas vinculadas, conforme condições, quantidades e exigências estabelecidas neste instrumento convocatório.</t>
  </si>
  <si>
    <t xml:space="preserve">2 - CONDIÇÕES GERAIS</t>
  </si>
  <si>
    <t xml:space="preserve">Conforme Termo de Referência.</t>
  </si>
  <si>
    <t xml:space="preserve">RESUMO GERAL</t>
  </si>
  <si>
    <t xml:space="preserve">DESCRIÇÃO</t>
  </si>
  <si>
    <t xml:space="preserve">POSTOS / HE</t>
  </si>
  <si>
    <t xml:space="preserve">VALOR MENSAL</t>
  </si>
  <si>
    <t xml:space="preserve">VALOR GLOBAL     </t>
  </si>
  <si>
    <t xml:space="preserve">POSTO DE VIGILÂNCIA DESARMADA 12x36 DIURNO</t>
  </si>
  <si>
    <t xml:space="preserve">POSTO DE VIGILÂNCIA DESARMADA 12x36 NOTURNO</t>
  </si>
  <si>
    <t xml:space="preserve">POSTO DE VIGILÂNCIA DESARMADA 44 HORAS SEMANAIS</t>
  </si>
  <si>
    <t xml:space="preserve">HORA EXTRA (Sábado)</t>
  </si>
  <si>
    <t xml:space="preserve">HORA EXTRA (Domingo)</t>
  </si>
  <si>
    <t xml:space="preserve">VALOR TOTAL: </t>
  </si>
  <si>
    <t xml:space="preserve">PLANILHA 2023</t>
  </si>
  <si>
    <t xml:space="preserve">Item</t>
  </si>
  <si>
    <t xml:space="preserve">Município</t>
  </si>
  <si>
    <t xml:space="preserve">Descrição</t>
  </si>
  <si>
    <t xml:space="preserve">Quant.</t>
  </si>
  <si>
    <t xml:space="preserve">Valor do Posto</t>
  </si>
  <si>
    <t xml:space="preserve">Valor Mensal</t>
  </si>
  <si>
    <t xml:space="preserve">Valor 12 Meses</t>
  </si>
  <si>
    <t xml:space="preserve">CAMPO GRANDE</t>
  </si>
  <si>
    <t xml:space="preserve">VALOR TOTAL:</t>
  </si>
  <si>
    <t xml:space="preserve">AQUIDAUANA</t>
  </si>
  <si>
    <t xml:space="preserve">ANASTÁCIO</t>
  </si>
  <si>
    <t xml:space="preserve">MIRANDA</t>
  </si>
  <si>
    <t xml:space="preserve">CORUMBÁ</t>
  </si>
  <si>
    <t xml:space="preserve">SIDROLÂNDIA</t>
  </si>
  <si>
    <t xml:space="preserve">JARDIM</t>
  </si>
  <si>
    <t xml:space="preserve">BELA VISTA</t>
  </si>
  <si>
    <t xml:space="preserve">BONITO</t>
  </si>
  <si>
    <t xml:space="preserve">SÃO GABRIEL D'OESTE</t>
  </si>
  <si>
    <t xml:space="preserve">RIO VERDE</t>
  </si>
  <si>
    <t xml:space="preserve">COXIM</t>
  </si>
  <si>
    <t xml:space="preserve">COSTA RICA</t>
  </si>
  <si>
    <t xml:space="preserve">CASSILÂNDIA</t>
  </si>
  <si>
    <t xml:space="preserve">PARANAÍBA</t>
  </si>
  <si>
    <t xml:space="preserve">APARECIDA DO TABOADO</t>
  </si>
  <si>
    <t xml:space="preserve">TRÊS LAGOAS</t>
  </si>
  <si>
    <t xml:space="preserve">BRASILÂNDIA</t>
  </si>
  <si>
    <t xml:space="preserve">DOURADOS</t>
  </si>
  <si>
    <t xml:space="preserve">NAVIRAÍ</t>
  </si>
  <si>
    <t xml:space="preserve">NOVA ANDRADINA</t>
  </si>
  <si>
    <t xml:space="preserve">PONTA PORÃ</t>
  </si>
  <si>
    <t xml:space="preserve">AMAMBAÍ</t>
  </si>
  <si>
    <t xml:space="preserve">BATAGUASSU</t>
  </si>
  <si>
    <t xml:space="preserve">DEODÁPOLIS</t>
  </si>
  <si>
    <t xml:space="preserve">FÁTIMA DO SUL</t>
  </si>
  <si>
    <t xml:space="preserve">IGUATEMI</t>
  </si>
  <si>
    <t xml:space="preserve">IVINHEMA</t>
  </si>
  <si>
    <t xml:space="preserve">MARACAJU</t>
  </si>
  <si>
    <t xml:space="preserve">MUNDO NOVO</t>
  </si>
  <si>
    <t xml:space="preserve">RIO BRILHANTE</t>
  </si>
  <si>
    <t xml:space="preserve">CAARAPÓ</t>
  </si>
  <si>
    <t xml:space="preserve">Observações:</t>
  </si>
  <si>
    <t xml:space="preserve">As horas extras poderão ser utilizadas em qualquer unidade do contratante, desde que respeitado o limite estabelecido no instrumento contratual. </t>
  </si>
  <si>
    <t xml:space="preserve">As horas extras só devem ser pagas quando forem utilizadas com a autorização da administração.</t>
  </si>
  <si>
    <t xml:space="preserve">CÁLCULO DOS INSUMOS</t>
  </si>
  <si>
    <t xml:space="preserve">ESTIMATIVA ANUAL DE UNIFORMES POR VIGILANTE</t>
  </si>
  <si>
    <t xml:space="preserve">ITEM</t>
  </si>
  <si>
    <t xml:space="preserve">DISCRIMINAÇÃO</t>
  </si>
  <si>
    <t xml:space="preserve">UNIDADE</t>
  </si>
  <si>
    <t xml:space="preserve">QTDE</t>
  </si>
  <si>
    <t xml:space="preserve">Preço 1 R$</t>
  </si>
  <si>
    <t xml:space="preserve">Preço 2</t>
  </si>
  <si>
    <t xml:space="preserve">Preço 3</t>
  </si>
  <si>
    <t xml:space="preserve">Média Painel de Preços</t>
  </si>
  <si>
    <t xml:space="preserve">VALOR MÉDIO</t>
  </si>
  <si>
    <t xml:space="preserve">Calça</t>
  </si>
  <si>
    <t xml:space="preserve">unid</t>
  </si>
  <si>
    <t xml:space="preserve">Camisa de mangas curtas</t>
  </si>
  <si>
    <t xml:space="preserve">Cinto de nylon</t>
  </si>
  <si>
    <t xml:space="preserve">Coturno</t>
  </si>
  <si>
    <t xml:space="preserve">par</t>
  </si>
  <si>
    <t xml:space="preserve">Meia</t>
  </si>
  <si>
    <t xml:space="preserve">Blusa de frio - japona</t>
  </si>
  <si>
    <t xml:space="preserve">Crachá</t>
  </si>
  <si>
    <t xml:space="preserve">Apito de metal com cordão</t>
  </si>
  <si>
    <t xml:space="preserve">CUSTO MENSAL DE UNIFORMES</t>
  </si>
  <si>
    <t xml:space="preserve"> MATERIAIS POR POSTO</t>
  </si>
  <si>
    <t xml:space="preserve">Preço 1</t>
  </si>
  <si>
    <t xml:space="preserve">Livro de ocorrência</t>
  </si>
  <si>
    <t xml:space="preserve">Tonfa (cassetete)</t>
  </si>
  <si>
    <t xml:space="preserve">Porta tonfa (Cassetete)</t>
  </si>
  <si>
    <t xml:space="preserve">Lanterna tática recarregável</t>
  </si>
  <si>
    <t xml:space="preserve">CUSTO MENSAL DE MATERIAIS E EQUIPAMENTOS</t>
  </si>
  <si>
    <t xml:space="preserve">Memória de Cálculo</t>
  </si>
  <si>
    <t xml:space="preserve">VALE REFEIÇÃO</t>
  </si>
  <si>
    <t xml:space="preserve">QTD DE TICKETS</t>
  </si>
  <si>
    <t xml:space="preserve">VALOR UNITÁRIO</t>
  </si>
  <si>
    <t xml:space="preserve">DESCONTO (1% do piso salarial)</t>
  </si>
  <si>
    <t xml:space="preserve">POSTOS 44h</t>
  </si>
  <si>
    <t xml:space="preserve">POSTOS 12x36h Diurno</t>
  </si>
  <si>
    <t xml:space="preserve">POSTOS 12x36h Noturno</t>
  </si>
  <si>
    <t xml:space="preserve">Média de faltas anuais por  motivos legais</t>
  </si>
  <si>
    <r>
      <rPr>
        <b val="true"/>
        <sz val="10"/>
        <color rgb="FF000000"/>
        <rFont val="Verdana"/>
        <family val="2"/>
        <charset val="1"/>
      </rPr>
      <t xml:space="preserve">Ausências legais:
</t>
    </r>
    <r>
      <rPr>
        <sz val="10"/>
        <color rgb="FF000000"/>
        <rFont val="Verdana"/>
        <family val="2"/>
        <charset val="1"/>
      </rPr>
      <t xml:space="preserve">Art. 473 da CLT. Considerando que em média se falta 2 dias por ano com esse tipo de ausência e que apenas 3% dos profissionais se beneficiarão com tal ausência.
 Índice que demonstra o custo estimado com a substituição na cobertura de ausência legal. Esse índice
BCCPA = deverá ser aplicado sobre (Módulo 1 + Módulo 2 + Módulo 3).
% Ausências legais = Cálculo do valor = [(BCCPA/30)x1dia]/12 = 0,28%
</t>
    </r>
  </si>
  <si>
    <t xml:space="preserve">Total</t>
  </si>
  <si>
    <t xml:space="preserve">Licença Paternidade</t>
  </si>
  <si>
    <t xml:space="preserve">Percentual de Homens:</t>
  </si>
  <si>
    <t xml:space="preserve">Expectativa anual de nascimento de filhos dos trabalhadores (IBGE):</t>
  </si>
  <si>
    <t xml:space="preserve">Percentual de homens no serviço:</t>
  </si>
  <si>
    <t xml:space="preserve">Duração da Licença Paternidade (em dias)</t>
  </si>
  <si>
    <t xml:space="preserve">Ausências por acidente de trabalho</t>
  </si>
  <si>
    <t xml:space="preserve">Média de faltas anuais por  acidente de trabalho:</t>
  </si>
  <si>
    <t xml:space="preserve">Afastamento Maternidade</t>
  </si>
  <si>
    <t xml:space="preserve">Discriminação do Item</t>
  </si>
  <si>
    <t xml:space="preserve">Valor (R$) </t>
  </si>
  <si>
    <t xml:space="preserve">13º Salário + Férias + Adicional Férias</t>
  </si>
  <si>
    <t xml:space="preserve">GPS + FGTS</t>
  </si>
  <si>
    <t xml:space="preserve">Assistência Médica e Familiar</t>
  </si>
  <si>
    <t xml:space="preserve">Base de Cálculo</t>
  </si>
  <si>
    <t xml:space="preserve">Percentual de Mulheres:</t>
  </si>
  <si>
    <t xml:space="preserve">Expectativa mensal Afastatamento Maternidade (Censo IBGE):</t>
  </si>
  <si>
    <t xml:space="preserve">* NOTA INFORMATIVA</t>
  </si>
  <si>
    <t xml:space="preserve"> ITENS QUE NÃO PODERÃO SER COTADOS NA PLANILHA DE CUSTOS E FORMAÇÃO DE PREÇOS À LUZ DA JURISPRUDÊNCIA CONSOLIDADA DO TCU:</t>
  </si>
  <si>
    <t xml:space="preserve">1. A ADMINISTRAÇÃO NÃO PODERÁ DESCLASSIFICAR PROPOSTAS QUE APRESENTEM COTAÇÕES PARA RESERVA TÉCNICA, IRPJ, CSLL, SUPERVISÃO/FISCALIZAÇÃO E RECICLAGEM/TREINAMENTO, NEM PODERÁ DESCLASSIFICAR EMPRESAS QUE APRESENTEM PLANILHAS COM COTAÇÕES INCORRETAS PARA OS ENCARGOS TRIBUTÁRIOS.</t>
  </si>
  <si>
    <r>
      <rPr>
        <b val="true"/>
        <sz val="9"/>
        <color rgb="FF000000"/>
        <rFont val="Spranq eco sans"/>
        <family val="0"/>
        <charset val="1"/>
      </rPr>
      <t xml:space="preserve">ADVERTE-SE, CONTUDO, QUE, DE ACORDO COM A JURISPRUDÊNCIA CONSOLIDADA DO TCU, </t>
    </r>
    <r>
      <rPr>
        <sz val="10"/>
        <color rgb="FF000000"/>
        <rFont val="Arial"/>
        <family val="2"/>
        <charset val="1"/>
      </rPr>
      <t xml:space="preserve">É INDEVIDA A COTAÇÃO, COMO ITEM ESPECÍFICO DA PLANILHA, DE CUSTOS RELATIVOS A:</t>
    </r>
  </si>
  <si>
    <r>
      <rPr>
        <b val="true"/>
        <sz val="9"/>
        <color rgb="FF000000"/>
        <rFont val="Spranq eco sans"/>
        <family val="0"/>
        <charset val="1"/>
      </rPr>
      <t xml:space="preserve">A) </t>
    </r>
    <r>
      <rPr>
        <sz val="10"/>
        <color rgb="FF000000"/>
        <rFont val="Arial"/>
        <family val="2"/>
        <charset val="1"/>
      </rPr>
      <t xml:space="preserve">RESERVA TÉCNICA, POIS JÁ ESTARIAM COMPREENDIDOS NAS FALTAS LEGAIS (ACÓRDÃOS TCU Nº 1.696/2010-2ª CÂMARA E Nº 1.319/2010-2ª CÂMARA);</t>
    </r>
  </si>
  <si>
    <r>
      <rPr>
        <b val="true"/>
        <sz val="9"/>
        <color rgb="FF000000"/>
        <rFont val="Spranq eco sans"/>
        <family val="0"/>
        <charset val="1"/>
      </rPr>
      <t xml:space="preserve">B) </t>
    </r>
    <r>
      <rPr>
        <sz val="10"/>
        <color rgb="FF000000"/>
        <rFont val="Arial"/>
        <family val="2"/>
        <charset val="1"/>
      </rPr>
      <t xml:space="preserve">TREINAMENTO/RECICLAGEM/CAPACITAÇÃO OU ITEM CONGÊNERE, UMA VEZ QUE ESSES CUSTOS JÁ ESTÃO ENGLOBADOS NAS DESPESAS ADMINISTRATIVAS DA CONTRATADA, SENDO DE SUA EXCLUSIVA RESPONSABILIDADE (ACÓRDÃOS TCU Nº 592/2010-PLENÁRIO, Nº 1.696/2010-2ª CÂMARA E Nº 592/2010-PLENÁRIO);</t>
    </r>
  </si>
  <si>
    <r>
      <rPr>
        <b val="true"/>
        <sz val="9"/>
        <color rgb="FF000000"/>
        <rFont val="Spranq eco sans"/>
        <family val="0"/>
        <charset val="1"/>
      </rPr>
      <t xml:space="preserve">C) </t>
    </r>
    <r>
      <rPr>
        <sz val="10"/>
        <color rgb="FF000000"/>
        <rFont val="Arial"/>
        <family val="2"/>
        <charset val="1"/>
      </rPr>
      <t xml:space="preserve">SUPERVISÃO E FISCALIZAÇÃO, UMA VEZ QUE ESSES CUSTOS JÁ ESTÃO ENGLOBADOS NAS DESPESAS ADMINISTRATIVAS DA CONTRATADA (ACÓRDÃO Nº 592/2010-PLENÁRIO);*</t>
    </r>
  </si>
  <si>
    <r>
      <rPr>
        <b val="true"/>
        <sz val="9"/>
        <color rgb="FF000000"/>
        <rFont val="Spranq eco sans"/>
        <family val="0"/>
        <charset val="1"/>
      </rPr>
      <t xml:space="preserve">D) </t>
    </r>
    <r>
      <rPr>
        <sz val="10"/>
        <color rgb="FF000000"/>
        <rFont val="Arial"/>
        <family val="2"/>
        <charset val="1"/>
      </rPr>
      <t xml:space="preserve">IRPJ E CSLL, POR SE CONSTITUÍREM EM TRIBUTOS DE NATUREZA DIRETA E PERSONALÍSTICA, QUE ONERAM PESSOALMENTE O CONTRATADO, NÃO DEVEM SER REPASSADOS À CONTRATANTE, NÃO PODENDO, AINDA, SEREM COTADOS NO ITEM REFERENTE AO LUCRO E DESPESAS ADMINISTRATIVAS/OPERACIONAIS (ACÓRDÃOS TCU N° 1.595/2006 - PLENÁRIO, N° 325/2009 - PLENÁRIO E N° 2.354/2010 - 2ª CÂMARA). *</t>
    </r>
  </si>
  <si>
    <r>
      <rPr>
        <b val="true"/>
        <sz val="9"/>
        <color rgb="FF000000"/>
        <rFont val="Spranq eco sans"/>
        <family val="0"/>
        <charset val="1"/>
      </rPr>
      <t xml:space="preserve">DESSE MODO, </t>
    </r>
    <r>
      <rPr>
        <sz val="10"/>
        <color rgb="FF000000"/>
        <rFont val="Arial"/>
        <family val="2"/>
        <charset val="1"/>
      </rPr>
      <t xml:space="preserve">SE A EMPRESA OS COTAR, HAVERÁ SUPRESSÃO UNILATERAL DO ITEM DA PLANILHA E DEDUÇÃO/GLOSA, NO VALOR TOTAL DO DÉBITO, QUANDO DO PAGAMENTO MENSAL OU DA REPACTUAÇÃO. A EMPRESA QUE OS TENHA COTADO INCORRETAMENTE PODERÁ CORRIGIR A PLANILHA DE CUSTOS E FORMAÇÃO DOS PREÇOS ATÉ O MOMENTO DA ACEITABILIDADE DA PROPOSTA PELO PREGOEIRO, OPORTUNIDADE NA QUAL PRECLUIRÁ SEU DIREITO A CORREÇÕES.</t>
    </r>
  </si>
  <si>
    <r>
      <rPr>
        <b val="true"/>
        <sz val="9"/>
        <color rgb="FF000000"/>
        <rFont val="Spranq eco sans"/>
        <family val="0"/>
        <charset val="1"/>
      </rPr>
      <t xml:space="preserve">2.</t>
    </r>
    <r>
      <rPr>
        <sz val="10"/>
        <color rgb="FF000000"/>
        <rFont val="Arial"/>
        <family val="2"/>
        <charset val="1"/>
      </rPr>
      <t xml:space="preserve"> COTAÇÃO DE ENCARGOS TRIBUTÁRIOS - CUIDADOS E CONSEQUÊNCIAS À LUZ DA JURISPRUDÊNCIA DO TCU: </t>
    </r>
  </si>
  <si>
    <t xml:space="preserve">A EMPRESA É A ÚNICA RESPONSÁVEL PELA COTAÇÃO CORRETA DOS ENCARGOS TRIBUTÁRIOS. EM CASO DE ERRO OU COTAÇÃO INCOMPATÍVEL COM O REGIME TRIBUTÁRIO A QUE SE SUBMETE, SERÃO ADOTADAS AS ORIENTAÇÕES A SEGUIR:*</t>
  </si>
  <si>
    <r>
      <rPr>
        <b val="true"/>
        <sz val="9"/>
        <color rgb="FF000000"/>
        <rFont val="Spranq eco sans"/>
        <family val="0"/>
        <charset val="1"/>
      </rPr>
      <t xml:space="preserve">A)</t>
    </r>
    <r>
      <rPr>
        <sz val="10"/>
        <color rgb="FF000000"/>
        <rFont val="Arial"/>
        <family val="2"/>
        <charset val="1"/>
      </rPr>
      <t xml:space="preserve"> </t>
    </r>
    <r>
      <rPr>
        <b val="true"/>
        <sz val="9"/>
        <color rgb="FF000000"/>
        <rFont val="Spranq eco sans"/>
        <family val="0"/>
        <charset val="1"/>
      </rPr>
      <t xml:space="preserve">COTAÇÃO DE PERCENTUAL MENOR QUE O ADEQUADO</t>
    </r>
    <r>
      <rPr>
        <sz val="10"/>
        <color rgb="FF000000"/>
        <rFont val="Arial"/>
        <family val="2"/>
        <charset val="1"/>
      </rPr>
      <t xml:space="preserve">: O PERCENTUAL SERÁ MANTIDO DURANTE TODA A EXECUÇÃO CONTRATUAL;</t>
    </r>
  </si>
  <si>
    <r>
      <rPr>
        <b val="true"/>
        <sz val="9"/>
        <color rgb="FF000000"/>
        <rFont val="Spranq eco sans"/>
        <family val="0"/>
        <charset val="1"/>
      </rPr>
      <t xml:space="preserve">B) COTAÇÃO DE PERCENTUAL MAIOR QUE O ADEQUADO:</t>
    </r>
    <r>
      <rPr>
        <sz val="10"/>
        <color rgb="FF000000"/>
        <rFont val="Arial"/>
        <family val="2"/>
        <charset val="1"/>
      </rPr>
      <t xml:space="preserve"> PARA ATENDER AS ORIENTAÇÕES DOS ACÓRDÃOS TCU N° 3.037/2009-PLENÁRIO, Nº 1.696/2010 - 2ª CÂMARA, Nº 1.442/2010-2ª CÂMARA E Nº 387/2010-2ª CÂMARA, O EXCESSO SERÁ SUPRIMIDO, UNILATERALMENTE, DA PLANILHA E HAVERÁ GLOSA/DEDUÇÃO, QUANDO DO PAGAMENTO OU DA REPACTUAÇÃO, PARA FINS DE TOTAL RESSARCIMENTO DO DÉBITO.</t>
    </r>
  </si>
  <si>
    <t xml:space="preserve">DESTA FEITA, TODOS OS ENCARGOS TRIBUTÁRIOS DEVERÃO SER ADEQUADAMENTE COTADOS NA PLANILHA DE CUSTOS E FORMAÇÃO DE PREÇOS. DEVEM SER ATENDIDAS, EXEMPLIFICATIVAMENTE, AS RECOMENDAÇÕES QUE SEGUEM:</t>
  </si>
  <si>
    <t xml:space="preserve">A) UTILIZAÇÃO DA ALÍQUOTA CORRETA DO ISSQN, PARA CADA POSTO DE TRABALHO NO RESPECTIVO MUNICÍPIO;</t>
  </si>
  <si>
    <t xml:space="preserve">B) COTAÇÃO CORRETA DO PIS E DA COFINS DE ACORDO COM O REGIME TRIBUTÁRIO A QUE SE SUBMETER A EMPRESA;</t>
  </si>
  <si>
    <t xml:space="preserve">C) NÃO COTAÇÃO DAS CONTRIBUIÇÕES DE TERCEIROS (SESI, SENAI, SEBRAE, ETC.), SE A EMPRESA NÃO ESTIVER, A ESSAS, SUBMETIDA.  </t>
  </si>
  <si>
    <t xml:space="preserve">A EMPRESA QUE OS TENHA COTADO INCORRETAMENTE PODERÁ CORRIGIR A PLANILHA DE CUSTOS E FORMAÇÃO DOS PREÇOS ATÉ O MOMENTO DA ACEITABILIDADE DA PROPOSTA PELO PREGOEIRO, OPORTUNIDADE NA QUAL PRECLUIRÁ SEU DIREITO A CORREÇÕES. </t>
  </si>
  <si>
    <t xml:space="preserve">3. REGISTRE-SE QUE, AO ANALISAR A REPACTUAÇÃO E A PRORROGAÇÃO, A ADMINISTRAÇÃO DEVE VERIFICAR SE OS CUSTOS INICIALMENTE ORÇADOS CORRESPONDEM À REALIDADE DA EXECUÇÃO DO CONTRATO. DEVE, TAMBÉM, REAVALIAR TODOS OS ITENS ESTIMATIVOS APÓS A EXECUÇÃO DO PRIMEIRO ANO DO CONTRATO, PARA QUE SE CONSTATE EVENTUAL NECESSIDADE DE MODIFICAÇÃO EM SEU VALOR, OBSERVANDO O DISPOSTO NO ART. 30-A, § 1º, INC. II, DA IN 02/2008 DA SLTI MPOG;</t>
  </si>
  <si>
    <t xml:space="preserve">DESTACA-SE AINDA, O ENTENDIMENTO DO TCU SOBRE ALGUNS ITENS DAS PLANILHAS DE CUSTOS, TAIS COMO:</t>
  </si>
  <si>
    <r>
      <rPr>
        <b val="true"/>
        <sz val="9"/>
        <color rgb="FF000000"/>
        <rFont val="Spranq eco sans"/>
        <family val="0"/>
        <charset val="1"/>
      </rPr>
      <t xml:space="preserve">A) </t>
    </r>
    <r>
      <rPr>
        <sz val="10"/>
        <color rgb="FF000000"/>
        <rFont val="Arial"/>
        <family val="2"/>
        <charset val="1"/>
      </rPr>
      <t xml:space="preserve">LICENÇA MATERNIDADE – CONSIDERAR APENAS O PAGAMENTO DE ENCARGOS SOCIAIS E BENEFÍCIOS INCIDENTES SOBRE A REMUNERAÇÃO PARA AUXÍLIO MATERNIDADE, UMA VEZ QUE O ÔNUS DA LICENÇA MATERNIDADE É SUPORTADO PELA PREVIDÊNCIA SOCIAL, FUNDAMENTADO NO ART.7º, INCISO XIX, DA CONSTITUIÇÃO FEDERAL (ACÓRDÃO 1753/2008 - PLENÁRIO);</t>
    </r>
  </si>
  <si>
    <r>
      <rPr>
        <b val="true"/>
        <sz val="9"/>
        <color rgb="FF000000"/>
        <rFont val="Spranq eco sans"/>
        <family val="0"/>
        <charset val="1"/>
      </rPr>
      <t xml:space="preserve">B) </t>
    </r>
    <r>
      <rPr>
        <sz val="10"/>
        <color rgb="FF000000"/>
        <rFont val="Arial"/>
        <family val="2"/>
        <charset val="1"/>
      </rPr>
      <t xml:space="preserve">AVISO PRÉVIO TRABALHADO - DEVE SER PAGO APENAS NO PRIMEIRO ANO DO CONTRATO, DEVENDO SER EXCLUÍDO DA PLANILHA A PARTIR DO SEGUNDO ANO, UMA VEZ QUE SÓ HAVERÁ UMA DEMISSÃO E UMA INDENIZAÇÃO POR EMPREGADO. (ACÓRDÃO 3006/2010 – PLENÁRIO); *</t>
    </r>
  </si>
  <si>
    <t xml:space="preserve">OBS: Em conformidade com a IN N° 05 DE 26/05/2017 e alteração acrescentada pela IN N° 07 de 20/09/2018, e em referência a Nota 3 do Módulo 2 do Anexo VII-D, resaltamos o texto a seguir "Levando em consideração a vigência contratual prevista no art. 57 da Lei nº 8.666, de 23 de junho de 1993, a rubrica férias do subítem 2.1 tem como objetivo principal suprir a necessidade do pagamento das férias remuneradas ao final do contrato de 12 meses. Esta rubrica, quando da prorrogação contratual, torna-se custo não renovável".</t>
  </si>
  <si>
    <t xml:space="preserve">Planilha de Custos e Formação de Preços para Serviços de Vigilância - GEX - Campo Grande e Dourados-MS</t>
  </si>
  <si>
    <t xml:space="preserve">Nº do Processo:</t>
  </si>
  <si>
    <t xml:space="preserve">35014.499513/2022-13</t>
  </si>
  <si>
    <t xml:space="preserve">Pregão Eletrônico nº</t>
  </si>
  <si>
    <t xml:space="preserve">Data:</t>
  </si>
  <si>
    <t xml:space="preserve">Discriminação dos Serviços (dados referentes à contratação)</t>
  </si>
  <si>
    <r>
      <rPr>
        <b val="true"/>
        <sz val="12"/>
        <color rgb="FF000000"/>
        <rFont val="Arial"/>
        <family val="2"/>
        <charset val="1"/>
      </rPr>
      <t xml:space="preserve">A – </t>
    </r>
    <r>
      <rPr>
        <sz val="10"/>
        <color rgb="FF000000"/>
        <rFont val="Arial"/>
        <family val="2"/>
        <charset val="1"/>
      </rPr>
      <t xml:space="preserve">Data de apresentação da proposta (dia/mês/ano)</t>
    </r>
  </si>
  <si>
    <r>
      <rPr>
        <b val="true"/>
        <sz val="12"/>
        <color rgb="FF000000"/>
        <rFont val="Arial"/>
        <family val="2"/>
        <charset val="1"/>
      </rPr>
      <t xml:space="preserve">B – </t>
    </r>
    <r>
      <rPr>
        <sz val="10"/>
        <color rgb="FF000000"/>
        <rFont val="Arial"/>
        <family val="2"/>
        <charset val="1"/>
      </rPr>
      <t xml:space="preserve">Município/UF</t>
    </r>
  </si>
  <si>
    <r>
      <rPr>
        <b val="true"/>
        <sz val="12"/>
        <color rgb="FF000000"/>
        <rFont val="Arial"/>
        <family val="2"/>
        <charset val="1"/>
      </rPr>
      <t xml:space="preserve">C – </t>
    </r>
    <r>
      <rPr>
        <sz val="10"/>
        <color rgb="FF000000"/>
        <rFont val="Arial"/>
        <family val="2"/>
        <charset val="1"/>
      </rPr>
      <t xml:space="preserve">Ano Acordo, Convenção ou Sentença Normativa em Dissídio Coletivo</t>
    </r>
  </si>
  <si>
    <r>
      <rPr>
        <b val="true"/>
        <sz val="12"/>
        <color rgb="FF000000"/>
        <rFont val="Arial"/>
        <family val="2"/>
        <charset val="1"/>
      </rPr>
      <t xml:space="preserve">D – </t>
    </r>
    <r>
      <rPr>
        <sz val="10"/>
        <color rgb="FF000000"/>
        <rFont val="Arial"/>
        <family val="2"/>
        <charset val="1"/>
      </rPr>
      <t xml:space="preserve">Nº de meses de execução contratual</t>
    </r>
  </si>
  <si>
    <t xml:space="preserve">Identificação do Serviço</t>
  </si>
  <si>
    <t xml:space="preserve">Tipo de Serviço</t>
  </si>
  <si>
    <t xml:space="preserve">Unid. de Medida</t>
  </si>
  <si>
    <t xml:space="preserve">Hora Extra – Sábado</t>
  </si>
  <si>
    <t xml:space="preserve">Hora Extra – Domingo</t>
  </si>
  <si>
    <t xml:space="preserve">Serviço</t>
  </si>
  <si>
    <t xml:space="preserve">Mão de obra vinculada à execução contratual</t>
  </si>
  <si>
    <t xml:space="preserve">Dados para composição dos custos referente à mão de obra</t>
  </si>
  <si>
    <r>
      <rPr>
        <b val="true"/>
        <sz val="12"/>
        <color rgb="FF000000"/>
        <rFont val="Arial"/>
        <family val="2"/>
        <charset val="1"/>
      </rPr>
      <t xml:space="preserve">1 – </t>
    </r>
    <r>
      <rPr>
        <sz val="10"/>
        <color rgb="FF000000"/>
        <rFont val="Arial"/>
        <family val="2"/>
        <charset val="1"/>
      </rPr>
      <t xml:space="preserve">Tipo de serviço (mesmo serviço com características distintas)</t>
    </r>
  </si>
  <si>
    <t xml:space="preserve">Vigilância</t>
  </si>
  <si>
    <r>
      <rPr>
        <b val="true"/>
        <sz val="12"/>
        <color rgb="FF000000"/>
        <rFont val="Arial"/>
        <family val="2"/>
        <charset val="1"/>
      </rPr>
      <t xml:space="preserve">2 – </t>
    </r>
    <r>
      <rPr>
        <sz val="10"/>
        <color rgb="FF000000"/>
        <rFont val="Arial"/>
        <family val="2"/>
        <charset val="1"/>
      </rPr>
      <t xml:space="preserve">Classificação Brasileira de Ocupações (CBO)</t>
    </r>
  </si>
  <si>
    <t xml:space="preserve">517330</t>
  </si>
  <si>
    <r>
      <rPr>
        <b val="true"/>
        <sz val="12"/>
        <color rgb="FF000000"/>
        <rFont val="Arial"/>
        <family val="2"/>
        <charset val="1"/>
      </rPr>
      <t xml:space="preserve">3 – </t>
    </r>
    <r>
      <rPr>
        <sz val="10"/>
        <color rgb="FF000000"/>
        <rFont val="Arial"/>
        <family val="2"/>
        <charset val="1"/>
      </rPr>
      <t xml:space="preserve">Salário Normativo da Categoria Profissional </t>
    </r>
  </si>
  <si>
    <r>
      <rPr>
        <b val="true"/>
        <sz val="12"/>
        <color rgb="FF000000"/>
        <rFont val="Arial"/>
        <family val="2"/>
        <charset val="1"/>
      </rPr>
      <t xml:space="preserve">4 – </t>
    </r>
    <r>
      <rPr>
        <sz val="10"/>
        <color rgb="FF000000"/>
        <rFont val="Arial"/>
        <family val="2"/>
        <charset val="1"/>
      </rPr>
      <t xml:space="preserve">Categoria profissional (vinculada à execução contratual)</t>
    </r>
  </si>
  <si>
    <t xml:space="preserve">Vigilante</t>
  </si>
  <si>
    <r>
      <rPr>
        <b val="true"/>
        <sz val="12"/>
        <color rgb="FF000000"/>
        <rFont val="Arial"/>
        <family val="2"/>
        <charset val="1"/>
      </rPr>
      <t xml:space="preserve">5 – </t>
    </r>
    <r>
      <rPr>
        <sz val="10"/>
        <color rgb="FF000000"/>
        <rFont val="Arial"/>
        <family val="2"/>
        <charset val="1"/>
      </rPr>
      <t xml:space="preserve">Data base da categoria (dia/mês/ano)</t>
    </r>
  </si>
  <si>
    <t xml:space="preserve">01 de março</t>
  </si>
  <si>
    <r>
      <rPr>
        <b val="true"/>
        <sz val="12"/>
        <color rgb="FF000000"/>
        <rFont val="Arial"/>
        <family val="2"/>
        <charset val="1"/>
      </rPr>
      <t xml:space="preserve">6 – </t>
    </r>
    <r>
      <rPr>
        <sz val="10"/>
        <color rgb="FF000000"/>
        <rFont val="Arial"/>
        <family val="2"/>
        <charset val="1"/>
      </rPr>
      <t xml:space="preserve">Numero de registro da convenção coletiva no MTE:</t>
    </r>
  </si>
  <si>
    <t xml:space="preserve">MS000122/2022 e MS000120/2022</t>
  </si>
  <si>
    <t xml:space="preserve">CUSTOS</t>
  </si>
  <si>
    <t xml:space="preserve">Percentuais e Valores de Referência</t>
  </si>
  <si>
    <t xml:space="preserve">MÓDULO 1: COMPOSIÇÃO DA REMUNERAÇÃO</t>
  </si>
  <si>
    <t xml:space="preserve">1 - Composição da Remuneração</t>
  </si>
  <si>
    <t xml:space="preserve">Valores/ Percentuais</t>
  </si>
  <si>
    <r>
      <rPr>
        <sz val="11"/>
        <color rgb="FF000000"/>
        <rFont val="Times New Roman"/>
        <family val="1"/>
        <charset val="1"/>
      </rPr>
      <t xml:space="preserve">    A – Salário Base </t>
    </r>
    <r>
      <rPr>
        <sz val="10"/>
        <color rgb="FF000000"/>
        <rFont val="Arial"/>
        <family val="2"/>
        <charset val="1"/>
      </rPr>
      <t xml:space="preserve">(conforme Cláusula Terceira da CCT)</t>
    </r>
  </si>
  <si>
    <t xml:space="preserve">    B - Adicional de Periculosidade (conforme Cláusula Décima Quarta da CCT)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</si>
  <si>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</si>
  <si>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</si>
  <si>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</si>
  <si>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Penosidade</t>
  </si>
  <si>
    <t xml:space="preserve">    G - Outros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</si>
  <si>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</si>
  <si>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</si>
  <si>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</si>
  <si>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</si>
  <si>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r>
      <rPr>
        <sz val="11"/>
        <color rgb="FF000000"/>
        <rFont val="Times New Roman"/>
        <family val="1"/>
        <charset val="1"/>
      </rPr>
      <t xml:space="preserve">    B - Férias e Adicional de Férias (O custo com o valor pago ao substituto durante as férias do empregado consta na letra "A" do submódulo 4.1), </t>
    </r>
    <r>
      <rPr>
        <sz val="11"/>
        <color rgb="FFFF0000"/>
        <rFont val="Times New Roman"/>
        <family val="1"/>
        <charset val="1"/>
      </rPr>
      <t xml:space="preserve">(custo não renovável)</t>
    </r>
    <r>
      <rPr>
        <sz val="11"/>
        <color rgb="FF000000"/>
        <rFont val="Times New Roman"/>
        <family val="1"/>
        <charset val="1"/>
      </rPr>
      <t xml:space="preserve">.</t>
    </r>
  </si>
  <si>
    <r>
      <rPr>
        <b val="true"/>
        <sz val="11"/>
        <color rgb="FF000000"/>
        <rFont val="Times New Roman"/>
        <family val="1"/>
        <charset val="1"/>
      </rPr>
      <t xml:space="preserve">2.2 - GPS, FGTS e outras contribuições </t>
    </r>
    <r>
      <rPr>
        <sz val="10"/>
        <color rgb="FF00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</si>
  <si>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</si>
  <si>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</si>
  <si>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r>
      <rPr>
        <sz val="11"/>
        <color rgb="FF000000"/>
        <rFont val="Times New Roman"/>
        <family val="1"/>
        <charset val="1"/>
      </rPr>
      <t xml:space="preserve">    C - SAT </t>
    </r>
    <r>
      <rPr>
        <sz val="10"/>
        <color rgb="FF000000"/>
        <rFont val="Arial"/>
        <family val="2"/>
        <charset val="1"/>
      </rPr>
      <t xml:space="preserve">(Utilizar o RAT Ajustado conforme GFIP: RAT x FAP)</t>
    </r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</si>
  <si>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</si>
  <si>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</si>
  <si>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</si>
  <si>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</si>
  <si>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</si>
  <si>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2.3 - Benefícios Mensais e Diários</t>
  </si>
  <si>
    <t xml:space="preserve">    A – Transporte (Devido por dia trabalhado)</t>
  </si>
  <si>
    <t xml:space="preserve">    B – Auxílio-Refeição/Alimentação (Devido por dia trabalhado)</t>
  </si>
  <si>
    <t xml:space="preserve">    C - Assistência Médica e Familiar (Conforme CCT)</t>
  </si>
  <si>
    <t xml:space="preserve">    D – Prêmio Assiduidade</t>
  </si>
  <si>
    <t xml:space="preserve">    E – Auxílio Morte/Funeral (Conforme CCT)</t>
  </si>
  <si>
    <t xml:space="preserve">    F – Outros (Seguro de Vida) - Conforme CCT)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</si>
  <si>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</si>
  <si>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</si>
  <si>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</si>
  <si>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</si>
  <si>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</si>
  <si>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</si>
  <si>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r>
      <rPr>
        <sz val="11"/>
        <color rgb="FF000000"/>
        <rFont val="Times New Roman"/>
        <family val="1"/>
        <charset val="1"/>
      </rPr>
      <t xml:space="preserve">    A - Aviso Prévio Indenizado</t>
    </r>
    <r>
      <rPr>
        <sz val="11"/>
        <color rgb="FFFF0000"/>
        <rFont val="Times New Roman"/>
        <family val="1"/>
        <charset val="1"/>
      </rPr>
      <t xml:space="preserve"> </t>
    </r>
    <r>
      <rPr>
        <sz val="10"/>
        <color rgb="FFFF0000"/>
        <rFont val="Arial"/>
        <family val="2"/>
        <charset val="1"/>
      </rPr>
      <t xml:space="preserve">(Esta parcela deverá ser reduzida após o primeiro ano da contratação para o percentual máximo de 0,042%: Acórdão 1.186/2017-P)</t>
    </r>
  </si>
  <si>
    <t xml:space="preserve">    B - Incidência do FGTS sobre Aviso Prévio Indenizado</t>
  </si>
  <si>
    <t xml:space="preserve">    C - Multa do FGTS e contribuições sociais sobre o Aviso Prévio Indenizado</t>
  </si>
  <si>
    <r>
      <rPr>
        <sz val="11"/>
        <color rgb="FF000000"/>
        <rFont val="Times New Roman"/>
        <family val="1"/>
        <charset val="1"/>
      </rPr>
      <t xml:space="preserve">    D - Aviso Prévio Trabalhado</t>
    </r>
    <r>
      <rPr>
        <sz val="11"/>
        <color rgb="FFFF0000"/>
        <rFont val="Times New Roman"/>
        <family val="1"/>
        <charset val="1"/>
      </rPr>
      <t xml:space="preserve"> </t>
    </r>
    <r>
      <rPr>
        <sz val="10"/>
        <color rgb="FFFF0000"/>
        <rFont val="Arial"/>
        <family val="2"/>
        <charset val="1"/>
      </rPr>
      <t xml:space="preserve">(Esta parcela deverá ser reduzida após o primeiro ano da contratação para o percentual máximo de 0,194%: Acórdão 1.186/2017-P)</t>
    </r>
  </si>
  <si>
    <t xml:space="preserve">    E - Incidência de GPS, FGTS e outras contribuições (submódulo 2.2) sobre o Aviso Prévio Trabalhado</t>
  </si>
  <si>
    <t xml:space="preserve">    F - Multa do FGTS sobre o Aviso Prévio Trabalhado (Rescisões sem justa causa)</t>
  </si>
  <si>
    <t xml:space="preserve">MÓDULO 4: CUSTO DE REPOSIÇÃO DO PROFISSIONAL AUSENTE</t>
  </si>
  <si>
    <t xml:space="preserve">4.1 – Substituto nas Ausências Legais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</si>
  <si>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</si>
  <si>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</si>
  <si>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</si>
  <si>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</si>
  <si>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</si>
  <si>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</si>
  <si>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4.2 - Substituto na Intrajornada (Indenizada)</t>
  </si>
  <si>
    <t xml:space="preserve">    A - Substituto na cobertura de intervalo para repouso ou alimentação (Intrajornada indenizada de 1 hora, conforme CCT)</t>
  </si>
  <si>
    <t xml:space="preserve">4 - Custo de Reposição do Profissional Ausente</t>
  </si>
  <si>
    <t xml:space="preserve">    4.1 - Substituto nas ausências Legais</t>
  </si>
  <si>
    <t xml:space="preserve">    4.2 -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</si>
  <si>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</si>
  <si>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</si>
  <si>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</si>
  <si>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 </t>
  </si>
  <si>
    <t xml:space="preserve">    C –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</si>
  <si>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</si>
  <si>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</si>
  <si>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</si>
  <si>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</si>
  <si>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</si>
  <si>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r>
      <rPr>
        <sz val="11"/>
        <color rgb="FF000000"/>
        <rFont val="Times New Roman"/>
        <family val="1"/>
        <charset val="1"/>
      </rPr>
      <t xml:space="preserve">    C - Tributos</t>
    </r>
    <r>
      <rPr>
        <sz val="10"/>
        <color rgb="FF000000"/>
        <rFont val="Arial"/>
        <family val="2"/>
        <charset val="1"/>
      </rPr>
      <t xml:space="preserve"> (Utilizar os percentuais de acordo com o regime tributário a que estiver sujeito)</t>
    </r>
  </si>
  <si>
    <t xml:space="preserve">        C.1.1 - Tributos Federais (PIS)</t>
  </si>
  <si>
    <t xml:space="preserve">        C.1.2 - Tributos Federais (COFINS)</t>
  </si>
  <si>
    <t xml:space="preserve">        C.2 - Tributos Estaduais (especificar)</t>
  </si>
  <si>
    <r>
      <rPr>
        <sz val="11"/>
        <color rgb="FF333333"/>
        <rFont val="Times New Roman"/>
        <family val="1"/>
        <charset val="1"/>
      </rPr>
      <t xml:space="preserve">        C.3 - Tributos Municipais  (ISSQN </t>
    </r>
    <r>
      <rPr>
        <sz val="9"/>
        <color rgb="FF333333"/>
        <rFont val="Arial"/>
        <family val="2"/>
        <charset val="1"/>
      </rPr>
      <t xml:space="preserve">do município de prestação do serviço (art. 3º, XVI, LC nº 116/2003)</t>
    </r>
    <r>
      <rPr>
        <sz val="11"/>
        <color rgb="FF333333"/>
        <rFont val="Times New Roman"/>
        <family val="1"/>
        <charset val="1"/>
      </rPr>
      <t xml:space="preserve">)</t>
    </r>
  </si>
  <si>
    <t xml:space="preserve">        C.4 - Outros Tributos (especificar)</t>
  </si>
  <si>
    <t xml:space="preserve">QUADRO RESUMO DO CUSTO POR EMPREGADO</t>
  </si>
  <si>
    <t xml:space="preserve">Mão-de-obra vinculada à execução contratual (valor por empregado)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</si>
  <si>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</si>
  <si>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</si>
  <si>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</si>
  <si>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</si>
  <si>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</si>
  <si>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</si>
  <si>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</si>
  <si>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SUBTOTAL PREÇO FIXO POR VIGILANTE</t>
  </si>
  <si>
    <t xml:space="preserve">VALOR DOS SERVIÇOS</t>
  </si>
  <si>
    <t xml:space="preserve">ESCALA DE TRABALHO</t>
  </si>
  <si>
    <t xml:space="preserve">NUMERO DE POSTOS</t>
  </si>
  <si>
    <t xml:space="preserve">PREÇO POR POSTO</t>
  </si>
  <si>
    <t xml:space="preserve">SUBTOTAL (R$)</t>
  </si>
  <si>
    <t xml:space="preserve">I – HORA EXTRA – SÁBADO</t>
  </si>
  <si>
    <t xml:space="preserve">I – HORA EXTRA – DOMINGO</t>
  </si>
  <si>
    <t xml:space="preserve">TOTAL MENSAL</t>
  </si>
  <si>
    <t xml:space="preserve">Campo Grande - MS</t>
  </si>
  <si>
    <t xml:space="preserve">2022/2024</t>
  </si>
  <si>
    <t xml:space="preserve">Posto de 44 hs semanais (Qtde)</t>
  </si>
  <si>
    <t xml:space="preserve">Posto 12X36 Diurnas (Qtde)</t>
  </si>
  <si>
    <t xml:space="preserve">Posto 12X36 Noturno (Qtde)</t>
  </si>
  <si>
    <t xml:space="preserve">Contratação de serviços de segurança e vigilância orgânica e patrimonial desarmada, visando atender as demandas das Gerências Executivas de Campo Grande e Dourados, conforme condições, quantidades e exigências estabelecidas neste instrumento convocatório.</t>
  </si>
  <si>
    <t xml:space="preserve">MS000122/2022</t>
  </si>
  <si>
    <t xml:space="preserve">44 horas semanais diurnas</t>
  </si>
  <si>
    <t xml:space="preserve">12X36 Diurnas</t>
  </si>
  <si>
    <t xml:space="preserve">12X36 Noturnas</t>
  </si>
  <si>
    <r>
      <rPr>
        <sz val="11"/>
        <color rgb="FF000000"/>
        <rFont val="Times New Roman"/>
        <family val="1"/>
        <charset val="1"/>
      </rPr>
      <t xml:space="preserve">    B - Férias e Adicional de Férias </t>
    </r>
    <r>
      <rPr>
        <sz val="10"/>
        <color rgb="FF000000"/>
        <rFont val="Arial"/>
        <family val="2"/>
        <charset val="1"/>
      </rPr>
      <t xml:space="preserve">(O custo com o valor pago ao substituto durante as férias do empregado consta na letra "A" do submódulo 4.1),</t>
    </r>
    <r>
      <rPr>
        <sz val="11"/>
        <color rgb="FFFF0000"/>
        <rFont val="Times New Roman"/>
        <family val="1"/>
        <charset val="1"/>
      </rPr>
      <t xml:space="preserve"> (custo não renovável).</t>
    </r>
  </si>
  <si>
    <t xml:space="preserve">Valores</t>
  </si>
  <si>
    <t xml:space="preserve">    B - Materiais (Valor por posto)</t>
  </si>
  <si>
    <t xml:space="preserve">    C - Outros (especificar)</t>
  </si>
  <si>
    <t xml:space="preserve">    C - Tributos (Percentuais de acordo com o regime tributário da empresa)</t>
  </si>
  <si>
    <t xml:space="preserve">        C.1.1 - Tributos Federais (COFINS)</t>
  </si>
  <si>
    <t xml:space="preserve">        C.1.2 - Tributos Federais (PIS)</t>
  </si>
  <si>
    <t xml:space="preserve">I - Posto de Vigilância – 12 (doze) horas diurnas, de segunda-feira a domingo, envolvendo 2 (dois) vigilantes, em turnos de 12 (doze) x 36 (trinta e seis) horas.</t>
  </si>
  <si>
    <t xml:space="preserve">I - Posto de Vigilância – 12 (doze) horas noturnas, de segunda-feira a domingo, envolvendo 2 (dois) vigilantes, em turnos de 12 (doze) x 36 (trinta e seis) horas.</t>
  </si>
  <si>
    <t xml:space="preserve">II - Posto de Vigilância – 44 (quarenta e quatro) horas semanais diurnas, de segunda a sexta-feira, envolvendo 1 (um) vigilante.</t>
  </si>
  <si>
    <t xml:space="preserve">Aquidauana - MS</t>
  </si>
  <si>
    <t xml:space="preserve">I - Posto de Vigilância – 12 (doze) horas diurnas, de segunda-feira a domingo, envolvendo 2 (dois) vigilantes, em turnos de 12 (doze) x 36 (trinta e seis) horas </t>
  </si>
  <si>
    <t xml:space="preserve">II - Posto de Vigilância – 44 (quarenta e quatro) horas semanais diurnas, de segunda a sexta-feira, envolvendo 1 (um) vigilante</t>
  </si>
  <si>
    <r>
      <rPr>
        <b val="true"/>
        <sz val="12"/>
        <rFont val="Arial"/>
        <family val="2"/>
        <charset val="1"/>
      </rPr>
      <t xml:space="preserve">A – </t>
    </r>
    <r>
      <rPr>
        <sz val="10"/>
        <rFont val="Arial"/>
        <family val="2"/>
        <charset val="1"/>
      </rPr>
      <t xml:space="preserve">Data de apresentação da proposta (dia/mês/ano)</t>
    </r>
  </si>
  <si>
    <r>
      <rPr>
        <b val="true"/>
        <sz val="12"/>
        <rFont val="Arial"/>
        <family val="2"/>
        <charset val="1"/>
      </rPr>
      <t xml:space="preserve">B – </t>
    </r>
    <r>
      <rPr>
        <sz val="10"/>
        <rFont val="Arial"/>
        <family val="2"/>
        <charset val="1"/>
      </rPr>
      <t xml:space="preserve">Município/UF</t>
    </r>
  </si>
  <si>
    <t xml:space="preserve">Anastácio - MS</t>
  </si>
  <si>
    <r>
      <rPr>
        <b val="true"/>
        <sz val="12"/>
        <rFont val="Arial"/>
        <family val="2"/>
        <charset val="1"/>
      </rPr>
      <t xml:space="preserve">C – </t>
    </r>
    <r>
      <rPr>
        <sz val="10"/>
        <rFont val="Arial"/>
        <family val="2"/>
        <charset val="1"/>
      </rPr>
      <t xml:space="preserve">Ano Acordo, Convenção ou Sentença Normativa em Dissídio Coletivo</t>
    </r>
  </si>
  <si>
    <r>
      <rPr>
        <b val="true"/>
        <sz val="12"/>
        <rFont val="Arial"/>
        <family val="2"/>
        <charset val="1"/>
      </rPr>
      <t xml:space="preserve">D – </t>
    </r>
    <r>
      <rPr>
        <sz val="10"/>
        <rFont val="Arial"/>
        <family val="2"/>
        <charset val="1"/>
      </rPr>
      <t xml:space="preserve">Nº de meses de execução contratual</t>
    </r>
  </si>
  <si>
    <r>
      <rPr>
        <sz val="11"/>
        <color rgb="FF000000"/>
        <rFont val="Times New Roman"/>
        <family val="1"/>
        <charset val="1"/>
      </rPr>
      <t xml:space="preserve">    A – Salário-Base </t>
    </r>
    <r>
      <rPr>
        <sz val="10"/>
        <color rgb="FF000000"/>
        <rFont val="Arial"/>
        <family val="2"/>
        <charset val="1"/>
      </rPr>
      <t xml:space="preserve">(conforme Cláusula Terceira da CCT)</t>
    </r>
  </si>
  <si>
    <t xml:space="preserve">Miranda - MS</t>
  </si>
  <si>
    <t xml:space="preserve">Corumbá - MS</t>
  </si>
  <si>
    <t xml:space="preserve">Sidrolândia - MS</t>
  </si>
  <si>
    <t xml:space="preserve">Jardim - MS</t>
  </si>
  <si>
    <t xml:space="preserve">Bela Vista - MS</t>
  </si>
  <si>
    <t xml:space="preserve">Bonito - MS</t>
  </si>
  <si>
    <t xml:space="preserve">São Gabriel D'Oeste - MS</t>
  </si>
  <si>
    <t xml:space="preserve">Rio Verde - MS</t>
  </si>
  <si>
    <t xml:space="preserve">Coxim - MS</t>
  </si>
  <si>
    <t xml:space="preserve">Costa Rica - MS</t>
  </si>
  <si>
    <t xml:space="preserve">Cassilândia - MS</t>
  </si>
  <si>
    <t xml:space="preserve">Paranaíba - MS</t>
  </si>
  <si>
    <t xml:space="preserve">SUBTOTAL PREÇO FIXO POR MOTORISTA</t>
  </si>
  <si>
    <t xml:space="preserve">Aparecida do Taboado - MS</t>
  </si>
  <si>
    <t xml:space="preserve">Três Lagoas - MS</t>
  </si>
  <si>
    <t xml:space="preserve">Brasilândia - MS</t>
  </si>
  <si>
    <t xml:space="preserve">0</t>
  </si>
  <si>
    <t xml:space="preserve">Dourados - MS</t>
  </si>
  <si>
    <t xml:space="preserve">MS000120/2022</t>
  </si>
  <si>
    <t xml:space="preserve">Naviraí - MS</t>
  </si>
  <si>
    <t xml:space="preserve">    C - Substituto na cobertura na licença-Paternidade</t>
  </si>
  <si>
    <t xml:space="preserve">Nova Andradina - MS</t>
  </si>
  <si>
    <t xml:space="preserve">Ponta Porã - MS</t>
  </si>
  <si>
    <t xml:space="preserve">Amambaí - MS</t>
  </si>
  <si>
    <t xml:space="preserve">Bataguassu - MS</t>
  </si>
  <si>
    <t xml:space="preserve">Deodápolis - MS</t>
  </si>
  <si>
    <t xml:space="preserve">Fátima do Sul - MS</t>
  </si>
  <si>
    <t xml:space="preserve">Iguatemi - MS</t>
  </si>
  <si>
    <t xml:space="preserve">Ivinhema - MS</t>
  </si>
  <si>
    <t xml:space="preserve">Maracaju - MS</t>
  </si>
  <si>
    <t xml:space="preserve">Mundo Novo - MS</t>
  </si>
  <si>
    <t xml:space="preserve">Rio Brilhante - MS</t>
  </si>
  <si>
    <t xml:space="preserve">Caarapó - MS</t>
  </si>
</sst>
</file>

<file path=xl/styles.xml><?xml version="1.0" encoding="utf-8"?>
<styleSheet xmlns="http://schemas.openxmlformats.org/spreadsheetml/2006/main">
  <numFmts count="20">
    <numFmt numFmtId="164" formatCode="General"/>
    <numFmt numFmtId="165" formatCode="General"/>
    <numFmt numFmtId="166" formatCode="&quot; R$&quot;#,##0.00\ ;&quot; R$(&quot;#,##0.00\);&quot; R$-&quot;#\ ;@\ "/>
    <numFmt numFmtId="167" formatCode="[$R$-416]\ #,##0.00;[RED]\-[$R$-416]\ #,##0.00"/>
    <numFmt numFmtId="168" formatCode="&quot; R$ &quot;* #,##0.00\ ;&quot; R$ &quot;* \(#,##0.00\);&quot; R$ &quot;* \-#\ ;@\ "/>
    <numFmt numFmtId="169" formatCode="0.00%"/>
    <numFmt numFmtId="170" formatCode="#,##0.00\ ;\(#,##0.00\);\-#\ ;@\ "/>
    <numFmt numFmtId="171" formatCode="0.00"/>
    <numFmt numFmtId="172" formatCode="&quot;R$ &quot;#,##0.00"/>
    <numFmt numFmtId="173" formatCode="0%"/>
    <numFmt numFmtId="174" formatCode="0.0000"/>
    <numFmt numFmtId="175" formatCode="#,##0.00\ ;\-#,##0.00\ ;\-#\ ;@\ "/>
    <numFmt numFmtId="176" formatCode="#,##0.00\ ;&quot; (&quot;#,##0.00\);\-#\ ;@\ "/>
    <numFmt numFmtId="177" formatCode="@"/>
    <numFmt numFmtId="178" formatCode="d/m/yyyy"/>
    <numFmt numFmtId="179" formatCode="0.0000%"/>
    <numFmt numFmtId="180" formatCode="&quot;R$ &quot;#,##0.00\ ;[RED]&quot;(R$ &quot;#,##0.00\)"/>
    <numFmt numFmtId="181" formatCode="0.00000%"/>
    <numFmt numFmtId="182" formatCode="_(* #,##0.00_);_(* \(#,##0.00\);_(* \-??_);_(@_)"/>
    <numFmt numFmtId="183" formatCode="_-* #,##0.00_-;\-* #,##0.00_-;_-* \-??_-;_-@_-"/>
  </numFmts>
  <fonts count="42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8"/>
      <name val="Arial"/>
      <family val="2"/>
      <charset val="1"/>
    </font>
    <font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sz val="12"/>
      <color rgb="FF000000"/>
      <name val="Arial1"/>
      <family val="0"/>
      <charset val="1"/>
    </font>
    <font>
      <sz val="8"/>
      <color rgb="FF000000"/>
      <name val="Verdana"/>
      <family val="2"/>
      <charset val="1"/>
    </font>
    <font>
      <b val="true"/>
      <sz val="10"/>
      <color rgb="FF000000"/>
      <name val="Arial1"/>
      <family val="0"/>
      <charset val="1"/>
    </font>
    <font>
      <sz val="11"/>
      <color rgb="FFFF0000"/>
      <name val="Calibri"/>
      <family val="2"/>
      <charset val="1"/>
    </font>
    <font>
      <sz val="10"/>
      <color rgb="FF000000"/>
      <name val="Arial1"/>
      <family val="0"/>
      <charset val="1"/>
    </font>
    <font>
      <b val="true"/>
      <sz val="11"/>
      <color rgb="FF000000"/>
      <name val="Arial"/>
      <family val="2"/>
      <charset val="1"/>
    </font>
    <font>
      <b val="true"/>
      <sz val="10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b val="true"/>
      <sz val="9"/>
      <color rgb="FF000000"/>
      <name val="Spranq eco sans"/>
      <family val="0"/>
      <charset val="1"/>
    </font>
    <font>
      <b val="true"/>
      <sz val="18"/>
      <color rgb="FF000000"/>
      <name val="Arial1"/>
      <family val="0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2"/>
      <color rgb="FF000000"/>
      <name val="Arial"/>
      <family val="2"/>
      <charset val="1"/>
    </font>
    <font>
      <sz val="11"/>
      <name val="Times New Roman"/>
      <family val="1"/>
      <charset val="1"/>
    </font>
    <font>
      <sz val="11"/>
      <color rgb="FF339966"/>
      <name val="Times New Roman"/>
      <family val="1"/>
      <charset val="1"/>
    </font>
    <font>
      <sz val="11"/>
      <color rgb="FF000080"/>
      <name val="Times New Roman"/>
      <family val="1"/>
      <charset val="1"/>
    </font>
    <font>
      <sz val="11"/>
      <color rgb="FFFF0000"/>
      <name val="Times New Roman"/>
      <family val="1"/>
      <charset val="1"/>
    </font>
    <font>
      <b val="true"/>
      <sz val="11"/>
      <color rgb="FF00008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80"/>
      <name val="Arial1"/>
      <family val="0"/>
      <charset val="1"/>
    </font>
    <font>
      <sz val="11"/>
      <color rgb="FF333333"/>
      <name val="Times New Roman"/>
      <family val="1"/>
      <charset val="1"/>
    </font>
    <font>
      <sz val="11"/>
      <color rgb="FF808080"/>
      <name val="Times New Roman"/>
      <family val="1"/>
      <charset val="1"/>
    </font>
    <font>
      <sz val="9"/>
      <color rgb="FF333333"/>
      <name val="Arial"/>
      <family val="2"/>
      <charset val="1"/>
    </font>
    <font>
      <b val="true"/>
      <sz val="11"/>
      <color rgb="FF808080"/>
      <name val="Times New Roman"/>
      <family val="1"/>
      <charset val="1"/>
    </font>
    <font>
      <b val="true"/>
      <sz val="11"/>
      <color rgb="FFFFFFFF"/>
      <name val="Times New Roman"/>
      <family val="1"/>
      <charset val="1"/>
    </font>
    <font>
      <sz val="11"/>
      <color rgb="FFFFFFFF"/>
      <name val="Times New Roman"/>
      <family val="1"/>
      <charset val="1"/>
    </font>
    <font>
      <b val="true"/>
      <sz val="11"/>
      <color rgb="FF333333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0.5"/>
      <name val="Arial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FABAB"/>
        <bgColor rgb="FFC0C0C0"/>
      </patternFill>
    </fill>
    <fill>
      <patternFill patternType="solid">
        <fgColor rgb="FFD0CECE"/>
        <bgColor rgb="FFC0C0C0"/>
      </patternFill>
    </fill>
    <fill>
      <patternFill patternType="solid">
        <fgColor rgb="FFB4C7E7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D0CECE"/>
      </patternFill>
    </fill>
    <fill>
      <patternFill patternType="solid">
        <fgColor rgb="FF99CCFF"/>
        <bgColor rgb="FFB4C7E7"/>
      </patternFill>
    </fill>
    <fill>
      <patternFill patternType="solid">
        <fgColor rgb="FFFFFF99"/>
        <bgColor rgb="FFFFFFCC"/>
      </patternFill>
    </fill>
    <fill>
      <patternFill patternType="solid">
        <fgColor rgb="FFFFF2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C99FF"/>
        <bgColor rgb="FFFF99CC"/>
      </patternFill>
    </fill>
    <fill>
      <patternFill patternType="solid">
        <fgColor rgb="FFCCCCFF"/>
        <bgColor rgb="FFB4C7E7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200"/>
      </patternFill>
    </fill>
    <fill>
      <patternFill patternType="solid">
        <fgColor rgb="FF000000"/>
        <bgColor rgb="FF003300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rgb="FFFFF200"/>
      </patternFill>
    </fill>
  </fills>
  <borders count="31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0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2" borderId="11" xfId="0" applyFont="fals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2" borderId="12" xfId="0" applyFont="fals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2" borderId="13" xfId="0" applyFont="fals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9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4" borderId="9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7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0" borderId="9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0" fontId="0" fillId="0" borderId="9" xfId="15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3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3" fillId="7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13" fillId="7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8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2" fontId="5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9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0" borderId="9" xfId="17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9" xfId="19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7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7" fillId="0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8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0" fillId="0" borderId="2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5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5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0" fillId="2" borderId="2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0" fillId="0" borderId="2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0" fillId="2" borderId="2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6" fontId="5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2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0" fillId="2" borderId="2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justify" vertical="center" textRotation="0" wrapText="true" indent="0" shrinkToFit="false"/>
      <protection locked="true" hidden="false"/>
    </xf>
    <xf numFmtId="164" fontId="2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4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8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1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1" fillId="0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2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21" fillId="12" borderId="24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21" fillId="12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27" fillId="0" borderId="1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23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3" fontId="23" fillId="0" borderId="24" xfId="19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0" fontId="21" fillId="0" borderId="8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9" fontId="23" fillId="0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23" fillId="0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3" fillId="0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3" fillId="0" borderId="1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7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1" fillId="7" borderId="1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1" fillId="7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14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1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3" fillId="2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2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2" borderId="1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9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21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14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1" fillId="2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14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22" fillId="14" borderId="9" xfId="19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0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80" fontId="25" fillId="0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5" fillId="2" borderId="24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80" fontId="25" fillId="0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2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80" fontId="23" fillId="0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0" borderId="2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1" fontId="23" fillId="0" borderId="7" xfId="19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0" fontId="21" fillId="0" borderId="1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21" fillId="2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1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1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7" fillId="2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21" fillId="2" borderId="1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2" borderId="2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7" fillId="2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21" fillId="2" borderId="1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1" fillId="7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21" fillId="7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21" fillId="12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2" fillId="12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1" fillId="12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7" fillId="2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3" fillId="2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9" fillId="7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0" fontId="13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1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22" fillId="14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7" fillId="2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9" fillId="7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2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7" fillId="2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2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9" fillId="2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1" fillId="7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3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22" fillId="12" borderId="9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0" fontId="27" fillId="0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24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21" fillId="7" borderId="1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22" fillId="12" borderId="1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2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33" fillId="2" borderId="2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33" fillId="2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33" fillId="2" borderId="2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27" fillId="2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3" fillId="2" borderId="2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7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1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6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1" fillId="16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5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6" fillId="17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17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36" fillId="17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3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9" fillId="2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8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18" borderId="2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0" fillId="18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40" fillId="18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40" fillId="18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18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8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6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1" fillId="1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7" fillId="0" borderId="1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23" fillId="0" borderId="24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9" fontId="23" fillId="0" borderId="2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23" fillId="0" borderId="2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3" fillId="0" borderId="2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3" fillId="0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1" fillId="7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3" fillId="2" borderId="2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9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0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5" fillId="2" borderId="24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25" fillId="0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5" fillId="0" borderId="24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23" fillId="0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81" fontId="23" fillId="0" borderId="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21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7" fillId="2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2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1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2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2" fillId="12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1" fillId="12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7" fillId="2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3" fillId="2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9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3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4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22" fillId="14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1" fillId="14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7" fillId="2" borderId="2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9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7" fillId="2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9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80" fontId="27" fillId="0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1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8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33" fillId="2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80" fontId="27" fillId="2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7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1" fillId="16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7" fillId="1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8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8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8" borderId="28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6" fillId="18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6" fillId="18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6" fillId="18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18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8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73" fontId="25" fillId="14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6" fillId="1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9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1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2" fillId="11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1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Excel Built-in Explanatory Text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4C7E7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0CECE"/>
      <rgbColor rgb="FF3366FF"/>
      <rgbColor rgb="FF33CCCC"/>
      <rgbColor rgb="FF99CC00"/>
      <rgbColor rgb="FFFFCC00"/>
      <rgbColor rgb="FFFF9900"/>
      <rgbColor rgb="FFFF6600"/>
      <rgbColor rgb="FF666699"/>
      <rgbColor rgb="FFAFABAB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ColWidth="8.90234375" defaultRowHeight="12.7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22.01"/>
    <col collapsed="false" customWidth="true" hidden="false" outlineLevel="0" max="3" min="3" style="0" width="26.85"/>
    <col collapsed="false" customWidth="true" hidden="false" outlineLevel="0" max="4" min="4" style="0" width="24.15"/>
    <col collapsed="false" customWidth="true" hidden="false" outlineLevel="0" max="5" min="5" style="0" width="6.15"/>
    <col collapsed="false" customWidth="true" hidden="false" outlineLevel="0" max="6" min="6" style="0" width="12.29"/>
    <col collapsed="false" customWidth="true" hidden="false" outlineLevel="0" max="7" min="7" style="0" width="12.57"/>
    <col collapsed="false" customWidth="true" hidden="false" outlineLevel="0" max="8" min="8" style="0" width="15.29"/>
    <col collapsed="false" customWidth="true" hidden="false" outlineLevel="0" max="10" min="9" style="0" width="13.57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2.7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12.7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5" customFormat="false" ht="12.75" hidden="false" customHeight="false" outlineLevel="0" collapsed="false">
      <c r="A5" s="4" t="s">
        <v>3</v>
      </c>
      <c r="B5" s="4"/>
      <c r="C5" s="4"/>
      <c r="D5" s="4"/>
      <c r="E5" s="4"/>
      <c r="F5" s="4"/>
      <c r="G5" s="4"/>
      <c r="H5" s="4"/>
    </row>
    <row r="6" customFormat="false" ht="12.75" hidden="false" customHeight="false" outlineLevel="0" collapsed="false">
      <c r="A6" s="5" t="s">
        <v>4</v>
      </c>
      <c r="B6" s="5"/>
      <c r="C6" s="5"/>
      <c r="D6" s="5"/>
      <c r="E6" s="5"/>
      <c r="F6" s="6"/>
      <c r="G6" s="7" t="s">
        <v>5</v>
      </c>
      <c r="H6" s="7"/>
    </row>
    <row r="7" customFormat="false" ht="12.75" hidden="false" customHeight="false" outlineLevel="0" collapsed="false">
      <c r="A7" s="8"/>
      <c r="B7" s="9"/>
      <c r="C7" s="9"/>
      <c r="D7" s="9"/>
      <c r="E7" s="9"/>
      <c r="F7" s="9"/>
      <c r="G7" s="9"/>
      <c r="H7" s="10"/>
    </row>
    <row r="8" customFormat="false" ht="12.75" hidden="false" customHeight="false" outlineLevel="0" collapsed="false">
      <c r="A8" s="11" t="s">
        <v>6</v>
      </c>
      <c r="B8" s="11"/>
      <c r="C8" s="11"/>
      <c r="D8" s="11"/>
      <c r="E8" s="11"/>
      <c r="F8" s="11"/>
      <c r="G8" s="11"/>
      <c r="H8" s="11"/>
    </row>
    <row r="9" customFormat="false" ht="24.75" hidden="false" customHeight="true" outlineLevel="0" collapsed="false">
      <c r="A9" s="12" t="s">
        <v>7</v>
      </c>
      <c r="B9" s="12"/>
      <c r="C9" s="12"/>
      <c r="D9" s="12"/>
      <c r="E9" s="12"/>
      <c r="F9" s="12"/>
      <c r="G9" s="12"/>
      <c r="H9" s="12"/>
    </row>
    <row r="10" customFormat="false" ht="12.75" hidden="false" customHeight="false" outlineLevel="0" collapsed="false">
      <c r="A10" s="13"/>
      <c r="B10" s="14"/>
      <c r="C10" s="14"/>
      <c r="D10" s="14"/>
      <c r="E10" s="14"/>
      <c r="F10" s="14"/>
      <c r="G10" s="14"/>
      <c r="H10" s="15"/>
    </row>
    <row r="11" customFormat="false" ht="12.75" hidden="false" customHeight="false" outlineLevel="0" collapsed="false">
      <c r="A11" s="11" t="s">
        <v>8</v>
      </c>
      <c r="B11" s="11"/>
      <c r="C11" s="11"/>
      <c r="D11" s="11"/>
      <c r="E11" s="11"/>
      <c r="F11" s="11"/>
      <c r="G11" s="11"/>
      <c r="H11" s="11"/>
    </row>
    <row r="12" customFormat="false" ht="12.75" hidden="false" customHeight="true" outlineLevel="0" collapsed="false">
      <c r="A12" s="16" t="s">
        <v>9</v>
      </c>
      <c r="B12" s="16"/>
      <c r="C12" s="16"/>
      <c r="D12" s="16"/>
      <c r="E12" s="16"/>
      <c r="F12" s="16"/>
      <c r="G12" s="16"/>
      <c r="H12" s="16"/>
    </row>
    <row r="13" customFormat="false" ht="12.75" hidden="false" customHeight="false" outlineLevel="0" collapsed="false">
      <c r="A13" s="16"/>
      <c r="B13" s="16"/>
      <c r="C13" s="16"/>
      <c r="D13" s="16"/>
      <c r="E13" s="16"/>
      <c r="F13" s="16"/>
      <c r="G13" s="16"/>
      <c r="H13" s="16"/>
    </row>
    <row r="14" customFormat="false" ht="12.75" hidden="false" customHeight="false" outlineLevel="0" collapsed="false">
      <c r="A14" s="17"/>
      <c r="B14" s="18"/>
      <c r="C14" s="18"/>
      <c r="D14" s="18"/>
      <c r="E14" s="18"/>
      <c r="F14" s="18"/>
      <c r="G14" s="18"/>
      <c r="H14" s="19"/>
    </row>
    <row r="15" customFormat="false" ht="12.75" hidden="false" customHeight="false" outlineLevel="0" collapsed="false">
      <c r="A15" s="20"/>
      <c r="B15" s="20"/>
      <c r="C15" s="20"/>
      <c r="D15" s="20"/>
      <c r="E15" s="20"/>
      <c r="F15" s="20"/>
      <c r="G15" s="20"/>
      <c r="H15" s="20"/>
    </row>
    <row r="16" customFormat="false" ht="15.75" hidden="false" customHeight="true" outlineLevel="0" collapsed="false">
      <c r="A16" s="21" t="s">
        <v>10</v>
      </c>
      <c r="B16" s="21"/>
      <c r="C16" s="21"/>
      <c r="D16" s="21"/>
      <c r="E16" s="21"/>
      <c r="F16" s="21"/>
      <c r="G16" s="21"/>
      <c r="H16" s="21"/>
    </row>
    <row r="17" customFormat="false" ht="27.75" hidden="false" customHeight="true" outlineLevel="0" collapsed="false">
      <c r="A17" s="22"/>
      <c r="B17" s="23" t="s">
        <v>11</v>
      </c>
      <c r="C17" s="23"/>
      <c r="D17" s="23"/>
      <c r="E17" s="23"/>
      <c r="F17" s="23" t="s">
        <v>12</v>
      </c>
      <c r="G17" s="24" t="s">
        <v>13</v>
      </c>
      <c r="H17" s="24" t="s">
        <v>14</v>
      </c>
    </row>
    <row r="18" customFormat="false" ht="15" hidden="false" customHeight="true" outlineLevel="0" collapsed="false">
      <c r="A18" s="22"/>
      <c r="B18" s="25" t="s">
        <v>15</v>
      </c>
      <c r="C18" s="25"/>
      <c r="D18" s="25"/>
      <c r="E18" s="25"/>
      <c r="F18" s="26" t="n">
        <f aca="false">E27+E31+E34+E37+E40+E43+E46+E49+E52+E55+E58+E61+E64+E67+E70+E73+E76+E79+E82+E86+E89+E92+E95+E98+E101+E104+E107+E110+E113+E116+E119+E122</f>
        <v>7</v>
      </c>
      <c r="G18" s="27" t="n">
        <f aca="false">G27+G31+G34+G37+G40+G43+G46+G49+G52+G55+G58+G61+G64+G67+G70+G73+G76+G79+G82+G86+G89+G92+G95+G98+G101+G104+G107+G110+G113+G116+G119+G122</f>
        <v>75247.42</v>
      </c>
      <c r="H18" s="27" t="n">
        <f aca="false">G18*12</f>
        <v>902969.04</v>
      </c>
      <c r="I18" s="28"/>
    </row>
    <row r="19" customFormat="false" ht="15" hidden="false" customHeight="true" outlineLevel="0" collapsed="false">
      <c r="A19" s="22"/>
      <c r="B19" s="25" t="s">
        <v>16</v>
      </c>
      <c r="C19" s="25"/>
      <c r="D19" s="25"/>
      <c r="E19" s="25"/>
      <c r="F19" s="26" t="n">
        <f aca="false">E28+E83</f>
        <v>6</v>
      </c>
      <c r="G19" s="27" t="n">
        <f aca="false">G28+G83</f>
        <v>74338</v>
      </c>
      <c r="H19" s="27" t="n">
        <f aca="false">G19*12</f>
        <v>892056</v>
      </c>
      <c r="I19" s="28"/>
    </row>
    <row r="20" customFormat="false" ht="15" hidden="false" customHeight="true" outlineLevel="0" collapsed="false">
      <c r="A20" s="22"/>
      <c r="B20" s="25" t="s">
        <v>17</v>
      </c>
      <c r="C20" s="25"/>
      <c r="D20" s="25"/>
      <c r="E20" s="25"/>
      <c r="F20" s="26" t="n">
        <f aca="false">E29+E32+E35+E38+E41+E44+E47+E50+E53+E56+E59+E62+E65+E68+E71+E74+E77+E80+E84+E87+E90+E93+E96+E99+E102+E105+E108+E111+E114+E117+E120+E123</f>
        <v>56</v>
      </c>
      <c r="G20" s="27" t="n">
        <f aca="false">G29+G32+G35+G38+G41+G44+G47+G50+G53+G56+G59+G62+G65+G68+G71+G74+G77+G80+G84+G87+G90+G93+G96+G99+G102+G105+G108+G111+G114+G117+G120+G123</f>
        <v>311485.83</v>
      </c>
      <c r="H20" s="27" t="n">
        <f aca="false">G20*12</f>
        <v>3737829.96</v>
      </c>
      <c r="I20" s="28"/>
    </row>
    <row r="21" customFormat="false" ht="15" hidden="false" customHeight="true" outlineLevel="0" collapsed="false">
      <c r="A21" s="22"/>
      <c r="B21" s="25" t="s">
        <v>18</v>
      </c>
      <c r="C21" s="25"/>
      <c r="D21" s="25"/>
      <c r="E21" s="25"/>
      <c r="F21" s="26" t="n">
        <f aca="false">'Horas Extras'!D16</f>
        <v>150</v>
      </c>
      <c r="G21" s="27" t="n">
        <f aca="false">H21/12</f>
        <v>370.375</v>
      </c>
      <c r="H21" s="27" t="n">
        <f aca="false">'Horas Extras'!E130</f>
        <v>4444.5</v>
      </c>
      <c r="I21" s="28"/>
    </row>
    <row r="22" customFormat="false" ht="15" hidden="false" customHeight="true" outlineLevel="0" collapsed="false">
      <c r="A22" s="22"/>
      <c r="B22" s="25" t="s">
        <v>19</v>
      </c>
      <c r="C22" s="25"/>
      <c r="D22" s="25"/>
      <c r="E22" s="25"/>
      <c r="F22" s="26" t="n">
        <f aca="false">'Horas Extras'!E16</f>
        <v>24</v>
      </c>
      <c r="G22" s="27" t="n">
        <f aca="false">H22/12</f>
        <v>79</v>
      </c>
      <c r="H22" s="27" t="n">
        <f aca="false">'Horas Extras'!E131</f>
        <v>948</v>
      </c>
      <c r="I22" s="28"/>
    </row>
    <row r="23" customFormat="false" ht="15" hidden="false" customHeight="true" outlineLevel="0" collapsed="false">
      <c r="A23" s="22"/>
      <c r="B23" s="23" t="s">
        <v>20</v>
      </c>
      <c r="C23" s="23"/>
      <c r="D23" s="23"/>
      <c r="E23" s="23"/>
      <c r="F23" s="29" t="n">
        <f aca="false">SUM(F18:F20)</f>
        <v>69</v>
      </c>
      <c r="G23" s="30" t="n">
        <f aca="false">SUM(G18:G22)</f>
        <v>461520.625</v>
      </c>
      <c r="H23" s="30" t="n">
        <f aca="false">SUM(H18:H22)</f>
        <v>5538247.5</v>
      </c>
    </row>
    <row r="24" customFormat="false" ht="12.75" hidden="false" customHeight="true" outlineLevel="0" collapsed="false">
      <c r="A24" s="31"/>
      <c r="B24" s="32"/>
      <c r="C24" s="32"/>
      <c r="D24" s="32"/>
      <c r="E24" s="32"/>
      <c r="F24" s="32"/>
      <c r="G24" s="32"/>
      <c r="H24" s="32"/>
    </row>
    <row r="25" customFormat="false" ht="12.75" hidden="false" customHeight="false" outlineLevel="0" collapsed="false">
      <c r="A25" s="33" t="s">
        <v>21</v>
      </c>
      <c r="B25" s="33"/>
      <c r="C25" s="33"/>
      <c r="D25" s="33"/>
      <c r="E25" s="33"/>
      <c r="F25" s="33"/>
      <c r="G25" s="33"/>
      <c r="H25" s="33"/>
    </row>
    <row r="26" customFormat="false" ht="12.75" hidden="false" customHeight="false" outlineLevel="0" collapsed="false">
      <c r="A26" s="34" t="s">
        <v>22</v>
      </c>
      <c r="B26" s="34" t="s">
        <v>23</v>
      </c>
      <c r="C26" s="35" t="s">
        <v>24</v>
      </c>
      <c r="D26" s="35"/>
      <c r="E26" s="34" t="s">
        <v>25</v>
      </c>
      <c r="F26" s="34" t="s">
        <v>26</v>
      </c>
      <c r="G26" s="34" t="s">
        <v>27</v>
      </c>
      <c r="H26" s="36" t="s">
        <v>28</v>
      </c>
    </row>
    <row r="27" customFormat="false" ht="13.5" hidden="false" customHeight="true" outlineLevel="0" collapsed="false">
      <c r="A27" s="37" t="n">
        <v>1</v>
      </c>
      <c r="B27" s="37" t="s">
        <v>29</v>
      </c>
      <c r="C27" s="38" t="s">
        <v>15</v>
      </c>
      <c r="D27" s="38"/>
      <c r="E27" s="39" t="n">
        <v>5</v>
      </c>
      <c r="F27" s="40" t="n">
        <f aca="false">'Campo Grande'!E129</f>
        <v>10769.3</v>
      </c>
      <c r="G27" s="40" t="n">
        <f aca="false">F27*E27</f>
        <v>53846.5</v>
      </c>
      <c r="H27" s="41" t="n">
        <f aca="false">G27*12</f>
        <v>646158</v>
      </c>
    </row>
    <row r="28" customFormat="false" ht="13.5" hidden="false" customHeight="true" outlineLevel="0" collapsed="false">
      <c r="A28" s="37"/>
      <c r="B28" s="37"/>
      <c r="C28" s="38" t="s">
        <v>16</v>
      </c>
      <c r="D28" s="38"/>
      <c r="E28" s="39" t="n">
        <v>5</v>
      </c>
      <c r="F28" s="40" t="n">
        <f aca="false">'Campo Grande'!E130</f>
        <v>12401.14</v>
      </c>
      <c r="G28" s="40" t="n">
        <f aca="false">F28*E28</f>
        <v>62005.7</v>
      </c>
      <c r="H28" s="41" t="n">
        <f aca="false">G28*12</f>
        <v>744068.4</v>
      </c>
    </row>
    <row r="29" customFormat="false" ht="13.5" hidden="false" customHeight="true" outlineLevel="0" collapsed="false">
      <c r="A29" s="37"/>
      <c r="B29" s="37"/>
      <c r="C29" s="38" t="s">
        <v>17</v>
      </c>
      <c r="D29" s="38"/>
      <c r="E29" s="39" t="n">
        <v>10</v>
      </c>
      <c r="F29" s="40" t="n">
        <f aca="false">'Campo Grande'!E131</f>
        <v>5693.12</v>
      </c>
      <c r="G29" s="40" t="n">
        <f aca="false">F29*E29</f>
        <v>56931.2</v>
      </c>
      <c r="H29" s="41" t="n">
        <f aca="false">G29*12</f>
        <v>683174.4</v>
      </c>
    </row>
    <row r="30" customFormat="false" ht="13.5" hidden="false" customHeight="true" outlineLevel="0" collapsed="false">
      <c r="A30" s="37"/>
      <c r="B30" s="37"/>
      <c r="C30" s="42" t="s">
        <v>30</v>
      </c>
      <c r="D30" s="42"/>
      <c r="E30" s="42"/>
      <c r="F30" s="42"/>
      <c r="G30" s="43" t="n">
        <f aca="false">SUM(G27:G29)</f>
        <v>172783.4</v>
      </c>
      <c r="H30" s="44" t="n">
        <f aca="false">SUM(H27:H29)</f>
        <v>2073400.8</v>
      </c>
      <c r="J30" s="28"/>
      <c r="K30" s="45"/>
    </row>
    <row r="31" customFormat="false" ht="13.5" hidden="false" customHeight="true" outlineLevel="0" collapsed="false">
      <c r="A31" s="37" t="n">
        <v>2</v>
      </c>
      <c r="B31" s="37" t="s">
        <v>31</v>
      </c>
      <c r="C31" s="46" t="s">
        <v>15</v>
      </c>
      <c r="D31" s="46"/>
      <c r="E31" s="39" t="n">
        <v>0</v>
      </c>
      <c r="F31" s="47" t="n">
        <f aca="false">Aquidauana!D129</f>
        <v>10685.7</v>
      </c>
      <c r="G31" s="47" t="n">
        <f aca="false">F31*E31</f>
        <v>0</v>
      </c>
      <c r="H31" s="48" t="n">
        <f aca="false">G31*12</f>
        <v>0</v>
      </c>
      <c r="J31" s="28"/>
      <c r="K31" s="45"/>
    </row>
    <row r="32" customFormat="false" ht="13.5" hidden="false" customHeight="true" outlineLevel="0" collapsed="false">
      <c r="A32" s="37"/>
      <c r="B32" s="37"/>
      <c r="C32" s="46" t="s">
        <v>17</v>
      </c>
      <c r="D32" s="46"/>
      <c r="E32" s="39" t="n">
        <v>2</v>
      </c>
      <c r="F32" s="47" t="n">
        <f aca="false">Aquidauana!D130</f>
        <v>5527.91</v>
      </c>
      <c r="G32" s="47" t="n">
        <f aca="false">F32*E32</f>
        <v>11055.82</v>
      </c>
      <c r="H32" s="48" t="n">
        <f aca="false">G32*12</f>
        <v>132669.84</v>
      </c>
    </row>
    <row r="33" customFormat="false" ht="13.5" hidden="false" customHeight="true" outlineLevel="0" collapsed="false">
      <c r="A33" s="37"/>
      <c r="B33" s="37"/>
      <c r="C33" s="42" t="s">
        <v>30</v>
      </c>
      <c r="D33" s="42"/>
      <c r="E33" s="42"/>
      <c r="F33" s="42"/>
      <c r="G33" s="43" t="n">
        <f aca="false">SUM(G31:G32)</f>
        <v>11055.82</v>
      </c>
      <c r="H33" s="44" t="n">
        <f aca="false">SUM(H31:H32)</f>
        <v>132669.84</v>
      </c>
      <c r="J33" s="45"/>
    </row>
    <row r="34" customFormat="false" ht="13.5" hidden="false" customHeight="true" outlineLevel="0" collapsed="false">
      <c r="A34" s="37" t="n">
        <v>3</v>
      </c>
      <c r="B34" s="49" t="s">
        <v>32</v>
      </c>
      <c r="C34" s="46" t="s">
        <v>15</v>
      </c>
      <c r="D34" s="46"/>
      <c r="E34" s="39" t="n">
        <v>0</v>
      </c>
      <c r="F34" s="47" t="n">
        <f aca="false">Anastácio!D129</f>
        <v>10685.7</v>
      </c>
      <c r="G34" s="47" t="n">
        <f aca="false">F34*E34</f>
        <v>0</v>
      </c>
      <c r="H34" s="48" t="n">
        <f aca="false">G34*12</f>
        <v>0</v>
      </c>
      <c r="J34" s="45"/>
    </row>
    <row r="35" customFormat="false" ht="13.5" hidden="false" customHeight="true" outlineLevel="0" collapsed="false">
      <c r="A35" s="37"/>
      <c r="B35" s="37"/>
      <c r="C35" s="46" t="s">
        <v>17</v>
      </c>
      <c r="D35" s="46"/>
      <c r="E35" s="39" t="n">
        <v>1</v>
      </c>
      <c r="F35" s="47" t="n">
        <f aca="false">Anastácio!D130</f>
        <v>5527.91</v>
      </c>
      <c r="G35" s="47" t="n">
        <f aca="false">F35*E35</f>
        <v>5527.91</v>
      </c>
      <c r="H35" s="48" t="n">
        <f aca="false">G35*12</f>
        <v>66334.92</v>
      </c>
    </row>
    <row r="36" customFormat="false" ht="13.5" hidden="false" customHeight="true" outlineLevel="0" collapsed="false">
      <c r="A36" s="37"/>
      <c r="B36" s="37"/>
      <c r="C36" s="42" t="s">
        <v>30</v>
      </c>
      <c r="D36" s="42"/>
      <c r="E36" s="42"/>
      <c r="F36" s="42"/>
      <c r="G36" s="43" t="n">
        <f aca="false">SUM(G34:G35)</f>
        <v>5527.91</v>
      </c>
      <c r="H36" s="44" t="n">
        <f aca="false">SUM(H34:H35)</f>
        <v>66334.92</v>
      </c>
    </row>
    <row r="37" customFormat="false" ht="13.5" hidden="false" customHeight="true" outlineLevel="0" collapsed="false">
      <c r="A37" s="37" t="n">
        <v>4</v>
      </c>
      <c r="B37" s="49" t="s">
        <v>33</v>
      </c>
      <c r="C37" s="46" t="s">
        <v>15</v>
      </c>
      <c r="D37" s="46"/>
      <c r="E37" s="39" t="n">
        <v>0</v>
      </c>
      <c r="F37" s="47" t="n">
        <f aca="false">Miranda!D129</f>
        <v>10685.7</v>
      </c>
      <c r="G37" s="47" t="n">
        <f aca="false">F37*E37</f>
        <v>0</v>
      </c>
      <c r="H37" s="48" t="n">
        <f aca="false">G37*12</f>
        <v>0</v>
      </c>
    </row>
    <row r="38" customFormat="false" ht="13.5" hidden="false" customHeight="true" outlineLevel="0" collapsed="false">
      <c r="A38" s="37"/>
      <c r="B38" s="37"/>
      <c r="C38" s="46" t="s">
        <v>17</v>
      </c>
      <c r="D38" s="46"/>
      <c r="E38" s="39" t="n">
        <v>1</v>
      </c>
      <c r="F38" s="47" t="n">
        <f aca="false">Miranda!D130</f>
        <v>5527.91</v>
      </c>
      <c r="G38" s="47" t="n">
        <f aca="false">F38*E38</f>
        <v>5527.91</v>
      </c>
      <c r="H38" s="48" t="n">
        <f aca="false">G38*12</f>
        <v>66334.92</v>
      </c>
    </row>
    <row r="39" customFormat="false" ht="13.5" hidden="false" customHeight="true" outlineLevel="0" collapsed="false">
      <c r="A39" s="37"/>
      <c r="B39" s="37"/>
      <c r="C39" s="42" t="s">
        <v>30</v>
      </c>
      <c r="D39" s="42"/>
      <c r="E39" s="42"/>
      <c r="F39" s="42"/>
      <c r="G39" s="43" t="n">
        <f aca="false">SUM(G37:G38)</f>
        <v>5527.91</v>
      </c>
      <c r="H39" s="44" t="n">
        <f aca="false">SUM(H37:H38)</f>
        <v>66334.92</v>
      </c>
    </row>
    <row r="40" customFormat="false" ht="13.5" hidden="false" customHeight="true" outlineLevel="0" collapsed="false">
      <c r="A40" s="37" t="n">
        <v>5</v>
      </c>
      <c r="B40" s="37" t="s">
        <v>34</v>
      </c>
      <c r="C40" s="46" t="s">
        <v>15</v>
      </c>
      <c r="D40" s="46"/>
      <c r="E40" s="39" t="n">
        <v>0</v>
      </c>
      <c r="F40" s="47" t="n">
        <f aca="false">Corumbá!D129</f>
        <v>10715.76</v>
      </c>
      <c r="G40" s="47" t="n">
        <f aca="false">F40*E40</f>
        <v>0</v>
      </c>
      <c r="H40" s="48" t="n">
        <f aca="false">G40*12</f>
        <v>0</v>
      </c>
    </row>
    <row r="41" customFormat="false" ht="13.5" hidden="false" customHeight="true" outlineLevel="0" collapsed="false">
      <c r="A41" s="37"/>
      <c r="B41" s="37"/>
      <c r="C41" s="38" t="s">
        <v>17</v>
      </c>
      <c r="D41" s="38"/>
      <c r="E41" s="39" t="n">
        <v>2</v>
      </c>
      <c r="F41" s="47" t="n">
        <f aca="false">Corumbá!D130</f>
        <v>5646.71</v>
      </c>
      <c r="G41" s="40" t="n">
        <f aca="false">F41*E41</f>
        <v>11293.42</v>
      </c>
      <c r="H41" s="41" t="n">
        <f aca="false">G41*12</f>
        <v>135521.04</v>
      </c>
    </row>
    <row r="42" customFormat="false" ht="13.5" hidden="false" customHeight="true" outlineLevel="0" collapsed="false">
      <c r="A42" s="37"/>
      <c r="B42" s="37"/>
      <c r="C42" s="42" t="s">
        <v>30</v>
      </c>
      <c r="D42" s="42"/>
      <c r="E42" s="42"/>
      <c r="F42" s="42"/>
      <c r="G42" s="43" t="n">
        <f aca="false">SUM(G40:G41)</f>
        <v>11293.42</v>
      </c>
      <c r="H42" s="44" t="n">
        <f aca="false">SUM(H40:H41)</f>
        <v>135521.04</v>
      </c>
    </row>
    <row r="43" customFormat="false" ht="13.5" hidden="false" customHeight="true" outlineLevel="0" collapsed="false">
      <c r="A43" s="37" t="n">
        <v>6</v>
      </c>
      <c r="B43" s="49" t="s">
        <v>35</v>
      </c>
      <c r="C43" s="46" t="s">
        <v>15</v>
      </c>
      <c r="D43" s="46"/>
      <c r="E43" s="39" t="n">
        <v>0</v>
      </c>
      <c r="F43" s="47" t="n">
        <f aca="false">Sidrolândia!D129</f>
        <v>10685.7</v>
      </c>
      <c r="G43" s="47" t="n">
        <f aca="false">F43*E43</f>
        <v>0</v>
      </c>
      <c r="H43" s="48" t="n">
        <f aca="false">G43*12</f>
        <v>0</v>
      </c>
    </row>
    <row r="44" customFormat="false" ht="13.5" hidden="false" customHeight="true" outlineLevel="0" collapsed="false">
      <c r="A44" s="37"/>
      <c r="B44" s="49"/>
      <c r="C44" s="46" t="s">
        <v>17</v>
      </c>
      <c r="D44" s="46"/>
      <c r="E44" s="39" t="n">
        <v>1</v>
      </c>
      <c r="F44" s="47" t="n">
        <f aca="false">Sidrolândia!D130</f>
        <v>5527.91</v>
      </c>
      <c r="G44" s="47" t="n">
        <f aca="false">F44*E44</f>
        <v>5527.91</v>
      </c>
      <c r="H44" s="48" t="n">
        <f aca="false">G44*12</f>
        <v>66334.92</v>
      </c>
    </row>
    <row r="45" customFormat="false" ht="13.5" hidden="false" customHeight="true" outlineLevel="0" collapsed="false">
      <c r="A45" s="37"/>
      <c r="B45" s="49"/>
      <c r="C45" s="42" t="s">
        <v>30</v>
      </c>
      <c r="D45" s="42"/>
      <c r="E45" s="42"/>
      <c r="F45" s="42"/>
      <c r="G45" s="43" t="n">
        <f aca="false">SUM(G43:G44)</f>
        <v>5527.91</v>
      </c>
      <c r="H45" s="44" t="n">
        <f aca="false">SUM(H43:H44)</f>
        <v>66334.92</v>
      </c>
    </row>
    <row r="46" customFormat="false" ht="13.5" hidden="false" customHeight="true" outlineLevel="0" collapsed="false">
      <c r="A46" s="37" t="n">
        <v>7</v>
      </c>
      <c r="B46" s="49" t="s">
        <v>36</v>
      </c>
      <c r="C46" s="46" t="s">
        <v>15</v>
      </c>
      <c r="D46" s="46"/>
      <c r="E46" s="39" t="n">
        <v>0</v>
      </c>
      <c r="F46" s="47" t="n">
        <f aca="false">Jardim!D129</f>
        <v>10685.7</v>
      </c>
      <c r="G46" s="47" t="n">
        <f aca="false">F46*E46</f>
        <v>0</v>
      </c>
      <c r="H46" s="48" t="n">
        <f aca="false">G46*12</f>
        <v>0</v>
      </c>
    </row>
    <row r="47" customFormat="false" ht="13.5" hidden="false" customHeight="true" outlineLevel="0" collapsed="false">
      <c r="A47" s="37"/>
      <c r="B47" s="49"/>
      <c r="C47" s="46" t="s">
        <v>17</v>
      </c>
      <c r="D47" s="46"/>
      <c r="E47" s="39" t="n">
        <v>1</v>
      </c>
      <c r="F47" s="47" t="n">
        <f aca="false">Jardim!D130</f>
        <v>5527.91</v>
      </c>
      <c r="G47" s="47" t="n">
        <f aca="false">F47*E47</f>
        <v>5527.91</v>
      </c>
      <c r="H47" s="48" t="n">
        <f aca="false">G47*12</f>
        <v>66334.92</v>
      </c>
    </row>
    <row r="48" customFormat="false" ht="13.5" hidden="false" customHeight="true" outlineLevel="0" collapsed="false">
      <c r="A48" s="37"/>
      <c r="B48" s="49"/>
      <c r="C48" s="42" t="s">
        <v>30</v>
      </c>
      <c r="D48" s="42"/>
      <c r="E48" s="42"/>
      <c r="F48" s="42"/>
      <c r="G48" s="43" t="n">
        <f aca="false">SUM(G46:G47)</f>
        <v>5527.91</v>
      </c>
      <c r="H48" s="44" t="n">
        <f aca="false">SUM(H46:H47)</f>
        <v>66334.92</v>
      </c>
    </row>
    <row r="49" customFormat="false" ht="13.5" hidden="false" customHeight="true" outlineLevel="0" collapsed="false">
      <c r="A49" s="37" t="n">
        <v>8</v>
      </c>
      <c r="B49" s="49" t="s">
        <v>37</v>
      </c>
      <c r="C49" s="46" t="s">
        <v>15</v>
      </c>
      <c r="D49" s="46"/>
      <c r="E49" s="39" t="n">
        <v>0</v>
      </c>
      <c r="F49" s="47" t="n">
        <f aca="false">'Bela Vista'!D129</f>
        <v>10685.7</v>
      </c>
      <c r="G49" s="47" t="n">
        <f aca="false">F49*E49</f>
        <v>0</v>
      </c>
      <c r="H49" s="48" t="n">
        <f aca="false">G49*12</f>
        <v>0</v>
      </c>
    </row>
    <row r="50" customFormat="false" ht="13.5" hidden="false" customHeight="true" outlineLevel="0" collapsed="false">
      <c r="A50" s="37"/>
      <c r="B50" s="49"/>
      <c r="C50" s="46" t="s">
        <v>17</v>
      </c>
      <c r="D50" s="46"/>
      <c r="E50" s="39" t="n">
        <v>1</v>
      </c>
      <c r="F50" s="47" t="n">
        <f aca="false">'Bela Vista'!D130</f>
        <v>5527.91</v>
      </c>
      <c r="G50" s="47" t="n">
        <f aca="false">F50*E50</f>
        <v>5527.91</v>
      </c>
      <c r="H50" s="48" t="n">
        <f aca="false">G50*12</f>
        <v>66334.92</v>
      </c>
    </row>
    <row r="51" customFormat="false" ht="13.5" hidden="false" customHeight="true" outlineLevel="0" collapsed="false">
      <c r="A51" s="37"/>
      <c r="B51" s="49"/>
      <c r="C51" s="42" t="s">
        <v>30</v>
      </c>
      <c r="D51" s="42"/>
      <c r="E51" s="42"/>
      <c r="F51" s="42"/>
      <c r="G51" s="43" t="n">
        <f aca="false">SUM(G49:G50)</f>
        <v>5527.91</v>
      </c>
      <c r="H51" s="44" t="n">
        <f aca="false">SUM(H49:H50)</f>
        <v>66334.92</v>
      </c>
    </row>
    <row r="52" customFormat="false" ht="13.5" hidden="false" customHeight="true" outlineLevel="0" collapsed="false">
      <c r="A52" s="37" t="n">
        <v>9</v>
      </c>
      <c r="B52" s="49" t="s">
        <v>38</v>
      </c>
      <c r="C52" s="46" t="s">
        <v>15</v>
      </c>
      <c r="D52" s="46"/>
      <c r="E52" s="39" t="n">
        <v>0</v>
      </c>
      <c r="F52" s="47" t="n">
        <f aca="false">Bonito!D129</f>
        <v>10685.7</v>
      </c>
      <c r="G52" s="47" t="n">
        <f aca="false">F52*E52</f>
        <v>0</v>
      </c>
      <c r="H52" s="48" t="n">
        <f aca="false">G52*12</f>
        <v>0</v>
      </c>
    </row>
    <row r="53" customFormat="false" ht="13.5" hidden="false" customHeight="true" outlineLevel="0" collapsed="false">
      <c r="A53" s="37"/>
      <c r="B53" s="49"/>
      <c r="C53" s="46" t="s">
        <v>17</v>
      </c>
      <c r="D53" s="46"/>
      <c r="E53" s="39" t="n">
        <v>1</v>
      </c>
      <c r="F53" s="47" t="n">
        <f aca="false">Bonito!D130</f>
        <v>5527.91</v>
      </c>
      <c r="G53" s="47" t="n">
        <f aca="false">F53*E53</f>
        <v>5527.91</v>
      </c>
      <c r="H53" s="48" t="n">
        <f aca="false">G53*12</f>
        <v>66334.92</v>
      </c>
    </row>
    <row r="54" customFormat="false" ht="13.5" hidden="false" customHeight="true" outlineLevel="0" collapsed="false">
      <c r="A54" s="37"/>
      <c r="B54" s="49"/>
      <c r="C54" s="42" t="s">
        <v>30</v>
      </c>
      <c r="D54" s="42"/>
      <c r="E54" s="42" t="n">
        <v>13.84</v>
      </c>
      <c r="F54" s="42"/>
      <c r="G54" s="43" t="n">
        <f aca="false">SUM(G52:G53)</f>
        <v>5527.91</v>
      </c>
      <c r="H54" s="44" t="n">
        <f aca="false">SUM(H52:H53)</f>
        <v>66334.92</v>
      </c>
    </row>
    <row r="55" customFormat="false" ht="13.5" hidden="false" customHeight="true" outlineLevel="0" collapsed="false">
      <c r="A55" s="37" t="n">
        <v>10</v>
      </c>
      <c r="B55" s="49" t="s">
        <v>39</v>
      </c>
      <c r="C55" s="46" t="s">
        <v>15</v>
      </c>
      <c r="D55" s="46"/>
      <c r="E55" s="39" t="n">
        <v>0</v>
      </c>
      <c r="F55" s="47" t="n">
        <f aca="false">'São Gabriel D''oeste'!D129</f>
        <v>10456.76</v>
      </c>
      <c r="G55" s="47" t="n">
        <f aca="false">F55*E55</f>
        <v>0</v>
      </c>
      <c r="H55" s="48" t="n">
        <f aca="false">G55*12</f>
        <v>0</v>
      </c>
    </row>
    <row r="56" customFormat="false" ht="13.5" hidden="false" customHeight="true" outlineLevel="0" collapsed="false">
      <c r="A56" s="37"/>
      <c r="B56" s="49"/>
      <c r="C56" s="46" t="s">
        <v>17</v>
      </c>
      <c r="D56" s="46"/>
      <c r="E56" s="39" t="n">
        <v>1</v>
      </c>
      <c r="F56" s="47" t="n">
        <f aca="false">'São Gabriel D''oeste'!D130</f>
        <v>5409.48</v>
      </c>
      <c r="G56" s="47" t="n">
        <f aca="false">F56*E56</f>
        <v>5409.48</v>
      </c>
      <c r="H56" s="48" t="n">
        <f aca="false">G56*12</f>
        <v>64913.76</v>
      </c>
    </row>
    <row r="57" customFormat="false" ht="13.5" hidden="false" customHeight="true" outlineLevel="0" collapsed="false">
      <c r="A57" s="37"/>
      <c r="B57" s="49"/>
      <c r="C57" s="42" t="s">
        <v>30</v>
      </c>
      <c r="D57" s="42"/>
      <c r="E57" s="42" t="n">
        <v>17.92</v>
      </c>
      <c r="F57" s="42"/>
      <c r="G57" s="43" t="n">
        <f aca="false">SUM(G55:G56)</f>
        <v>5409.48</v>
      </c>
      <c r="H57" s="44" t="n">
        <f aca="false">SUM(H55:H56)</f>
        <v>64913.76</v>
      </c>
    </row>
    <row r="58" customFormat="false" ht="13.5" hidden="false" customHeight="true" outlineLevel="0" collapsed="false">
      <c r="A58" s="37" t="n">
        <v>11</v>
      </c>
      <c r="B58" s="49" t="s">
        <v>40</v>
      </c>
      <c r="C58" s="46" t="s">
        <v>15</v>
      </c>
      <c r="D58" s="46"/>
      <c r="E58" s="39" t="n">
        <v>0</v>
      </c>
      <c r="F58" s="47" t="n">
        <f aca="false">'Rio Verde'!D129</f>
        <v>10685.7</v>
      </c>
      <c r="G58" s="47" t="n">
        <f aca="false">F58*E58</f>
        <v>0</v>
      </c>
      <c r="H58" s="48" t="n">
        <f aca="false">G58*12</f>
        <v>0</v>
      </c>
    </row>
    <row r="59" customFormat="false" ht="13.5" hidden="false" customHeight="true" outlineLevel="0" collapsed="false">
      <c r="A59" s="37"/>
      <c r="B59" s="49"/>
      <c r="C59" s="46" t="s">
        <v>17</v>
      </c>
      <c r="D59" s="46"/>
      <c r="E59" s="39" t="n">
        <v>1</v>
      </c>
      <c r="F59" s="47" t="n">
        <f aca="false">'Rio Verde'!D130</f>
        <v>5527.91</v>
      </c>
      <c r="G59" s="47" t="n">
        <f aca="false">F59*E59</f>
        <v>5527.91</v>
      </c>
      <c r="H59" s="48" t="n">
        <f aca="false">G59*12</f>
        <v>66334.92</v>
      </c>
    </row>
    <row r="60" customFormat="false" ht="13.5" hidden="false" customHeight="true" outlineLevel="0" collapsed="false">
      <c r="A60" s="37"/>
      <c r="B60" s="49"/>
      <c r="C60" s="42" t="s">
        <v>30</v>
      </c>
      <c r="D60" s="42"/>
      <c r="E60" s="42"/>
      <c r="F60" s="42"/>
      <c r="G60" s="43" t="n">
        <f aca="false">SUM(G58:G59)</f>
        <v>5527.91</v>
      </c>
      <c r="H60" s="44" t="n">
        <f aca="false">SUM(H58:H59)</f>
        <v>66334.92</v>
      </c>
    </row>
    <row r="61" customFormat="false" ht="13.5" hidden="false" customHeight="true" outlineLevel="0" collapsed="false">
      <c r="A61" s="37" t="n">
        <v>12</v>
      </c>
      <c r="B61" s="49" t="s">
        <v>41</v>
      </c>
      <c r="C61" s="46" t="s">
        <v>15</v>
      </c>
      <c r="D61" s="46"/>
      <c r="E61" s="39" t="n">
        <v>0</v>
      </c>
      <c r="F61" s="47" t="n">
        <f aca="false">Coxim!D129</f>
        <v>10685.7</v>
      </c>
      <c r="G61" s="47" t="n">
        <f aca="false">F61*E61</f>
        <v>0</v>
      </c>
      <c r="H61" s="48" t="n">
        <f aca="false">G61*12</f>
        <v>0</v>
      </c>
    </row>
    <row r="62" customFormat="false" ht="13.5" hidden="false" customHeight="true" outlineLevel="0" collapsed="false">
      <c r="A62" s="37"/>
      <c r="B62" s="49"/>
      <c r="C62" s="46" t="s">
        <v>17</v>
      </c>
      <c r="D62" s="46"/>
      <c r="E62" s="39" t="n">
        <v>2</v>
      </c>
      <c r="F62" s="47" t="n">
        <f aca="false">Coxim!D130</f>
        <v>5527.91</v>
      </c>
      <c r="G62" s="47" t="n">
        <f aca="false">F62*E62</f>
        <v>11055.82</v>
      </c>
      <c r="H62" s="48" t="n">
        <f aca="false">G62*12</f>
        <v>132669.84</v>
      </c>
    </row>
    <row r="63" customFormat="false" ht="13.5" hidden="false" customHeight="true" outlineLevel="0" collapsed="false">
      <c r="A63" s="37"/>
      <c r="B63" s="49"/>
      <c r="C63" s="42" t="s">
        <v>30</v>
      </c>
      <c r="D63" s="42"/>
      <c r="E63" s="42" t="n">
        <v>24.72</v>
      </c>
      <c r="F63" s="42"/>
      <c r="G63" s="43" t="n">
        <f aca="false">SUM(G61:G62)</f>
        <v>11055.82</v>
      </c>
      <c r="H63" s="44" t="n">
        <f aca="false">SUM(H61:H62)</f>
        <v>132669.84</v>
      </c>
    </row>
    <row r="64" customFormat="false" ht="13.5" hidden="false" customHeight="true" outlineLevel="0" collapsed="false">
      <c r="A64" s="37" t="n">
        <v>13</v>
      </c>
      <c r="B64" s="49" t="s">
        <v>42</v>
      </c>
      <c r="C64" s="46" t="s">
        <v>15</v>
      </c>
      <c r="D64" s="46"/>
      <c r="E64" s="39" t="n">
        <v>0</v>
      </c>
      <c r="F64" s="47" t="n">
        <f aca="false">'Costa Rica'!D129</f>
        <v>10456.76</v>
      </c>
      <c r="G64" s="47" t="n">
        <f aca="false">F64*E64</f>
        <v>0</v>
      </c>
      <c r="H64" s="48" t="n">
        <f aca="false">G64*12</f>
        <v>0</v>
      </c>
    </row>
    <row r="65" customFormat="false" ht="13.5" hidden="false" customHeight="true" outlineLevel="0" collapsed="false">
      <c r="A65" s="37"/>
      <c r="B65" s="49"/>
      <c r="C65" s="46" t="s">
        <v>17</v>
      </c>
      <c r="D65" s="46"/>
      <c r="E65" s="39" t="n">
        <v>2</v>
      </c>
      <c r="F65" s="47" t="n">
        <f aca="false">'Costa Rica'!D130</f>
        <v>5409.48</v>
      </c>
      <c r="G65" s="47" t="n">
        <f aca="false">F65*E65</f>
        <v>10818.96</v>
      </c>
      <c r="H65" s="48" t="n">
        <f aca="false">G65*12</f>
        <v>129827.52</v>
      </c>
    </row>
    <row r="66" customFormat="false" ht="13.5" hidden="false" customHeight="true" outlineLevel="0" collapsed="false">
      <c r="A66" s="37"/>
      <c r="B66" s="49"/>
      <c r="C66" s="42" t="s">
        <v>30</v>
      </c>
      <c r="D66" s="42"/>
      <c r="E66" s="42" t="n">
        <v>28.8</v>
      </c>
      <c r="F66" s="42"/>
      <c r="G66" s="43" t="n">
        <f aca="false">SUM(G64:G65)</f>
        <v>10818.96</v>
      </c>
      <c r="H66" s="44" t="n">
        <f aca="false">SUM(H64:H65)</f>
        <v>129827.52</v>
      </c>
    </row>
    <row r="67" customFormat="false" ht="13.5" hidden="false" customHeight="true" outlineLevel="0" collapsed="false">
      <c r="A67" s="37" t="n">
        <v>14</v>
      </c>
      <c r="B67" s="49" t="s">
        <v>43</v>
      </c>
      <c r="C67" s="46" t="s">
        <v>15</v>
      </c>
      <c r="D67" s="46"/>
      <c r="E67" s="39" t="n">
        <v>0</v>
      </c>
      <c r="F67" s="47" t="n">
        <f aca="false">Cassilândia!D129</f>
        <v>10456.76</v>
      </c>
      <c r="G67" s="47" t="n">
        <f aca="false">F67*E67</f>
        <v>0</v>
      </c>
      <c r="H67" s="48" t="n">
        <f aca="false">G67*12</f>
        <v>0</v>
      </c>
    </row>
    <row r="68" customFormat="false" ht="13.5" hidden="false" customHeight="true" outlineLevel="0" collapsed="false">
      <c r="A68" s="37"/>
      <c r="B68" s="49"/>
      <c r="C68" s="46" t="s">
        <v>17</v>
      </c>
      <c r="D68" s="46"/>
      <c r="E68" s="39" t="n">
        <v>2</v>
      </c>
      <c r="F68" s="47" t="n">
        <f aca="false">Cassilândia!D130</f>
        <v>5409.48</v>
      </c>
      <c r="G68" s="47" t="n">
        <f aca="false">F68*E68</f>
        <v>10818.96</v>
      </c>
      <c r="H68" s="48" t="n">
        <f aca="false">G68*12</f>
        <v>129827.52</v>
      </c>
    </row>
    <row r="69" customFormat="false" ht="13.5" hidden="false" customHeight="true" outlineLevel="0" collapsed="false">
      <c r="A69" s="37"/>
      <c r="B69" s="49"/>
      <c r="C69" s="42" t="s">
        <v>30</v>
      </c>
      <c r="D69" s="42"/>
      <c r="E69" s="42"/>
      <c r="F69" s="42"/>
      <c r="G69" s="43" t="n">
        <f aca="false">SUM(G67:G68)</f>
        <v>10818.96</v>
      </c>
      <c r="H69" s="44" t="n">
        <f aca="false">SUM(H67:H68)</f>
        <v>129827.52</v>
      </c>
    </row>
    <row r="70" customFormat="false" ht="13.5" hidden="false" customHeight="true" outlineLevel="0" collapsed="false">
      <c r="A70" s="37" t="n">
        <v>15</v>
      </c>
      <c r="B70" s="49" t="s">
        <v>44</v>
      </c>
      <c r="C70" s="46" t="s">
        <v>15</v>
      </c>
      <c r="D70" s="46"/>
      <c r="E70" s="39" t="n">
        <v>0</v>
      </c>
      <c r="F70" s="47" t="n">
        <f aca="false">Paranaíba!D129</f>
        <v>10685.7</v>
      </c>
      <c r="G70" s="47" t="n">
        <f aca="false">F70*E70</f>
        <v>0</v>
      </c>
      <c r="H70" s="48" t="n">
        <f aca="false">G70*12</f>
        <v>0</v>
      </c>
    </row>
    <row r="71" customFormat="false" ht="13.5" hidden="false" customHeight="true" outlineLevel="0" collapsed="false">
      <c r="A71" s="37"/>
      <c r="B71" s="49"/>
      <c r="C71" s="46" t="s">
        <v>17</v>
      </c>
      <c r="D71" s="46"/>
      <c r="E71" s="39" t="n">
        <v>1</v>
      </c>
      <c r="F71" s="47" t="n">
        <f aca="false">Paranaíba!D130</f>
        <v>5527.91</v>
      </c>
      <c r="G71" s="47" t="n">
        <f aca="false">F71*E71</f>
        <v>5527.91</v>
      </c>
      <c r="H71" s="48" t="n">
        <f aca="false">G71*12</f>
        <v>66334.92</v>
      </c>
    </row>
    <row r="72" customFormat="false" ht="13.5" hidden="false" customHeight="true" outlineLevel="0" collapsed="false">
      <c r="A72" s="37"/>
      <c r="B72" s="49"/>
      <c r="C72" s="42" t="s">
        <v>30</v>
      </c>
      <c r="D72" s="42"/>
      <c r="E72" s="42" t="n">
        <v>34.8676923076923</v>
      </c>
      <c r="F72" s="42"/>
      <c r="G72" s="43" t="n">
        <f aca="false">SUM(G70:G71)</f>
        <v>5527.91</v>
      </c>
      <c r="H72" s="44" t="n">
        <f aca="false">SUM(H70:H71)</f>
        <v>66334.92</v>
      </c>
    </row>
    <row r="73" customFormat="false" ht="13.5" hidden="false" customHeight="true" outlineLevel="0" collapsed="false">
      <c r="A73" s="37" t="n">
        <v>16</v>
      </c>
      <c r="B73" s="49" t="s">
        <v>45</v>
      </c>
      <c r="C73" s="46" t="s">
        <v>15</v>
      </c>
      <c r="D73" s="46"/>
      <c r="E73" s="39" t="n">
        <v>0</v>
      </c>
      <c r="F73" s="47" t="n">
        <f aca="false">'Aparecida do Taboado'!D129</f>
        <v>10685.7</v>
      </c>
      <c r="G73" s="47" t="n">
        <f aca="false">F73*E73</f>
        <v>0</v>
      </c>
      <c r="H73" s="48" t="n">
        <f aca="false">G73*12</f>
        <v>0</v>
      </c>
    </row>
    <row r="74" customFormat="false" ht="13.5" hidden="false" customHeight="true" outlineLevel="0" collapsed="false">
      <c r="A74" s="37"/>
      <c r="B74" s="49"/>
      <c r="C74" s="46" t="s">
        <v>17</v>
      </c>
      <c r="D74" s="46"/>
      <c r="E74" s="39" t="n">
        <v>2</v>
      </c>
      <c r="F74" s="47" t="n">
        <f aca="false">'Aparecida do Taboado'!D130</f>
        <v>5527.91</v>
      </c>
      <c r="G74" s="47" t="n">
        <f aca="false">F74*E74</f>
        <v>11055.82</v>
      </c>
      <c r="H74" s="48" t="n">
        <f aca="false">G74*12</f>
        <v>132669.84</v>
      </c>
    </row>
    <row r="75" customFormat="false" ht="13.5" hidden="false" customHeight="true" outlineLevel="0" collapsed="false">
      <c r="A75" s="37"/>
      <c r="B75" s="49"/>
      <c r="C75" s="42" t="s">
        <v>30</v>
      </c>
      <c r="D75" s="42"/>
      <c r="E75" s="42" t="n">
        <v>38.5564035964036</v>
      </c>
      <c r="F75" s="42"/>
      <c r="G75" s="43" t="n">
        <f aca="false">SUM(G73:G74)</f>
        <v>11055.82</v>
      </c>
      <c r="H75" s="44" t="n">
        <f aca="false">SUM(H73:H74)</f>
        <v>132669.84</v>
      </c>
    </row>
    <row r="76" customFormat="false" ht="13.5" hidden="false" customHeight="true" outlineLevel="0" collapsed="false">
      <c r="A76" s="37" t="n">
        <v>17</v>
      </c>
      <c r="B76" s="49" t="s">
        <v>46</v>
      </c>
      <c r="C76" s="46" t="s">
        <v>15</v>
      </c>
      <c r="D76" s="46"/>
      <c r="E76" s="39" t="n">
        <v>0</v>
      </c>
      <c r="F76" s="47" t="n">
        <f aca="false">'Três Lagoas'!D129</f>
        <v>10738.7</v>
      </c>
      <c r="G76" s="47" t="n">
        <f aca="false">F76*E76</f>
        <v>0</v>
      </c>
      <c r="H76" s="48" t="n">
        <f aca="false">G76*12</f>
        <v>0</v>
      </c>
    </row>
    <row r="77" customFormat="false" ht="13.5" hidden="false" customHeight="true" outlineLevel="0" collapsed="false">
      <c r="A77" s="37"/>
      <c r="B77" s="49"/>
      <c r="C77" s="46" t="s">
        <v>17</v>
      </c>
      <c r="D77" s="46"/>
      <c r="E77" s="39" t="n">
        <v>2</v>
      </c>
      <c r="F77" s="47" t="n">
        <f aca="false">'Três Lagoas'!D130</f>
        <v>5666.6</v>
      </c>
      <c r="G77" s="47" t="n">
        <f aca="false">F77*E77</f>
        <v>11333.2</v>
      </c>
      <c r="H77" s="48" t="n">
        <f aca="false">G77*12</f>
        <v>135998.4</v>
      </c>
    </row>
    <row r="78" customFormat="false" ht="13.5" hidden="false" customHeight="true" outlineLevel="0" collapsed="false">
      <c r="A78" s="37"/>
      <c r="B78" s="49"/>
      <c r="C78" s="42" t="s">
        <v>30</v>
      </c>
      <c r="D78" s="42"/>
      <c r="E78" s="42" t="n">
        <v>42.2451148851149</v>
      </c>
      <c r="F78" s="42"/>
      <c r="G78" s="43" t="n">
        <f aca="false">SUM(G76:G77)</f>
        <v>11333.2</v>
      </c>
      <c r="H78" s="44" t="n">
        <f aca="false">SUM(H76:H77)</f>
        <v>135998.4</v>
      </c>
    </row>
    <row r="79" customFormat="false" ht="13.5" hidden="false" customHeight="true" outlineLevel="0" collapsed="false">
      <c r="A79" s="37" t="n">
        <v>18</v>
      </c>
      <c r="B79" s="49" t="s">
        <v>47</v>
      </c>
      <c r="C79" s="46" t="s">
        <v>15</v>
      </c>
      <c r="D79" s="46"/>
      <c r="E79" s="39" t="n">
        <v>0</v>
      </c>
      <c r="F79" s="47" t="n">
        <f aca="false">Brasilândia!D129</f>
        <v>10685.7</v>
      </c>
      <c r="G79" s="47" t="n">
        <f aca="false">F79*E79</f>
        <v>0</v>
      </c>
      <c r="H79" s="48" t="n">
        <f aca="false">G79*12</f>
        <v>0</v>
      </c>
    </row>
    <row r="80" customFormat="false" ht="13.5" hidden="false" customHeight="true" outlineLevel="0" collapsed="false">
      <c r="A80" s="37"/>
      <c r="B80" s="49"/>
      <c r="C80" s="46" t="s">
        <v>17</v>
      </c>
      <c r="D80" s="46"/>
      <c r="E80" s="39" t="n">
        <v>1</v>
      </c>
      <c r="F80" s="47" t="n">
        <f aca="false">Brasilândia!D130</f>
        <v>5527.91</v>
      </c>
      <c r="G80" s="47" t="n">
        <f aca="false">F80*E80</f>
        <v>5527.91</v>
      </c>
      <c r="H80" s="48" t="n">
        <f aca="false">G80*12</f>
        <v>66334.92</v>
      </c>
    </row>
    <row r="81" customFormat="false" ht="13.5" hidden="false" customHeight="true" outlineLevel="0" collapsed="false">
      <c r="A81" s="37"/>
      <c r="B81" s="49"/>
      <c r="C81" s="42" t="s">
        <v>30</v>
      </c>
      <c r="D81" s="42"/>
      <c r="E81" s="42"/>
      <c r="F81" s="42"/>
      <c r="G81" s="43" t="n">
        <f aca="false">SUM(G79:G80)</f>
        <v>5527.91</v>
      </c>
      <c r="H81" s="44" t="n">
        <f aca="false">SUM(H79:H80)</f>
        <v>66334.92</v>
      </c>
    </row>
    <row r="82" customFormat="false" ht="13.5" hidden="false" customHeight="true" outlineLevel="0" collapsed="false">
      <c r="A82" s="37" t="n">
        <v>19</v>
      </c>
      <c r="B82" s="37" t="s">
        <v>48</v>
      </c>
      <c r="C82" s="38" t="s">
        <v>15</v>
      </c>
      <c r="D82" s="38"/>
      <c r="E82" s="39" t="n">
        <v>2</v>
      </c>
      <c r="F82" s="40" t="n">
        <f aca="false">Dourados!E129</f>
        <v>10700.46</v>
      </c>
      <c r="G82" s="40" t="n">
        <f aca="false">F82*E82</f>
        <v>21400.92</v>
      </c>
      <c r="H82" s="41" t="n">
        <f aca="false">G82*12</f>
        <v>256811.04</v>
      </c>
    </row>
    <row r="83" customFormat="false" ht="13.5" hidden="false" customHeight="true" outlineLevel="0" collapsed="false">
      <c r="A83" s="37"/>
      <c r="B83" s="37"/>
      <c r="C83" s="38" t="s">
        <v>16</v>
      </c>
      <c r="D83" s="38"/>
      <c r="E83" s="39" t="n">
        <v>1</v>
      </c>
      <c r="F83" s="40" t="n">
        <f aca="false">Dourados!E130</f>
        <v>12332.3</v>
      </c>
      <c r="G83" s="40" t="n">
        <f aca="false">F83*E83</f>
        <v>12332.3</v>
      </c>
      <c r="H83" s="41" t="n">
        <f aca="false">G83*12</f>
        <v>147987.6</v>
      </c>
    </row>
    <row r="84" customFormat="false" ht="13.5" hidden="false" customHeight="true" outlineLevel="0" collapsed="false">
      <c r="A84" s="37"/>
      <c r="B84" s="37"/>
      <c r="C84" s="38" t="s">
        <v>17</v>
      </c>
      <c r="D84" s="38"/>
      <c r="E84" s="39" t="n">
        <v>3</v>
      </c>
      <c r="F84" s="40" t="n">
        <f aca="false">Dourados!E131</f>
        <v>5633.45</v>
      </c>
      <c r="G84" s="40" t="n">
        <f aca="false">F84*E84</f>
        <v>16900.35</v>
      </c>
      <c r="H84" s="41" t="n">
        <f aca="false">G84*12</f>
        <v>202804.2</v>
      </c>
    </row>
    <row r="85" customFormat="false" ht="13.5" hidden="false" customHeight="true" outlineLevel="0" collapsed="false">
      <c r="A85" s="37"/>
      <c r="B85" s="37"/>
      <c r="C85" s="42" t="s">
        <v>30</v>
      </c>
      <c r="D85" s="42"/>
      <c r="E85" s="42"/>
      <c r="F85" s="42"/>
      <c r="G85" s="43" t="n">
        <f aca="false">SUM(G82:G84)</f>
        <v>50633.57</v>
      </c>
      <c r="H85" s="44" t="n">
        <f aca="false">SUM(H82:H84)</f>
        <v>607602.84</v>
      </c>
    </row>
    <row r="86" customFormat="false" ht="13.5" hidden="false" customHeight="true" outlineLevel="0" collapsed="false">
      <c r="A86" s="37" t="n">
        <v>20</v>
      </c>
      <c r="B86" s="49" t="s">
        <v>49</v>
      </c>
      <c r="C86" s="46" t="s">
        <v>15</v>
      </c>
      <c r="D86" s="46"/>
      <c r="E86" s="39" t="n">
        <v>0</v>
      </c>
      <c r="F86" s="47" t="n">
        <f aca="false">Naviraí!D129</f>
        <v>10685.7</v>
      </c>
      <c r="G86" s="47" t="n">
        <f aca="false">F86*E86</f>
        <v>0</v>
      </c>
      <c r="H86" s="48" t="n">
        <f aca="false">G86*12</f>
        <v>0</v>
      </c>
    </row>
    <row r="87" customFormat="false" ht="13.5" hidden="false" customHeight="true" outlineLevel="0" collapsed="false">
      <c r="A87" s="37"/>
      <c r="B87" s="49"/>
      <c r="C87" s="46" t="s">
        <v>17</v>
      </c>
      <c r="D87" s="46"/>
      <c r="E87" s="39" t="n">
        <v>2</v>
      </c>
      <c r="F87" s="47" t="n">
        <f aca="false">Naviraí!D130</f>
        <v>5527.91</v>
      </c>
      <c r="G87" s="47" t="n">
        <f aca="false">F87*E87</f>
        <v>11055.82</v>
      </c>
      <c r="H87" s="48" t="n">
        <f aca="false">G87*12</f>
        <v>132669.84</v>
      </c>
    </row>
    <row r="88" customFormat="false" ht="13.5" hidden="false" customHeight="true" outlineLevel="0" collapsed="false">
      <c r="A88" s="37"/>
      <c r="B88" s="49"/>
      <c r="C88" s="42" t="s">
        <v>30</v>
      </c>
      <c r="D88" s="42"/>
      <c r="E88" s="42"/>
      <c r="F88" s="42"/>
      <c r="G88" s="43" t="n">
        <f aca="false">SUM(G86:G87)</f>
        <v>11055.82</v>
      </c>
      <c r="H88" s="44" t="n">
        <f aca="false">SUM(H86:H87)</f>
        <v>132669.84</v>
      </c>
    </row>
    <row r="89" customFormat="false" ht="13.5" hidden="false" customHeight="true" outlineLevel="0" collapsed="false">
      <c r="A89" s="37" t="n">
        <v>21</v>
      </c>
      <c r="B89" s="49" t="s">
        <v>50</v>
      </c>
      <c r="C89" s="46" t="s">
        <v>15</v>
      </c>
      <c r="D89" s="46"/>
      <c r="E89" s="39" t="n">
        <v>0</v>
      </c>
      <c r="F89" s="47" t="n">
        <f aca="false">'Nova Andradina'!D129</f>
        <v>10685.7</v>
      </c>
      <c r="G89" s="47" t="n">
        <f aca="false">F89*E89</f>
        <v>0</v>
      </c>
      <c r="H89" s="48" t="n">
        <f aca="false">G89*12</f>
        <v>0</v>
      </c>
    </row>
    <row r="90" customFormat="false" ht="13.5" hidden="false" customHeight="true" outlineLevel="0" collapsed="false">
      <c r="A90" s="37"/>
      <c r="B90" s="49"/>
      <c r="C90" s="46" t="s">
        <v>17</v>
      </c>
      <c r="D90" s="46"/>
      <c r="E90" s="39" t="n">
        <v>1</v>
      </c>
      <c r="F90" s="47" t="n">
        <f aca="false">'Nova Andradina'!D130</f>
        <v>5527.91</v>
      </c>
      <c r="G90" s="47" t="n">
        <f aca="false">F90*E90</f>
        <v>5527.91</v>
      </c>
      <c r="H90" s="48" t="n">
        <f aca="false">G90*12</f>
        <v>66334.92</v>
      </c>
    </row>
    <row r="91" customFormat="false" ht="13.5" hidden="false" customHeight="true" outlineLevel="0" collapsed="false">
      <c r="A91" s="37"/>
      <c r="B91" s="49"/>
      <c r="C91" s="42" t="s">
        <v>30</v>
      </c>
      <c r="D91" s="42"/>
      <c r="E91" s="42"/>
      <c r="F91" s="42"/>
      <c r="G91" s="43" t="n">
        <f aca="false">SUM(G89:G90)</f>
        <v>5527.91</v>
      </c>
      <c r="H91" s="44" t="n">
        <f aca="false">SUM(H89:H90)</f>
        <v>66334.92</v>
      </c>
    </row>
    <row r="92" customFormat="false" ht="13.5" hidden="false" customHeight="true" outlineLevel="0" collapsed="false">
      <c r="A92" s="37" t="n">
        <v>22</v>
      </c>
      <c r="B92" s="49" t="s">
        <v>51</v>
      </c>
      <c r="C92" s="46" t="s">
        <v>15</v>
      </c>
      <c r="D92" s="46"/>
      <c r="E92" s="39" t="n">
        <v>0</v>
      </c>
      <c r="F92" s="47" t="n">
        <f aca="false">'Ponta Porã'!D129</f>
        <v>10719.58</v>
      </c>
      <c r="G92" s="47" t="n">
        <f aca="false">F92*E92</f>
        <v>0</v>
      </c>
      <c r="H92" s="48" t="n">
        <f aca="false">G92*12</f>
        <v>0</v>
      </c>
    </row>
    <row r="93" customFormat="false" ht="13.5" hidden="false" customHeight="true" outlineLevel="0" collapsed="false">
      <c r="A93" s="37"/>
      <c r="B93" s="37"/>
      <c r="C93" s="46" t="s">
        <v>17</v>
      </c>
      <c r="D93" s="46"/>
      <c r="E93" s="39" t="n">
        <v>2</v>
      </c>
      <c r="F93" s="47" t="n">
        <f aca="false">'Ponta Porã'!D130</f>
        <v>5650.03</v>
      </c>
      <c r="G93" s="47" t="n">
        <f aca="false">F93*E93</f>
        <v>11300.06</v>
      </c>
      <c r="H93" s="48" t="n">
        <f aca="false">G93*12</f>
        <v>135600.72</v>
      </c>
    </row>
    <row r="94" customFormat="false" ht="13.5" hidden="false" customHeight="true" outlineLevel="0" collapsed="false">
      <c r="A94" s="37"/>
      <c r="B94" s="37"/>
      <c r="C94" s="42" t="s">
        <v>30</v>
      </c>
      <c r="D94" s="42"/>
      <c r="E94" s="42"/>
      <c r="F94" s="42"/>
      <c r="G94" s="43" t="n">
        <f aca="false">SUM(G92:G93)</f>
        <v>11300.06</v>
      </c>
      <c r="H94" s="44" t="n">
        <f aca="false">SUM(H92:H93)</f>
        <v>135600.72</v>
      </c>
    </row>
    <row r="95" customFormat="false" ht="13.5" hidden="false" customHeight="true" outlineLevel="0" collapsed="false">
      <c r="A95" s="37" t="n">
        <v>23</v>
      </c>
      <c r="B95" s="49" t="s">
        <v>52</v>
      </c>
      <c r="C95" s="46" t="s">
        <v>15</v>
      </c>
      <c r="D95" s="46"/>
      <c r="E95" s="39" t="n">
        <v>0</v>
      </c>
      <c r="F95" s="47" t="n">
        <f aca="false">Amambaí!D129</f>
        <v>10460.72</v>
      </c>
      <c r="G95" s="47" t="n">
        <f aca="false">F95*E95</f>
        <v>0</v>
      </c>
      <c r="H95" s="48" t="n">
        <f aca="false">G95*12</f>
        <v>0</v>
      </c>
    </row>
    <row r="96" customFormat="false" ht="13.5" hidden="false" customHeight="true" outlineLevel="0" collapsed="false">
      <c r="A96" s="37"/>
      <c r="B96" s="37"/>
      <c r="C96" s="46" t="s">
        <v>17</v>
      </c>
      <c r="D96" s="46"/>
      <c r="E96" s="39" t="n">
        <v>2</v>
      </c>
      <c r="F96" s="47" t="n">
        <f aca="false">Amambaí!D130</f>
        <v>5503.68</v>
      </c>
      <c r="G96" s="47" t="n">
        <f aca="false">F96*E96</f>
        <v>11007.36</v>
      </c>
      <c r="H96" s="48" t="n">
        <f aca="false">G96*12</f>
        <v>132088.32</v>
      </c>
    </row>
    <row r="97" customFormat="false" ht="13.5" hidden="false" customHeight="true" outlineLevel="0" collapsed="false">
      <c r="A97" s="37"/>
      <c r="B97" s="37"/>
      <c r="C97" s="42" t="s">
        <v>30</v>
      </c>
      <c r="D97" s="42"/>
      <c r="E97" s="42"/>
      <c r="F97" s="42"/>
      <c r="G97" s="43" t="n">
        <f aca="false">SUM(G95:G96)</f>
        <v>11007.36</v>
      </c>
      <c r="H97" s="44" t="n">
        <f aca="false">SUM(H95:H96)</f>
        <v>132088.32</v>
      </c>
    </row>
    <row r="98" customFormat="false" ht="13.5" hidden="false" customHeight="true" outlineLevel="0" collapsed="false">
      <c r="A98" s="37" t="n">
        <v>24</v>
      </c>
      <c r="B98" s="49" t="s">
        <v>53</v>
      </c>
      <c r="C98" s="46" t="s">
        <v>15</v>
      </c>
      <c r="D98" s="46"/>
      <c r="E98" s="39" t="n">
        <v>0</v>
      </c>
      <c r="F98" s="47" t="n">
        <f aca="false">Bataguassu!D129</f>
        <v>10685.7</v>
      </c>
      <c r="G98" s="47" t="n">
        <f aca="false">F98*E98</f>
        <v>0</v>
      </c>
      <c r="H98" s="48" t="n">
        <f aca="false">G98*12</f>
        <v>0</v>
      </c>
    </row>
    <row r="99" customFormat="false" ht="13.5" hidden="false" customHeight="true" outlineLevel="0" collapsed="false">
      <c r="A99" s="37"/>
      <c r="B99" s="37"/>
      <c r="C99" s="46" t="s">
        <v>17</v>
      </c>
      <c r="D99" s="46"/>
      <c r="E99" s="39" t="n">
        <v>2</v>
      </c>
      <c r="F99" s="47" t="n">
        <f aca="false">Bataguassu!D130</f>
        <v>5527.91</v>
      </c>
      <c r="G99" s="47" t="n">
        <f aca="false">F99*E99</f>
        <v>11055.82</v>
      </c>
      <c r="H99" s="48" t="n">
        <f aca="false">G99*12</f>
        <v>132669.84</v>
      </c>
    </row>
    <row r="100" customFormat="false" ht="13.5" hidden="false" customHeight="true" outlineLevel="0" collapsed="false">
      <c r="A100" s="37"/>
      <c r="B100" s="37"/>
      <c r="C100" s="42" t="s">
        <v>30</v>
      </c>
      <c r="D100" s="42"/>
      <c r="E100" s="42"/>
      <c r="F100" s="42"/>
      <c r="G100" s="43" t="n">
        <f aca="false">SUM(G98:G99)</f>
        <v>11055.82</v>
      </c>
      <c r="H100" s="44" t="n">
        <f aca="false">SUM(H98:H99)</f>
        <v>132669.84</v>
      </c>
    </row>
    <row r="101" customFormat="false" ht="13.5" hidden="false" customHeight="true" outlineLevel="0" collapsed="false">
      <c r="A101" s="37" t="n">
        <v>25</v>
      </c>
      <c r="B101" s="49" t="s">
        <v>54</v>
      </c>
      <c r="C101" s="46" t="s">
        <v>15</v>
      </c>
      <c r="D101" s="46"/>
      <c r="E101" s="39" t="n">
        <v>0</v>
      </c>
      <c r="F101" s="47" t="n">
        <f aca="false">Deodápolis!D129</f>
        <v>10685.7</v>
      </c>
      <c r="G101" s="47" t="n">
        <f aca="false">F101*E101</f>
        <v>0</v>
      </c>
      <c r="H101" s="48" t="n">
        <f aca="false">G101*12</f>
        <v>0</v>
      </c>
    </row>
    <row r="102" customFormat="false" ht="13.5" hidden="false" customHeight="true" outlineLevel="0" collapsed="false">
      <c r="A102" s="37"/>
      <c r="B102" s="37"/>
      <c r="C102" s="46" t="s">
        <v>17</v>
      </c>
      <c r="D102" s="46"/>
      <c r="E102" s="39" t="n">
        <v>1</v>
      </c>
      <c r="F102" s="47" t="n">
        <f aca="false">Deodápolis!D130</f>
        <v>5527.91</v>
      </c>
      <c r="G102" s="47" t="n">
        <f aca="false">F102*E102</f>
        <v>5527.91</v>
      </c>
      <c r="H102" s="48" t="n">
        <f aca="false">G102*12</f>
        <v>66334.92</v>
      </c>
    </row>
    <row r="103" customFormat="false" ht="13.5" hidden="false" customHeight="true" outlineLevel="0" collapsed="false">
      <c r="A103" s="37"/>
      <c r="B103" s="37"/>
      <c r="C103" s="42" t="s">
        <v>30</v>
      </c>
      <c r="D103" s="42"/>
      <c r="E103" s="42"/>
      <c r="F103" s="42"/>
      <c r="G103" s="43" t="n">
        <f aca="false">SUM(G101:G102)</f>
        <v>5527.91</v>
      </c>
      <c r="H103" s="44" t="n">
        <f aca="false">SUM(H101:H102)</f>
        <v>66334.92</v>
      </c>
    </row>
    <row r="104" customFormat="false" ht="13.5" hidden="false" customHeight="true" outlineLevel="0" collapsed="false">
      <c r="A104" s="37" t="n">
        <v>26</v>
      </c>
      <c r="B104" s="49" t="s">
        <v>55</v>
      </c>
      <c r="C104" s="46" t="s">
        <v>15</v>
      </c>
      <c r="D104" s="46"/>
      <c r="E104" s="39" t="n">
        <v>0</v>
      </c>
      <c r="F104" s="47" t="n">
        <f aca="false">'Fátima do Sul'!D129</f>
        <v>10685.7</v>
      </c>
      <c r="G104" s="47" t="n">
        <f aca="false">F104*E104</f>
        <v>0</v>
      </c>
      <c r="H104" s="48" t="n">
        <f aca="false">G104*12</f>
        <v>0</v>
      </c>
    </row>
    <row r="105" customFormat="false" ht="13.5" hidden="false" customHeight="true" outlineLevel="0" collapsed="false">
      <c r="A105" s="37"/>
      <c r="B105" s="37"/>
      <c r="C105" s="46" t="s">
        <v>17</v>
      </c>
      <c r="D105" s="46"/>
      <c r="E105" s="39" t="n">
        <v>2</v>
      </c>
      <c r="F105" s="47" t="n">
        <f aca="false">'Fátima do Sul'!D130</f>
        <v>5527.91</v>
      </c>
      <c r="G105" s="47" t="n">
        <f aca="false">F105*E105</f>
        <v>11055.82</v>
      </c>
      <c r="H105" s="48" t="n">
        <f aca="false">G105*12</f>
        <v>132669.84</v>
      </c>
    </row>
    <row r="106" customFormat="false" ht="13.5" hidden="false" customHeight="true" outlineLevel="0" collapsed="false">
      <c r="A106" s="37"/>
      <c r="B106" s="37"/>
      <c r="C106" s="42" t="s">
        <v>30</v>
      </c>
      <c r="D106" s="42"/>
      <c r="E106" s="42"/>
      <c r="F106" s="42"/>
      <c r="G106" s="43" t="n">
        <f aca="false">SUM(G104:G105)</f>
        <v>11055.82</v>
      </c>
      <c r="H106" s="44" t="n">
        <f aca="false">SUM(H104:H105)</f>
        <v>132669.84</v>
      </c>
    </row>
    <row r="107" customFormat="false" ht="13.5" hidden="false" customHeight="true" outlineLevel="0" collapsed="false">
      <c r="A107" s="37" t="n">
        <v>27</v>
      </c>
      <c r="B107" s="49" t="s">
        <v>56</v>
      </c>
      <c r="C107" s="46" t="s">
        <v>15</v>
      </c>
      <c r="D107" s="46"/>
      <c r="E107" s="39" t="n">
        <v>0</v>
      </c>
      <c r="F107" s="47" t="n">
        <f aca="false">Iguatemi!D129</f>
        <v>10685.7</v>
      </c>
      <c r="G107" s="47" t="n">
        <f aca="false">F107*E107</f>
        <v>0</v>
      </c>
      <c r="H107" s="48" t="n">
        <f aca="false">G107*12</f>
        <v>0</v>
      </c>
    </row>
    <row r="108" customFormat="false" ht="13.5" hidden="false" customHeight="true" outlineLevel="0" collapsed="false">
      <c r="A108" s="37"/>
      <c r="B108" s="49"/>
      <c r="C108" s="46" t="s">
        <v>17</v>
      </c>
      <c r="D108" s="46"/>
      <c r="E108" s="39" t="n">
        <v>1</v>
      </c>
      <c r="F108" s="47" t="n">
        <f aca="false">Iguatemi!D130</f>
        <v>5527.91</v>
      </c>
      <c r="G108" s="47" t="n">
        <f aca="false">F108*E108</f>
        <v>5527.91</v>
      </c>
      <c r="H108" s="48" t="n">
        <f aca="false">G108*12</f>
        <v>66334.92</v>
      </c>
    </row>
    <row r="109" customFormat="false" ht="13.5" hidden="false" customHeight="true" outlineLevel="0" collapsed="false">
      <c r="A109" s="37"/>
      <c r="B109" s="49"/>
      <c r="C109" s="42" t="s">
        <v>30</v>
      </c>
      <c r="D109" s="42"/>
      <c r="E109" s="42"/>
      <c r="F109" s="42"/>
      <c r="G109" s="43" t="n">
        <f aca="false">SUM(G107:G108)</f>
        <v>5527.91</v>
      </c>
      <c r="H109" s="44" t="n">
        <f aca="false">SUM(H107:H108)</f>
        <v>66334.92</v>
      </c>
    </row>
    <row r="110" customFormat="false" ht="13.5" hidden="false" customHeight="true" outlineLevel="0" collapsed="false">
      <c r="A110" s="37" t="n">
        <v>28</v>
      </c>
      <c r="B110" s="49" t="s">
        <v>57</v>
      </c>
      <c r="C110" s="46" t="s">
        <v>15</v>
      </c>
      <c r="D110" s="46"/>
      <c r="E110" s="39" t="n">
        <v>0</v>
      </c>
      <c r="F110" s="47" t="n">
        <f aca="false">Ivinhema!D129</f>
        <v>10685.7</v>
      </c>
      <c r="G110" s="47" t="n">
        <f aca="false">F110*E110</f>
        <v>0</v>
      </c>
      <c r="H110" s="48" t="n">
        <f aca="false">G110*12</f>
        <v>0</v>
      </c>
    </row>
    <row r="111" customFormat="false" ht="13.5" hidden="false" customHeight="true" outlineLevel="0" collapsed="false">
      <c r="A111" s="37"/>
      <c r="B111" s="49"/>
      <c r="C111" s="46" t="s">
        <v>17</v>
      </c>
      <c r="D111" s="46"/>
      <c r="E111" s="39" t="n">
        <v>1</v>
      </c>
      <c r="F111" s="47" t="n">
        <f aca="false">Ivinhema!D130</f>
        <v>5527.91</v>
      </c>
      <c r="G111" s="47" t="n">
        <f aca="false">F111*E111</f>
        <v>5527.91</v>
      </c>
      <c r="H111" s="48" t="n">
        <f aca="false">G111*12</f>
        <v>66334.92</v>
      </c>
    </row>
    <row r="112" customFormat="false" ht="13.5" hidden="false" customHeight="true" outlineLevel="0" collapsed="false">
      <c r="A112" s="37"/>
      <c r="B112" s="49"/>
      <c r="C112" s="42" t="s">
        <v>30</v>
      </c>
      <c r="D112" s="42"/>
      <c r="E112" s="42"/>
      <c r="F112" s="42"/>
      <c r="G112" s="43" t="n">
        <f aca="false">SUM(G110:G111)</f>
        <v>5527.91</v>
      </c>
      <c r="H112" s="44" t="n">
        <f aca="false">SUM(H110:H111)</f>
        <v>66334.92</v>
      </c>
    </row>
    <row r="113" customFormat="false" ht="13.5" hidden="false" customHeight="true" outlineLevel="0" collapsed="false">
      <c r="A113" s="37" t="n">
        <v>29</v>
      </c>
      <c r="B113" s="49" t="s">
        <v>58</v>
      </c>
      <c r="C113" s="46" t="s">
        <v>15</v>
      </c>
      <c r="D113" s="46"/>
      <c r="E113" s="39" t="n">
        <v>0</v>
      </c>
      <c r="F113" s="47" t="n">
        <f aca="false">Maracaju!D129</f>
        <v>10685.7</v>
      </c>
      <c r="G113" s="47" t="n">
        <f aca="false">F113*E113</f>
        <v>0</v>
      </c>
      <c r="H113" s="48" t="n">
        <f aca="false">G113*12</f>
        <v>0</v>
      </c>
    </row>
    <row r="114" customFormat="false" ht="13.5" hidden="false" customHeight="true" outlineLevel="0" collapsed="false">
      <c r="A114" s="37"/>
      <c r="B114" s="49"/>
      <c r="C114" s="46" t="s">
        <v>17</v>
      </c>
      <c r="D114" s="46"/>
      <c r="E114" s="39" t="n">
        <v>1</v>
      </c>
      <c r="F114" s="47" t="n">
        <f aca="false">Maracaju!D130</f>
        <v>5600.31</v>
      </c>
      <c r="G114" s="47" t="n">
        <f aca="false">F114*E114</f>
        <v>5600.31</v>
      </c>
      <c r="H114" s="48" t="n">
        <f aca="false">G114*12</f>
        <v>67203.72</v>
      </c>
    </row>
    <row r="115" customFormat="false" ht="13.5" hidden="false" customHeight="true" outlineLevel="0" collapsed="false">
      <c r="A115" s="37"/>
      <c r="B115" s="49"/>
      <c r="C115" s="42" t="s">
        <v>30</v>
      </c>
      <c r="D115" s="42"/>
      <c r="E115" s="42"/>
      <c r="F115" s="42"/>
      <c r="G115" s="43" t="n">
        <f aca="false">SUM(G113:G114)</f>
        <v>5600.31</v>
      </c>
      <c r="H115" s="44" t="n">
        <f aca="false">SUM(H113:H114)</f>
        <v>67203.72</v>
      </c>
    </row>
    <row r="116" customFormat="false" ht="13.5" hidden="false" customHeight="true" outlineLevel="0" collapsed="false">
      <c r="A116" s="37" t="n">
        <v>30</v>
      </c>
      <c r="B116" s="49" t="s">
        <v>59</v>
      </c>
      <c r="C116" s="46" t="s">
        <v>15</v>
      </c>
      <c r="D116" s="46"/>
      <c r="E116" s="39" t="n">
        <v>0</v>
      </c>
      <c r="F116" s="47" t="n">
        <f aca="false">'Mundo Novo'!D129</f>
        <v>10456.76</v>
      </c>
      <c r="G116" s="47" t="n">
        <f aca="false">F116*E116</f>
        <v>0</v>
      </c>
      <c r="H116" s="48" t="n">
        <f aca="false">G116*12</f>
        <v>0</v>
      </c>
    </row>
    <row r="117" customFormat="false" ht="13.5" hidden="false" customHeight="true" outlineLevel="0" collapsed="false">
      <c r="A117" s="37"/>
      <c r="B117" s="49"/>
      <c r="C117" s="46" t="s">
        <v>17</v>
      </c>
      <c r="D117" s="46"/>
      <c r="E117" s="39" t="n">
        <v>2</v>
      </c>
      <c r="F117" s="47" t="n">
        <f aca="false">'Mundo Novo'!D130</f>
        <v>5409.48</v>
      </c>
      <c r="G117" s="47" t="n">
        <f aca="false">F117*E117</f>
        <v>10818.96</v>
      </c>
      <c r="H117" s="48" t="n">
        <f aca="false">G117*12</f>
        <v>129827.52</v>
      </c>
    </row>
    <row r="118" customFormat="false" ht="13.5" hidden="false" customHeight="true" outlineLevel="0" collapsed="false">
      <c r="A118" s="37"/>
      <c r="B118" s="49"/>
      <c r="C118" s="42" t="s">
        <v>30</v>
      </c>
      <c r="D118" s="42"/>
      <c r="E118" s="42"/>
      <c r="F118" s="42"/>
      <c r="G118" s="43" t="n">
        <f aca="false">SUM(G116:G117)</f>
        <v>10818.96</v>
      </c>
      <c r="H118" s="44" t="n">
        <f aca="false">SUM(H116:H117)</f>
        <v>129827.52</v>
      </c>
    </row>
    <row r="119" customFormat="false" ht="13.5" hidden="false" customHeight="true" outlineLevel="0" collapsed="false">
      <c r="A119" s="37" t="n">
        <v>31</v>
      </c>
      <c r="B119" s="49" t="s">
        <v>60</v>
      </c>
      <c r="C119" s="46" t="s">
        <v>15</v>
      </c>
      <c r="D119" s="46"/>
      <c r="E119" s="39" t="n">
        <v>0</v>
      </c>
      <c r="F119" s="47" t="n">
        <f aca="false">'Rio Brilhante'!D129</f>
        <v>10685.7</v>
      </c>
      <c r="G119" s="47" t="n">
        <f aca="false">F119*E119</f>
        <v>0</v>
      </c>
      <c r="H119" s="48" t="n">
        <f aca="false">G119*12</f>
        <v>0</v>
      </c>
    </row>
    <row r="120" customFormat="false" ht="13.5" hidden="false" customHeight="true" outlineLevel="0" collapsed="false">
      <c r="A120" s="37"/>
      <c r="B120" s="37"/>
      <c r="C120" s="46" t="s">
        <v>17</v>
      </c>
      <c r="D120" s="46"/>
      <c r="E120" s="39" t="n">
        <v>1</v>
      </c>
      <c r="F120" s="47" t="n">
        <f aca="false">'Rio Brilhante'!D130</f>
        <v>5527.91</v>
      </c>
      <c r="G120" s="47" t="n">
        <f aca="false">F120*E120</f>
        <v>5527.91</v>
      </c>
      <c r="H120" s="48" t="n">
        <f aca="false">G120*12</f>
        <v>66334.92</v>
      </c>
    </row>
    <row r="121" customFormat="false" ht="13.5" hidden="false" customHeight="true" outlineLevel="0" collapsed="false">
      <c r="A121" s="37"/>
      <c r="B121" s="37"/>
      <c r="C121" s="42" t="s">
        <v>30</v>
      </c>
      <c r="D121" s="42"/>
      <c r="E121" s="42"/>
      <c r="F121" s="42"/>
      <c r="G121" s="43" t="n">
        <f aca="false">SUM(G119:G120)</f>
        <v>5527.91</v>
      </c>
      <c r="H121" s="44" t="n">
        <f aca="false">SUM(H119:H120)</f>
        <v>66334.92</v>
      </c>
    </row>
    <row r="122" customFormat="false" ht="13.5" hidden="false" customHeight="true" outlineLevel="0" collapsed="false">
      <c r="A122" s="37" t="n">
        <v>32</v>
      </c>
      <c r="B122" s="49" t="s">
        <v>61</v>
      </c>
      <c r="C122" s="46" t="s">
        <v>15</v>
      </c>
      <c r="D122" s="46"/>
      <c r="E122" s="39" t="n">
        <v>0</v>
      </c>
      <c r="F122" s="47" t="n">
        <f aca="false">Caarapó!D129</f>
        <v>10685.7</v>
      </c>
      <c r="G122" s="47" t="n">
        <f aca="false">F122*E122</f>
        <v>0</v>
      </c>
      <c r="H122" s="48" t="n">
        <f aca="false">G122*12</f>
        <v>0</v>
      </c>
    </row>
    <row r="123" customFormat="false" ht="13.5" hidden="false" customHeight="true" outlineLevel="0" collapsed="false">
      <c r="A123" s="37"/>
      <c r="B123" s="49"/>
      <c r="C123" s="46" t="s">
        <v>17</v>
      </c>
      <c r="D123" s="46"/>
      <c r="E123" s="39" t="n">
        <v>1</v>
      </c>
      <c r="F123" s="47" t="n">
        <f aca="false">Caarapó!D130</f>
        <v>5527.91</v>
      </c>
      <c r="G123" s="47" t="n">
        <f aca="false">F123*E123</f>
        <v>5527.91</v>
      </c>
      <c r="H123" s="48" t="n">
        <f aca="false">G123*12</f>
        <v>66334.92</v>
      </c>
    </row>
    <row r="124" customFormat="false" ht="13.5" hidden="false" customHeight="true" outlineLevel="0" collapsed="false">
      <c r="A124" s="37"/>
      <c r="B124" s="49"/>
      <c r="C124" s="42" t="s">
        <v>30</v>
      </c>
      <c r="D124" s="42"/>
      <c r="E124" s="42"/>
      <c r="F124" s="42"/>
      <c r="G124" s="43" t="n">
        <f aca="false">SUM(G122:G123)</f>
        <v>5527.91</v>
      </c>
      <c r="H124" s="44" t="n">
        <f aca="false">SUM(H122:H123)</f>
        <v>66334.92</v>
      </c>
    </row>
    <row r="126" customFormat="false" ht="12.75" hidden="false" customHeight="true" outlineLevel="0" collapsed="false">
      <c r="A126" s="50" t="s">
        <v>62</v>
      </c>
      <c r="B126" s="50"/>
      <c r="C126" s="50"/>
      <c r="D126" s="50"/>
      <c r="E126" s="50"/>
      <c r="F126" s="50"/>
      <c r="G126" s="50"/>
      <c r="H126" s="50"/>
    </row>
    <row r="127" customFormat="false" ht="12.75" hidden="false" customHeight="true" outlineLevel="0" collapsed="false">
      <c r="A127" s="51" t="s">
        <v>63</v>
      </c>
      <c r="B127" s="51"/>
      <c r="C127" s="51"/>
      <c r="D127" s="51"/>
      <c r="E127" s="51"/>
      <c r="F127" s="51"/>
      <c r="G127" s="51"/>
      <c r="H127" s="51"/>
    </row>
    <row r="128" customFormat="false" ht="13.5" hidden="false" customHeight="true" outlineLevel="0" collapsed="false">
      <c r="A128" s="52" t="s">
        <v>64</v>
      </c>
      <c r="B128" s="52"/>
      <c r="C128" s="52"/>
      <c r="D128" s="52"/>
      <c r="E128" s="52"/>
      <c r="F128" s="52"/>
      <c r="G128" s="52"/>
      <c r="H128" s="52"/>
    </row>
  </sheetData>
  <mergeCells count="188">
    <mergeCell ref="A1:H1"/>
    <mergeCell ref="A2:H3"/>
    <mergeCell ref="A4:H4"/>
    <mergeCell ref="A5:H5"/>
    <mergeCell ref="A6:E6"/>
    <mergeCell ref="G6:H6"/>
    <mergeCell ref="A8:H8"/>
    <mergeCell ref="A9:H9"/>
    <mergeCell ref="A11:H11"/>
    <mergeCell ref="A12:H13"/>
    <mergeCell ref="A15:H15"/>
    <mergeCell ref="A16:H16"/>
    <mergeCell ref="A17:A23"/>
    <mergeCell ref="B17:E17"/>
    <mergeCell ref="B18:E18"/>
    <mergeCell ref="B19:E19"/>
    <mergeCell ref="B20:E20"/>
    <mergeCell ref="B21:E21"/>
    <mergeCell ref="B22:E22"/>
    <mergeCell ref="B23:E23"/>
    <mergeCell ref="B24:H24"/>
    <mergeCell ref="A25:H25"/>
    <mergeCell ref="C26:D26"/>
    <mergeCell ref="A27:A30"/>
    <mergeCell ref="B27:B30"/>
    <mergeCell ref="C27:D27"/>
    <mergeCell ref="C28:D28"/>
    <mergeCell ref="C29:D29"/>
    <mergeCell ref="C30:F30"/>
    <mergeCell ref="A31:A33"/>
    <mergeCell ref="B31:B33"/>
    <mergeCell ref="C31:D31"/>
    <mergeCell ref="C32:D32"/>
    <mergeCell ref="C33:F33"/>
    <mergeCell ref="A34:A36"/>
    <mergeCell ref="B34:B36"/>
    <mergeCell ref="C34:D34"/>
    <mergeCell ref="C35:D35"/>
    <mergeCell ref="C36:F36"/>
    <mergeCell ref="A37:A39"/>
    <mergeCell ref="B37:B39"/>
    <mergeCell ref="C37:D37"/>
    <mergeCell ref="C38:D38"/>
    <mergeCell ref="C39:F39"/>
    <mergeCell ref="A40:A42"/>
    <mergeCell ref="B40:B42"/>
    <mergeCell ref="C40:D40"/>
    <mergeCell ref="C41:D41"/>
    <mergeCell ref="C42:F42"/>
    <mergeCell ref="A43:A45"/>
    <mergeCell ref="B43:B45"/>
    <mergeCell ref="C43:D43"/>
    <mergeCell ref="C44:D44"/>
    <mergeCell ref="C45:F45"/>
    <mergeCell ref="A46:A48"/>
    <mergeCell ref="B46:B48"/>
    <mergeCell ref="C46:D46"/>
    <mergeCell ref="C47:D47"/>
    <mergeCell ref="C48:F48"/>
    <mergeCell ref="A49:A51"/>
    <mergeCell ref="B49:B51"/>
    <mergeCell ref="C49:D49"/>
    <mergeCell ref="C50:D50"/>
    <mergeCell ref="C51:F51"/>
    <mergeCell ref="A52:A54"/>
    <mergeCell ref="B52:B54"/>
    <mergeCell ref="C52:D52"/>
    <mergeCell ref="C53:D53"/>
    <mergeCell ref="C54:F54"/>
    <mergeCell ref="A55:A57"/>
    <mergeCell ref="B55:B57"/>
    <mergeCell ref="C55:D55"/>
    <mergeCell ref="C56:D56"/>
    <mergeCell ref="C57:F57"/>
    <mergeCell ref="A58:A60"/>
    <mergeCell ref="B58:B60"/>
    <mergeCell ref="C58:D58"/>
    <mergeCell ref="C59:D59"/>
    <mergeCell ref="C60:F60"/>
    <mergeCell ref="A61:A63"/>
    <mergeCell ref="B61:B63"/>
    <mergeCell ref="C61:D61"/>
    <mergeCell ref="C62:D62"/>
    <mergeCell ref="C63:F63"/>
    <mergeCell ref="A64:A66"/>
    <mergeCell ref="B64:B66"/>
    <mergeCell ref="C64:D64"/>
    <mergeCell ref="C65:D65"/>
    <mergeCell ref="C66:F66"/>
    <mergeCell ref="A67:A69"/>
    <mergeCell ref="B67:B69"/>
    <mergeCell ref="C67:D67"/>
    <mergeCell ref="C68:D68"/>
    <mergeCell ref="C69:F69"/>
    <mergeCell ref="A70:A72"/>
    <mergeCell ref="B70:B72"/>
    <mergeCell ref="C70:D70"/>
    <mergeCell ref="C71:D71"/>
    <mergeCell ref="C72:F72"/>
    <mergeCell ref="A73:A75"/>
    <mergeCell ref="B73:B75"/>
    <mergeCell ref="C73:D73"/>
    <mergeCell ref="C74:D74"/>
    <mergeCell ref="C75:F75"/>
    <mergeCell ref="A76:A78"/>
    <mergeCell ref="B76:B78"/>
    <mergeCell ref="C76:D76"/>
    <mergeCell ref="C77:D77"/>
    <mergeCell ref="C78:F78"/>
    <mergeCell ref="A79:A81"/>
    <mergeCell ref="B79:B81"/>
    <mergeCell ref="C79:D79"/>
    <mergeCell ref="C80:D80"/>
    <mergeCell ref="C81:F81"/>
    <mergeCell ref="A82:A85"/>
    <mergeCell ref="B82:B85"/>
    <mergeCell ref="C82:D82"/>
    <mergeCell ref="C83:D83"/>
    <mergeCell ref="C84:D84"/>
    <mergeCell ref="C85:F85"/>
    <mergeCell ref="A86:A88"/>
    <mergeCell ref="B86:B88"/>
    <mergeCell ref="C86:D86"/>
    <mergeCell ref="C87:D87"/>
    <mergeCell ref="C88:F88"/>
    <mergeCell ref="A89:A91"/>
    <mergeCell ref="B89:B91"/>
    <mergeCell ref="C89:D89"/>
    <mergeCell ref="C90:D90"/>
    <mergeCell ref="C91:F91"/>
    <mergeCell ref="A92:A94"/>
    <mergeCell ref="B92:B94"/>
    <mergeCell ref="C92:D92"/>
    <mergeCell ref="C93:D93"/>
    <mergeCell ref="C94:F94"/>
    <mergeCell ref="A95:A97"/>
    <mergeCell ref="B95:B97"/>
    <mergeCell ref="C95:D95"/>
    <mergeCell ref="C96:D96"/>
    <mergeCell ref="C97:F97"/>
    <mergeCell ref="A98:A100"/>
    <mergeCell ref="B98:B100"/>
    <mergeCell ref="C98:D98"/>
    <mergeCell ref="C99:D99"/>
    <mergeCell ref="C100:F100"/>
    <mergeCell ref="A101:A103"/>
    <mergeCell ref="B101:B103"/>
    <mergeCell ref="C101:D101"/>
    <mergeCell ref="C102:D102"/>
    <mergeCell ref="C103:F103"/>
    <mergeCell ref="A104:A106"/>
    <mergeCell ref="B104:B106"/>
    <mergeCell ref="C104:D104"/>
    <mergeCell ref="C105:D105"/>
    <mergeCell ref="C106:F106"/>
    <mergeCell ref="A107:A109"/>
    <mergeCell ref="B107:B109"/>
    <mergeCell ref="C107:D107"/>
    <mergeCell ref="C108:D108"/>
    <mergeCell ref="C109:F109"/>
    <mergeCell ref="A110:A112"/>
    <mergeCell ref="B110:B112"/>
    <mergeCell ref="C110:D110"/>
    <mergeCell ref="C111:D111"/>
    <mergeCell ref="C112:F112"/>
    <mergeCell ref="A113:A115"/>
    <mergeCell ref="B113:B115"/>
    <mergeCell ref="C113:D113"/>
    <mergeCell ref="C114:D114"/>
    <mergeCell ref="C115:F115"/>
    <mergeCell ref="A116:A118"/>
    <mergeCell ref="B116:B118"/>
    <mergeCell ref="C116:D116"/>
    <mergeCell ref="C117:D117"/>
    <mergeCell ref="C118:F118"/>
    <mergeCell ref="A119:A121"/>
    <mergeCell ref="B119:B121"/>
    <mergeCell ref="C119:D119"/>
    <mergeCell ref="C120:D120"/>
    <mergeCell ref="C121:F121"/>
    <mergeCell ref="A122:A124"/>
    <mergeCell ref="B122:B124"/>
    <mergeCell ref="C122:D122"/>
    <mergeCell ref="C123:D123"/>
    <mergeCell ref="C124:F124"/>
    <mergeCell ref="A126:H126"/>
    <mergeCell ref="A127:H127"/>
    <mergeCell ref="A128:H12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6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ColWidth="8.90234375" defaultRowHeight="12.75" zeroHeight="false" outlineLevelRow="0" outlineLevelCol="0"/>
  <cols>
    <col collapsed="false" customWidth="true" hidden="false" outlineLevel="0" max="1" min="1" style="0" width="6.57"/>
    <col collapsed="false" customWidth="true" hidden="false" outlineLevel="0" max="2" min="2" style="0" width="25.4"/>
    <col collapsed="false" customWidth="true" hidden="false" outlineLevel="0" max="3" min="3" style="0" width="10.85"/>
    <col collapsed="false" customWidth="true" hidden="false" outlineLevel="0" max="4" min="4" style="0" width="7"/>
    <col collapsed="false" customWidth="true" hidden="true" outlineLevel="0" max="8" min="5" style="0" width="11.57"/>
    <col collapsed="false" customWidth="true" hidden="false" outlineLevel="0" max="10" min="10" style="0" width="10.12"/>
  </cols>
  <sheetData>
    <row r="1" customFormat="false" ht="15.75" hidden="false" customHeight="false" outlineLevel="0" collapsed="false">
      <c r="A1" s="53" t="s">
        <v>65</v>
      </c>
      <c r="B1" s="53"/>
      <c r="C1" s="53"/>
      <c r="D1" s="53"/>
      <c r="E1" s="53"/>
      <c r="F1" s="53"/>
      <c r="G1" s="53"/>
      <c r="H1" s="53"/>
      <c r="I1" s="53"/>
      <c r="J1" s="53"/>
    </row>
    <row r="2" customFormat="false" ht="12.75" hidden="false" customHeight="false" outlineLevel="0" collapsed="false">
      <c r="A2" s="54"/>
      <c r="B2" s="55"/>
      <c r="C2" s="54"/>
      <c r="D2" s="54"/>
      <c r="E2" s="54"/>
      <c r="F2" s="54"/>
      <c r="G2" s="54"/>
      <c r="H2" s="54"/>
      <c r="I2" s="54"/>
      <c r="J2" s="54"/>
    </row>
    <row r="3" customFormat="false" ht="12.75" hidden="false" customHeight="false" outlineLevel="0" collapsed="false">
      <c r="A3" s="56" t="s">
        <v>66</v>
      </c>
      <c r="B3" s="56"/>
      <c r="C3" s="56"/>
      <c r="D3" s="56"/>
      <c r="E3" s="56"/>
      <c r="F3" s="56"/>
      <c r="G3" s="56"/>
      <c r="H3" s="56"/>
      <c r="I3" s="56"/>
      <c r="J3" s="56"/>
    </row>
    <row r="4" customFormat="false" ht="38.25" hidden="false" customHeight="false" outlineLevel="0" collapsed="false">
      <c r="A4" s="57" t="s">
        <v>67</v>
      </c>
      <c r="B4" s="57" t="s">
        <v>68</v>
      </c>
      <c r="C4" s="57" t="s">
        <v>69</v>
      </c>
      <c r="D4" s="57" t="s">
        <v>70</v>
      </c>
      <c r="E4" s="58" t="s">
        <v>71</v>
      </c>
      <c r="F4" s="58" t="s">
        <v>72</v>
      </c>
      <c r="G4" s="58" t="s">
        <v>73</v>
      </c>
      <c r="H4" s="59" t="s">
        <v>74</v>
      </c>
      <c r="I4" s="59" t="s">
        <v>75</v>
      </c>
      <c r="J4" s="59" t="s">
        <v>13</v>
      </c>
    </row>
    <row r="5" customFormat="false" ht="17.1" hidden="false" customHeight="true" outlineLevel="0" collapsed="false">
      <c r="A5" s="60" t="n">
        <v>1</v>
      </c>
      <c r="B5" s="61" t="s">
        <v>76</v>
      </c>
      <c r="C5" s="60" t="s">
        <v>77</v>
      </c>
      <c r="D5" s="62" t="n">
        <v>2</v>
      </c>
      <c r="E5" s="63" t="n">
        <v>85</v>
      </c>
      <c r="F5" s="63" t="n">
        <v>65</v>
      </c>
      <c r="G5" s="63" t="n">
        <v>99</v>
      </c>
      <c r="H5" s="63" t="n">
        <v>83.27</v>
      </c>
      <c r="I5" s="64" t="n">
        <v>65.77</v>
      </c>
      <c r="J5" s="64" t="n">
        <f aca="false">D5*I5/12</f>
        <v>10.9616666666667</v>
      </c>
    </row>
    <row r="6" customFormat="false" ht="17.1" hidden="false" customHeight="true" outlineLevel="0" collapsed="false">
      <c r="A6" s="60" t="n">
        <v>2</v>
      </c>
      <c r="B6" s="61" t="s">
        <v>78</v>
      </c>
      <c r="C6" s="60" t="s">
        <v>77</v>
      </c>
      <c r="D6" s="62" t="n">
        <v>2</v>
      </c>
      <c r="E6" s="63" t="n">
        <v>59.99</v>
      </c>
      <c r="F6" s="63" t="n">
        <v>71</v>
      </c>
      <c r="G6" s="63" t="n">
        <v>78.9</v>
      </c>
      <c r="H6" s="63" t="n">
        <v>63.39</v>
      </c>
      <c r="I6" s="64" t="n">
        <v>41.64</v>
      </c>
      <c r="J6" s="64" t="n">
        <f aca="false">D6*I6/12</f>
        <v>6.94</v>
      </c>
    </row>
    <row r="7" customFormat="false" ht="17.1" hidden="false" customHeight="true" outlineLevel="0" collapsed="false">
      <c r="A7" s="60" t="n">
        <v>3</v>
      </c>
      <c r="B7" s="61" t="s">
        <v>79</v>
      </c>
      <c r="C7" s="60" t="s">
        <v>77</v>
      </c>
      <c r="D7" s="62" t="n">
        <v>1</v>
      </c>
      <c r="E7" s="63" t="n">
        <v>32.72</v>
      </c>
      <c r="F7" s="63" t="n">
        <v>59.9</v>
      </c>
      <c r="G7" s="63" t="n">
        <v>45</v>
      </c>
      <c r="H7" s="63" t="n">
        <v>37.99</v>
      </c>
      <c r="I7" s="64" t="n">
        <v>21.81</v>
      </c>
      <c r="J7" s="64" t="n">
        <f aca="false">D7*I7/12</f>
        <v>1.8175</v>
      </c>
    </row>
    <row r="8" customFormat="false" ht="17.1" hidden="false" customHeight="true" outlineLevel="0" collapsed="false">
      <c r="A8" s="60" t="n">
        <v>4</v>
      </c>
      <c r="B8" s="61" t="s">
        <v>80</v>
      </c>
      <c r="C8" s="60" t="s">
        <v>81</v>
      </c>
      <c r="D8" s="62" t="n">
        <v>1</v>
      </c>
      <c r="E8" s="63" t="n">
        <v>152</v>
      </c>
      <c r="F8" s="63" t="n">
        <v>169.9</v>
      </c>
      <c r="G8" s="63" t="n">
        <v>99.9</v>
      </c>
      <c r="H8" s="63" t="n">
        <v>162.44</v>
      </c>
      <c r="I8" s="64" t="n">
        <v>109.31</v>
      </c>
      <c r="J8" s="64" t="n">
        <f aca="false">D8*I8/12</f>
        <v>9.10916666666667</v>
      </c>
    </row>
    <row r="9" customFormat="false" ht="17.1" hidden="false" customHeight="true" outlineLevel="0" collapsed="false">
      <c r="A9" s="60" t="n">
        <v>5</v>
      </c>
      <c r="B9" s="61" t="s">
        <v>82</v>
      </c>
      <c r="C9" s="60" t="s">
        <v>81</v>
      </c>
      <c r="D9" s="62" t="n">
        <v>2</v>
      </c>
      <c r="E9" s="63" t="n">
        <v>10</v>
      </c>
      <c r="F9" s="63" t="n">
        <v>13.35</v>
      </c>
      <c r="G9" s="63" t="n">
        <v>8.31</v>
      </c>
      <c r="H9" s="63" t="n">
        <v>9.05</v>
      </c>
      <c r="I9" s="64" t="n">
        <v>13.19</v>
      </c>
      <c r="J9" s="64" t="n">
        <f aca="false">D9*I9/12</f>
        <v>2.19833333333333</v>
      </c>
    </row>
    <row r="10" customFormat="false" ht="17.1" hidden="false" customHeight="true" outlineLevel="0" collapsed="false">
      <c r="A10" s="60" t="n">
        <v>6</v>
      </c>
      <c r="B10" s="61" t="s">
        <v>83</v>
      </c>
      <c r="C10" s="60" t="s">
        <v>77</v>
      </c>
      <c r="D10" s="62" t="n">
        <v>1</v>
      </c>
      <c r="E10" s="63" t="n">
        <v>147.3</v>
      </c>
      <c r="F10" s="63" t="n">
        <v>180</v>
      </c>
      <c r="G10" s="63" t="n">
        <v>173.5</v>
      </c>
      <c r="H10" s="63" t="n">
        <v>119.82</v>
      </c>
      <c r="I10" s="64" t="n">
        <v>114.05</v>
      </c>
      <c r="J10" s="64" t="n">
        <f aca="false">D10*I10/12</f>
        <v>9.50416666666667</v>
      </c>
    </row>
    <row r="11" customFormat="false" ht="17.1" hidden="false" customHeight="true" outlineLevel="0" collapsed="false">
      <c r="A11" s="60" t="n">
        <v>7</v>
      </c>
      <c r="B11" s="61" t="s">
        <v>84</v>
      </c>
      <c r="C11" s="60" t="s">
        <v>77</v>
      </c>
      <c r="D11" s="62" t="n">
        <v>1</v>
      </c>
      <c r="E11" s="63" t="n">
        <v>9.92</v>
      </c>
      <c r="F11" s="63" t="n">
        <v>5.9</v>
      </c>
      <c r="G11" s="63" t="n">
        <v>6.45</v>
      </c>
      <c r="H11" s="63" t="n">
        <v>10.8</v>
      </c>
      <c r="I11" s="64" t="n">
        <v>2.99</v>
      </c>
      <c r="J11" s="64" t="n">
        <f aca="false">D11*I11/12</f>
        <v>0.249166666666667</v>
      </c>
    </row>
    <row r="12" customFormat="false" ht="17.1" hidden="false" customHeight="true" outlineLevel="0" collapsed="false">
      <c r="A12" s="60" t="n">
        <v>8</v>
      </c>
      <c r="B12" s="61" t="s">
        <v>85</v>
      </c>
      <c r="C12" s="60" t="s">
        <v>77</v>
      </c>
      <c r="D12" s="62" t="n">
        <v>1</v>
      </c>
      <c r="E12" s="63" t="n">
        <v>11.86</v>
      </c>
      <c r="F12" s="63" t="n">
        <v>5.88</v>
      </c>
      <c r="G12" s="63" t="n">
        <v>19.9</v>
      </c>
      <c r="H12" s="63" t="n">
        <v>8.91</v>
      </c>
      <c r="I12" s="64" t="n">
        <v>10.84</v>
      </c>
      <c r="J12" s="64" t="n">
        <f aca="false">I12*D12/12</f>
        <v>0.903333333333333</v>
      </c>
    </row>
    <row r="13" customFormat="false" ht="12.75" hidden="false" customHeight="false" outlineLevel="0" collapsed="false">
      <c r="A13" s="65" t="s">
        <v>86</v>
      </c>
      <c r="B13" s="65"/>
      <c r="C13" s="65"/>
      <c r="D13" s="65"/>
      <c r="E13" s="65"/>
      <c r="F13" s="65"/>
      <c r="G13" s="65"/>
      <c r="H13" s="65"/>
      <c r="I13" s="65"/>
      <c r="J13" s="66" t="n">
        <f aca="false">SUM(J5:J12)</f>
        <v>41.6833333333333</v>
      </c>
    </row>
    <row r="14" customFormat="false" ht="12.75" hidden="false" customHeight="false" outlineLevel="0" collapsed="false">
      <c r="A14" s="67"/>
      <c r="B14" s="67"/>
      <c r="C14" s="67"/>
      <c r="D14" s="67"/>
      <c r="E14" s="67"/>
      <c r="F14" s="67"/>
      <c r="G14" s="67"/>
      <c r="H14" s="67"/>
      <c r="I14" s="67"/>
      <c r="J14" s="67"/>
    </row>
    <row r="15" customFormat="false" ht="22.5" hidden="false" customHeight="true" outlineLevel="0" collapsed="false">
      <c r="A15" s="56" t="s">
        <v>87</v>
      </c>
      <c r="B15" s="56"/>
      <c r="C15" s="56"/>
      <c r="D15" s="56"/>
      <c r="E15" s="56"/>
      <c r="F15" s="56"/>
      <c r="G15" s="56"/>
      <c r="H15" s="56"/>
      <c r="I15" s="56"/>
      <c r="J15" s="56"/>
    </row>
    <row r="16" customFormat="false" ht="38.25" hidden="false" customHeight="false" outlineLevel="0" collapsed="false">
      <c r="A16" s="57" t="s">
        <v>67</v>
      </c>
      <c r="B16" s="57" t="s">
        <v>68</v>
      </c>
      <c r="C16" s="57" t="s">
        <v>69</v>
      </c>
      <c r="D16" s="57" t="s">
        <v>70</v>
      </c>
      <c r="E16" s="58" t="s">
        <v>88</v>
      </c>
      <c r="F16" s="58" t="s">
        <v>72</v>
      </c>
      <c r="G16" s="58" t="s">
        <v>73</v>
      </c>
      <c r="H16" s="59" t="s">
        <v>74</v>
      </c>
      <c r="I16" s="59" t="s">
        <v>75</v>
      </c>
      <c r="J16" s="59" t="s">
        <v>13</v>
      </c>
    </row>
    <row r="17" customFormat="false" ht="17.1" hidden="false" customHeight="true" outlineLevel="0" collapsed="false">
      <c r="A17" s="60" t="n">
        <v>1</v>
      </c>
      <c r="B17" s="61" t="s">
        <v>89</v>
      </c>
      <c r="C17" s="60" t="s">
        <v>77</v>
      </c>
      <c r="D17" s="62" t="n">
        <v>2</v>
      </c>
      <c r="E17" s="63" t="n">
        <v>12.94</v>
      </c>
      <c r="F17" s="63" t="n">
        <v>10.57</v>
      </c>
      <c r="G17" s="63" t="n">
        <v>11.25</v>
      </c>
      <c r="H17" s="63" t="n">
        <v>15.5</v>
      </c>
      <c r="I17" s="64" t="n">
        <v>11.86</v>
      </c>
      <c r="J17" s="64" t="n">
        <f aca="false">(I17*D17)/12</f>
        <v>1.97666666666667</v>
      </c>
    </row>
    <row r="18" customFormat="false" ht="17.1" hidden="false" customHeight="true" outlineLevel="0" collapsed="false">
      <c r="A18" s="60" t="n">
        <v>2</v>
      </c>
      <c r="B18" s="61" t="s">
        <v>90</v>
      </c>
      <c r="C18" s="60" t="s">
        <v>77</v>
      </c>
      <c r="D18" s="62" t="n">
        <v>1</v>
      </c>
      <c r="E18" s="63" t="n">
        <v>46</v>
      </c>
      <c r="F18" s="63" t="n">
        <v>54</v>
      </c>
      <c r="G18" s="63" t="n">
        <v>59.9</v>
      </c>
      <c r="H18" s="63" t="n">
        <v>22.8</v>
      </c>
      <c r="I18" s="64" t="n">
        <v>25.41</v>
      </c>
      <c r="J18" s="64" t="n">
        <f aca="false">I18*D18/12</f>
        <v>2.1175</v>
      </c>
    </row>
    <row r="19" customFormat="false" ht="17.1" hidden="false" customHeight="true" outlineLevel="0" collapsed="false">
      <c r="A19" s="60" t="n">
        <v>3</v>
      </c>
      <c r="B19" s="61" t="s">
        <v>91</v>
      </c>
      <c r="C19" s="60" t="s">
        <v>77</v>
      </c>
      <c r="D19" s="62" t="n">
        <v>1</v>
      </c>
      <c r="E19" s="63" t="n">
        <v>39.9</v>
      </c>
      <c r="F19" s="63" t="n">
        <v>29.9</v>
      </c>
      <c r="G19" s="63" t="n">
        <v>25.9</v>
      </c>
      <c r="H19" s="63" t="n">
        <v>59.48</v>
      </c>
      <c r="I19" s="64" t="n">
        <v>16.52</v>
      </c>
      <c r="J19" s="64" t="n">
        <f aca="false">I19*D19/12</f>
        <v>1.37666666666667</v>
      </c>
    </row>
    <row r="20" customFormat="false" ht="17.1" hidden="false" customHeight="true" outlineLevel="0" collapsed="false">
      <c r="A20" s="60" t="n">
        <v>4</v>
      </c>
      <c r="B20" s="61" t="s">
        <v>92</v>
      </c>
      <c r="C20" s="60" t="s">
        <v>77</v>
      </c>
      <c r="D20" s="62" t="n">
        <v>1</v>
      </c>
      <c r="E20" s="63" t="n">
        <v>46.8</v>
      </c>
      <c r="F20" s="63" t="n">
        <v>58.49</v>
      </c>
      <c r="G20" s="63" t="n">
        <v>58.88</v>
      </c>
      <c r="H20" s="63" t="n">
        <v>47.68</v>
      </c>
      <c r="I20" s="64" t="n">
        <v>56.79</v>
      </c>
      <c r="J20" s="64" t="n">
        <f aca="false">I20*D20/12</f>
        <v>4.7325</v>
      </c>
    </row>
    <row r="21" customFormat="false" ht="25.15" hidden="false" customHeight="true" outlineLevel="0" collapsed="false">
      <c r="A21" s="65" t="s">
        <v>93</v>
      </c>
      <c r="B21" s="65"/>
      <c r="C21" s="65"/>
      <c r="D21" s="65"/>
      <c r="E21" s="65"/>
      <c r="F21" s="65"/>
      <c r="G21" s="65"/>
      <c r="H21" s="65"/>
      <c r="I21" s="65"/>
      <c r="J21" s="68" t="n">
        <f aca="false">SUM(J17:J20)</f>
        <v>10.2033333333333</v>
      </c>
    </row>
  </sheetData>
  <mergeCells count="5">
    <mergeCell ref="A1:J1"/>
    <mergeCell ref="A3:J3"/>
    <mergeCell ref="A13:I13"/>
    <mergeCell ref="A15:J15"/>
    <mergeCell ref="A21:I2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4.14"/>
    <col collapsed="false" customWidth="true" hidden="false" outlineLevel="0" max="3" min="2" style="0" width="10.85"/>
    <col collapsed="false" customWidth="true" hidden="false" outlineLevel="0" max="4" min="4" style="0" width="12.42"/>
    <col collapsed="false" customWidth="true" hidden="false" outlineLevel="0" max="5" min="5" style="0" width="15.71"/>
  </cols>
  <sheetData>
    <row r="1" customFormat="false" ht="13.9" hidden="false" customHeight="false" outlineLevel="0" collapsed="false">
      <c r="A1" s="69" t="s">
        <v>94</v>
      </c>
      <c r="B1" s="69"/>
      <c r="C1" s="69"/>
      <c r="D1" s="69"/>
      <c r="E1" s="69"/>
    </row>
    <row r="2" customFormat="false" ht="13.9" hidden="false" customHeight="false" outlineLevel="0" collapsed="false">
      <c r="A2" s="70"/>
      <c r="B2" s="70"/>
      <c r="C2" s="70"/>
      <c r="D2" s="70"/>
      <c r="E2" s="70"/>
    </row>
    <row r="3" customFormat="false" ht="12.75" hidden="false" customHeight="false" outlineLevel="0" collapsed="false">
      <c r="A3" s="71"/>
      <c r="B3" s="71"/>
      <c r="C3" s="71"/>
      <c r="D3" s="71"/>
      <c r="E3" s="72"/>
    </row>
    <row r="4" customFormat="false" ht="12.75" hidden="false" customHeight="false" outlineLevel="0" collapsed="false">
      <c r="A4" s="71"/>
      <c r="B4" s="71"/>
      <c r="C4" s="71"/>
      <c r="D4" s="71"/>
      <c r="E4" s="72"/>
    </row>
    <row r="5" customFormat="false" ht="38.25" hidden="false" customHeight="true" outlineLevel="0" collapsed="false">
      <c r="A5" s="73" t="s">
        <v>95</v>
      </c>
      <c r="B5" s="74" t="s">
        <v>96</v>
      </c>
      <c r="C5" s="74" t="s">
        <v>97</v>
      </c>
      <c r="D5" s="75" t="s">
        <v>98</v>
      </c>
      <c r="E5" s="76" t="s">
        <v>13</v>
      </c>
    </row>
    <row r="6" customFormat="false" ht="13.35" hidden="false" customHeight="false" outlineLevel="0" collapsed="false">
      <c r="A6" s="77" t="s">
        <v>99</v>
      </c>
      <c r="B6" s="78" t="n">
        <v>26</v>
      </c>
      <c r="C6" s="79" t="n">
        <f aca="false">29.5+(29.5*5.4706%)</f>
        <v>31.113827</v>
      </c>
      <c r="D6" s="80" t="n">
        <f aca="false">'Campo Grande'!C31*0.01</f>
        <v>16.5358916092</v>
      </c>
      <c r="E6" s="79" t="n">
        <f aca="false">(C6*B6)-D6</f>
        <v>792.4236103908</v>
      </c>
      <c r="G6" s="81"/>
    </row>
    <row r="7" customFormat="false" ht="13.35" hidden="false" customHeight="false" outlineLevel="0" collapsed="false">
      <c r="A7" s="77" t="s">
        <v>100</v>
      </c>
      <c r="B7" s="78" t="n">
        <v>15</v>
      </c>
      <c r="C7" s="79" t="n">
        <f aca="false">29.5+(29.5*5.4706%)</f>
        <v>31.113827</v>
      </c>
      <c r="D7" s="80" t="n">
        <f aca="false">'Campo Grande'!C31*0.01</f>
        <v>16.5358916092</v>
      </c>
      <c r="E7" s="79" t="n">
        <f aca="false">(C7*B7)-D7</f>
        <v>450.1715133908</v>
      </c>
    </row>
    <row r="8" customFormat="false" ht="13.35" hidden="false" customHeight="false" outlineLevel="0" collapsed="false">
      <c r="A8" s="77" t="s">
        <v>101</v>
      </c>
      <c r="B8" s="78" t="n">
        <v>15</v>
      </c>
      <c r="C8" s="79" t="n">
        <f aca="false">29.5+(29.5*5.4706%)</f>
        <v>31.113827</v>
      </c>
      <c r="D8" s="80" t="n">
        <f aca="false">'Campo Grande'!C31*0.01</f>
        <v>16.5358916092</v>
      </c>
      <c r="E8" s="79" t="n">
        <f aca="false">(C8*B8)-D8</f>
        <v>450.1715133908</v>
      </c>
    </row>
    <row r="9" customFormat="false" ht="12.75" hidden="false" customHeight="false" outlineLevel="0" collapsed="false">
      <c r="A9" s="82"/>
      <c r="B9" s="82"/>
      <c r="C9" s="82"/>
      <c r="D9" s="82"/>
      <c r="E9" s="82"/>
    </row>
    <row r="10" customFormat="false" ht="12.75" hidden="false" customHeight="false" outlineLevel="0" collapsed="false">
      <c r="A10" s="82"/>
      <c r="B10" s="82"/>
      <c r="C10" s="82"/>
      <c r="D10" s="82"/>
      <c r="E10" s="82"/>
    </row>
    <row r="11" customFormat="false" ht="12.75" hidden="false" customHeight="false" outlineLevel="0" collapsed="false">
      <c r="A11" s="83" t="s">
        <v>102</v>
      </c>
      <c r="B11" s="83"/>
      <c r="C11" s="83"/>
      <c r="D11" s="83"/>
      <c r="E11" s="83"/>
    </row>
    <row r="12" customFormat="false" ht="12.75" hidden="false" customHeight="true" outlineLevel="0" collapsed="false">
      <c r="A12" s="84" t="s">
        <v>103</v>
      </c>
      <c r="B12" s="84"/>
      <c r="C12" s="84"/>
      <c r="D12" s="84"/>
      <c r="E12" s="84"/>
    </row>
    <row r="13" customFormat="false" ht="12.75" hidden="false" customHeight="false" outlineLevel="0" collapsed="false">
      <c r="A13" s="84"/>
      <c r="B13" s="84"/>
      <c r="C13" s="84"/>
      <c r="D13" s="84"/>
      <c r="E13" s="84"/>
    </row>
    <row r="14" customFormat="false" ht="12.75" hidden="false" customHeight="false" outlineLevel="0" collapsed="false">
      <c r="A14" s="84"/>
      <c r="B14" s="84"/>
      <c r="C14" s="84"/>
      <c r="D14" s="84"/>
      <c r="E14" s="84"/>
    </row>
    <row r="15" customFormat="false" ht="12.75" hidden="false" customHeight="false" outlineLevel="0" collapsed="false">
      <c r="A15" s="84"/>
      <c r="B15" s="84"/>
      <c r="C15" s="84"/>
      <c r="D15" s="84"/>
      <c r="E15" s="84"/>
    </row>
    <row r="16" customFormat="false" ht="12.75" hidden="false" customHeight="false" outlineLevel="0" collapsed="false">
      <c r="A16" s="84"/>
      <c r="B16" s="84"/>
      <c r="C16" s="84"/>
      <c r="D16" s="84"/>
      <c r="E16" s="84"/>
    </row>
    <row r="17" customFormat="false" ht="12.75" hidden="false" customHeight="false" outlineLevel="0" collapsed="false">
      <c r="A17" s="84"/>
      <c r="B17" s="84"/>
      <c r="C17" s="84"/>
      <c r="D17" s="84"/>
      <c r="E17" s="84"/>
    </row>
    <row r="18" customFormat="false" ht="12.75" hidden="false" customHeight="false" outlineLevel="0" collapsed="false">
      <c r="A18" s="84"/>
      <c r="B18" s="84"/>
      <c r="C18" s="84"/>
      <c r="D18" s="84"/>
      <c r="E18" s="84"/>
    </row>
    <row r="19" customFormat="false" ht="6.75" hidden="false" customHeight="true" outlineLevel="0" collapsed="false">
      <c r="A19" s="84"/>
      <c r="B19" s="84"/>
      <c r="C19" s="84"/>
      <c r="D19" s="84"/>
      <c r="E19" s="84"/>
    </row>
    <row r="20" customFormat="false" ht="12.75" hidden="true" customHeight="false" outlineLevel="0" collapsed="false">
      <c r="A20" s="84"/>
      <c r="B20" s="84"/>
      <c r="C20" s="84"/>
      <c r="D20" s="84"/>
      <c r="E20" s="84"/>
    </row>
    <row r="21" customFormat="false" ht="12.75" hidden="false" customHeight="false" outlineLevel="0" collapsed="false">
      <c r="A21" s="85" t="s">
        <v>104</v>
      </c>
      <c r="B21" s="86"/>
      <c r="C21" s="87" t="n">
        <v>0.0028</v>
      </c>
      <c r="D21" s="87"/>
      <c r="E21" s="87"/>
    </row>
    <row r="22" customFormat="false" ht="12.75" hidden="false" customHeight="false" outlineLevel="0" collapsed="false">
      <c r="A22" s="82"/>
      <c r="B22" s="82"/>
      <c r="C22" s="82"/>
      <c r="D22" s="82"/>
    </row>
    <row r="23" customFormat="false" ht="12.75" hidden="false" customHeight="false" outlineLevel="0" collapsed="false">
      <c r="A23" s="82"/>
      <c r="B23" s="82"/>
      <c r="C23" s="82"/>
      <c r="D23" s="82"/>
    </row>
    <row r="24" customFormat="false" ht="12.75" hidden="false" customHeight="false" outlineLevel="0" collapsed="false">
      <c r="A24" s="83" t="s">
        <v>105</v>
      </c>
      <c r="B24" s="83"/>
      <c r="C24" s="83"/>
      <c r="D24" s="83"/>
      <c r="E24" s="83"/>
    </row>
    <row r="25" customFormat="false" ht="12.75" hidden="false" customHeight="false" outlineLevel="0" collapsed="false">
      <c r="A25" s="88" t="s">
        <v>106</v>
      </c>
      <c r="B25" s="89"/>
      <c r="C25" s="90"/>
      <c r="D25" s="91" t="n">
        <v>0.5167</v>
      </c>
      <c r="E25" s="91"/>
    </row>
    <row r="26" customFormat="false" ht="12.75" hidden="false" customHeight="false" outlineLevel="0" collapsed="false">
      <c r="A26" s="88" t="s">
        <v>107</v>
      </c>
      <c r="B26" s="89"/>
      <c r="C26" s="90"/>
      <c r="D26" s="92" t="n">
        <v>0.015</v>
      </c>
      <c r="E26" s="92"/>
    </row>
    <row r="27" customFormat="false" ht="12.75" hidden="false" customHeight="false" outlineLevel="0" collapsed="false">
      <c r="A27" s="88" t="s">
        <v>108</v>
      </c>
      <c r="B27" s="89"/>
      <c r="C27" s="90"/>
      <c r="D27" s="92" t="n">
        <v>0.8988</v>
      </c>
      <c r="E27" s="92"/>
    </row>
    <row r="28" customFormat="false" ht="12.75" hidden="false" customHeight="false" outlineLevel="0" collapsed="false">
      <c r="A28" s="88" t="s">
        <v>109</v>
      </c>
      <c r="B28" s="89"/>
      <c r="C28" s="90"/>
      <c r="D28" s="60" t="n">
        <v>5</v>
      </c>
      <c r="E28" s="60"/>
    </row>
    <row r="29" customFormat="false" ht="12.75" hidden="false" customHeight="false" outlineLevel="0" collapsed="false">
      <c r="A29" s="82"/>
      <c r="B29" s="82"/>
      <c r="C29" s="82"/>
      <c r="D29" s="82"/>
    </row>
    <row r="30" customFormat="false" ht="12.75" hidden="false" customHeight="false" outlineLevel="0" collapsed="false">
      <c r="A30" s="82"/>
      <c r="B30" s="82"/>
      <c r="C30" s="82"/>
      <c r="D30" s="82"/>
    </row>
    <row r="31" customFormat="false" ht="12.75" hidden="false" customHeight="false" outlineLevel="0" collapsed="false">
      <c r="A31" s="83" t="s">
        <v>110</v>
      </c>
      <c r="B31" s="83"/>
      <c r="C31" s="83"/>
      <c r="D31" s="83"/>
      <c r="E31" s="83"/>
    </row>
    <row r="32" customFormat="false" ht="12.75" hidden="false" customHeight="false" outlineLevel="0" collapsed="false">
      <c r="A32" s="88" t="s">
        <v>111</v>
      </c>
      <c r="B32" s="89"/>
      <c r="C32" s="90"/>
      <c r="D32" s="93" t="n">
        <v>0.6913</v>
      </c>
      <c r="E32" s="93"/>
    </row>
    <row r="33" customFormat="false" ht="12.75" hidden="false" customHeight="false" outlineLevel="0" collapsed="false">
      <c r="A33" s="82"/>
      <c r="B33" s="82"/>
      <c r="C33" s="82"/>
      <c r="D33" s="82"/>
    </row>
    <row r="34" customFormat="false" ht="12.75" hidden="false" customHeight="false" outlineLevel="0" collapsed="false">
      <c r="A34" s="82"/>
      <c r="B34" s="82"/>
      <c r="C34" s="82"/>
      <c r="D34" s="82"/>
    </row>
    <row r="35" customFormat="false" ht="12.75" hidden="false" customHeight="false" outlineLevel="0" collapsed="false">
      <c r="A35" s="94" t="s">
        <v>112</v>
      </c>
      <c r="B35" s="94"/>
      <c r="C35" s="94"/>
      <c r="D35" s="94"/>
      <c r="E35" s="94"/>
    </row>
    <row r="36" customFormat="false" ht="12.75" hidden="false" customHeight="false" outlineLevel="0" collapsed="false">
      <c r="A36" s="95" t="s">
        <v>113</v>
      </c>
      <c r="B36" s="96"/>
      <c r="C36" s="97"/>
      <c r="D36" s="98" t="s">
        <v>114</v>
      </c>
      <c r="E36" s="98"/>
    </row>
    <row r="37" customFormat="false" ht="12.75" hidden="false" customHeight="false" outlineLevel="0" collapsed="false">
      <c r="A37" s="99" t="s">
        <v>115</v>
      </c>
      <c r="B37" s="99"/>
      <c r="C37" s="100"/>
      <c r="D37" s="101" t="n">
        <f aca="false">'Campo Grande'!D38+'Campo Grande'!D38+('Campo Grande'!D38/3)</f>
        <v>5015.88712145733</v>
      </c>
      <c r="E37" s="101"/>
    </row>
    <row r="38" customFormat="false" ht="12.75" hidden="false" customHeight="false" outlineLevel="0" collapsed="false">
      <c r="A38" s="99" t="s">
        <v>116</v>
      </c>
      <c r="B38" s="99"/>
      <c r="C38" s="100"/>
      <c r="D38" s="102" t="n">
        <f aca="false">'Campo Grande'!D54</f>
        <v>878.974505093476</v>
      </c>
      <c r="E38" s="102"/>
    </row>
    <row r="39" customFormat="false" ht="12.75" hidden="false" customHeight="false" outlineLevel="0" collapsed="false">
      <c r="A39" s="99" t="s">
        <v>117</v>
      </c>
      <c r="B39" s="99"/>
      <c r="C39" s="100"/>
      <c r="D39" s="102" t="n">
        <f aca="false">'Campo Grande'!C58</f>
        <v>80</v>
      </c>
      <c r="E39" s="102"/>
    </row>
    <row r="40" customFormat="false" ht="12.75" hidden="false" customHeight="false" outlineLevel="0" collapsed="false">
      <c r="A40" s="103" t="s">
        <v>118</v>
      </c>
      <c r="B40" s="103"/>
      <c r="C40" s="104"/>
      <c r="D40" s="98" t="n">
        <f aca="false">SUM(D37:D39)</f>
        <v>5974.86162655081</v>
      </c>
      <c r="E40" s="98"/>
    </row>
    <row r="41" customFormat="false" ht="12.75" hidden="false" customHeight="false" outlineLevel="0" collapsed="false">
      <c r="A41" s="105"/>
      <c r="B41" s="105"/>
      <c r="C41" s="105"/>
      <c r="D41" s="105"/>
    </row>
    <row r="42" customFormat="false" ht="12.75" hidden="false" customHeight="false" outlineLevel="0" collapsed="false">
      <c r="A42" s="106" t="s">
        <v>119</v>
      </c>
      <c r="B42" s="107"/>
      <c r="C42" s="108"/>
      <c r="D42" s="109" t="n">
        <v>0.1012</v>
      </c>
      <c r="E42" s="109"/>
    </row>
    <row r="43" customFormat="false" ht="12.75" hidden="false" customHeight="false" outlineLevel="0" collapsed="false">
      <c r="A43" s="110" t="s">
        <v>120</v>
      </c>
      <c r="B43" s="111"/>
      <c r="C43" s="112"/>
      <c r="D43" s="113" t="n">
        <v>0.0032</v>
      </c>
      <c r="E43" s="113"/>
    </row>
    <row r="45" customFormat="false" ht="13.7" hidden="false" customHeight="true" outlineLevel="0" collapsed="false">
      <c r="A45" s="114" t="s">
        <v>121</v>
      </c>
      <c r="B45" s="114"/>
      <c r="C45" s="114"/>
      <c r="D45" s="115"/>
    </row>
    <row r="46" customFormat="false" ht="25.15" hidden="false" customHeight="true" outlineLevel="0" collapsed="false">
      <c r="A46" s="116" t="s">
        <v>122</v>
      </c>
      <c r="B46" s="116"/>
      <c r="C46" s="116"/>
      <c r="D46" s="116"/>
      <c r="E46" s="116"/>
    </row>
    <row r="47" customFormat="false" ht="49.15" hidden="false" customHeight="true" outlineLevel="0" collapsed="false">
      <c r="A47" s="117" t="s">
        <v>123</v>
      </c>
      <c r="B47" s="117"/>
      <c r="C47" s="117"/>
      <c r="D47" s="117"/>
      <c r="E47" s="117"/>
    </row>
    <row r="48" customFormat="false" ht="25.9" hidden="false" customHeight="true" outlineLevel="0" collapsed="false">
      <c r="A48" s="118" t="s">
        <v>124</v>
      </c>
      <c r="B48" s="118"/>
      <c r="C48" s="118"/>
      <c r="D48" s="118"/>
      <c r="E48" s="118"/>
    </row>
    <row r="49" customFormat="false" ht="25.9" hidden="false" customHeight="true" outlineLevel="0" collapsed="false">
      <c r="A49" s="118" t="s">
        <v>125</v>
      </c>
      <c r="B49" s="118"/>
      <c r="C49" s="118"/>
      <c r="D49" s="118"/>
      <c r="E49" s="118"/>
    </row>
    <row r="50" customFormat="false" ht="38.1" hidden="false" customHeight="true" outlineLevel="0" collapsed="false">
      <c r="A50" s="118" t="s">
        <v>126</v>
      </c>
      <c r="B50" s="118"/>
      <c r="C50" s="118"/>
      <c r="D50" s="118"/>
      <c r="E50" s="118"/>
    </row>
    <row r="51" customFormat="false" ht="25.9" hidden="false" customHeight="true" outlineLevel="0" collapsed="false">
      <c r="A51" s="118" t="s">
        <v>127</v>
      </c>
      <c r="B51" s="118"/>
      <c r="C51" s="118"/>
      <c r="D51" s="118"/>
      <c r="E51" s="118"/>
    </row>
    <row r="52" customFormat="false" ht="49.7" hidden="false" customHeight="true" outlineLevel="0" collapsed="false">
      <c r="A52" s="118" t="s">
        <v>128</v>
      </c>
      <c r="B52" s="118"/>
      <c r="C52" s="118"/>
      <c r="D52" s="118"/>
      <c r="E52" s="118"/>
    </row>
    <row r="53" customFormat="false" ht="49.7" hidden="false" customHeight="true" outlineLevel="0" collapsed="false">
      <c r="A53" s="118" t="s">
        <v>129</v>
      </c>
      <c r="B53" s="118"/>
      <c r="C53" s="118"/>
      <c r="D53" s="118"/>
      <c r="E53" s="118"/>
    </row>
    <row r="54" customFormat="false" ht="12.75" hidden="false" customHeight="false" outlineLevel="0" collapsed="false">
      <c r="A54" s="119"/>
    </row>
    <row r="55" customFormat="false" ht="21.75" hidden="false" customHeight="true" outlineLevel="0" collapsed="false">
      <c r="A55" s="118" t="s">
        <v>130</v>
      </c>
      <c r="B55" s="118"/>
      <c r="C55" s="118"/>
      <c r="D55" s="118"/>
      <c r="E55" s="118"/>
    </row>
    <row r="56" customFormat="false" ht="38.1" hidden="false" customHeight="true" outlineLevel="0" collapsed="false">
      <c r="A56" s="117" t="s">
        <v>131</v>
      </c>
      <c r="B56" s="117"/>
      <c r="C56" s="117"/>
      <c r="D56" s="117"/>
      <c r="E56" s="117"/>
    </row>
    <row r="57" customFormat="false" ht="25.9" hidden="false" customHeight="true" outlineLevel="0" collapsed="false">
      <c r="A57" s="118" t="s">
        <v>132</v>
      </c>
      <c r="B57" s="118"/>
      <c r="C57" s="118"/>
      <c r="D57" s="118"/>
      <c r="E57" s="118"/>
    </row>
    <row r="58" customFormat="false" ht="49.7" hidden="false" customHeight="true" outlineLevel="0" collapsed="false">
      <c r="A58" s="118" t="s">
        <v>133</v>
      </c>
      <c r="B58" s="118"/>
      <c r="C58" s="118"/>
      <c r="D58" s="118"/>
      <c r="E58" s="118"/>
    </row>
    <row r="59" customFormat="false" ht="25.35" hidden="false" customHeight="true" outlineLevel="0" collapsed="false">
      <c r="A59" s="117" t="s">
        <v>134</v>
      </c>
      <c r="B59" s="117"/>
      <c r="C59" s="117"/>
      <c r="D59" s="117"/>
      <c r="E59" s="117"/>
    </row>
    <row r="60" customFormat="false" ht="13.35" hidden="false" customHeight="true" outlineLevel="0" collapsed="false">
      <c r="A60" s="117" t="s">
        <v>135</v>
      </c>
      <c r="B60" s="117"/>
      <c r="C60" s="117"/>
      <c r="D60" s="117"/>
      <c r="E60" s="117"/>
    </row>
    <row r="61" customFormat="false" ht="13.35" hidden="false" customHeight="true" outlineLevel="0" collapsed="false">
      <c r="A61" s="117" t="s">
        <v>136</v>
      </c>
      <c r="B61" s="117"/>
      <c r="C61" s="117"/>
      <c r="D61" s="117"/>
      <c r="E61" s="117"/>
    </row>
    <row r="62" customFormat="false" ht="25.9" hidden="false" customHeight="true" outlineLevel="0" collapsed="false">
      <c r="A62" s="117" t="s">
        <v>137</v>
      </c>
      <c r="B62" s="117"/>
      <c r="C62" s="117"/>
      <c r="D62" s="117"/>
      <c r="E62" s="117"/>
    </row>
    <row r="63" customFormat="false" ht="37.35" hidden="false" customHeight="true" outlineLevel="0" collapsed="false">
      <c r="A63" s="117" t="s">
        <v>138</v>
      </c>
      <c r="B63" s="117"/>
      <c r="C63" s="117"/>
      <c r="D63" s="117"/>
      <c r="E63" s="117"/>
    </row>
    <row r="64" customFormat="false" ht="62.65" hidden="false" customHeight="true" outlineLevel="0" collapsed="false">
      <c r="A64" s="117" t="s">
        <v>139</v>
      </c>
      <c r="B64" s="117"/>
      <c r="C64" s="117"/>
      <c r="D64" s="117"/>
      <c r="E64" s="117"/>
    </row>
    <row r="65" customFormat="false" ht="21.2" hidden="false" customHeight="true" outlineLevel="0" collapsed="false">
      <c r="A65" s="117" t="s">
        <v>140</v>
      </c>
      <c r="B65" s="117"/>
      <c r="C65" s="117"/>
      <c r="D65" s="117"/>
      <c r="E65" s="117"/>
    </row>
    <row r="66" customFormat="false" ht="47.85" hidden="false" customHeight="true" outlineLevel="0" collapsed="false">
      <c r="A66" s="118" t="s">
        <v>141</v>
      </c>
      <c r="B66" s="118"/>
      <c r="C66" s="118"/>
      <c r="D66" s="118"/>
      <c r="E66" s="118"/>
    </row>
    <row r="67" customFormat="false" ht="38.1" hidden="false" customHeight="true" outlineLevel="0" collapsed="false">
      <c r="A67" s="118" t="s">
        <v>142</v>
      </c>
      <c r="B67" s="118"/>
      <c r="C67" s="118"/>
      <c r="D67" s="118"/>
      <c r="E67" s="118"/>
    </row>
    <row r="68" customFormat="false" ht="49.15" hidden="false" customHeight="true" outlineLevel="0" collapsed="false">
      <c r="A68" s="116" t="s">
        <v>143</v>
      </c>
      <c r="B68" s="116"/>
      <c r="C68" s="116"/>
      <c r="D68" s="116"/>
      <c r="E68" s="116"/>
    </row>
  </sheetData>
  <mergeCells count="46">
    <mergeCell ref="A1:E1"/>
    <mergeCell ref="A11:E11"/>
    <mergeCell ref="A12:E20"/>
    <mergeCell ref="C21:E21"/>
    <mergeCell ref="A24:E24"/>
    <mergeCell ref="D25:E25"/>
    <mergeCell ref="D26:E26"/>
    <mergeCell ref="D27:E27"/>
    <mergeCell ref="D28:E28"/>
    <mergeCell ref="A31:E31"/>
    <mergeCell ref="D32:E32"/>
    <mergeCell ref="A35:E35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D42:E42"/>
    <mergeCell ref="D43:E43"/>
    <mergeCell ref="A45:C45"/>
    <mergeCell ref="A46:E46"/>
    <mergeCell ref="A47:E47"/>
    <mergeCell ref="A48:E48"/>
    <mergeCell ref="A49:E49"/>
    <mergeCell ref="A50:E50"/>
    <mergeCell ref="A51:E51"/>
    <mergeCell ref="A52:E52"/>
    <mergeCell ref="A53:E53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103" colorId="64" zoomScale="100" zoomScaleNormal="100" zoomScalePageLayoutView="100" workbookViewId="0">
      <selection pane="topLeft" activeCell="E131" activeCellId="0" sqref="E131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0" width="15.15"/>
    <col collapsed="false" customWidth="true" hidden="false" outlineLevel="0" max="5" min="4" style="0" width="14.86"/>
  </cols>
  <sheetData>
    <row r="1" customFormat="false" ht="23.2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4.25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124" t="s">
        <v>145</v>
      </c>
      <c r="C4" s="125" t="s">
        <v>146</v>
      </c>
      <c r="D4" s="125"/>
      <c r="E4" s="125"/>
    </row>
    <row r="5" customFormat="false" ht="13.9" hidden="false" customHeight="false" outlineLevel="0" collapsed="false">
      <c r="B5" s="124" t="s">
        <v>147</v>
      </c>
      <c r="C5" s="126"/>
      <c r="D5" s="126"/>
      <c r="E5" s="126"/>
    </row>
    <row r="6" customFormat="false" ht="13.9" hidden="false" customHeight="false" outlineLevel="0" collapsed="false">
      <c r="B6" s="124" t="s">
        <v>148</v>
      </c>
      <c r="C6" s="127"/>
      <c r="D6" s="127"/>
      <c r="E6" s="127"/>
    </row>
    <row r="7" customFormat="false" ht="14.25" hidden="false" customHeight="false" outlineLevel="0" collapsed="false">
      <c r="B7" s="124"/>
      <c r="C7" s="122"/>
      <c r="D7" s="122"/>
      <c r="E7" s="123"/>
    </row>
    <row r="8" customFormat="false" ht="15" hidden="false" customHeight="false" outlineLevel="0" collapsed="false">
      <c r="B8" s="128" t="s">
        <v>149</v>
      </c>
      <c r="C8" s="129"/>
      <c r="D8" s="130"/>
      <c r="E8" s="123"/>
    </row>
    <row r="9" customFormat="false" ht="15.75" hidden="false" customHeight="false" outlineLevel="0" collapsed="false">
      <c r="B9" s="131" t="s">
        <v>150</v>
      </c>
      <c r="C9" s="132"/>
      <c r="D9" s="132"/>
      <c r="E9" s="132"/>
    </row>
    <row r="10" customFormat="false" ht="15.75" hidden="false" customHeight="false" outlineLevel="0" collapsed="false">
      <c r="B10" s="131" t="s">
        <v>151</v>
      </c>
      <c r="C10" s="133"/>
      <c r="D10" s="133"/>
      <c r="E10" s="133"/>
    </row>
    <row r="11" customFormat="false" ht="15.75" hidden="false" customHeight="false" outlineLevel="0" collapsed="false">
      <c r="B11" s="134" t="s">
        <v>152</v>
      </c>
      <c r="C11" s="133"/>
      <c r="D11" s="133"/>
      <c r="E11" s="133"/>
    </row>
    <row r="12" customFormat="false" ht="15.75" hidden="false" customHeight="false" outlineLevel="0" collapsed="false">
      <c r="B12" s="131" t="s">
        <v>153</v>
      </c>
      <c r="C12" s="135" t="n">
        <v>12</v>
      </c>
      <c r="D12" s="135"/>
      <c r="E12" s="135"/>
    </row>
    <row r="13" customFormat="false" ht="14.25" hidden="false" customHeight="false" outlineLevel="0" collapsed="false">
      <c r="B13" s="136"/>
      <c r="C13" s="137"/>
      <c r="D13" s="138"/>
      <c r="E13" s="123"/>
    </row>
    <row r="14" customFormat="false" ht="14.25" hidden="false" customHeight="true" outlineLevel="0" collapsed="false">
      <c r="B14" s="139" t="s">
        <v>154</v>
      </c>
      <c r="C14" s="139"/>
      <c r="D14" s="139"/>
      <c r="E14" s="139"/>
    </row>
    <row r="15" customFormat="false" ht="26.85" hidden="false" customHeight="false" outlineLevel="0" collapsed="false">
      <c r="B15" s="140" t="s">
        <v>155</v>
      </c>
      <c r="C15" s="140" t="s">
        <v>156</v>
      </c>
      <c r="D15" s="140" t="s">
        <v>157</v>
      </c>
      <c r="E15" s="140" t="s">
        <v>158</v>
      </c>
    </row>
    <row r="16" customFormat="false" ht="60" hidden="false" customHeight="false" outlineLevel="0" collapsed="false">
      <c r="B16" s="141" t="s">
        <v>7</v>
      </c>
      <c r="C16" s="142" t="s">
        <v>159</v>
      </c>
      <c r="D16" s="143" t="n">
        <v>150</v>
      </c>
      <c r="E16" s="143" t="n">
        <v>24</v>
      </c>
    </row>
    <row r="17" customFormat="false" ht="15" hidden="false" customHeight="false" outlineLevel="0" collapsed="false">
      <c r="B17" s="144"/>
      <c r="C17" s="145"/>
      <c r="D17" s="130"/>
      <c r="E17" s="123"/>
    </row>
    <row r="18" customFormat="false" ht="15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4.1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4.1" hidden="false" customHeight="false" outlineLevel="0" collapsed="false">
      <c r="B26" s="147" t="s">
        <v>171</v>
      </c>
      <c r="C26" s="135" t="s">
        <v>172</v>
      </c>
      <c r="D26" s="135"/>
      <c r="E26" s="135"/>
    </row>
    <row r="27" customFormat="false" ht="15" hidden="false" customHeight="false" outlineLevel="0" collapsed="false">
      <c r="B27" s="149"/>
      <c r="C27" s="150"/>
      <c r="D27" s="151"/>
      <c r="E27" s="123"/>
    </row>
    <row r="28" customFormat="false" ht="39.6" hidden="false" customHeight="false" outlineLevel="0" collapsed="false">
      <c r="B28" s="152" t="s">
        <v>173</v>
      </c>
      <c r="C28" s="153" t="s">
        <v>174</v>
      </c>
      <c r="D28" s="153" t="s">
        <v>157</v>
      </c>
      <c r="E28" s="153" t="s">
        <v>158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8.5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178</v>
      </c>
      <c r="C31" s="158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160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162"/>
      <c r="D33" s="161"/>
      <c r="E33" s="161"/>
    </row>
    <row r="34" customFormat="false" ht="14.25" hidden="false" customHeight="false" outlineLevel="0" collapsed="false">
      <c r="B34" s="157" t="s">
        <v>181</v>
      </c>
      <c r="C34" s="163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163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165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166"/>
      <c r="D37" s="161" t="n">
        <f aca="false">(SUM(D31:D36))/220*1.5</f>
        <v>14.6568130172455</v>
      </c>
      <c r="E37" s="161" t="n">
        <f aca="false">(SUM(E31:E36))/220*2</f>
        <v>19.5424173563273</v>
      </c>
    </row>
    <row r="38" customFormat="false" ht="14.1" hidden="false" customHeight="false" outlineLevel="0" collapsed="false">
      <c r="B38" s="167" t="s">
        <v>104</v>
      </c>
      <c r="C38" s="168"/>
      <c r="D38" s="169" t="n">
        <f aca="false">D37</f>
        <v>14.6568130172455</v>
      </c>
      <c r="E38" s="169" t="n">
        <f aca="false">E37</f>
        <v>19.5424173563273</v>
      </c>
    </row>
    <row r="39" customFormat="false" ht="15" hidden="false" customHeight="false" outlineLevel="0" collapsed="false">
      <c r="B39" s="149"/>
      <c r="C39" s="150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1" hidden="false" customHeight="false" outlineLevel="0" collapsed="false">
      <c r="B42" s="157" t="s">
        <v>188</v>
      </c>
      <c r="C42" s="172" t="n">
        <f aca="false">1/12</f>
        <v>0.0833333333333333</v>
      </c>
      <c r="D42" s="173" t="n">
        <f aca="false">C42*D38</f>
        <v>1.22140108477045</v>
      </c>
      <c r="E42" s="173" t="n">
        <f aca="false">C42*E38</f>
        <v>1.62853477969394</v>
      </c>
    </row>
    <row r="43" customFormat="false" ht="37.35" hidden="false" customHeight="false" outlineLevel="0" collapsed="false">
      <c r="B43" s="157" t="s">
        <v>189</v>
      </c>
      <c r="C43" s="172" t="n">
        <f aca="false">C42/3</f>
        <v>0.0277777777777778</v>
      </c>
      <c r="D43" s="173" t="n">
        <f aca="false">C43*D38</f>
        <v>0.407133694923485</v>
      </c>
      <c r="E43" s="173" t="n">
        <f aca="false">C43*E38</f>
        <v>0.542844926564646</v>
      </c>
    </row>
    <row r="44" customFormat="false" ht="14.25" hidden="false" customHeight="false" outlineLevel="0" collapsed="false">
      <c r="B44" s="174" t="s">
        <v>104</v>
      </c>
      <c r="C44" s="175" t="n">
        <f aca="false">SUM(C42:C43)</f>
        <v>0.111111111111111</v>
      </c>
      <c r="D44" s="176" t="n">
        <f aca="false">SUM(D42:D43)</f>
        <v>1.62853477969394</v>
      </c>
      <c r="E44" s="176" t="n">
        <f aca="false">SUM(E42:E43)</f>
        <v>2.17137970625859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5" hidden="false" customHeight="false" outlineLevel="0" collapsed="false">
      <c r="B46" s="157" t="s">
        <v>191</v>
      </c>
      <c r="C46" s="172" t="n">
        <v>0.2</v>
      </c>
      <c r="D46" s="178" t="n">
        <f aca="false">C46*(D38+D44)</f>
        <v>3.25706955938788</v>
      </c>
      <c r="E46" s="178" t="n">
        <f aca="false">C46*(E38+E44)</f>
        <v>4.34275941251717</v>
      </c>
    </row>
    <row r="47" customFormat="false" ht="15" hidden="false" customHeight="false" outlineLevel="0" collapsed="false">
      <c r="B47" s="157" t="s">
        <v>192</v>
      </c>
      <c r="C47" s="172" t="n">
        <v>0.025</v>
      </c>
      <c r="D47" s="178" t="n">
        <f aca="false">C47*(D38+D44)</f>
        <v>0.407133694923485</v>
      </c>
      <c r="E47" s="178" t="n">
        <f aca="false">C47*(E38+E44)</f>
        <v>0.542844926564647</v>
      </c>
    </row>
    <row r="48" customFormat="false" ht="15" hidden="false" customHeight="false" outlineLevel="0" collapsed="false">
      <c r="B48" s="157" t="s">
        <v>193</v>
      </c>
      <c r="C48" s="172" t="n">
        <v>0.03</v>
      </c>
      <c r="D48" s="178" t="n">
        <f aca="false">C48*(D38+D44)</f>
        <v>0.488560433908182</v>
      </c>
      <c r="E48" s="178" t="n">
        <f aca="false">C48*(E38+E44)</f>
        <v>0.651413911877576</v>
      </c>
    </row>
    <row r="49" customFormat="false" ht="15" hidden="false" customHeight="false" outlineLevel="0" collapsed="false">
      <c r="B49" s="157" t="s">
        <v>194</v>
      </c>
      <c r="C49" s="172" t="n">
        <v>0.015</v>
      </c>
      <c r="D49" s="178" t="n">
        <f aca="false">C49*(D38+D44)</f>
        <v>0.244280216954091</v>
      </c>
      <c r="E49" s="178" t="n">
        <f aca="false">C49*(E38+E44)</f>
        <v>0.325706955938788</v>
      </c>
    </row>
    <row r="50" customFormat="false" ht="15" hidden="false" customHeight="false" outlineLevel="0" collapsed="false">
      <c r="B50" s="157" t="s">
        <v>195</v>
      </c>
      <c r="C50" s="172" t="n">
        <v>0.01</v>
      </c>
      <c r="D50" s="178" t="n">
        <f aca="false">C50*(D38+D44)</f>
        <v>0.162853477969394</v>
      </c>
      <c r="E50" s="178" t="n">
        <f aca="false">C50*(E38+E44)</f>
        <v>0.217137970625859</v>
      </c>
    </row>
    <row r="51" customFormat="false" ht="15" hidden="false" customHeight="false" outlineLevel="0" collapsed="false">
      <c r="B51" s="157" t="s">
        <v>196</v>
      </c>
      <c r="C51" s="172" t="n">
        <v>0.006</v>
      </c>
      <c r="D51" s="178" t="n">
        <f aca="false">C51*(D38+D44)</f>
        <v>0.0977120867816364</v>
      </c>
      <c r="E51" s="178" t="n">
        <f aca="false">C51*(E38+E44)</f>
        <v>0.130282782375515</v>
      </c>
    </row>
    <row r="52" customFormat="false" ht="15" hidden="false" customHeight="false" outlineLevel="0" collapsed="false">
      <c r="B52" s="157" t="s">
        <v>197</v>
      </c>
      <c r="C52" s="172" t="n">
        <v>0.002</v>
      </c>
      <c r="D52" s="178" t="n">
        <f aca="false">C52*(D38+D44)</f>
        <v>0.0325706955938788</v>
      </c>
      <c r="E52" s="178" t="n">
        <f aca="false">C52*(E38+E44)</f>
        <v>0.0434275941251717</v>
      </c>
    </row>
    <row r="53" customFormat="false" ht="15" hidden="false" customHeight="false" outlineLevel="0" collapsed="false">
      <c r="B53" s="157" t="s">
        <v>198</v>
      </c>
      <c r="C53" s="172" t="n">
        <v>0.08</v>
      </c>
      <c r="D53" s="178" t="n">
        <f aca="false">C53*(D38+D44)</f>
        <v>1.30282782375515</v>
      </c>
      <c r="E53" s="178" t="n">
        <f aca="false">C53*(E38+E44)</f>
        <v>1.73710376500687</v>
      </c>
    </row>
    <row r="54" customFormat="false" ht="14.25" hidden="false" customHeight="false" outlineLevel="0" collapsed="false">
      <c r="B54" s="174" t="s">
        <v>104</v>
      </c>
      <c r="C54" s="175" t="n">
        <f aca="false">SUM(C46:C53)</f>
        <v>0.368</v>
      </c>
      <c r="D54" s="179" t="n">
        <f aca="false">SUM(D46:D53)</f>
        <v>5.9930079892737</v>
      </c>
      <c r="E54" s="179" t="n">
        <f aca="false">SUM(E46:E53)</f>
        <v>7.9906773190316</v>
      </c>
    </row>
    <row r="55" customFormat="false" ht="28.5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183" t="n">
        <v>0</v>
      </c>
      <c r="D56" s="184" t="n">
        <v>0</v>
      </c>
      <c r="E56" s="184" t="n">
        <v>0</v>
      </c>
    </row>
    <row r="57" customFormat="false" ht="14.1" hidden="false" customHeight="false" outlineLevel="0" collapsed="false">
      <c r="B57" s="157" t="s">
        <v>201</v>
      </c>
      <c r="C57" s="183" t="n">
        <v>0</v>
      </c>
      <c r="D57" s="185" t="n">
        <v>0</v>
      </c>
      <c r="E57" s="185" t="n">
        <v>0</v>
      </c>
    </row>
    <row r="58" customFormat="false" ht="14.25" hidden="false" customHeight="false" outlineLevel="0" collapsed="false">
      <c r="B58" s="186" t="s">
        <v>202</v>
      </c>
      <c r="C58" s="187" t="n">
        <v>0</v>
      </c>
      <c r="D58" s="188" t="n">
        <f aca="false">C58</f>
        <v>0</v>
      </c>
      <c r="E58" s="188" t="n">
        <f aca="false">C58</f>
        <v>0</v>
      </c>
    </row>
    <row r="59" customFormat="false" ht="15" hidden="false" customHeight="false" outlineLevel="0" collapsed="false">
      <c r="B59" s="157" t="s">
        <v>203</v>
      </c>
      <c r="C59" s="187" t="n">
        <v>0</v>
      </c>
      <c r="D59" s="188" t="n">
        <f aca="false">C59</f>
        <v>0</v>
      </c>
      <c r="E59" s="188" t="n">
        <f aca="false">D59</f>
        <v>0</v>
      </c>
    </row>
    <row r="60" customFormat="false" ht="14.1" hidden="false" customHeight="false" outlineLevel="0" collapsed="false">
      <c r="B60" s="157" t="s">
        <v>204</v>
      </c>
      <c r="C60" s="189" t="n">
        <v>0</v>
      </c>
      <c r="D60" s="188" t="n">
        <f aca="false">D31*C60*2.5</f>
        <v>0</v>
      </c>
      <c r="E60" s="188" t="n">
        <f aca="false">E31*C60*2.5</f>
        <v>0</v>
      </c>
    </row>
    <row r="61" customFormat="false" ht="14.1" hidden="false" customHeight="false" outlineLevel="0" collapsed="false">
      <c r="B61" s="157" t="s">
        <v>205</v>
      </c>
      <c r="C61" s="189" t="n">
        <v>0</v>
      </c>
      <c r="D61" s="190" t="n">
        <f aca="false">(69926+(69926*0.062163))*C61</f>
        <v>0</v>
      </c>
      <c r="E61" s="190" t="n">
        <f aca="false">(69926+(69926*0.062163))*C61</f>
        <v>0</v>
      </c>
    </row>
    <row r="62" customFormat="false" ht="14.25" hidden="false" customHeight="false" outlineLevel="0" collapsed="false">
      <c r="B62" s="174" t="s">
        <v>104</v>
      </c>
      <c r="C62" s="191"/>
      <c r="D62" s="192" t="n">
        <f aca="false">SUM(D56:D61)</f>
        <v>0</v>
      </c>
      <c r="E62" s="192" t="n">
        <f aca="false">SUM(E56:E61)</f>
        <v>0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5" hidden="false" customHeight="false" outlineLevel="0" collapsed="false">
      <c r="B64" s="195" t="s">
        <v>207</v>
      </c>
      <c r="C64" s="196" t="n">
        <f aca="false">C44</f>
        <v>0.111111111111111</v>
      </c>
      <c r="D64" s="197" t="n">
        <f aca="false">D44</f>
        <v>1.62853477969394</v>
      </c>
      <c r="E64" s="197" t="n">
        <f aca="false">E44</f>
        <v>2.17137970625859</v>
      </c>
    </row>
    <row r="65" customFormat="false" ht="15" hidden="false" customHeight="false" outlineLevel="0" collapsed="false">
      <c r="B65" s="198" t="s">
        <v>208</v>
      </c>
      <c r="C65" s="199" t="n">
        <f aca="false">C54</f>
        <v>0.368</v>
      </c>
      <c r="D65" s="173" t="n">
        <f aca="false">D54</f>
        <v>5.9930079892737</v>
      </c>
      <c r="E65" s="173" t="n">
        <f aca="false">E54</f>
        <v>7.9906773190316</v>
      </c>
    </row>
    <row r="66" customFormat="false" ht="15" hidden="false" customHeight="false" outlineLevel="0" collapsed="false">
      <c r="B66" s="198" t="s">
        <v>209</v>
      </c>
      <c r="C66" s="200" t="n">
        <v>0</v>
      </c>
      <c r="D66" s="173" t="n">
        <f aca="false">D62</f>
        <v>0</v>
      </c>
      <c r="E66" s="173" t="n">
        <f aca="false">E62</f>
        <v>0</v>
      </c>
    </row>
    <row r="67" customFormat="false" ht="14.25" hidden="false" customHeight="false" outlineLevel="0" collapsed="false">
      <c r="B67" s="167" t="s">
        <v>104</v>
      </c>
      <c r="C67" s="201"/>
      <c r="D67" s="202" t="n">
        <f aca="false">SUM(D64:D66)</f>
        <v>7.62154276896764</v>
      </c>
      <c r="E67" s="202" t="n">
        <f aca="false">SUM(E64:E66)</f>
        <v>10.1620570252902</v>
      </c>
    </row>
    <row r="68" customFormat="false" ht="14.25" hidden="false" customHeight="false" outlineLevel="0" collapsed="false">
      <c r="B68" s="203"/>
      <c r="C68" s="151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5.9" hidden="false" customHeight="false" outlineLevel="0" collapsed="false">
      <c r="B71" s="157" t="s">
        <v>212</v>
      </c>
      <c r="C71" s="207" t="n">
        <f aca="false">1/12*0.05</f>
        <v>0.00416666666666667</v>
      </c>
      <c r="D71" s="173" t="n">
        <f aca="false">C71*D38</f>
        <v>0.0610700542385227</v>
      </c>
      <c r="E71" s="173" t="n">
        <f aca="false">C71*E38</f>
        <v>0.081426738984697</v>
      </c>
    </row>
    <row r="72" customFormat="false" ht="15" hidden="false" customHeight="false" outlineLevel="0" collapsed="false">
      <c r="B72" s="208" t="s">
        <v>213</v>
      </c>
      <c r="C72" s="207" t="n">
        <f aca="false">C53*C71</f>
        <v>0.000333333333333333</v>
      </c>
      <c r="D72" s="173" t="n">
        <f aca="false">C72*D38</f>
        <v>0.00488560433908182</v>
      </c>
      <c r="E72" s="173" t="n">
        <f aca="false">C72*E38</f>
        <v>0.00651413911877576</v>
      </c>
    </row>
    <row r="73" customFormat="false" ht="15" hidden="false" customHeight="false" outlineLevel="0" collapsed="false">
      <c r="B73" s="157" t="s">
        <v>214</v>
      </c>
      <c r="C73" s="207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5.9" hidden="false" customHeight="false" outlineLevel="0" collapsed="false">
      <c r="B74" s="157" t="s">
        <v>215</v>
      </c>
      <c r="C74" s="207" t="n">
        <f aca="false">1/30*7/12</f>
        <v>0.0194444444444444</v>
      </c>
      <c r="D74" s="173" t="n">
        <f aca="false">C74*D38</f>
        <v>0.284993586446439</v>
      </c>
      <c r="E74" s="173" t="n">
        <f aca="false">C74*E38</f>
        <v>0.379991448595253</v>
      </c>
    </row>
    <row r="75" customFormat="false" ht="30" hidden="false" customHeight="false" outlineLevel="0" collapsed="false">
      <c r="B75" s="157" t="s">
        <v>216</v>
      </c>
      <c r="C75" s="207" t="n">
        <f aca="false">C54*C74</f>
        <v>0.00715555555555556</v>
      </c>
      <c r="D75" s="173" t="n">
        <f aca="false">C75*D38</f>
        <v>0.10487763981229</v>
      </c>
      <c r="E75" s="173" t="n">
        <f aca="false">C75*E38</f>
        <v>0.139836853083053</v>
      </c>
      <c r="G75" s="209"/>
    </row>
    <row r="76" customFormat="false" ht="25.35" hidden="false" customHeight="false" outlineLevel="0" collapsed="false">
      <c r="B76" s="157" t="s">
        <v>217</v>
      </c>
      <c r="C76" s="210" t="n">
        <f aca="false">0.08*0.4*0.9*(1+1/12+1/12+1/3*1/12)</f>
        <v>0.0344</v>
      </c>
      <c r="D76" s="173" t="n">
        <f aca="false">C76*D38</f>
        <v>0.504194367793244</v>
      </c>
      <c r="E76" s="173" t="n">
        <f aca="false">C76*E38</f>
        <v>0.672259157057658</v>
      </c>
    </row>
    <row r="77" customFormat="false" ht="14.25" hidden="false" customHeight="false" outlineLevel="0" collapsed="false">
      <c r="B77" s="167" t="s">
        <v>104</v>
      </c>
      <c r="C77" s="211" t="n">
        <f aca="false">SUM(C71:C76)</f>
        <v>0.0655</v>
      </c>
      <c r="D77" s="202" t="n">
        <f aca="false">SUM(D71:D76)</f>
        <v>0.960021252629577</v>
      </c>
      <c r="E77" s="202" t="n">
        <f aca="false">SUM(E71:E76)</f>
        <v>1.28002833683944</v>
      </c>
    </row>
    <row r="78" customFormat="false" ht="12.75" hidden="false" customHeight="false" outlineLevel="0" collapsed="false">
      <c r="B78" s="212"/>
      <c r="C78" s="213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5" hidden="false" customHeight="false" outlineLevel="0" collapsed="false">
      <c r="B81" s="157" t="s">
        <v>220</v>
      </c>
      <c r="C81" s="172" t="n">
        <f aca="false">1/12</f>
        <v>0.0833333333333333</v>
      </c>
      <c r="D81" s="178" t="n">
        <f aca="false">C81*(D38+D67+D77)</f>
        <v>1.93653141990356</v>
      </c>
      <c r="E81" s="178" t="n">
        <f aca="false">C81*(E38+E67+E77)</f>
        <v>2.58204189320474</v>
      </c>
    </row>
    <row r="82" customFormat="false" ht="15" hidden="false" customHeight="false" outlineLevel="0" collapsed="false">
      <c r="B82" s="157" t="s">
        <v>221</v>
      </c>
      <c r="C82" s="216" t="n">
        <f aca="false">'Memória de Cálculo'!C21</f>
        <v>0.0028</v>
      </c>
      <c r="D82" s="178" t="n">
        <f aca="false">C82*(D38+D67+D77)</f>
        <v>0.0650674557087595</v>
      </c>
      <c r="E82" s="178" t="n">
        <f aca="false">C82*(E38+E67+E77)</f>
        <v>0.0867566076116793</v>
      </c>
    </row>
    <row r="83" customFormat="false" ht="14.1" hidden="false" customHeight="false" outlineLevel="0" collapsed="false">
      <c r="B83" s="157" t="s">
        <v>222</v>
      </c>
      <c r="C83" s="216" t="n">
        <f aca="false">'Memória de Cálculo'!D28/30/12*'Memória de Cálculo'!D26*'Memória de Cálculo'!D27</f>
        <v>0.00018725</v>
      </c>
      <c r="D83" s="178" t="n">
        <f aca="false">C83*(D38+D67+D77)</f>
        <v>0.00435138610052329</v>
      </c>
      <c r="E83" s="178" t="n">
        <f aca="false">C83*(E38+E67+E77)</f>
        <v>0.00580184813403105</v>
      </c>
    </row>
    <row r="84" customFormat="false" ht="15" hidden="false" customHeight="false" outlineLevel="0" collapsed="false">
      <c r="B84" s="157" t="s">
        <v>223</v>
      </c>
      <c r="C84" s="216" t="n">
        <f aca="false">'Memória de Cálculo'!D32/30/12</f>
        <v>0.00192027777777778</v>
      </c>
      <c r="D84" s="178" t="n">
        <f aca="false">C84*(D38+D67+D77)</f>
        <v>0.0446241390193109</v>
      </c>
      <c r="E84" s="178" t="n">
        <f aca="false">C84*(E38+E67+E77)</f>
        <v>0.0594988520257479</v>
      </c>
    </row>
    <row r="85" customFormat="false" ht="15" hidden="false" customHeight="false" outlineLevel="0" collapsed="false">
      <c r="B85" s="157" t="s">
        <v>224</v>
      </c>
      <c r="C85" s="172" t="n">
        <f aca="false">120/30*'Memória de Cálculo'!D42*'Memória de Cálculo'!D43</f>
        <v>0.00129536</v>
      </c>
      <c r="D85" s="178" t="n">
        <f aca="false">C85*(D38+D67+D77)</f>
        <v>0.0301020640810352</v>
      </c>
      <c r="E85" s="178" t="n">
        <f aca="false">C85*(E38+E67+E77)</f>
        <v>0.0401360854413803</v>
      </c>
    </row>
    <row r="86" customFormat="false" ht="15" hidden="false" customHeight="false" outlineLevel="0" collapsed="false">
      <c r="B86" s="157" t="s">
        <v>225</v>
      </c>
      <c r="C86" s="216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217" t="n">
        <f aca="false">SUM(C81:C86)</f>
        <v>0.0895362211111111</v>
      </c>
      <c r="D87" s="202" t="n">
        <f aca="false">SUM(D81:D86)</f>
        <v>2.08067646481318</v>
      </c>
      <c r="E87" s="202" t="n">
        <f aca="false">SUM(E81:E86)</f>
        <v>2.77423528641758</v>
      </c>
    </row>
    <row r="88" customFormat="false" ht="14.25" hidden="false" customHeight="false" outlineLevel="0" collapsed="false">
      <c r="B88" s="214" t="s">
        <v>226</v>
      </c>
      <c r="C88" s="215" t="s">
        <v>187</v>
      </c>
      <c r="D88" s="171" t="s">
        <v>114</v>
      </c>
      <c r="E88" s="171" t="s">
        <v>114</v>
      </c>
    </row>
    <row r="89" customFormat="false" ht="25.35" hidden="false" customHeight="false" outlineLevel="0" collapsed="false">
      <c r="B89" s="218" t="s">
        <v>227</v>
      </c>
      <c r="C89" s="219" t="n">
        <v>0.5</v>
      </c>
      <c r="D89" s="220" t="n">
        <v>0</v>
      </c>
      <c r="E89" s="220" t="n">
        <v>0</v>
      </c>
    </row>
    <row r="90" customFormat="false" ht="14.25" hidden="false" customHeight="false" outlineLevel="0" collapsed="false">
      <c r="B90" s="167" t="s">
        <v>104</v>
      </c>
      <c r="C90" s="217"/>
      <c r="D90" s="202" t="n">
        <f aca="false">SUM(D89:D89)</f>
        <v>0</v>
      </c>
      <c r="E90" s="202" t="n">
        <f aca="false">SUM(E89:E89)</f>
        <v>0</v>
      </c>
    </row>
    <row r="91" customFormat="false" ht="14.25" hidden="false" customHeight="false" outlineLevel="0" collapsed="false">
      <c r="B91" s="221"/>
      <c r="C91" s="222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5" hidden="false" customHeight="false" outlineLevel="0" collapsed="false">
      <c r="B93" s="218" t="s">
        <v>229</v>
      </c>
      <c r="C93" s="219" t="n">
        <f aca="false">C87</f>
        <v>0.0895362211111111</v>
      </c>
      <c r="D93" s="220" t="n">
        <f aca="false">D87</f>
        <v>2.08067646481318</v>
      </c>
      <c r="E93" s="220" t="n">
        <f aca="false">E87</f>
        <v>2.77423528641758</v>
      </c>
    </row>
    <row r="94" customFormat="false" ht="15" hidden="false" customHeight="false" outlineLevel="0" collapsed="false">
      <c r="B94" s="223" t="s">
        <v>230</v>
      </c>
      <c r="C94" s="219" t="n">
        <f aca="false">C89</f>
        <v>0.5</v>
      </c>
      <c r="D94" s="220" t="n">
        <f aca="false">D90</f>
        <v>0</v>
      </c>
      <c r="E94" s="220" t="n">
        <f aca="false">E90</f>
        <v>0</v>
      </c>
    </row>
    <row r="95" customFormat="false" ht="14.25" hidden="false" customHeight="false" outlineLevel="0" collapsed="false">
      <c r="B95" s="167" t="s">
        <v>104</v>
      </c>
      <c r="C95" s="224"/>
      <c r="D95" s="202" t="n">
        <f aca="false">SUM(D93:D94)</f>
        <v>2.08067646481318</v>
      </c>
      <c r="E95" s="202" t="n">
        <f aca="false">SUM(E93:E94)</f>
        <v>2.77423528641758</v>
      </c>
    </row>
    <row r="96" customFormat="false" ht="12.75" hidden="false" customHeight="false" outlineLevel="0" collapsed="false">
      <c r="B96" s="212"/>
      <c r="C96" s="225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27.2" hidden="false" customHeight="false" outlineLevel="0" collapsed="false">
      <c r="B98" s="204" t="s">
        <v>232</v>
      </c>
      <c r="C98" s="226" t="s">
        <v>177</v>
      </c>
      <c r="D98" s="206" t="s">
        <v>114</v>
      </c>
      <c r="E98" s="206" t="s">
        <v>114</v>
      </c>
    </row>
    <row r="99" customFormat="false" ht="15" hidden="false" customHeight="false" outlineLevel="0" collapsed="false">
      <c r="B99" s="157" t="s">
        <v>233</v>
      </c>
      <c r="C99" s="227" t="n">
        <v>0</v>
      </c>
      <c r="D99" s="228" t="n">
        <f aca="false">C99</f>
        <v>0</v>
      </c>
      <c r="E99" s="228" t="n">
        <f aca="false">C99</f>
        <v>0</v>
      </c>
    </row>
    <row r="100" customFormat="false" ht="15" hidden="false" customHeight="false" outlineLevel="0" collapsed="false">
      <c r="B100" s="157" t="s">
        <v>234</v>
      </c>
      <c r="C100" s="227" t="n">
        <v>0</v>
      </c>
      <c r="D100" s="228" t="n">
        <f aca="false">C100</f>
        <v>0</v>
      </c>
      <c r="E100" s="228" t="n">
        <f aca="false">C100</f>
        <v>0</v>
      </c>
    </row>
    <row r="101" customFormat="false" ht="15" hidden="false" customHeight="false" outlineLevel="0" collapsed="false">
      <c r="B101" s="157" t="s">
        <v>235</v>
      </c>
      <c r="C101" s="227" t="n">
        <v>0</v>
      </c>
      <c r="D101" s="228" t="n">
        <f aca="false">C101</f>
        <v>0</v>
      </c>
      <c r="E101" s="228" t="n">
        <f aca="false">C101</f>
        <v>0</v>
      </c>
    </row>
    <row r="102" customFormat="false" ht="15" hidden="false" customHeight="false" outlineLevel="0" collapsed="false">
      <c r="B102" s="157" t="s">
        <v>236</v>
      </c>
      <c r="C102" s="227" t="n">
        <v>0</v>
      </c>
      <c r="D102" s="173" t="n">
        <f aca="false">C102</f>
        <v>0</v>
      </c>
      <c r="E102" s="173" t="n">
        <f aca="false">C102</f>
        <v>0</v>
      </c>
    </row>
    <row r="103" customFormat="false" ht="14.25" hidden="false" customHeight="false" outlineLevel="0" collapsed="false">
      <c r="B103" s="229" t="s">
        <v>104</v>
      </c>
      <c r="C103" s="202" t="n">
        <f aca="false">SUM(C99:C102)</f>
        <v>0</v>
      </c>
      <c r="D103" s="202" t="n">
        <f aca="false">SUM(D99:D102)</f>
        <v>0</v>
      </c>
      <c r="E103" s="202" t="n">
        <f aca="false">SUM(E99:E102)</f>
        <v>0</v>
      </c>
    </row>
    <row r="104" customFormat="false" ht="14.25" hidden="false" customHeight="false" outlineLevel="0" collapsed="false">
      <c r="B104" s="203"/>
      <c r="C104" s="230"/>
      <c r="D104" s="151"/>
      <c r="E104" s="123"/>
    </row>
    <row r="105" customFormat="false" ht="16.7" hidden="false" customHeight="true" outlineLevel="0" collapsed="false">
      <c r="B105" s="139" t="s">
        <v>237</v>
      </c>
      <c r="C105" s="139"/>
      <c r="D105" s="139"/>
      <c r="E105" s="139"/>
    </row>
    <row r="106" customFormat="false" ht="14.25" hidden="false" customHeight="false" outlineLevel="0" collapsed="false">
      <c r="B106" s="154" t="s">
        <v>238</v>
      </c>
      <c r="C106" s="231" t="s">
        <v>187</v>
      </c>
      <c r="D106" s="156" t="s">
        <v>114</v>
      </c>
      <c r="E106" s="156" t="s">
        <v>114</v>
      </c>
    </row>
    <row r="107" customFormat="false" ht="15" hidden="false" customHeight="false" outlineLevel="0" collapsed="false">
      <c r="B107" s="157" t="s">
        <v>239</v>
      </c>
      <c r="C107" s="210" t="n">
        <v>0.032</v>
      </c>
      <c r="D107" s="197" t="n">
        <f aca="false">C107*(D38+D67+D77+D95+D103)</f>
        <v>0.810209712116987</v>
      </c>
      <c r="E107" s="197" t="n">
        <f aca="false">C107*(E38+E67+E77+E95+E103)</f>
        <v>1.08027961615598</v>
      </c>
    </row>
    <row r="108" customFormat="false" ht="15" hidden="false" customHeight="false" outlineLevel="0" collapsed="false">
      <c r="B108" s="157" t="s">
        <v>240</v>
      </c>
      <c r="C108" s="210" t="n">
        <v>0.0358</v>
      </c>
      <c r="D108" s="173" t="n">
        <f aca="false">C108*(D38+D67+D77+D95+D103+D107)</f>
        <v>0.935427623124668</v>
      </c>
      <c r="E108" s="173" t="n">
        <f aca="false">C108*(E38+E67+E77+E95+E103+E107)</f>
        <v>1.24723683083289</v>
      </c>
    </row>
    <row r="109" customFormat="false" ht="27.75" hidden="false" customHeight="false" outlineLevel="0" collapsed="false">
      <c r="B109" s="157" t="s">
        <v>241</v>
      </c>
      <c r="C109" s="207" t="n">
        <f aca="false">SUM(C110:C114)</f>
        <v>0.0865</v>
      </c>
      <c r="D109" s="173" t="n">
        <f aca="false">((D38+D67+D77+D95+D103+D107+D108)/(1-C109))*C109</f>
        <v>2.5627758703499</v>
      </c>
      <c r="E109" s="173" t="n">
        <f aca="false">((E38+E67+E77+E95+E103+E107+E108)/(1-C109))*C109</f>
        <v>3.41703449379987</v>
      </c>
    </row>
    <row r="110" customFormat="false" ht="15" hidden="false" customHeight="false" outlineLevel="0" collapsed="false">
      <c r="B110" s="232" t="s">
        <v>242</v>
      </c>
      <c r="C110" s="207" t="n">
        <f aca="false">0.03</f>
        <v>0.03</v>
      </c>
      <c r="D110" s="233" t="n">
        <f aca="false">((D38+D67+D77+D95+D103+D107+D108)/(1-C109))*C110</f>
        <v>0.888824001277422</v>
      </c>
      <c r="E110" s="233" t="n">
        <f aca="false">((E38+E67+E77+E95+E103+E107+E108)/(1-C109))*C110</f>
        <v>1.1850986683699</v>
      </c>
    </row>
    <row r="111" customFormat="false" ht="15" hidden="false" customHeight="false" outlineLevel="0" collapsed="false">
      <c r="B111" s="232" t="s">
        <v>243</v>
      </c>
      <c r="C111" s="207" t="n">
        <f aca="false">0.0065</f>
        <v>0.0065</v>
      </c>
      <c r="D111" s="233" t="n">
        <f aca="false">((D38+D67+D77+D95+D103+D107+D108)/(1-C109))*C111</f>
        <v>0.192578533610108</v>
      </c>
      <c r="E111" s="233" t="n">
        <f aca="false">((E38+E67+E77+E95+E103+E107+E108)/(1-C109))*C111</f>
        <v>0.256771378146811</v>
      </c>
    </row>
    <row r="112" customFormat="false" ht="15" hidden="false" customHeight="false" outlineLevel="0" collapsed="false">
      <c r="B112" s="232" t="s">
        <v>244</v>
      </c>
      <c r="C112" s="234"/>
      <c r="D112" s="235"/>
      <c r="E112" s="235"/>
    </row>
    <row r="113" customFormat="false" ht="25.35" hidden="false" customHeight="false" outlineLevel="0" collapsed="false">
      <c r="B113" s="232" t="s">
        <v>245</v>
      </c>
      <c r="C113" s="207" t="n">
        <v>0.05</v>
      </c>
      <c r="D113" s="233" t="n">
        <f aca="false">((D38+D67+D77+D95+D103+D107+D108)/(1-C109))*C113</f>
        <v>1.48137333546237</v>
      </c>
      <c r="E113" s="233" t="n">
        <f aca="false">((E38+E67+E77+E95+E103+E107+E108)/(1-C109))*C113</f>
        <v>1.97516444728316</v>
      </c>
    </row>
    <row r="114" customFormat="false" ht="15" hidden="false" customHeight="false" outlineLevel="0" collapsed="false">
      <c r="B114" s="232" t="s">
        <v>246</v>
      </c>
      <c r="C114" s="236"/>
      <c r="D114" s="237"/>
      <c r="E114" s="237"/>
    </row>
    <row r="115" customFormat="false" ht="15" hidden="false" customHeight="false" outlineLevel="0" collapsed="false">
      <c r="B115" s="229" t="s">
        <v>104</v>
      </c>
      <c r="C115" s="238"/>
      <c r="D115" s="202" t="n">
        <f aca="false">SUM(D107:D109)</f>
        <v>4.30841320559156</v>
      </c>
      <c r="E115" s="202" t="n">
        <f aca="false">SUM(E107:E109)</f>
        <v>5.74455094078874</v>
      </c>
    </row>
    <row r="116" customFormat="false" ht="12.75" hidden="false" customHeight="false" outlineLevel="0" collapsed="false">
      <c r="B116" s="212"/>
      <c r="C116" s="225"/>
      <c r="D116" s="213"/>
      <c r="E116" s="123"/>
    </row>
    <row r="117" customFormat="false" ht="16.7" hidden="false" customHeight="true" outlineLevel="0" collapsed="false">
      <c r="B117" s="239" t="s">
        <v>247</v>
      </c>
      <c r="C117" s="239"/>
      <c r="D117" s="239"/>
      <c r="E117" s="239"/>
    </row>
    <row r="118" customFormat="false" ht="16.7" hidden="false" customHeight="true" outlineLevel="0" collapsed="false">
      <c r="B118" s="240" t="s">
        <v>248</v>
      </c>
      <c r="C118" s="240"/>
      <c r="D118" s="241" t="s">
        <v>114</v>
      </c>
      <c r="E118" s="241" t="s">
        <v>114</v>
      </c>
    </row>
    <row r="119" customFormat="false" ht="16.7" hidden="false" customHeight="true" outlineLevel="0" collapsed="false">
      <c r="B119" s="242" t="s">
        <v>249</v>
      </c>
      <c r="C119" s="242"/>
      <c r="D119" s="191" t="n">
        <f aca="false">D38</f>
        <v>14.6568130172455</v>
      </c>
      <c r="E119" s="191" t="n">
        <f aca="false">E38</f>
        <v>19.5424173563273</v>
      </c>
    </row>
    <row r="120" customFormat="false" ht="16.7" hidden="false" customHeight="true" outlineLevel="0" collapsed="false">
      <c r="B120" s="242" t="s">
        <v>250</v>
      </c>
      <c r="C120" s="242"/>
      <c r="D120" s="191" t="n">
        <f aca="false">D67</f>
        <v>7.62154276896764</v>
      </c>
      <c r="E120" s="191" t="n">
        <f aca="false">E67</f>
        <v>10.1620570252902</v>
      </c>
    </row>
    <row r="121" customFormat="false" ht="16.7" hidden="false" customHeight="true" outlineLevel="0" collapsed="false">
      <c r="B121" s="242" t="s">
        <v>251</v>
      </c>
      <c r="C121" s="242"/>
      <c r="D121" s="191" t="n">
        <f aca="false">D77</f>
        <v>0.960021252629577</v>
      </c>
      <c r="E121" s="191" t="n">
        <f aca="false">E77</f>
        <v>1.28002833683944</v>
      </c>
    </row>
    <row r="122" customFormat="false" ht="16.7" hidden="false" customHeight="true" outlineLevel="0" collapsed="false">
      <c r="B122" s="242" t="s">
        <v>252</v>
      </c>
      <c r="C122" s="242"/>
      <c r="D122" s="191" t="n">
        <f aca="false">D95</f>
        <v>2.08067646481318</v>
      </c>
      <c r="E122" s="191" t="n">
        <f aca="false">E95</f>
        <v>2.77423528641758</v>
      </c>
    </row>
    <row r="123" customFormat="false" ht="16.7" hidden="false" customHeight="true" outlineLevel="0" collapsed="false">
      <c r="B123" s="242" t="s">
        <v>253</v>
      </c>
      <c r="C123" s="242"/>
      <c r="D123" s="191" t="n">
        <f aca="false">D103</f>
        <v>0</v>
      </c>
      <c r="E123" s="191" t="n">
        <f aca="false">E103</f>
        <v>0</v>
      </c>
    </row>
    <row r="124" customFormat="false" ht="16.7" hidden="false" customHeight="true" outlineLevel="0" collapsed="false">
      <c r="B124" s="243" t="s">
        <v>254</v>
      </c>
      <c r="C124" s="243"/>
      <c r="D124" s="244" t="n">
        <f aca="false">SUM(D119:D123)</f>
        <v>25.3190535036558</v>
      </c>
      <c r="E124" s="244" t="n">
        <f aca="false">SUM(E119:E123)</f>
        <v>33.7587380048745</v>
      </c>
    </row>
    <row r="125" customFormat="false" ht="16.7" hidden="false" customHeight="true" outlineLevel="0" collapsed="false">
      <c r="B125" s="242" t="s">
        <v>255</v>
      </c>
      <c r="C125" s="242"/>
      <c r="D125" s="191" t="n">
        <f aca="false">D115</f>
        <v>4.30841320559156</v>
      </c>
      <c r="E125" s="191" t="n">
        <f aca="false">E115</f>
        <v>5.74455094078874</v>
      </c>
    </row>
    <row r="126" customFormat="false" ht="15" hidden="false" customHeight="false" outlineLevel="0" collapsed="false">
      <c r="B126" s="245" t="s">
        <v>256</v>
      </c>
      <c r="C126" s="246"/>
      <c r="D126" s="247" t="n">
        <f aca="false">ROUND(D119+D120+D121+D122+D123+D125,2)</f>
        <v>29.63</v>
      </c>
      <c r="E126" s="247" t="n">
        <f aca="false">ROUND(E119+E120+E121+E122+E123+E125,2)</f>
        <v>39.5</v>
      </c>
    </row>
    <row r="127" customFormat="false" ht="15" hidden="false" customHeight="false" outlineLevel="0" collapsed="false">
      <c r="B127" s="203"/>
      <c r="C127" s="230"/>
      <c r="D127" s="151"/>
      <c r="E127" s="248"/>
    </row>
    <row r="128" customFormat="false" ht="18.75" hidden="false" customHeight="false" outlineLevel="0" collapsed="false">
      <c r="B128" s="249" t="s">
        <v>257</v>
      </c>
      <c r="C128" s="249"/>
      <c r="D128" s="249"/>
      <c r="E128" s="249"/>
    </row>
    <row r="129" customFormat="false" ht="32.25" hidden="false" customHeight="false" outlineLevel="0" collapsed="false">
      <c r="B129" s="250" t="s">
        <v>258</v>
      </c>
      <c r="C129" s="251" t="s">
        <v>259</v>
      </c>
      <c r="D129" s="251" t="s">
        <v>260</v>
      </c>
      <c r="E129" s="252" t="s">
        <v>261</v>
      </c>
    </row>
    <row r="130" customFormat="false" ht="13.9" hidden="false" customHeight="false" outlineLevel="0" collapsed="false">
      <c r="B130" s="253" t="s">
        <v>262</v>
      </c>
      <c r="C130" s="254" t="n">
        <v>150</v>
      </c>
      <c r="D130" s="255" t="n">
        <f aca="false">D126</f>
        <v>29.63</v>
      </c>
      <c r="E130" s="256" t="n">
        <f aca="false">C130*D130</f>
        <v>4444.5</v>
      </c>
    </row>
    <row r="131" customFormat="false" ht="13.9" hidden="false" customHeight="false" outlineLevel="0" collapsed="false">
      <c r="B131" s="253" t="s">
        <v>263</v>
      </c>
      <c r="C131" s="254" t="n">
        <v>24</v>
      </c>
      <c r="D131" s="255" t="n">
        <f aca="false">E126</f>
        <v>39.5</v>
      </c>
      <c r="E131" s="256" t="n">
        <f aca="false">C131*D131</f>
        <v>948</v>
      </c>
    </row>
    <row r="132" customFormat="false" ht="16.5" hidden="false" customHeight="true" outlineLevel="0" collapsed="false">
      <c r="B132" s="257" t="s">
        <v>264</v>
      </c>
      <c r="C132" s="257"/>
      <c r="D132" s="258"/>
      <c r="E132" s="256" t="n">
        <f aca="false">SUM(E130:E131)</f>
        <v>5392.5</v>
      </c>
    </row>
    <row r="133" customFormat="false" ht="15" hidden="false" customHeight="false" outlineLevel="0" collapsed="false">
      <c r="B133" s="203"/>
      <c r="C133" s="230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5:E105"/>
    <mergeCell ref="B117:E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8:E128"/>
    <mergeCell ref="B132:C13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134"/>
  <sheetViews>
    <sheetView showFormulas="false" showGridLines="fals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F37" activeCellId="0" sqref="F37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4" min="4" style="0" width="14.86"/>
    <col collapsed="false" customWidth="true" hidden="false" outlineLevel="0" max="5" min="5" style="0" width="12.71"/>
    <col collapsed="false" customWidth="true" hidden="false" outlineLevel="0" max="6" min="6" style="0" width="12.57"/>
    <col collapsed="false" customWidth="true" hidden="false" outlineLevel="0" max="8" min="7" style="0" width="10.58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124" t="s">
        <v>145</v>
      </c>
      <c r="C4" s="260" t="s">
        <v>146</v>
      </c>
      <c r="D4" s="260"/>
      <c r="E4" s="260"/>
      <c r="F4" s="260"/>
    </row>
    <row r="5" customFormat="false" ht="13.9" hidden="false" customHeight="false" outlineLevel="0" collapsed="false">
      <c r="B5" s="124" t="s">
        <v>147</v>
      </c>
      <c r="C5" s="261"/>
      <c r="D5" s="261"/>
      <c r="E5" s="261"/>
      <c r="F5" s="261"/>
    </row>
    <row r="6" customFormat="false" ht="13.9" hidden="false" customHeight="false" outlineLevel="0" collapsed="false">
      <c r="B6" s="124" t="s">
        <v>148</v>
      </c>
      <c r="C6" s="127"/>
      <c r="D6" s="127"/>
      <c r="E6" s="127"/>
      <c r="F6" s="127"/>
    </row>
    <row r="7" customFormat="false" ht="13.9" hidden="false" customHeight="false" outlineLevel="0" collapsed="false">
      <c r="B7" s="124"/>
      <c r="C7" s="262"/>
      <c r="D7" s="262"/>
      <c r="E7" s="263"/>
      <c r="F7" s="264"/>
    </row>
    <row r="8" customFormat="false" ht="13.9" hidden="false" customHeight="false" outlineLevel="0" collapsed="false">
      <c r="B8" s="128" t="s">
        <v>149</v>
      </c>
      <c r="C8" s="265"/>
      <c r="D8" s="266"/>
      <c r="E8" s="263"/>
      <c r="F8" s="264"/>
    </row>
    <row r="9" customFormat="false" ht="15.75" hidden="false" customHeight="false" outlineLevel="0" collapsed="false">
      <c r="B9" s="131" t="s">
        <v>150</v>
      </c>
      <c r="C9" s="132"/>
      <c r="D9" s="132"/>
      <c r="E9" s="132"/>
      <c r="F9" s="132"/>
    </row>
    <row r="10" customFormat="false" ht="15.75" hidden="false" customHeight="false" outlineLevel="0" collapsed="false">
      <c r="B10" s="131" t="s">
        <v>151</v>
      </c>
      <c r="C10" s="133" t="s">
        <v>265</v>
      </c>
      <c r="D10" s="133"/>
      <c r="E10" s="133"/>
      <c r="F10" s="133"/>
    </row>
    <row r="11" customFormat="false" ht="15.75" hidden="false" customHeight="false" outlineLevel="0" collapsed="false">
      <c r="B11" s="134" t="s">
        <v>152</v>
      </c>
      <c r="C11" s="133" t="s">
        <v>266</v>
      </c>
      <c r="D11" s="133"/>
      <c r="E11" s="133"/>
      <c r="F11" s="133"/>
    </row>
    <row r="12" customFormat="false" ht="15.75" hidden="false" customHeight="false" outlineLevel="0" collapsed="false">
      <c r="B12" s="131" t="s">
        <v>153</v>
      </c>
      <c r="C12" s="133" t="n">
        <v>12</v>
      </c>
      <c r="D12" s="133"/>
      <c r="E12" s="133"/>
      <c r="F12" s="133"/>
    </row>
    <row r="13" customFormat="false" ht="13.9" hidden="false" customHeight="false" outlineLevel="0" collapsed="false">
      <c r="B13" s="136"/>
      <c r="C13" s="267"/>
      <c r="D13" s="265"/>
      <c r="E13" s="263"/>
      <c r="F13" s="264"/>
    </row>
    <row r="14" customFormat="false" ht="14.25" hidden="false" customHeight="true" outlineLevel="0" collapsed="false">
      <c r="B14" s="139" t="s">
        <v>154</v>
      </c>
      <c r="C14" s="139"/>
      <c r="D14" s="139"/>
      <c r="E14" s="139"/>
      <c r="F14" s="139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  <c r="F15" s="140" t="s">
        <v>269</v>
      </c>
    </row>
    <row r="16" customFormat="false" ht="52.5" hidden="false" customHeight="false" outlineLevel="0" collapsed="false">
      <c r="B16" s="141" t="s">
        <v>270</v>
      </c>
      <c r="C16" s="142" t="s">
        <v>159</v>
      </c>
      <c r="D16" s="143" t="n">
        <f aca="false">Resumo!E29</f>
        <v>10</v>
      </c>
      <c r="E16" s="143" t="n">
        <f aca="false">Resumo!E27</f>
        <v>5</v>
      </c>
      <c r="F16" s="143" t="n">
        <f aca="false">Resumo!E28</f>
        <v>5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  <c r="F19" s="139"/>
    </row>
    <row r="20" customFormat="false" ht="16.7" hidden="false" customHeight="true" outlineLevel="0" collapsed="false">
      <c r="B20" s="268" t="s">
        <v>161</v>
      </c>
      <c r="C20" s="268"/>
      <c r="D20" s="268"/>
      <c r="E20" s="268"/>
      <c r="F20" s="268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  <c r="F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  <c r="F22" s="135"/>
    </row>
    <row r="23" customFormat="false" ht="14.1" hidden="false" customHeight="false" outlineLevel="0" collapsed="false">
      <c r="B23" s="147" t="s">
        <v>166</v>
      </c>
      <c r="C23" s="148" t="n">
        <f aca="false">1567.82+(1567.82*5.4706%)</f>
        <v>1653.58916092</v>
      </c>
      <c r="D23" s="148"/>
      <c r="E23" s="148"/>
      <c r="F23" s="148"/>
      <c r="H23" s="81"/>
    </row>
    <row r="24" customFormat="false" ht="14.1" hidden="false" customHeight="false" outlineLevel="0" collapsed="false">
      <c r="B24" s="147" t="s">
        <v>167</v>
      </c>
      <c r="C24" s="135" t="s">
        <v>168</v>
      </c>
      <c r="D24" s="135"/>
      <c r="E24" s="135"/>
      <c r="F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  <c r="F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  <c r="F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270" t="s">
        <v>173</v>
      </c>
      <c r="C28" s="271" t="s">
        <v>174</v>
      </c>
      <c r="D28" s="271" t="s">
        <v>272</v>
      </c>
      <c r="E28" s="271" t="s">
        <v>273</v>
      </c>
      <c r="F28" s="271" t="s">
        <v>274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  <c r="F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  <c r="F30" s="156" t="s">
        <v>114</v>
      </c>
    </row>
    <row r="31" customFormat="false" ht="14.25" hidden="false" customHeight="false" outlineLevel="0" collapsed="false">
      <c r="B31" s="157" t="s">
        <v>178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  <c r="F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  <c r="F32" s="161" t="n">
        <f aca="false">F31*C32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  <c r="F33" s="161"/>
    </row>
    <row r="34" customFormat="false" ht="14.25" hidden="false" customHeight="false" outlineLevel="0" collapsed="false">
      <c r="B34" s="157" t="s">
        <v>181</v>
      </c>
      <c r="C34" s="273" t="n">
        <v>0.2</v>
      </c>
      <c r="D34" s="161" t="n">
        <v>0</v>
      </c>
      <c r="E34" s="161" t="n">
        <v>0</v>
      </c>
      <c r="F34" s="161" t="n">
        <f aca="false">((F31+F32)/220)*C34*7*15</f>
        <v>205.195382241436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  <c r="F35" s="161" t="n">
        <f aca="false">((F31+F32)/220)*1.2*15</f>
        <v>175.881756206945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  <c r="F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  <c r="F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  <c r="F38" s="169" t="n">
        <f aca="false">SUM(F31:F37)</f>
        <v>2530.74304764438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  <c r="F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  <c r="F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  <c r="F42" s="173" t="n">
        <f aca="false">C42*F38</f>
        <v>210.895253970365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  <c r="F43" s="173" t="n">
        <f aca="false">C43*F38</f>
        <v>70.2984179901217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  <c r="F44" s="176" t="n">
        <f aca="false">SUM(F42:F43)</f>
        <v>281.193671960487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  <c r="F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  <c r="F46" s="178" t="n">
        <f aca="false">C46*(F38+F44)</f>
        <v>562.387343920974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  <c r="F47" s="178" t="n">
        <f aca="false">C47*(F38+F44)</f>
        <v>70.2984179901217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  <c r="F48" s="178" t="n">
        <f aca="false">C48*(F38+F44)</f>
        <v>84.358101588146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  <c r="F49" s="178" t="n">
        <f aca="false">C49*(F38+F44)</f>
        <v>42.179050794073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  <c r="F50" s="178" t="n">
        <f aca="false">C50*(F38+F44)</f>
        <v>28.1193671960487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  <c r="F51" s="178" t="n">
        <f aca="false">C51*(F38+F44)</f>
        <v>16.8716203176292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  <c r="F52" s="178" t="n">
        <f aca="false">C52*(F38+F44)</f>
        <v>5.62387343920974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  <c r="F53" s="178" t="n">
        <f aca="false">C53*(F38+F44)</f>
        <v>224.954937568389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  <c r="F54" s="179" t="n">
        <f aca="false">SUM(F46:F53)</f>
        <v>1034.79271281459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  <c r="F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4.4</v>
      </c>
      <c r="D56" s="282" t="n">
        <f aca="false">(C56*26*2)-(D31*0.06)</f>
        <v>129.5846503448</v>
      </c>
      <c r="E56" s="282" t="n">
        <f aca="false">(C56*15*2)-(E31*0.06)</f>
        <v>32.7846503448</v>
      </c>
      <c r="F56" s="282" t="n">
        <f aca="false">(C56*15*2)-(F31*0.06)</f>
        <v>32.7846503448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  <c r="F57" s="284" t="n">
        <f aca="false">'Memória de Cálculo'!E8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  <c r="F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  <c r="F59" s="188" t="n">
        <f aca="false">E59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  <c r="F60" s="188" t="n">
        <f aca="false">F31*C60*2.5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  <c r="F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1009.49635584777</v>
      </c>
      <c r="E62" s="192" t="n">
        <f aca="false">SUM(E56:E61)</f>
        <v>570.44425884777</v>
      </c>
      <c r="F62" s="192" t="n">
        <f aca="false">SUM(F56:F61)</f>
        <v>570.44425884777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  <c r="F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  <c r="F64" s="197" t="n">
        <f aca="false">F44</f>
        <v>281.193671960487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  <c r="F65" s="173" t="n">
        <f aca="false">F54</f>
        <v>1034.79271281459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1009.49635584777</v>
      </c>
      <c r="E66" s="173" t="n">
        <f aca="false">E62</f>
        <v>570.44425884777</v>
      </c>
      <c r="F66" s="173" t="n">
        <f aca="false">F62</f>
        <v>570.44425884777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2127.32262862969</v>
      </c>
      <c r="E67" s="202" t="n">
        <f aca="false">SUM(E64:E66)</f>
        <v>1688.27053162969</v>
      </c>
      <c r="F67" s="202" t="n">
        <f aca="false">SUM(F64:F66)</f>
        <v>1886.43064362285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  <c r="F69" s="139"/>
    </row>
    <row r="70" customFormat="false" ht="14.25" hidden="false" customHeight="false" outlineLevel="0" collapsed="false">
      <c r="B70" s="293" t="s">
        <v>211</v>
      </c>
      <c r="C70" s="294" t="s">
        <v>187</v>
      </c>
      <c r="D70" s="295" t="s">
        <v>114</v>
      </c>
      <c r="E70" s="295" t="s">
        <v>114</v>
      </c>
      <c r="F70" s="295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  <c r="F71" s="173" t="n">
        <f aca="false">C71*F38</f>
        <v>10.5447626985183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  <c r="F72" s="173" t="n">
        <f aca="false">C72*F38</f>
        <v>0.84358101588146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  <c r="F73" s="173" t="n">
        <f aca="false">C73*F38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  <c r="F74" s="173" t="n">
        <f aca="false">C74*F38</f>
        <v>49.2088925930852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F75" s="173" t="n">
        <f aca="false">C75*F38</f>
        <v>18.1088724742554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  <c r="F76" s="173" t="n">
        <f aca="false">C76*F38</f>
        <v>87.0575608389667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  <c r="F77" s="202" t="n">
        <f aca="false">SUM(F71:F76)</f>
        <v>165.763669620707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  <c r="F79" s="139"/>
    </row>
    <row r="80" customFormat="false" ht="14.25" hidden="false" customHeight="false" outlineLevel="0" collapsed="false">
      <c r="B80" s="300" t="s">
        <v>219</v>
      </c>
      <c r="C80" s="301" t="s">
        <v>187</v>
      </c>
      <c r="D80" s="302" t="s">
        <v>114</v>
      </c>
      <c r="E80" s="302" t="s">
        <v>114</v>
      </c>
      <c r="F80" s="302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368.149304573169</v>
      </c>
      <c r="E81" s="178" t="n">
        <f aca="false">C81*(E38+E67+E77)</f>
        <v>331.561629823169</v>
      </c>
      <c r="F81" s="178" t="n">
        <f aca="false">C81*(F38+F67+F77)</f>
        <v>381.911446740661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12.3698166336585</v>
      </c>
      <c r="E82" s="178" t="n">
        <f aca="false">C82*(E38+E67+E77)</f>
        <v>11.1404707620585</v>
      </c>
      <c r="F82" s="178" t="n">
        <f aca="false">C82*(F38+F67+F77)</f>
        <v>12.8322246104862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0.827231487375911</v>
      </c>
      <c r="E83" s="178" t="n">
        <f aca="false">C83*(E38+E67+E77)</f>
        <v>0.745018982212661</v>
      </c>
      <c r="F83" s="178" t="n">
        <f aca="false">C83*(F38+F67+F77)</f>
        <v>0.858155020826266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8.48338714171439</v>
      </c>
      <c r="E84" s="178" t="n">
        <f aca="false">C84*(E38+E67+E77)</f>
        <v>7.64028515655856</v>
      </c>
      <c r="F84" s="178" t="n">
        <f aca="false">C84*(F38+F67+F77)</f>
        <v>8.80051277106064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5.7226305980628</v>
      </c>
      <c r="E85" s="178" t="n">
        <f aca="false">C85*(E38+E67+E77)</f>
        <v>5.15390007369288</v>
      </c>
      <c r="F85" s="178" t="n">
        <f aca="false">C85*(F38+F67+F77)</f>
        <v>5.9365537397998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  <c r="F86" s="178" t="n">
        <f aca="false">C86*(F38+F67+F77)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395.55237043398</v>
      </c>
      <c r="E87" s="202" t="n">
        <f aca="false">SUM(E81:E86)</f>
        <v>356.241304797692</v>
      </c>
      <c r="F87" s="202" t="n">
        <f aca="false">SUM(F81:F86)</f>
        <v>410.338892882834</v>
      </c>
    </row>
    <row r="88" customFormat="false" ht="14.25" hidden="false" customHeight="false" outlineLevel="0" collapsed="false">
      <c r="B88" s="214" t="s">
        <v>226</v>
      </c>
      <c r="C88" s="215" t="s">
        <v>187</v>
      </c>
      <c r="D88" s="171" t="s">
        <v>114</v>
      </c>
      <c r="E88" s="171" t="s">
        <v>114</v>
      </c>
      <c r="F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  <c r="F89" s="220" t="n">
        <f aca="false">(F38/220)*15*1.5</f>
        <v>258.825993509084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  <c r="F90" s="202" t="n">
        <f aca="false">SUM(F89:F89)</f>
        <v>258.825993509084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  <c r="F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395.55237043398</v>
      </c>
      <c r="E93" s="220" t="n">
        <f aca="false">E87</f>
        <v>356.241304797692</v>
      </c>
      <c r="F93" s="220" t="n">
        <f aca="false">F87</f>
        <v>410.338892882834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  <c r="F94" s="220" t="n">
        <f aca="false">F90</f>
        <v>258.825993509084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395.55237043398</v>
      </c>
      <c r="E95" s="202" t="n">
        <f aca="false">SUM(E93:E94)</f>
        <v>576.093500056373</v>
      </c>
      <c r="F95" s="202" t="n">
        <f aca="false">SUM(F93:F94)</f>
        <v>669.164886391919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  <c r="F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  <c r="F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  <c r="F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  <c r="F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  <c r="F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  <c r="F102" s="202" t="n">
        <f aca="false">SUM(F99:F101)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  <c r="F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  <c r="F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155.687382143318</v>
      </c>
      <c r="E106" s="197" t="n">
        <f aca="false">C106*(E38+E67+E77+E95+E102)</f>
        <v>147.251777853901</v>
      </c>
      <c r="F106" s="197" t="n">
        <f aca="false">C106*(F38+F67+F77+F95+F102)</f>
        <v>169.564391912955</v>
      </c>
      <c r="H106" s="312"/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179.748867053567</v>
      </c>
      <c r="E107" s="173" t="n">
        <f aca="false">C107*(E38+E67+E77+E95+E102+E106)</f>
        <v>170.009540121221</v>
      </c>
      <c r="F107" s="173" t="n">
        <f aca="false">C107*(F38+F67+F77+F95+F102+F106)</f>
        <v>195.770568683103</v>
      </c>
      <c r="H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492.455052448479</v>
      </c>
      <c r="E108" s="173" t="n">
        <f aca="false">((E38+E67+E77+E95+E102+E106+E107)/(1-C108))*C108</f>
        <v>465.772376591323</v>
      </c>
      <c r="F108" s="173" t="n">
        <f aca="false">((F38+F67+F77+F95+F102+F106+F107)/(1-C108))*C108</f>
        <v>536.349448255355</v>
      </c>
      <c r="H108" s="312"/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170.793659808721</v>
      </c>
      <c r="E109" s="233" t="n">
        <f aca="false">((E38+E67+E77+E95+E102+E106+E107)/(1-C108))*C109</f>
        <v>161.539552575025</v>
      </c>
      <c r="F109" s="233" t="n">
        <f aca="false">((F38+F67+F77+F95+F102+F106+F107)/(1-C108))*C109</f>
        <v>186.017149683938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37.0052929585562</v>
      </c>
      <c r="E110" s="233" t="n">
        <f aca="false">((E38+E67+E77+E95+E102+E106+E107)/(1-C108))*C110</f>
        <v>35.0002363912555</v>
      </c>
      <c r="F110" s="233" t="n">
        <f aca="false">((F38+F67+F77+F95+F102+F106+F107)/(1-C108))*C110</f>
        <v>40.3037157648532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  <c r="F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284.656099681202</v>
      </c>
      <c r="E112" s="233" t="n">
        <f aca="false">((E38+E67+E77+E95+E102+E106+E107)/(1-C108))*C112</f>
        <v>269.232587625042</v>
      </c>
      <c r="F112" s="233" t="n">
        <f aca="false">((F38+F67+F77+F95+F102+F106+F107)/(1-C108))*C112</f>
        <v>310.028582806563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  <c r="F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827.891301645364</v>
      </c>
      <c r="E114" s="202" t="n">
        <f aca="false">SUM(E106:E108)</f>
        <v>783.033694566445</v>
      </c>
      <c r="F114" s="202" t="n">
        <f aca="false">SUM(F106:F108)</f>
        <v>901.684408851413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  <c r="F116" s="239"/>
    </row>
    <row r="117" customFormat="false" ht="16.7" hidden="false" customHeight="true" outlineLevel="0" collapsed="false">
      <c r="B117" s="316" t="s">
        <v>248</v>
      </c>
      <c r="C117" s="316"/>
      <c r="D117" s="317" t="s">
        <v>114</v>
      </c>
      <c r="E117" s="317" t="s">
        <v>114</v>
      </c>
      <c r="F117" s="317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  <c r="F118" s="191" t="n">
        <f aca="false">F38</f>
        <v>2530.74304764438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2127.32262862969</v>
      </c>
      <c r="E119" s="191" t="n">
        <f aca="false">E67</f>
        <v>1688.27053162969</v>
      </c>
      <c r="F119" s="191" t="n">
        <f aca="false">F67</f>
        <v>1886.43064362285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  <c r="F120" s="191" t="n">
        <f aca="false">F77</f>
        <v>165.763669620707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395.55237043398</v>
      </c>
      <c r="E121" s="191" t="n">
        <f aca="false">E95</f>
        <v>576.093500056373</v>
      </c>
      <c r="F121" s="191" t="n">
        <f aca="false">F95</f>
        <v>669.164886391919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  <c r="F122" s="191" t="n">
        <f aca="false">F102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4865.23069197867</v>
      </c>
      <c r="E123" s="244" t="n">
        <f aca="false">SUM(E118:E122)</f>
        <v>4601.6180579344</v>
      </c>
      <c r="F123" s="244" t="n">
        <f aca="false">SUM(F118:F122)</f>
        <v>5298.88724727986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827.891301645364</v>
      </c>
      <c r="E124" s="191" t="n">
        <f aca="false">E114</f>
        <v>783.033694566445</v>
      </c>
      <c r="F124" s="191" t="n">
        <f aca="false">F114</f>
        <v>901.684408851413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5693.12</v>
      </c>
      <c r="E125" s="247" t="n">
        <f aca="false">ROUND(E118+E119+E120+E121+E122+E124,2)</f>
        <v>5384.65</v>
      </c>
      <c r="F125" s="247" t="n">
        <f aca="false">ROUND(F118+F119+F120+F121+F122+F124,2)</f>
        <v>6200.57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25.35" hidden="false" customHeight="true" outlineLevel="0" collapsed="false">
      <c r="B128" s="319" t="s">
        <v>258</v>
      </c>
      <c r="C128" s="319"/>
      <c r="D128" s="320" t="s">
        <v>259</v>
      </c>
      <c r="E128" s="320" t="s">
        <v>260</v>
      </c>
      <c r="F128" s="319" t="s">
        <v>261</v>
      </c>
    </row>
    <row r="129" customFormat="false" ht="25.5" hidden="false" customHeight="true" outlineLevel="0" collapsed="false">
      <c r="B129" s="321" t="s">
        <v>282</v>
      </c>
      <c r="C129" s="321"/>
      <c r="D129" s="322" t="n">
        <f aca="false">E16</f>
        <v>5</v>
      </c>
      <c r="E129" s="323" t="n">
        <f aca="false">E125*2</f>
        <v>10769.3</v>
      </c>
      <c r="F129" s="324" t="n">
        <f aca="false">D129*E129</f>
        <v>53846.5</v>
      </c>
    </row>
    <row r="130" customFormat="false" ht="25.5" hidden="false" customHeight="true" outlineLevel="0" collapsed="false">
      <c r="B130" s="321" t="s">
        <v>283</v>
      </c>
      <c r="C130" s="321"/>
      <c r="D130" s="322" t="n">
        <f aca="false">F16</f>
        <v>5</v>
      </c>
      <c r="E130" s="323" t="n">
        <f aca="false">F125*2</f>
        <v>12401.14</v>
      </c>
      <c r="F130" s="324" t="n">
        <f aca="false">D130*E130</f>
        <v>62005.7</v>
      </c>
    </row>
    <row r="131" customFormat="false" ht="25.5" hidden="false" customHeight="true" outlineLevel="0" collapsed="false">
      <c r="B131" s="321" t="s">
        <v>284</v>
      </c>
      <c r="C131" s="321"/>
      <c r="D131" s="322" t="n">
        <f aca="false">D16</f>
        <v>10</v>
      </c>
      <c r="E131" s="323" t="n">
        <f aca="false">D125</f>
        <v>5693.12</v>
      </c>
      <c r="F131" s="324" t="n">
        <f aca="false">D131*E131</f>
        <v>56931.2</v>
      </c>
    </row>
    <row r="132" customFormat="false" ht="16.5" hidden="false" customHeight="true" outlineLevel="0" collapsed="false">
      <c r="B132" s="325" t="s">
        <v>264</v>
      </c>
      <c r="C132" s="325"/>
      <c r="D132" s="325"/>
      <c r="E132" s="326"/>
      <c r="F132" s="324" t="n">
        <f aca="false">SUM(F129:F131)</f>
        <v>172783.4</v>
      </c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6:F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28:C128"/>
    <mergeCell ref="B129:C129"/>
    <mergeCell ref="B130:C130"/>
    <mergeCell ref="B131:C131"/>
    <mergeCell ref="B132:C13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2" manualBreakCount="2">
    <brk id="54" man="true" max="16383" min="0"/>
    <brk id="67" man="true" max="16383" min="0"/>
  </rowBreaks>
  <colBreaks count="1" manualBreakCount="1">
    <brk id="6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F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D61" activeCellId="0" sqref="D61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  <col collapsed="false" customWidth="true" hidden="false" outlineLevel="0" max="1024" min="1024" style="0" width="8.71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124" t="s">
        <v>145</v>
      </c>
      <c r="C4" s="260" t="s">
        <v>146</v>
      </c>
      <c r="D4" s="260"/>
      <c r="E4" s="260"/>
    </row>
    <row r="5" customFormat="false" ht="13.9" hidden="false" customHeight="false" outlineLevel="0" collapsed="false">
      <c r="B5" s="124" t="s">
        <v>147</v>
      </c>
      <c r="C5" s="261"/>
      <c r="D5" s="261"/>
      <c r="E5" s="261"/>
    </row>
    <row r="6" customFormat="false" ht="13.9" hidden="false" customHeight="false" outlineLevel="0" collapsed="false">
      <c r="B6" s="124" t="s">
        <v>148</v>
      </c>
      <c r="C6" s="127"/>
      <c r="D6" s="127"/>
      <c r="E6" s="127"/>
    </row>
    <row r="7" customFormat="false" ht="13.9" hidden="false" customHeight="false" outlineLevel="0" collapsed="false">
      <c r="B7" s="124"/>
      <c r="C7" s="262"/>
      <c r="D7" s="262"/>
      <c r="E7" s="263"/>
    </row>
    <row r="8" customFormat="false" ht="13.9" hidden="false" customHeight="false" outlineLevel="0" collapsed="false">
      <c r="B8" s="128" t="s">
        <v>149</v>
      </c>
      <c r="C8" s="265"/>
      <c r="D8" s="266"/>
      <c r="E8" s="263"/>
    </row>
    <row r="9" customFormat="false" ht="15.75" hidden="false" customHeight="false" outlineLevel="0" collapsed="false">
      <c r="B9" s="131" t="s">
        <v>150</v>
      </c>
      <c r="C9" s="132"/>
      <c r="D9" s="132"/>
      <c r="E9" s="132"/>
    </row>
    <row r="10" customFormat="false" ht="15.75" hidden="false" customHeight="false" outlineLevel="0" collapsed="false">
      <c r="B10" s="131" t="s">
        <v>151</v>
      </c>
      <c r="C10" s="133" t="s">
        <v>285</v>
      </c>
      <c r="D10" s="133"/>
      <c r="E10" s="133"/>
    </row>
    <row r="11" customFormat="false" ht="15.75" hidden="false" customHeight="false" outlineLevel="0" collapsed="false">
      <c r="B11" s="134" t="s">
        <v>152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131" t="s">
        <v>153</v>
      </c>
      <c r="C12" s="135" t="n">
        <v>12</v>
      </c>
      <c r="D12" s="135"/>
      <c r="E12" s="135"/>
    </row>
    <row r="13" customFormat="false" ht="13.9" hidden="false" customHeight="false" outlineLevel="0" collapsed="false">
      <c r="B13" s="136"/>
      <c r="C13" s="327"/>
      <c r="D13" s="138"/>
      <c r="E13" s="123"/>
    </row>
    <row r="14" customFormat="false" ht="14.25" hidden="false" customHeight="true" outlineLevel="0" collapsed="false">
      <c r="B14" s="139" t="s">
        <v>154</v>
      </c>
      <c r="C14" s="139"/>
      <c r="D14" s="139"/>
      <c r="E14" s="139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2" t="s">
        <v>159</v>
      </c>
      <c r="D16" s="143" t="n">
        <f aca="false">Resumo!E32</f>
        <v>2</v>
      </c>
      <c r="E16" s="143" t="n">
        <f aca="false">Resumo!E31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178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3.8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F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  <c r="F106" s="312"/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5527.91</v>
      </c>
      <c r="E130" s="256" t="n">
        <f aca="false">D130*C130</f>
        <v>11055.82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11055.82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C23" activeCellId="0" sqref="C23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  <col collapsed="false" customWidth="true" hidden="false" outlineLevel="0" max="1024" min="1024" style="0" width="8.71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290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Resumo!E35</f>
        <v>1</v>
      </c>
      <c r="E16" s="143" t="n">
        <f aca="false">Resumo!E34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F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  <c r="G108" s="312"/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A1" activeCellId="0" sqref="A1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294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Resumo!E38</f>
        <v>1</v>
      </c>
      <c r="E16" s="143" t="n">
        <f aca="false">Resumo!E37</f>
        <v>0</v>
      </c>
    </row>
    <row r="17" customFormat="false" ht="13.9" hidden="false" customHeight="false" outlineLevel="0" collapsed="false">
      <c r="B17" s="338"/>
      <c r="C17" s="339"/>
      <c r="D17" s="266"/>
      <c r="E17" s="26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7" activeCellId="0" sqref="A7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295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Resumo!E41</f>
        <v>2</v>
      </c>
      <c r="E16" s="143" t="n">
        <f aca="false">Resumo!E40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3.7</v>
      </c>
      <c r="D56" s="284" t="n">
        <f aca="false">(C56*26*2)-(D31*0.06)</f>
        <v>93.1846503448</v>
      </c>
      <c r="E56" s="284" t="n">
        <f aca="false">(C56*15*2)-(E31*0.06)</f>
        <v>11.7846503448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973.09635584777</v>
      </c>
      <c r="E62" s="192" t="n">
        <f aca="false">SUM(E56:E61)</f>
        <v>549.44425884777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973.09635584777</v>
      </c>
      <c r="E66" s="173" t="n">
        <f aca="false">E62</f>
        <v>549.44425884777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2090.92262862969</v>
      </c>
      <c r="E67" s="202" t="n">
        <f aca="false">SUM(E64:E66)</f>
        <v>1667.27053162969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365.115971239836</v>
      </c>
      <c r="E81" s="178" t="n">
        <f aca="false">C81*(E38+E67+E77)</f>
        <v>329.811629823169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12.2678966336585</v>
      </c>
      <c r="E82" s="178" t="n">
        <f aca="false">C82*(E38+E67+E77)</f>
        <v>11.0816707620585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0.820415587375911</v>
      </c>
      <c r="E83" s="178" t="n">
        <f aca="false">C83*(E38+E67+E77)</f>
        <v>0.741086732212661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8.41348903060328</v>
      </c>
      <c r="E84" s="178" t="n">
        <f aca="false">C84*(E38+E67+E77)</f>
        <v>7.59995932322522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5.6754794940628</v>
      </c>
      <c r="E85" s="178" t="n">
        <f aca="false">C85*(E38+E67+E77)</f>
        <v>5.12669751369288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392.293251985536</v>
      </c>
      <c r="E87" s="202" t="n">
        <f aca="false">SUM(E81:E86)</f>
        <v>354.361044154358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392.293251985536</v>
      </c>
      <c r="E93" s="220" t="n">
        <f aca="false">E87</f>
        <v>354.361044154358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392.293251985536</v>
      </c>
      <c r="E95" s="202" t="n">
        <f aca="false">SUM(E93:E94)</f>
        <v>574.21323941304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154.418290352967</v>
      </c>
      <c r="E106" s="197" t="n">
        <f aca="false">C106*(E38+E67+E77+E95+E102)</f>
        <v>146.519609513314</v>
      </c>
      <c r="G106" s="312"/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178.283637127018</v>
      </c>
      <c r="E107" s="173" t="n">
        <f aca="false">C107*(E38+E67+E77+E95+E102+E106)</f>
        <v>169.164215163597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488.440785809944</v>
      </c>
      <c r="E108" s="173" t="n">
        <f aca="false">((E38+E67+E77+E95+E102+E106+E107)/(1-C108))*C108</f>
        <v>463.45645353063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169.401428604605</v>
      </c>
      <c r="E109" s="233" t="n">
        <f aca="false">((E38+E67+E77+E95+E102+E106+E107)/(1-C108))*C109</f>
        <v>160.736342264958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36.703642864331</v>
      </c>
      <c r="E110" s="233" t="n">
        <f aca="false">((E38+E67+E77+E95+E102+E106+E107)/(1-C108))*C110</f>
        <v>34.826207490741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282.335714341008</v>
      </c>
      <c r="E112" s="233" t="n">
        <f aca="false">((E38+E67+E77+E95+E102+E106+E107)/(1-C108))*C112</f>
        <v>267.89390377493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821.14271328993</v>
      </c>
      <c r="E114" s="202" t="n">
        <f aca="false">SUM(E106:E108)</f>
        <v>779.140278207541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2090.92262862969</v>
      </c>
      <c r="E119" s="191" t="n">
        <f aca="false">E67</f>
        <v>1667.27053162969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392.293251985536</v>
      </c>
      <c r="E121" s="191" t="n">
        <f aca="false">E95</f>
        <v>574.21323941304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4825.57157353023</v>
      </c>
      <c r="E123" s="244" t="n">
        <f aca="false">SUM(E118:E122)</f>
        <v>4578.73779729107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821.14271328993</v>
      </c>
      <c r="E124" s="191" t="n">
        <f aca="false">E114</f>
        <v>779.140278207541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5646.71</v>
      </c>
      <c r="E125" s="247" t="n">
        <f aca="false">ROUND(E118+E119+E120+E121+E122+E124,2)</f>
        <v>5357.88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10715.76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5646.71</v>
      </c>
      <c r="E130" s="256" t="n">
        <f aca="false">D130*C130</f>
        <v>11293.42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11293.42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C24" activeCellId="0" sqref="C24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296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Resumo!E44</f>
        <v>1</v>
      </c>
      <c r="E16" s="143" t="n">
        <f aca="false">Resumo!E43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  <c r="G108" s="312"/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C86" activeCellId="0" sqref="C86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297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Resumo!E47</f>
        <v>1</v>
      </c>
      <c r="E16" s="143" t="n">
        <f aca="false">Resumo!E46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  <c r="F106" s="312"/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I102" activeCellId="0" sqref="I102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298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Resumo!E50</f>
        <v>1</v>
      </c>
      <c r="E16" s="143" t="n">
        <f aca="false">Resumo!E49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64" activeCellId="0" sqref="A64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299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Resumo!E53</f>
        <v>1</v>
      </c>
      <c r="E16" s="143" t="n">
        <f aca="false">Resumo!E52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  <c r="G108" s="312"/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A61" activeCellId="0" sqref="A61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300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Resumo!E56</f>
        <v>1</v>
      </c>
      <c r="E16" s="143" t="n">
        <f aca="false">Resumo!E55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0.0665</v>
      </c>
      <c r="D108" s="173" t="n">
        <f aca="false">((D38+D67+D77+D95+D102+D106+D107)/(1-C108))*C108</f>
        <v>359.730131970559</v>
      </c>
      <c r="E108" s="173" t="n">
        <f aca="false">((E38+E67+E77+E95+E102+E106+E107)/(1-C108))*C108</f>
        <v>347.687543594936</v>
      </c>
      <c r="G108" s="312"/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162.284270061906</v>
      </c>
      <c r="E109" s="233" t="n">
        <f aca="false">((E38+E67+E77+E95+E102+E106+E107)/(1-C108))*C109</f>
        <v>156.851523426287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35.1615918467463</v>
      </c>
      <c r="E110" s="233" t="n">
        <f aca="false">((E38+E67+E77+E95+E102+E106+E107)/(1-C108))*C110</f>
        <v>33.9844967423622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0.03</v>
      </c>
      <c r="D112" s="233" t="n">
        <f aca="false">((D38+D67+D77+D95+D102+D106+D107)/(1-C108))*C112</f>
        <v>162.284270061906</v>
      </c>
      <c r="E112" s="233" t="n">
        <f aca="false">((E38+E67+E77+E95+E102+E106+E107)/(1-C108))*C112</f>
        <v>156.851523426287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685.432147002208</v>
      </c>
      <c r="E114" s="202" t="n">
        <f aca="false">SUM(E106:E108)</f>
        <v>662.486120322291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685.432147002208</v>
      </c>
      <c r="E124" s="191" t="n">
        <f aca="false">E114</f>
        <v>662.486120322291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5409.48</v>
      </c>
      <c r="E125" s="247" t="n">
        <f aca="false">ROUND(E118+E119+E120+E121+E122+E124,2)</f>
        <v>5228.38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10456.76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5409.48</v>
      </c>
      <c r="E130" s="256" t="n">
        <f aca="false">D130*C130</f>
        <v>5409.48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5409.48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16" activeCellId="0" sqref="A16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301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Resumo!E59</f>
        <v>1</v>
      </c>
      <c r="E16" s="143" t="n">
        <f aca="false">Resumo!E58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G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40" colorId="64" zoomScale="100" zoomScaleNormal="100" zoomScalePageLayoutView="100" workbookViewId="0">
      <selection pane="topLeft" activeCell="A58" activeCellId="0" sqref="A58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302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Resumo!E62</f>
        <v>2</v>
      </c>
      <c r="E16" s="143" t="n">
        <f aca="false">Resumo!E61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  <c r="F108" s="312"/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5527.91</v>
      </c>
      <c r="E130" s="256" t="n">
        <f aca="false">D130*C130</f>
        <v>11055.82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11055.82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67" activeCellId="0" sqref="A67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303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Resumo!E65</f>
        <v>2</v>
      </c>
      <c r="E16" s="143" t="n">
        <f aca="false">Resumo!E64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0.0665</v>
      </c>
      <c r="D108" s="173" t="n">
        <f aca="false">((D38+D67+D77+D95+D102+D106+D107)/(1-C108))*C108</f>
        <v>359.730131970559</v>
      </c>
      <c r="E108" s="173" t="n">
        <f aca="false">((E38+E67+E77+E95+E102+E106+E107)/(1-C108))*C108</f>
        <v>347.687543594936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162.284270061906</v>
      </c>
      <c r="E109" s="233" t="n">
        <f aca="false">((E38+E67+E77+E95+E102+E106+E107)/(1-C108))*C109</f>
        <v>156.851523426287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35.1615918467463</v>
      </c>
      <c r="E110" s="233" t="n">
        <f aca="false">((E38+E67+E77+E95+E102+E106+E107)/(1-C108))*C110</f>
        <v>33.9844967423622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0.03</v>
      </c>
      <c r="D112" s="233" t="n">
        <f aca="false">((D38+D67+D77+D95+D102+D106+D107)/(1-C108))*C112</f>
        <v>162.284270061906</v>
      </c>
      <c r="E112" s="233" t="n">
        <f aca="false">((E38+E67+E77+E95+E102+E106+E107)/(1-C108))*C112</f>
        <v>156.851523426287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685.432147002208</v>
      </c>
      <c r="E114" s="202" t="n">
        <f aca="false">SUM(E106:E108)</f>
        <v>662.486120322291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685.432147002208</v>
      </c>
      <c r="E124" s="191" t="n">
        <f aca="false">E114</f>
        <v>662.486120322291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5409.48</v>
      </c>
      <c r="E125" s="247" t="n">
        <f aca="false">ROUND(E118+E119+E120+E121+E122+E124,2)</f>
        <v>5228.38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10456.76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5409.48</v>
      </c>
      <c r="E130" s="256" t="n">
        <f aca="false">D130*C130</f>
        <v>10818.96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10818.96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A70" activeCellId="0" sqref="A70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304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Resumo!E68</f>
        <v>2</v>
      </c>
      <c r="E16" s="143" t="n">
        <f aca="false">Resumo!E67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0.0665</v>
      </c>
      <c r="D108" s="173" t="n">
        <f aca="false">((D38+D67+D77+D95+D102+D106+D107)/(1-C108))*C108</f>
        <v>359.730131970559</v>
      </c>
      <c r="E108" s="173" t="n">
        <f aca="false">((E38+E67+E77+E95+E102+E106+E107)/(1-C108))*C108</f>
        <v>347.687543594936</v>
      </c>
      <c r="F108" s="312"/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162.284270061906</v>
      </c>
      <c r="E109" s="233" t="n">
        <f aca="false">((E38+E67+E77+E95+E102+E106+E107)/(1-C108))*C109</f>
        <v>156.851523426287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35.1615918467463</v>
      </c>
      <c r="E110" s="233" t="n">
        <f aca="false">((E38+E67+E77+E95+E102+E106+E107)/(1-C108))*C110</f>
        <v>33.9844967423622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0.03</v>
      </c>
      <c r="D112" s="233" t="n">
        <f aca="false">((D38+D67+D77+D95+D102+D106+D107)/(1-C108))*C112</f>
        <v>162.284270061906</v>
      </c>
      <c r="E112" s="233" t="n">
        <f aca="false">((E38+E67+E77+E95+E102+E106+E107)/(1-C108))*C112</f>
        <v>156.851523426287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685.432147002208</v>
      </c>
      <c r="E114" s="202" t="n">
        <f aca="false">SUM(E106:E108)</f>
        <v>662.486120322291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685.432147002208</v>
      </c>
      <c r="E124" s="191" t="n">
        <f aca="false">E114</f>
        <v>662.486120322291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5409.48</v>
      </c>
      <c r="E125" s="247" t="n">
        <f aca="false">ROUND(E118+E119+E120+E121+E122+E124,2)</f>
        <v>5228.38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10456.76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5409.48</v>
      </c>
      <c r="E130" s="256" t="n">
        <f aca="false">D130*C130</f>
        <v>10818.96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10818.96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A64" activeCellId="0" sqref="A64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305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Resumo!E71</f>
        <v>1</v>
      </c>
      <c r="E16" s="143" t="n">
        <f aca="false">Resumo!E70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306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31" activeCellId="0" sqref="A31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307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Resumo!E74</f>
        <v>2</v>
      </c>
      <c r="E16" s="143" t="n">
        <f aca="false">Resumo!E73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  <c r="F108" s="312"/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306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5527.91</v>
      </c>
      <c r="E130" s="256" t="n">
        <f aca="false">D130*C130</f>
        <v>11055.82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11055.82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E57" activeCellId="0" sqref="E57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308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Resumo!E77</f>
        <v>2</v>
      </c>
      <c r="E16" s="143" t="n">
        <f aca="false">Resumo!E76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4</v>
      </c>
      <c r="D56" s="284" t="n">
        <f aca="false">(C56*26*2)-(D31*0.06)</f>
        <v>108.7846503448</v>
      </c>
      <c r="E56" s="284" t="n">
        <f aca="false">(C56*15*2)-(E31*0.06)</f>
        <v>20.7846503448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988.69635584777</v>
      </c>
      <c r="E62" s="192" t="n">
        <f aca="false">SUM(E56:E61)</f>
        <v>558.44425884777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988.69635584777</v>
      </c>
      <c r="E66" s="173" t="n">
        <f aca="false">E62</f>
        <v>558.44425884777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2106.52262862969</v>
      </c>
      <c r="E67" s="202" t="n">
        <f aca="false">SUM(E64:E66)</f>
        <v>1676.27053162969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366.415971239836</v>
      </c>
      <c r="E81" s="178" t="n">
        <f aca="false">C81*(E38+E67+E77)</f>
        <v>330.561629823169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12.3115766336585</v>
      </c>
      <c r="E82" s="178" t="n">
        <f aca="false">C82*(E38+E67+E77)</f>
        <v>11.1068707620585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0.823336687375911</v>
      </c>
      <c r="E83" s="178" t="n">
        <f aca="false">C83*(E38+E67+E77)</f>
        <v>0.742771982212661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8.44344536393662</v>
      </c>
      <c r="E84" s="178" t="n">
        <f aca="false">C84*(E38+E67+E77)</f>
        <v>7.61724182322523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5.6956871100628</v>
      </c>
      <c r="E85" s="178" t="n">
        <f aca="false">C85*(E38+E67+E77)</f>
        <v>5.13835575369288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393.69001703487</v>
      </c>
      <c r="E87" s="202" t="n">
        <f aca="false">SUM(E81:E86)</f>
        <v>355.166870144358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393.69001703487</v>
      </c>
      <c r="E93" s="220" t="n">
        <f aca="false">E87</f>
        <v>355.166870144358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393.69001703487</v>
      </c>
      <c r="E95" s="202" t="n">
        <f aca="false">SUM(E93:E94)</f>
        <v>575.01906540304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154.962186834546</v>
      </c>
      <c r="E106" s="197" t="n">
        <f aca="false">C106*(E38+E67+E77+E95+E102)</f>
        <v>146.833395944994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178.911592809825</v>
      </c>
      <c r="E107" s="173" t="n">
        <f aca="false">C107*(E38+E67+E77+E95+E102+E106)</f>
        <v>169.526497288293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490.161185797888</v>
      </c>
      <c r="E108" s="173" t="n">
        <f aca="false">((E38+E67+E77+E95+E102+E106+E107)/(1-C108))*C108</f>
        <v>464.448991985213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169.998099120655</v>
      </c>
      <c r="E109" s="233" t="n">
        <f aca="false">((E38+E67+E77+E95+E102+E106+E107)/(1-C108))*C109</f>
        <v>161.080575254987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36.8329214761418</v>
      </c>
      <c r="E110" s="233" t="n">
        <f aca="false">((E38+E67+E77+E95+E102+E106+E107)/(1-C108))*C110</f>
        <v>34.9007913052472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283.330165201091</v>
      </c>
      <c r="E112" s="233" t="n">
        <f aca="false">((E38+E67+E77+E95+E102+E106+E107)/(1-C108))*C112</f>
        <v>268.467625424978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824.034965442259</v>
      </c>
      <c r="E114" s="202" t="n">
        <f aca="false">SUM(E106:E108)</f>
        <v>780.8088852185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2106.52262862969</v>
      </c>
      <c r="E119" s="191" t="n">
        <f aca="false">E67</f>
        <v>1676.27053162969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393.69001703487</v>
      </c>
      <c r="E121" s="191" t="n">
        <f aca="false">E95</f>
        <v>575.01906540304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4842.56833857956</v>
      </c>
      <c r="E123" s="244" t="n">
        <f aca="false">SUM(E118:E122)</f>
        <v>4588.54362328107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824.034965442259</v>
      </c>
      <c r="E124" s="191" t="n">
        <f aca="false">E114</f>
        <v>780.8088852185</v>
      </c>
    </row>
    <row r="125" customFormat="false" ht="14.25" hidden="false" customHeight="false" outlineLevel="0" collapsed="false">
      <c r="B125" s="245" t="s">
        <v>306</v>
      </c>
      <c r="C125" s="318"/>
      <c r="D125" s="247" t="n">
        <f aca="false">ROUND(D118+D119+D120+D121+D122+D124,2)</f>
        <v>5666.6</v>
      </c>
      <c r="E125" s="247" t="n">
        <f aca="false">ROUND(E118+E119+E120+E121+E122+E124,2)</f>
        <v>5369.35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10738.7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5666.6</v>
      </c>
      <c r="E130" s="256" t="n">
        <f aca="false">D130*C130</f>
        <v>11333.2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11333.2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F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C23" activeCellId="0" sqref="C23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330" t="str">
        <f aca="false">Aquidauana!C4</f>
        <v>35014.499513/2022-13</v>
      </c>
      <c r="D4" s="330"/>
      <c r="E4" s="330"/>
    </row>
    <row r="5" customFormat="false" ht="13.9" hidden="false" customHeight="false" outlineLevel="0" collapsed="false">
      <c r="B5" s="329" t="s">
        <v>147</v>
      </c>
      <c r="C5" s="331" t="n">
        <f aca="false">Aquidauana!C5</f>
        <v>0</v>
      </c>
      <c r="D5" s="331"/>
      <c r="E5" s="331"/>
    </row>
    <row r="6" customFormat="false" ht="13.9" hidden="false" customHeight="false" outlineLevel="0" collapsed="false">
      <c r="B6" s="329" t="s">
        <v>148</v>
      </c>
      <c r="C6" s="332" t="n">
        <f aca="false">Aquidauana!C6</f>
        <v>0</v>
      </c>
      <c r="D6" s="332"/>
      <c r="E6" s="332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309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Resumo!E80</f>
        <v>1</v>
      </c>
      <c r="E16" s="143" t="n">
        <f aca="false">Resumo!E79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">
        <v>271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178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F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306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0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C23" activeCellId="0" sqref="C23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4" min="4" style="0" width="14.86"/>
    <col collapsed="false" customWidth="true" hidden="false" outlineLevel="0" max="6" min="5" style="0" width="12.42"/>
    <col collapsed="false" customWidth="true" hidden="false" outlineLevel="0" max="8" min="7" style="0" width="10.58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124" t="s">
        <v>145</v>
      </c>
      <c r="C4" s="260" t="s">
        <v>146</v>
      </c>
      <c r="D4" s="260"/>
      <c r="E4" s="260"/>
      <c r="F4" s="260"/>
    </row>
    <row r="5" customFormat="false" ht="13.9" hidden="false" customHeight="false" outlineLevel="0" collapsed="false">
      <c r="B5" s="124" t="s">
        <v>147</v>
      </c>
      <c r="C5" s="261" t="s">
        <v>310</v>
      </c>
      <c r="D5" s="261"/>
      <c r="E5" s="261"/>
      <c r="F5" s="261"/>
    </row>
    <row r="6" customFormat="false" ht="13.9" hidden="false" customHeight="false" outlineLevel="0" collapsed="false">
      <c r="B6" s="124" t="s">
        <v>148</v>
      </c>
      <c r="C6" s="127" t="n">
        <f aca="false">'Horas Extras'!C6:E6</f>
        <v>0</v>
      </c>
      <c r="D6" s="127"/>
      <c r="E6" s="127"/>
      <c r="F6" s="127"/>
    </row>
    <row r="7" customFormat="false" ht="13.9" hidden="false" customHeight="false" outlineLevel="0" collapsed="false">
      <c r="B7" s="124"/>
      <c r="C7" s="262"/>
      <c r="D7" s="262"/>
      <c r="E7" s="263"/>
      <c r="F7" s="264"/>
    </row>
    <row r="8" customFormat="false" ht="13.9" hidden="false" customHeight="false" outlineLevel="0" collapsed="false">
      <c r="B8" s="128" t="s">
        <v>149</v>
      </c>
      <c r="C8" s="265"/>
      <c r="D8" s="266"/>
      <c r="E8" s="263"/>
      <c r="F8" s="264"/>
    </row>
    <row r="9" customFormat="false" ht="15.75" hidden="false" customHeight="false" outlineLevel="0" collapsed="false">
      <c r="B9" s="131" t="s">
        <v>150</v>
      </c>
      <c r="C9" s="132"/>
      <c r="D9" s="132"/>
      <c r="E9" s="132"/>
      <c r="F9" s="132"/>
    </row>
    <row r="10" customFormat="false" ht="15.75" hidden="false" customHeight="false" outlineLevel="0" collapsed="false">
      <c r="B10" s="131" t="s">
        <v>151</v>
      </c>
      <c r="C10" s="133" t="s">
        <v>311</v>
      </c>
      <c r="D10" s="133"/>
      <c r="E10" s="133"/>
      <c r="F10" s="133"/>
    </row>
    <row r="11" customFormat="false" ht="15.75" hidden="false" customHeight="false" outlineLevel="0" collapsed="false">
      <c r="B11" s="134" t="s">
        <v>152</v>
      </c>
      <c r="C11" s="133" t="s">
        <v>266</v>
      </c>
      <c r="D11" s="133"/>
      <c r="E11" s="133"/>
      <c r="F11" s="133"/>
    </row>
    <row r="12" customFormat="false" ht="15.75" hidden="false" customHeight="false" outlineLevel="0" collapsed="false">
      <c r="B12" s="131" t="s">
        <v>153</v>
      </c>
      <c r="C12" s="133" t="n">
        <v>12</v>
      </c>
      <c r="D12" s="133"/>
      <c r="E12" s="133"/>
      <c r="F12" s="133"/>
    </row>
    <row r="13" customFormat="false" ht="13.9" hidden="false" customHeight="false" outlineLevel="0" collapsed="false">
      <c r="B13" s="136"/>
      <c r="C13" s="267"/>
      <c r="D13" s="265"/>
      <c r="E13" s="263"/>
      <c r="F13" s="264"/>
    </row>
    <row r="14" customFormat="false" ht="14.25" hidden="false" customHeight="true" outlineLevel="0" collapsed="false">
      <c r="B14" s="139" t="s">
        <v>154</v>
      </c>
      <c r="C14" s="139"/>
      <c r="D14" s="139"/>
      <c r="E14" s="139"/>
      <c r="F14" s="139"/>
    </row>
    <row r="15" customFormat="false" ht="52.5" hidden="false" customHeight="false" outlineLevel="0" collapsed="false">
      <c r="B15" s="140" t="s">
        <v>155</v>
      </c>
      <c r="C15" s="140" t="s">
        <v>156</v>
      </c>
      <c r="D15" s="140" t="s">
        <v>267</v>
      </c>
      <c r="E15" s="140" t="s">
        <v>268</v>
      </c>
      <c r="F15" s="140" t="s">
        <v>269</v>
      </c>
    </row>
    <row r="16" customFormat="false" ht="52.5" hidden="false" customHeight="false" outlineLevel="0" collapsed="false">
      <c r="B16" s="141" t="s">
        <v>270</v>
      </c>
      <c r="C16" s="142" t="s">
        <v>159</v>
      </c>
      <c r="D16" s="143" t="n">
        <f aca="false">Resumo!E84</f>
        <v>3</v>
      </c>
      <c r="E16" s="143" t="n">
        <f aca="false">Resumo!E82</f>
        <v>2</v>
      </c>
      <c r="F16" s="143" t="n">
        <f aca="false">Resumo!E83</f>
        <v>1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  <c r="F19" s="139"/>
    </row>
    <row r="20" customFormat="false" ht="16.7" hidden="false" customHeight="true" outlineLevel="0" collapsed="false">
      <c r="B20" s="268" t="s">
        <v>161</v>
      </c>
      <c r="C20" s="268"/>
      <c r="D20" s="268"/>
      <c r="E20" s="268"/>
      <c r="F20" s="268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  <c r="F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  <c r="F22" s="135"/>
    </row>
    <row r="23" customFormat="false" ht="14.1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  <c r="F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  <c r="F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  <c r="F25" s="135"/>
    </row>
    <row r="26" customFormat="false" ht="15.75" hidden="false" customHeight="false" outlineLevel="0" collapsed="false">
      <c r="B26" s="147" t="s">
        <v>171</v>
      </c>
      <c r="C26" s="135" t="s">
        <v>312</v>
      </c>
      <c r="D26" s="135"/>
      <c r="E26" s="135"/>
      <c r="F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270" t="s">
        <v>173</v>
      </c>
      <c r="C28" s="271" t="s">
        <v>174</v>
      </c>
      <c r="D28" s="271" t="s">
        <v>272</v>
      </c>
      <c r="E28" s="271" t="s">
        <v>273</v>
      </c>
      <c r="F28" s="271" t="s">
        <v>274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  <c r="F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  <c r="F30" s="156" t="s">
        <v>114</v>
      </c>
    </row>
    <row r="31" customFormat="false" ht="14.25" hidden="false" customHeight="false" outlineLevel="0" collapsed="false">
      <c r="B31" s="157" t="s">
        <v>178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  <c r="F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  <c r="F32" s="161" t="n">
        <f aca="false">F31*C32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  <c r="F33" s="161"/>
    </row>
    <row r="34" customFormat="false" ht="14.25" hidden="false" customHeight="false" outlineLevel="0" collapsed="false">
      <c r="B34" s="157" t="s">
        <v>181</v>
      </c>
      <c r="C34" s="273" t="n">
        <v>0.2</v>
      </c>
      <c r="D34" s="161" t="n">
        <v>0</v>
      </c>
      <c r="E34" s="161" t="n">
        <v>0</v>
      </c>
      <c r="F34" s="161" t="n">
        <f aca="false">((F31+F32)/220)*C34*7*15</f>
        <v>205.195382241436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  <c r="F35" s="161" t="n">
        <f aca="false">((F31+F32)/220)*1.2*15</f>
        <v>175.881756206945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  <c r="F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  <c r="F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  <c r="F38" s="169" t="n">
        <f aca="false">SUM(F31:F37)</f>
        <v>2530.74304764438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  <c r="F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  <c r="F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  <c r="F42" s="173" t="n">
        <f aca="false">C42*F38</f>
        <v>210.895253970365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59.7129419221112</v>
      </c>
      <c r="E43" s="173" t="n">
        <f aca="false">C43*E38</f>
        <v>59.7129419221112</v>
      </c>
      <c r="F43" s="173" t="n">
        <f aca="false">C43*F38</f>
        <v>70.2984179901218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  <c r="F44" s="176" t="n">
        <f aca="false">SUM(F42:F43)</f>
        <v>281.193671960487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  <c r="F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  <c r="F46" s="178" t="n">
        <f aca="false">C46*(F38+F44)</f>
        <v>562.387343920974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  <c r="F47" s="178" t="n">
        <f aca="false">C47*(F38+F44)</f>
        <v>70.2984179901217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  <c r="F48" s="178" t="n">
        <f aca="false">C48*(F38+F44)</f>
        <v>84.3581015881461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  <c r="F49" s="178" t="n">
        <f aca="false">C49*(F38+F44)</f>
        <v>42.179050794073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  <c r="F50" s="178" t="n">
        <f aca="false">C50*(F38+F44)</f>
        <v>28.1193671960487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  <c r="F51" s="178" t="n">
        <f aca="false">C51*(F38+F44)</f>
        <v>16.8716203176292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  <c r="F52" s="178" t="n">
        <f aca="false">C52*(F38+F44)</f>
        <v>5.62387343920974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  <c r="F53" s="178" t="n">
        <f aca="false">C53*(F38+F44)</f>
        <v>224.95493756839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  <c r="F54" s="179" t="n">
        <f aca="false">SUM(F46:F53)</f>
        <v>1034.79271281459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  <c r="F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3.5</v>
      </c>
      <c r="D56" s="284" t="n">
        <f aca="false">(C56*26*2)-(D31*0.06)</f>
        <v>82.7846503448</v>
      </c>
      <c r="E56" s="284" t="n">
        <f aca="false">(C56*15*2)-(E31*0.06)</f>
        <v>5.7846503448</v>
      </c>
      <c r="F56" s="282" t="n">
        <f aca="false">(C56*15*2)-(F31*0.06)</f>
        <v>5.7846503448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  <c r="F57" s="284" t="n">
        <f aca="false">'Memória de Cálculo'!E8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  <c r="F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  <c r="F59" s="188" t="n">
        <f aca="false">E59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  <c r="F60" s="188" t="n">
        <f aca="false">F31*C60*2.5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  <c r="F61" s="190" t="n">
        <f aca="false">(69926+(69926*0.062163))*C61</f>
        <v>7.093053349079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962.69635584777</v>
      </c>
      <c r="E62" s="192" t="n">
        <f aca="false">SUM(E56:E61)</f>
        <v>543.44425884777</v>
      </c>
      <c r="F62" s="192" t="n">
        <f aca="false">SUM(F56:F61)</f>
        <v>543.444011496849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  <c r="F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  <c r="F64" s="197" t="n">
        <f aca="false">F44</f>
        <v>281.193671960487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  <c r="F65" s="173" t="n">
        <f aca="false">F54</f>
        <v>1034.79271281459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962.69635584777</v>
      </c>
      <c r="E66" s="173" t="n">
        <f aca="false">E62</f>
        <v>543.44425884777</v>
      </c>
      <c r="F66" s="173" t="n">
        <f aca="false">F62</f>
        <v>543.444011496849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2080.52262862969</v>
      </c>
      <c r="E67" s="202" t="n">
        <f aca="false">SUM(E64:E66)</f>
        <v>1661.27053162969</v>
      </c>
      <c r="F67" s="202" t="n">
        <f aca="false">SUM(F64:F66)</f>
        <v>1859.43039627193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  <c r="F69" s="139"/>
    </row>
    <row r="70" customFormat="false" ht="14.25" hidden="false" customHeight="false" outlineLevel="0" collapsed="false">
      <c r="B70" s="293" t="s">
        <v>211</v>
      </c>
      <c r="C70" s="294" t="s">
        <v>187</v>
      </c>
      <c r="D70" s="295" t="s">
        <v>114</v>
      </c>
      <c r="E70" s="295" t="s">
        <v>114</v>
      </c>
      <c r="F70" s="295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  <c r="F71" s="173" t="n">
        <f aca="false">C71*F38</f>
        <v>10.5447626985183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  <c r="F72" s="173" t="n">
        <f aca="false">C72*F38</f>
        <v>0.84358101588146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  <c r="F73" s="173" t="n">
        <f aca="false">C73*F38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41.7990593454777</v>
      </c>
      <c r="E74" s="173" t="n">
        <f aca="false">C74*E38</f>
        <v>41.7990593454777</v>
      </c>
      <c r="F74" s="173" t="n">
        <f aca="false">C74*F38</f>
        <v>49.2088925930851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F75" s="173" t="n">
        <f aca="false">C75*F38</f>
        <v>18.1088724742554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  <c r="F76" s="173" t="n">
        <f aca="false">C76*F38</f>
        <v>87.0575608389667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  <c r="F77" s="202" t="n">
        <f aca="false">SUM(F71:F76)</f>
        <v>165.763669620707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  <c r="F79" s="139"/>
    </row>
    <row r="80" customFormat="false" ht="14.25" hidden="false" customHeight="false" outlineLevel="0" collapsed="false">
      <c r="B80" s="300" t="s">
        <v>219</v>
      </c>
      <c r="C80" s="301" t="s">
        <v>187</v>
      </c>
      <c r="D80" s="302" t="s">
        <v>114</v>
      </c>
      <c r="E80" s="302" t="s">
        <v>114</v>
      </c>
      <c r="F80" s="302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364.249304573169</v>
      </c>
      <c r="E81" s="178" t="n">
        <f aca="false">C81*(E38+E67+E77)</f>
        <v>329.311629823169</v>
      </c>
      <c r="F81" s="178" t="n">
        <f aca="false">C81*(F38+F67+F77)</f>
        <v>379.661426128085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12.2387766336585</v>
      </c>
      <c r="E82" s="178" t="n">
        <f aca="false">C82*(E38+E67+E77)</f>
        <v>11.0648707620585</v>
      </c>
      <c r="F82" s="178" t="n">
        <f aca="false">C82*(F38+F67+F77)</f>
        <v>12.7566239179036</v>
      </c>
    </row>
    <row r="83" customFormat="false" ht="14.25" hidden="false" customHeight="false" outlineLevel="0" collapsed="false">
      <c r="B83" s="157" t="s">
        <v>222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0.818468187375911</v>
      </c>
      <c r="E83" s="178" t="n">
        <f aca="false">C83*(E38+E67+E77)</f>
        <v>0.739963232212661</v>
      </c>
      <c r="F83" s="178" t="n">
        <f aca="false">C83*(F38+F67+F77)</f>
        <v>0.853099224509806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8.3935181417144</v>
      </c>
      <c r="E84" s="178" t="n">
        <f aca="false">C84*(E38+E67+E77)</f>
        <v>7.58843765655857</v>
      </c>
      <c r="F84" s="178" t="n">
        <f aca="false">C84*(F38+F67+F77)</f>
        <v>8.74866479607818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5.6620077500628</v>
      </c>
      <c r="E85" s="178" t="n">
        <f aca="false">C85*(E38+E67+E77)</f>
        <v>5.11892535369288</v>
      </c>
      <c r="F85" s="178" t="n">
        <f aca="false">C85*(F38+F67+F77)</f>
        <v>5.90157869939131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  <c r="F86" s="178" t="n">
        <f aca="false">C86*(F38+F67+F77)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391.36207528598</v>
      </c>
      <c r="E87" s="202" t="n">
        <f aca="false">SUM(E81:E86)</f>
        <v>353.823826827691</v>
      </c>
      <c r="F87" s="202" t="n">
        <f aca="false">SUM(F81:F86)</f>
        <v>407.921392765967</v>
      </c>
    </row>
    <row r="88" customFormat="false" ht="14.25" hidden="false" customHeight="false" outlineLevel="0" collapsed="false">
      <c r="B88" s="214" t="s">
        <v>226</v>
      </c>
      <c r="C88" s="215" t="s">
        <v>187</v>
      </c>
      <c r="D88" s="171" t="s">
        <v>114</v>
      </c>
      <c r="E88" s="171" t="s">
        <v>114</v>
      </c>
      <c r="F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  <c r="F89" s="220" t="n">
        <f aca="false">(F38/220)*15*1.5</f>
        <v>258.825993509085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  <c r="F90" s="202" t="n">
        <f aca="false">SUM(F89:F89)</f>
        <v>258.825993509085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  <c r="F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391.36207528598</v>
      </c>
      <c r="E93" s="220" t="n">
        <f aca="false">E87</f>
        <v>353.823826827691</v>
      </c>
      <c r="F93" s="220" t="n">
        <f aca="false">F87</f>
        <v>407.921392765967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  <c r="F94" s="220" t="n">
        <f aca="false">F90</f>
        <v>258.825993509085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391.36207528598</v>
      </c>
      <c r="E95" s="202" t="n">
        <f aca="false">SUM(E93:E94)</f>
        <v>573.676022086373</v>
      </c>
      <c r="F95" s="202" t="n">
        <f aca="false">SUM(F93:F94)</f>
        <v>666.747386275052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  <c r="F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  <c r="F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  <c r="F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  <c r="F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  <c r="F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  <c r="F102" s="202" t="n">
        <f aca="false">SUM(F99:F101)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  <c r="F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  <c r="F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154.055692698582</v>
      </c>
      <c r="E106" s="197" t="n">
        <f aca="false">C106*(E38+E67+E77+E95+E102)</f>
        <v>146.310418558861</v>
      </c>
      <c r="F106" s="197" t="n">
        <f aca="false">C106*(F38+F67+F77+F95+F102)</f>
        <v>168.623023993986</v>
      </c>
      <c r="H106" s="312"/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177.865000005147</v>
      </c>
      <c r="E107" s="173" t="n">
        <f aca="false">C107*(E38+E67+E77+E95+E102+E106)</f>
        <v>168.922693747133</v>
      </c>
      <c r="F107" s="173" t="n">
        <f aca="false">C107*(F38+F67+F77+F95+F102+F106)</f>
        <v>194.683712352257</v>
      </c>
      <c r="H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487.293852484648</v>
      </c>
      <c r="E108" s="173" t="n">
        <f aca="false">((E38+E67+E77+E95+E102+E106+E107)/(1-C108))*C108</f>
        <v>462.794761227574</v>
      </c>
      <c r="F108" s="173" t="n">
        <f aca="false">((F38+F67+F77+F95+F102+F106+F107)/(1-C108))*C108</f>
        <v>533.371805613239</v>
      </c>
      <c r="H108" s="312"/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169.003648260572</v>
      </c>
      <c r="E109" s="233" t="n">
        <f aca="false">((E38+E67+E77+E95+E102+E106+E107)/(1-C108))*C109</f>
        <v>160.506853604939</v>
      </c>
      <c r="F109" s="233" t="n">
        <f aca="false">((F38+F67+F77+F95+F102+F106+F107)/(1-C108))*C109</f>
        <v>184.984441253146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36.6174571231238</v>
      </c>
      <c r="E110" s="233" t="n">
        <f aca="false">((E38+E67+E77+E95+E102+E106+E107)/(1-C108))*C110</f>
        <v>34.7764849477368</v>
      </c>
      <c r="F110" s="233" t="n">
        <f aca="false">((F38+F67+F77+F95+F102+F106+F107)/(1-C108))*C110</f>
        <v>40.0799622715151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  <c r="F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281.672747100953</v>
      </c>
      <c r="E112" s="233" t="n">
        <f aca="false">((E38+E67+E77+E95+E102+E106+E107)/(1-C108))*C112</f>
        <v>267.511422674898</v>
      </c>
      <c r="F112" s="233" t="n">
        <f aca="false">((F38+F67+F77+F95+F102+F106+F107)/(1-C108))*C112</f>
        <v>308.307402088578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  <c r="F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819.214545188377</v>
      </c>
      <c r="E114" s="202" t="n">
        <f aca="false">SUM(E106:E108)</f>
        <v>778.027873533568</v>
      </c>
      <c r="F114" s="202" t="n">
        <f aca="false">SUM(F106:F108)</f>
        <v>896.678541959482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  <c r="F116" s="239"/>
    </row>
    <row r="117" customFormat="false" ht="16.7" hidden="false" customHeight="true" outlineLevel="0" collapsed="false">
      <c r="B117" s="316" t="s">
        <v>248</v>
      </c>
      <c r="C117" s="316"/>
      <c r="D117" s="317" t="s">
        <v>114</v>
      </c>
      <c r="E117" s="317" t="s">
        <v>114</v>
      </c>
      <c r="F117" s="317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  <c r="F118" s="191" t="n">
        <f aca="false">F38</f>
        <v>2530.74304764438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2080.52262862969</v>
      </c>
      <c r="E119" s="191" t="n">
        <f aca="false">E67</f>
        <v>1661.27053162969</v>
      </c>
      <c r="F119" s="191" t="n">
        <f aca="false">F67</f>
        <v>1859.43039627193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  <c r="F120" s="191" t="n">
        <f aca="false">F77</f>
        <v>165.763669620707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391.36207528598</v>
      </c>
      <c r="E121" s="191" t="n">
        <f aca="false">E95</f>
        <v>573.676022086373</v>
      </c>
      <c r="F121" s="191" t="n">
        <f aca="false">F95</f>
        <v>666.747386275052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  <c r="F122" s="191" t="n">
        <f aca="false">F102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4814.24039683068</v>
      </c>
      <c r="E123" s="244" t="n">
        <f aca="false">SUM(E118:E122)</f>
        <v>4572.2005799644</v>
      </c>
      <c r="F123" s="244" t="n">
        <f aca="false">SUM(F118:F122)</f>
        <v>5269.46949981207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819.214545188377</v>
      </c>
      <c r="E124" s="191" t="n">
        <f aca="false">E114</f>
        <v>778.027873533568</v>
      </c>
      <c r="F124" s="191" t="n">
        <f aca="false">F114</f>
        <v>896.678541959482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5633.45</v>
      </c>
      <c r="E125" s="247" t="n">
        <f aca="false">ROUND(E118+E119+E120+E121+E122+E124,2)</f>
        <v>5350.23</v>
      </c>
      <c r="F125" s="247" t="n">
        <f aca="false">ROUND(F118+F119+F120+F121+F122+F124,2)</f>
        <v>6166.15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7.35" hidden="false" customHeight="true" outlineLevel="0" collapsed="false">
      <c r="B128" s="319" t="s">
        <v>258</v>
      </c>
      <c r="C128" s="319"/>
      <c r="D128" s="320" t="s">
        <v>259</v>
      </c>
      <c r="E128" s="320" t="s">
        <v>260</v>
      </c>
      <c r="F128" s="319" t="s">
        <v>261</v>
      </c>
    </row>
    <row r="129" customFormat="false" ht="25.5" hidden="false" customHeight="true" outlineLevel="0" collapsed="false">
      <c r="B129" s="321" t="s">
        <v>282</v>
      </c>
      <c r="C129" s="321"/>
      <c r="D129" s="322" t="n">
        <f aca="false">E16</f>
        <v>2</v>
      </c>
      <c r="E129" s="323" t="n">
        <f aca="false">E125*2</f>
        <v>10700.46</v>
      </c>
      <c r="F129" s="324" t="n">
        <f aca="false">D129*E129</f>
        <v>21400.92</v>
      </c>
    </row>
    <row r="130" customFormat="false" ht="25.5" hidden="false" customHeight="true" outlineLevel="0" collapsed="false">
      <c r="B130" s="321" t="s">
        <v>283</v>
      </c>
      <c r="C130" s="321"/>
      <c r="D130" s="322" t="n">
        <f aca="false">F16</f>
        <v>1</v>
      </c>
      <c r="E130" s="323" t="n">
        <f aca="false">F125*2</f>
        <v>12332.3</v>
      </c>
      <c r="F130" s="324" t="n">
        <f aca="false">D130*E130</f>
        <v>12332.3</v>
      </c>
    </row>
    <row r="131" customFormat="false" ht="25.5" hidden="false" customHeight="true" outlineLevel="0" collapsed="false">
      <c r="B131" s="321" t="s">
        <v>284</v>
      </c>
      <c r="C131" s="321"/>
      <c r="D131" s="322" t="n">
        <f aca="false">D16</f>
        <v>3</v>
      </c>
      <c r="E131" s="323" t="n">
        <f aca="false">D125</f>
        <v>5633.45</v>
      </c>
      <c r="F131" s="324" t="n">
        <f aca="false">D131*E131</f>
        <v>16900.35</v>
      </c>
    </row>
    <row r="132" customFormat="false" ht="27.75" hidden="false" customHeight="true" outlineLevel="0" collapsed="false">
      <c r="B132" s="325" t="s">
        <v>264</v>
      </c>
      <c r="C132" s="325"/>
      <c r="D132" s="325"/>
      <c r="E132" s="326"/>
      <c r="F132" s="324" t="n">
        <f aca="false">SUM(F129:F131)</f>
        <v>50633.57</v>
      </c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6:F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28:C128"/>
    <mergeCell ref="B129:C129"/>
    <mergeCell ref="B130:C130"/>
    <mergeCell ref="B131:C131"/>
    <mergeCell ref="B132:C13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  <colBreaks count="1" manualBreakCount="1">
    <brk id="6" man="true" max="65535" min="0"/>
  </col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C23" activeCellId="0" sqref="C23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313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Resumo!E87</f>
        <v>2</v>
      </c>
      <c r="E16" s="143" t="n">
        <f aca="false">Resumo!E86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Dourados!C26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5527.91</v>
      </c>
      <c r="E130" s="256" t="n">
        <f aca="false">D130*C130</f>
        <v>11055.82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11055.82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A34" activeCellId="0" sqref="A34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315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Resumo!E90</f>
        <v>1</v>
      </c>
      <c r="E16" s="143" t="n">
        <f aca="false">Resumo!E89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Naviraí!C26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E57" activeCellId="0" sqref="E57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316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Resumo!E93</f>
        <v>2</v>
      </c>
      <c r="E16" s="143" t="n">
        <f aca="false">Resumo!E92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'Nova Andradina'!C26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3.75</v>
      </c>
      <c r="D56" s="284" t="n">
        <f aca="false">(C56*26*2)-(D31*0.06)</f>
        <v>95.7846503448</v>
      </c>
      <c r="E56" s="284" t="n">
        <f aca="false">(C56*15*2)-(E31*0.06)</f>
        <v>13.2846503448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975.69635584777</v>
      </c>
      <c r="E62" s="192" t="n">
        <f aca="false">SUM(E56:E61)</f>
        <v>550.94425884777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975.69635584777</v>
      </c>
      <c r="E66" s="173" t="n">
        <f aca="false">E62</f>
        <v>550.94425884777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2093.52262862969</v>
      </c>
      <c r="E67" s="202" t="n">
        <f aca="false">SUM(E64:E66)</f>
        <v>1668.77053162969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365.332637906502</v>
      </c>
      <c r="E81" s="178" t="n">
        <f aca="false">C81*(E38+E67+E77)</f>
        <v>329.936629823169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12.2751766336585</v>
      </c>
      <c r="E82" s="178" t="n">
        <f aca="false">C82*(E38+E67+E77)</f>
        <v>11.0858707620585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0.820902437375911</v>
      </c>
      <c r="E83" s="178" t="n">
        <f aca="false">C83*(E38+E67+E77)</f>
        <v>0.741367607212661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8.4184817528255</v>
      </c>
      <c r="E84" s="178" t="n">
        <f aca="false">C84*(E38+E67+E77)</f>
        <v>7.60283973989189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5.6788474300628</v>
      </c>
      <c r="E85" s="178" t="n">
        <f aca="false">C85*(E38+E67+E77)</f>
        <v>5.12864055369288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392.526046160425</v>
      </c>
      <c r="E87" s="202" t="n">
        <f aca="false">SUM(E81:E86)</f>
        <v>354.495348486025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392.526046160425</v>
      </c>
      <c r="E93" s="220" t="n">
        <f aca="false">E87</f>
        <v>354.495348486025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392.526046160425</v>
      </c>
      <c r="E95" s="202" t="n">
        <f aca="false">SUM(E93:E94)</f>
        <v>574.347543744707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154.508939766564</v>
      </c>
      <c r="E106" s="197" t="n">
        <f aca="false">C106*(E38+E67+E77+E95+E102)</f>
        <v>146.571907251928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178.388296407486</v>
      </c>
      <c r="E107" s="173" t="n">
        <f aca="false">C107*(E38+E67+E77+E95+E102+E106)</f>
        <v>169.224595517713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488.727519141268</v>
      </c>
      <c r="E108" s="173" t="n">
        <f aca="false">((E38+E67+E77+E95+E102+E106+E107)/(1-C108))*C108</f>
        <v>463.621876606394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169.500873690613</v>
      </c>
      <c r="E109" s="233" t="n">
        <f aca="false">((E38+E67+E77+E95+E102+E106+E107)/(1-C108))*C109</f>
        <v>160.793714429963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36.7251892996328</v>
      </c>
      <c r="E110" s="233" t="n">
        <f aca="false">((E38+E67+E77+E95+E102+E106+E107)/(1-C108))*C110</f>
        <v>34.838638126492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282.501456151022</v>
      </c>
      <c r="E112" s="233" t="n">
        <f aca="false">((E38+E67+E77+E95+E102+E106+E107)/(1-C108))*C112</f>
        <v>267.989524049938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821.624755315318</v>
      </c>
      <c r="E114" s="202" t="n">
        <f aca="false">SUM(E106:E108)</f>
        <v>779.418379376034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2093.52262862969</v>
      </c>
      <c r="E119" s="191" t="n">
        <f aca="false">E67</f>
        <v>1668.77053162969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392.526046160425</v>
      </c>
      <c r="E121" s="191" t="n">
        <f aca="false">E95</f>
        <v>574.347543744707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4828.40436770512</v>
      </c>
      <c r="E123" s="244" t="n">
        <f aca="false">SUM(E118:E122)</f>
        <v>4580.37210162274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821.624755315318</v>
      </c>
      <c r="E124" s="191" t="n">
        <f aca="false">E114</f>
        <v>779.418379376034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5650.03</v>
      </c>
      <c r="E125" s="247" t="n">
        <f aca="false">ROUND(E118+E119+E120+E121+E122+E124,2)</f>
        <v>5359.79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10719.58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5650.03</v>
      </c>
      <c r="E130" s="256" t="n">
        <f aca="false">D130*C130</f>
        <v>11300.06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11300.06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E57" activeCellId="0" sqref="E57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317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Resumo!E96</f>
        <v>2</v>
      </c>
      <c r="E16" s="143" t="n">
        <f aca="false">Resumo!E95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'Ponta Porã'!C26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3.36</v>
      </c>
      <c r="D56" s="284" t="n">
        <f aca="false">(C56*26*2)-(D31*0.06)</f>
        <v>75.5046503448</v>
      </c>
      <c r="E56" s="284" t="n">
        <f aca="false">(C56*15*2)-(E31*0.06)</f>
        <v>1.5846503448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955.41635584777</v>
      </c>
      <c r="E62" s="192" t="n">
        <f aca="false">SUM(E56:E61)</f>
        <v>539.24425884777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955.41635584777</v>
      </c>
      <c r="E66" s="173" t="n">
        <f aca="false">E62</f>
        <v>539.24425884777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2073.24262862969</v>
      </c>
      <c r="E67" s="202" t="n">
        <f aca="false">SUM(E64:E66)</f>
        <v>1657.07053162969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363.642637906502</v>
      </c>
      <c r="E81" s="178" t="n">
        <f aca="false">C81*(E38+E67+E77)</f>
        <v>328.961629823169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12.2183926336585</v>
      </c>
      <c r="E82" s="178" t="n">
        <f aca="false">C82*(E38+E67+E77)</f>
        <v>11.0531107620585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0.817105007375911</v>
      </c>
      <c r="E83" s="178" t="n">
        <f aca="false">C83*(E38+E67+E77)</f>
        <v>0.739176782212661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8.37953851949217</v>
      </c>
      <c r="E84" s="178" t="n">
        <f aca="false">C84*(E38+E67+E77)</f>
        <v>7.58037248989189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5.6525775292628</v>
      </c>
      <c r="E85" s="178" t="n">
        <f aca="false">C85*(E38+E67+E77)</f>
        <v>5.11348484169288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390.710251596292</v>
      </c>
      <c r="E87" s="202" t="n">
        <f aca="false">SUM(E81:E86)</f>
        <v>353.447774699025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390.710251596292</v>
      </c>
      <c r="E93" s="220" t="n">
        <f aca="false">E87</f>
        <v>353.447774699025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390.710251596292</v>
      </c>
      <c r="E95" s="202" t="n">
        <f aca="false">SUM(E93:E94)</f>
        <v>573.299969957707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153.801874340512</v>
      </c>
      <c r="E106" s="197" t="n">
        <f aca="false">C106*(E38+E67+E77+E95+E102)</f>
        <v>146.163984890744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177.571954019838</v>
      </c>
      <c r="E107" s="173" t="n">
        <f aca="false">C107*(E38+E67+E77+E95+E102+E106)</f>
        <v>168.753628755608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0.0665</v>
      </c>
      <c r="D108" s="173" t="n">
        <f aca="false">((D38+D67+D77+D95+D102+D106+D107)/(1-C108))*C108</f>
        <v>365.994514943587</v>
      </c>
      <c r="E108" s="173" t="n">
        <f aca="false">((E38+E67+E77+E95+E102+E106+E107)/(1-C108))*C108</f>
        <v>347.819017041841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165.110307493348</v>
      </c>
      <c r="E109" s="233" t="n">
        <f aca="false">((E38+E67+E77+E95+E102+E106+E107)/(1-C108))*C109</f>
        <v>156.910834755718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35.773899956892</v>
      </c>
      <c r="E110" s="233" t="n">
        <f aca="false">((E38+E67+E77+E95+E102+E106+E107)/(1-C108))*C110</f>
        <v>33.9973475304055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0.03</v>
      </c>
      <c r="D112" s="233" t="n">
        <f aca="false">((D38+D67+D77+D95+D102+D106+D107)/(1-C108))*C112</f>
        <v>165.110307493348</v>
      </c>
      <c r="E112" s="233" t="n">
        <f aca="false">((E38+E67+E77+E95+E102+E106+E107)/(1-C108))*C112</f>
        <v>156.910834755718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697.368343303937</v>
      </c>
      <c r="E114" s="202" t="n">
        <f aca="false">SUM(E106:E108)</f>
        <v>662.736630688193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2073.24262862969</v>
      </c>
      <c r="E119" s="191" t="n">
        <f aca="false">E67</f>
        <v>1657.07053162969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390.710251596292</v>
      </c>
      <c r="E121" s="191" t="n">
        <f aca="false">E95</f>
        <v>573.299969957707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4806.30857314099</v>
      </c>
      <c r="E123" s="244" t="n">
        <f aca="false">SUM(E118:E122)</f>
        <v>4567.62452783573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697.368343303937</v>
      </c>
      <c r="E124" s="191" t="n">
        <f aca="false">E114</f>
        <v>662.736630688193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5503.68</v>
      </c>
      <c r="E125" s="247" t="n">
        <f aca="false">ROUND(E118+E119+E120+E121+E122+E124,2)</f>
        <v>5230.36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10460.72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5503.68</v>
      </c>
      <c r="E130" s="256" t="n">
        <f aca="false">D130*C130</f>
        <v>11007.36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11007.36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D31" activeCellId="0" sqref="D31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318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Resumo!E99</f>
        <v>2</v>
      </c>
      <c r="E16" s="143" t="n">
        <f aca="false">Resumo!E98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Amambaí!C26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5527.91</v>
      </c>
      <c r="E130" s="256" t="n">
        <f aca="false">D130*C130</f>
        <v>11055.82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11055.82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37" activeCellId="0" sqref="A37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319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Resumo!E102</f>
        <v>1</v>
      </c>
      <c r="E16" s="143" t="n">
        <f aca="false">Resumo!E101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Bataguassu!C26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103" activeCellId="0" sqref="A103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320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Resumo!E105</f>
        <v>2</v>
      </c>
      <c r="E16" s="143" t="n">
        <f aca="false">Resumo!E104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Deodápolis!C26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5527.91</v>
      </c>
      <c r="E130" s="256" t="n">
        <f aca="false">D130*C130</f>
        <v>11055.82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11055.82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A88" activeCellId="0" sqref="A88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321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Resumo!E108</f>
        <v>1</v>
      </c>
      <c r="E16" s="143" t="n">
        <f aca="false">Resumo!E107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'Fátima do Sul'!C26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A88" activeCellId="0" sqref="A88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322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Resumo!E111</f>
        <v>1</v>
      </c>
      <c r="E16" s="143" t="n">
        <f aca="false">Resumo!E110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Iguatemi!C26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E56" activeCellId="0" sqref="E56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323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Resumo!E114</f>
        <v>1</v>
      </c>
      <c r="E16" s="143" t="n">
        <f aca="false">Resumo!E113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Ivinhema!C26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3</v>
      </c>
      <c r="D56" s="284" t="n">
        <f aca="false">(C56*26*2)-(D31*0.06)</f>
        <v>56.7846503448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936.69635584777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936.69635584777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2054.52262862969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362.082637906502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12.1659766336585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0.813599687375911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8.34359091949217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5.6283283900628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389.034133537092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389.034133537092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389.034133537092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153.149198562617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176.81840720047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484.426519171408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168.009197400488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36.4019927701058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280.015329000814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814.394124934495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2054.52262862969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389.034133537092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4785.91245508179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814.394124934495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5600.31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5600.31</v>
      </c>
      <c r="E130" s="256" t="n">
        <f aca="false">D130*C130</f>
        <v>5600.31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5600.31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E56" activeCellId="0" sqref="E56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324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Resumo!E117</f>
        <v>2</v>
      </c>
      <c r="E16" s="143" t="n">
        <f aca="false">Resumo!E116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Maracaju!C26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0.0665</v>
      </c>
      <c r="D108" s="173" t="n">
        <f aca="false">((D38+D67+D77+D95+D102+D106+D107)/(1-C108))*C108</f>
        <v>359.730131970559</v>
      </c>
      <c r="E108" s="173" t="n">
        <f aca="false">((E38+E67+E77+E95+E102+E106+E107)/(1-C108))*C108</f>
        <v>347.687543594936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162.284270061906</v>
      </c>
      <c r="E109" s="233" t="n">
        <f aca="false">((E38+E67+E77+E95+E102+E106+E107)/(1-C108))*C109</f>
        <v>156.851523426287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35.1615918467463</v>
      </c>
      <c r="E110" s="233" t="n">
        <f aca="false">((E38+E67+E77+E95+E102+E106+E107)/(1-C108))*C110</f>
        <v>33.9844967423622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0.03</v>
      </c>
      <c r="D112" s="233" t="n">
        <f aca="false">((D38+D67+D77+D95+D102+D106+D107)/(1-C108))*C112</f>
        <v>162.284270061906</v>
      </c>
      <c r="E112" s="233" t="n">
        <f aca="false">((E38+E67+E77+E95+E102+E106+E107)/(1-C108))*C112</f>
        <v>156.851523426287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685.432147002208</v>
      </c>
      <c r="E114" s="202" t="n">
        <f aca="false">SUM(E106:E108)</f>
        <v>662.486120322291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685.432147002208</v>
      </c>
      <c r="E124" s="191" t="n">
        <f aca="false">E114</f>
        <v>662.486120322291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5409.48</v>
      </c>
      <c r="E125" s="247" t="n">
        <f aca="false">ROUND(E118+E119+E120+E121+E122+E124,2)</f>
        <v>5228.38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10456.76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2</v>
      </c>
      <c r="D130" s="255" t="n">
        <f aca="false">D125</f>
        <v>5409.48</v>
      </c>
      <c r="E130" s="256" t="n">
        <f aca="false">D130*C130</f>
        <v>10818.96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10818.96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109" activeCellId="0" sqref="A109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325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Resumo!E120</f>
        <v>1</v>
      </c>
      <c r="E16" s="143" t="n">
        <f aca="false">Resumo!E119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'Mundo Novo'!C26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328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55" colorId="64" zoomScale="100" zoomScaleNormal="100" zoomScalePageLayoutView="100" workbookViewId="0">
      <selection pane="topLeft" activeCell="D129" activeCellId="0" sqref="D129"/>
    </sheetView>
  </sheetViews>
  <sheetFormatPr defaultColWidth="8.460937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9" width="19.14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20" t="s">
        <v>0</v>
      </c>
      <c r="C1" s="120"/>
      <c r="D1" s="120"/>
      <c r="E1" s="120"/>
    </row>
    <row r="2" customFormat="false" ht="16.7" hidden="false" customHeight="true" outlineLevel="0" collapsed="false">
      <c r="B2" s="121" t="s">
        <v>144</v>
      </c>
      <c r="C2" s="121"/>
      <c r="D2" s="121"/>
      <c r="E2" s="121"/>
    </row>
    <row r="3" customFormat="false" ht="13.9" hidden="false" customHeight="false" outlineLevel="0" collapsed="false">
      <c r="B3" s="122"/>
      <c r="C3" s="122"/>
      <c r="D3" s="122"/>
      <c r="E3" s="123"/>
    </row>
    <row r="4" customFormat="false" ht="13.9" hidden="false" customHeight="false" outlineLevel="0" collapsed="false">
      <c r="B4" s="329" t="s">
        <v>145</v>
      </c>
      <c r="C4" s="125" t="str">
        <f aca="false">Jardim!C4</f>
        <v>35014.499513/2022-13</v>
      </c>
      <c r="D4" s="125"/>
      <c r="E4" s="125"/>
    </row>
    <row r="5" customFormat="false" ht="13.9" hidden="false" customHeight="false" outlineLevel="0" collapsed="false">
      <c r="B5" s="329" t="s">
        <v>147</v>
      </c>
      <c r="C5" s="126" t="n">
        <f aca="false">'Horas Extras'!C5:E5</f>
        <v>0</v>
      </c>
      <c r="D5" s="126"/>
      <c r="E5" s="126"/>
    </row>
    <row r="6" customFormat="false" ht="13.9" hidden="false" customHeight="false" outlineLevel="0" collapsed="false">
      <c r="B6" s="329" t="s">
        <v>148</v>
      </c>
      <c r="C6" s="127" t="n">
        <f aca="false">'Horas Extras'!C6:E6</f>
        <v>0</v>
      </c>
      <c r="D6" s="127"/>
      <c r="E6" s="127"/>
    </row>
    <row r="7" customFormat="false" ht="13.9" hidden="false" customHeight="false" outlineLevel="0" collapsed="false">
      <c r="B7" s="329"/>
      <c r="C7" s="262"/>
      <c r="D7" s="262"/>
      <c r="E7" s="263"/>
    </row>
    <row r="8" customFormat="false" ht="13.9" hidden="false" customHeight="false" outlineLevel="0" collapsed="false">
      <c r="B8" s="333" t="s">
        <v>149</v>
      </c>
      <c r="C8" s="265"/>
      <c r="D8" s="266"/>
      <c r="E8" s="263"/>
    </row>
    <row r="9" customFormat="false" ht="15.75" hidden="false" customHeight="false" outlineLevel="0" collapsed="false">
      <c r="B9" s="334" t="s">
        <v>288</v>
      </c>
      <c r="C9" s="132"/>
      <c r="D9" s="132"/>
      <c r="E9" s="132"/>
    </row>
    <row r="10" customFormat="false" ht="15.75" hidden="false" customHeight="false" outlineLevel="0" collapsed="false">
      <c r="B10" s="334" t="s">
        <v>289</v>
      </c>
      <c r="C10" s="133" t="s">
        <v>326</v>
      </c>
      <c r="D10" s="133"/>
      <c r="E10" s="133"/>
    </row>
    <row r="11" customFormat="false" ht="15.75" hidden="false" customHeight="false" outlineLevel="0" collapsed="false">
      <c r="B11" s="335" t="s">
        <v>291</v>
      </c>
      <c r="C11" s="133" t="s">
        <v>266</v>
      </c>
      <c r="D11" s="133"/>
      <c r="E11" s="133"/>
    </row>
    <row r="12" customFormat="false" ht="15.75" hidden="false" customHeight="false" outlineLevel="0" collapsed="false">
      <c r="B12" s="334" t="s">
        <v>292</v>
      </c>
      <c r="C12" s="133" t="n">
        <v>12</v>
      </c>
      <c r="D12" s="133"/>
      <c r="E12" s="133"/>
    </row>
    <row r="13" customFormat="false" ht="13.9" hidden="false" customHeight="false" outlineLevel="0" collapsed="false">
      <c r="B13" s="336"/>
      <c r="C13" s="267"/>
      <c r="D13" s="265"/>
      <c r="E13" s="263"/>
    </row>
    <row r="14" customFormat="false" ht="14.25" hidden="false" customHeight="true" outlineLevel="0" collapsed="false">
      <c r="B14" s="337" t="s">
        <v>154</v>
      </c>
      <c r="C14" s="337"/>
      <c r="D14" s="337"/>
      <c r="E14" s="337"/>
    </row>
    <row r="15" customFormat="false" ht="52.5" hidden="false" customHeight="false" outlineLevel="0" collapsed="false">
      <c r="B15" s="340" t="s">
        <v>155</v>
      </c>
      <c r="C15" s="340" t="s">
        <v>156</v>
      </c>
      <c r="D15" s="140" t="s">
        <v>267</v>
      </c>
      <c r="E15" s="140" t="s">
        <v>268</v>
      </c>
    </row>
    <row r="16" customFormat="false" ht="52.5" hidden="false" customHeight="false" outlineLevel="0" collapsed="false">
      <c r="B16" s="141" t="s">
        <v>270</v>
      </c>
      <c r="C16" s="143" t="s">
        <v>159</v>
      </c>
      <c r="D16" s="143" t="n">
        <f aca="false">Resumo!E123</f>
        <v>1</v>
      </c>
      <c r="E16" s="143" t="n">
        <f aca="false">Resumo!E122</f>
        <v>0</v>
      </c>
    </row>
    <row r="17" customFormat="false" ht="13.9" hidden="false" customHeight="false" outlineLevel="0" collapsed="false">
      <c r="B17" s="144"/>
      <c r="C17" s="145"/>
      <c r="D17" s="130"/>
      <c r="E17" s="123"/>
    </row>
    <row r="18" customFormat="false" ht="13.9" hidden="false" customHeight="false" outlineLevel="0" collapsed="false">
      <c r="B18" s="144"/>
      <c r="C18" s="145"/>
      <c r="D18" s="130"/>
      <c r="E18" s="123"/>
    </row>
    <row r="19" customFormat="false" ht="16.7" hidden="false" customHeight="true" outlineLevel="0" collapsed="false">
      <c r="B19" s="139" t="s">
        <v>160</v>
      </c>
      <c r="C19" s="139"/>
      <c r="D19" s="139"/>
      <c r="E19" s="139"/>
    </row>
    <row r="20" customFormat="false" ht="16.7" hidden="false" customHeight="true" outlineLevel="0" collapsed="false">
      <c r="B20" s="140" t="s">
        <v>161</v>
      </c>
      <c r="C20" s="140"/>
      <c r="D20" s="140"/>
      <c r="E20" s="140"/>
    </row>
    <row r="21" customFormat="false" ht="15.75" hidden="false" customHeight="false" outlineLevel="0" collapsed="false">
      <c r="B21" s="146" t="s">
        <v>162</v>
      </c>
      <c r="C21" s="135" t="s">
        <v>163</v>
      </c>
      <c r="D21" s="135"/>
      <c r="E21" s="135"/>
    </row>
    <row r="22" customFormat="false" ht="15.75" hidden="false" customHeight="false" outlineLevel="0" collapsed="false">
      <c r="B22" s="146" t="s">
        <v>164</v>
      </c>
      <c r="C22" s="135" t="s">
        <v>165</v>
      </c>
      <c r="D22" s="135"/>
      <c r="E22" s="135"/>
    </row>
    <row r="23" customFormat="false" ht="15.75" hidden="false" customHeight="false" outlineLevel="0" collapsed="false">
      <c r="B23" s="147" t="s">
        <v>166</v>
      </c>
      <c r="C23" s="148" t="n">
        <f aca="false">'Campo Grande'!C23</f>
        <v>1653.58916092</v>
      </c>
      <c r="D23" s="148"/>
      <c r="E23" s="148"/>
    </row>
    <row r="24" customFormat="false" ht="15.75" hidden="false" customHeight="false" outlineLevel="0" collapsed="false">
      <c r="B24" s="147" t="s">
        <v>167</v>
      </c>
      <c r="C24" s="135" t="s">
        <v>168</v>
      </c>
      <c r="D24" s="135"/>
      <c r="E24" s="135"/>
    </row>
    <row r="25" customFormat="false" ht="15.75" hidden="false" customHeight="false" outlineLevel="0" collapsed="false">
      <c r="B25" s="147" t="s">
        <v>169</v>
      </c>
      <c r="C25" s="135" t="s">
        <v>170</v>
      </c>
      <c r="D25" s="135"/>
      <c r="E25" s="135"/>
    </row>
    <row r="26" customFormat="false" ht="15.75" hidden="false" customHeight="false" outlineLevel="0" collapsed="false">
      <c r="B26" s="147" t="s">
        <v>171</v>
      </c>
      <c r="C26" s="135" t="str">
        <f aca="false">'Rio Brilhante'!C26</f>
        <v>MS000120/2022</v>
      </c>
      <c r="D26" s="135"/>
      <c r="E26" s="135"/>
    </row>
    <row r="27" customFormat="false" ht="13.9" hidden="false" customHeight="false" outlineLevel="0" collapsed="false">
      <c r="B27" s="149"/>
      <c r="C27" s="269"/>
      <c r="D27" s="151"/>
      <c r="E27" s="123"/>
    </row>
    <row r="28" customFormat="false" ht="39.75" hidden="false" customHeight="false" outlineLevel="0" collapsed="false">
      <c r="B28" s="152" t="s">
        <v>173</v>
      </c>
      <c r="C28" s="153" t="s">
        <v>174</v>
      </c>
      <c r="D28" s="153" t="s">
        <v>272</v>
      </c>
      <c r="E28" s="153" t="s">
        <v>273</v>
      </c>
    </row>
    <row r="29" customFormat="false" ht="16.7" hidden="false" customHeight="true" outlineLevel="0" collapsed="false">
      <c r="B29" s="139" t="s">
        <v>175</v>
      </c>
      <c r="C29" s="139"/>
      <c r="D29" s="139"/>
      <c r="E29" s="139"/>
    </row>
    <row r="30" customFormat="false" ht="27" hidden="false" customHeight="false" outlineLevel="0" collapsed="false">
      <c r="B30" s="154" t="s">
        <v>176</v>
      </c>
      <c r="C30" s="155" t="s">
        <v>177</v>
      </c>
      <c r="D30" s="156" t="s">
        <v>114</v>
      </c>
      <c r="E30" s="156" t="s">
        <v>114</v>
      </c>
    </row>
    <row r="31" customFormat="false" ht="14.25" hidden="false" customHeight="false" outlineLevel="0" collapsed="false">
      <c r="B31" s="157" t="s">
        <v>293</v>
      </c>
      <c r="C31" s="272" t="n">
        <f aca="false">C23</f>
        <v>1653.58916092</v>
      </c>
      <c r="D31" s="159" t="n">
        <f aca="false">C31</f>
        <v>1653.58916092</v>
      </c>
      <c r="E31" s="159" t="n">
        <f aca="false">C31</f>
        <v>1653.58916092</v>
      </c>
    </row>
    <row r="32" customFormat="false" ht="14.25" hidden="false" customHeight="false" outlineLevel="0" collapsed="false">
      <c r="B32" s="157" t="s">
        <v>179</v>
      </c>
      <c r="C32" s="273" t="n">
        <v>0.3</v>
      </c>
      <c r="D32" s="161" t="n">
        <f aca="false">D31*C32</f>
        <v>496.076748276</v>
      </c>
      <c r="E32" s="161" t="n">
        <f aca="false">E31*C32</f>
        <v>496.076748276</v>
      </c>
    </row>
    <row r="33" customFormat="false" ht="14.25" hidden="false" customHeight="false" outlineLevel="0" collapsed="false">
      <c r="B33" s="157" t="s">
        <v>180</v>
      </c>
      <c r="C33" s="274"/>
      <c r="D33" s="161"/>
      <c r="E33" s="161"/>
    </row>
    <row r="34" customFormat="false" ht="14.25" hidden="false" customHeight="false" outlineLevel="0" collapsed="false">
      <c r="B34" s="157" t="s">
        <v>181</v>
      </c>
      <c r="C34" s="275"/>
      <c r="D34" s="161" t="n">
        <v>0</v>
      </c>
      <c r="E34" s="161" t="n">
        <v>0</v>
      </c>
    </row>
    <row r="35" customFormat="false" ht="14.25" hidden="false" customHeight="false" outlineLevel="0" collapsed="false">
      <c r="B35" s="157" t="s">
        <v>182</v>
      </c>
      <c r="C35" s="275"/>
      <c r="D35" s="161" t="n">
        <v>0</v>
      </c>
      <c r="E35" s="161" t="n">
        <v>0</v>
      </c>
    </row>
    <row r="36" customFormat="false" ht="14.25" hidden="false" customHeight="false" outlineLevel="0" collapsed="false">
      <c r="B36" s="164" t="s">
        <v>183</v>
      </c>
      <c r="C36" s="276"/>
      <c r="D36" s="161" t="n">
        <v>0</v>
      </c>
      <c r="E36" s="161" t="n">
        <v>0</v>
      </c>
    </row>
    <row r="37" customFormat="false" ht="14.25" hidden="false" customHeight="false" outlineLevel="0" collapsed="false">
      <c r="B37" s="157" t="s">
        <v>184</v>
      </c>
      <c r="C37" s="277"/>
      <c r="D37" s="161" t="n">
        <v>0</v>
      </c>
      <c r="E37" s="161" t="n">
        <v>0</v>
      </c>
    </row>
    <row r="38" customFormat="false" ht="14.25" hidden="false" customHeight="false" outlineLevel="0" collapsed="false">
      <c r="B38" s="167" t="s">
        <v>104</v>
      </c>
      <c r="C38" s="278"/>
      <c r="D38" s="169" t="n">
        <f aca="false">SUM(D31:D37)</f>
        <v>2149.665909196</v>
      </c>
      <c r="E38" s="169" t="n">
        <f aca="false">SUM(E31:E37)</f>
        <v>2149.665909196</v>
      </c>
    </row>
    <row r="39" customFormat="false" ht="13.9" hidden="false" customHeight="false" outlineLevel="0" collapsed="false">
      <c r="B39" s="149"/>
      <c r="C39" s="269"/>
      <c r="D39" s="151"/>
      <c r="E39" s="123"/>
    </row>
    <row r="40" customFormat="false" ht="16.7" hidden="false" customHeight="true" outlineLevel="0" collapsed="false">
      <c r="B40" s="139" t="s">
        <v>185</v>
      </c>
      <c r="C40" s="139"/>
      <c r="D40" s="139"/>
      <c r="E40" s="139"/>
    </row>
    <row r="41" customFormat="false" ht="14.25" hidden="false" customHeight="false" outlineLevel="0" collapsed="false">
      <c r="B41" s="170" t="s">
        <v>186</v>
      </c>
      <c r="C41" s="171" t="s">
        <v>187</v>
      </c>
      <c r="D41" s="171" t="s">
        <v>114</v>
      </c>
      <c r="E41" s="171" t="s">
        <v>114</v>
      </c>
    </row>
    <row r="42" customFormat="false" ht="14.25" hidden="false" customHeight="false" outlineLevel="0" collapsed="false">
      <c r="B42" s="157" t="s">
        <v>188</v>
      </c>
      <c r="C42" s="279" t="n">
        <f aca="false">1/12</f>
        <v>0.0833333333333333</v>
      </c>
      <c r="D42" s="173" t="n">
        <f aca="false">C42*D38</f>
        <v>179.138825766333</v>
      </c>
      <c r="E42" s="173" t="n">
        <f aca="false">C42*E38</f>
        <v>179.138825766333</v>
      </c>
    </row>
    <row r="43" customFormat="false" ht="27" hidden="false" customHeight="false" outlineLevel="0" collapsed="false">
      <c r="B43" s="157" t="s">
        <v>275</v>
      </c>
      <c r="C43" s="279" t="n">
        <f aca="false">C42/3</f>
        <v>0.0277777777777778</v>
      </c>
      <c r="D43" s="173" t="n">
        <f aca="false">C43*D38</f>
        <v>59.7129419221111</v>
      </c>
      <c r="E43" s="173" t="n">
        <f aca="false">C43*E38</f>
        <v>59.7129419221111</v>
      </c>
    </row>
    <row r="44" customFormat="false" ht="14.25" hidden="false" customHeight="false" outlineLevel="0" collapsed="false">
      <c r="B44" s="174" t="s">
        <v>104</v>
      </c>
      <c r="C44" s="280" t="n">
        <f aca="false">SUM(C42:C43)</f>
        <v>0.111111111111111</v>
      </c>
      <c r="D44" s="176" t="n">
        <f aca="false">SUM(D42:D43)</f>
        <v>238.851767688444</v>
      </c>
      <c r="E44" s="176" t="n">
        <f aca="false">SUM(E42:E43)</f>
        <v>238.851767688444</v>
      </c>
    </row>
    <row r="45" customFormat="false" ht="14.25" hidden="false" customHeight="false" outlineLevel="0" collapsed="false">
      <c r="B45" s="177" t="s">
        <v>190</v>
      </c>
      <c r="C45" s="171" t="s">
        <v>187</v>
      </c>
      <c r="D45" s="171" t="s">
        <v>114</v>
      </c>
      <c r="E45" s="171" t="s">
        <v>114</v>
      </c>
    </row>
    <row r="46" customFormat="false" ht="14.25" hidden="false" customHeight="false" outlineLevel="0" collapsed="false">
      <c r="B46" s="157" t="s">
        <v>191</v>
      </c>
      <c r="C46" s="279" t="n">
        <v>0.2</v>
      </c>
      <c r="D46" s="178" t="n">
        <f aca="false">C46*(D38+D44)</f>
        <v>477.703535376889</v>
      </c>
      <c r="E46" s="178" t="n">
        <f aca="false">C46*(E38+E44)</f>
        <v>477.703535376889</v>
      </c>
    </row>
    <row r="47" customFormat="false" ht="14.25" hidden="false" customHeight="false" outlineLevel="0" collapsed="false">
      <c r="B47" s="157" t="s">
        <v>192</v>
      </c>
      <c r="C47" s="279" t="n">
        <v>0.025</v>
      </c>
      <c r="D47" s="178" t="n">
        <f aca="false">C47*(D38+D44)</f>
        <v>59.7129419221111</v>
      </c>
      <c r="E47" s="178" t="n">
        <f aca="false">C47*(E38+E44)</f>
        <v>59.7129419221111</v>
      </c>
    </row>
    <row r="48" customFormat="false" ht="14.25" hidden="false" customHeight="false" outlineLevel="0" collapsed="false">
      <c r="B48" s="157" t="s">
        <v>193</v>
      </c>
      <c r="C48" s="279" t="n">
        <v>0.03</v>
      </c>
      <c r="D48" s="178" t="n">
        <f aca="false">C48*(D38+D44)</f>
        <v>71.6555303065333</v>
      </c>
      <c r="E48" s="178" t="n">
        <f aca="false">C48*(E38+E44)</f>
        <v>71.6555303065333</v>
      </c>
    </row>
    <row r="49" customFormat="false" ht="14.25" hidden="false" customHeight="false" outlineLevel="0" collapsed="false">
      <c r="B49" s="157" t="s">
        <v>194</v>
      </c>
      <c r="C49" s="279" t="n">
        <v>0.015</v>
      </c>
      <c r="D49" s="178" t="n">
        <f aca="false">C49*(D38+D44)</f>
        <v>35.8277651532667</v>
      </c>
      <c r="E49" s="178" t="n">
        <f aca="false">C49*(E38+E44)</f>
        <v>35.8277651532667</v>
      </c>
    </row>
    <row r="50" customFormat="false" ht="14.25" hidden="false" customHeight="false" outlineLevel="0" collapsed="false">
      <c r="B50" s="157" t="s">
        <v>195</v>
      </c>
      <c r="C50" s="279" t="n">
        <v>0.01</v>
      </c>
      <c r="D50" s="178" t="n">
        <f aca="false">C50*(D38+D44)</f>
        <v>23.8851767688444</v>
      </c>
      <c r="E50" s="178" t="n">
        <f aca="false">C50*(E38+E44)</f>
        <v>23.8851767688444</v>
      </c>
    </row>
    <row r="51" customFormat="false" ht="14.25" hidden="false" customHeight="false" outlineLevel="0" collapsed="false">
      <c r="B51" s="157" t="s">
        <v>196</v>
      </c>
      <c r="C51" s="279" t="n">
        <v>0.006</v>
      </c>
      <c r="D51" s="178" t="n">
        <f aca="false">C51*(D38+D44)</f>
        <v>14.3311060613067</v>
      </c>
      <c r="E51" s="178" t="n">
        <f aca="false">C51*(E38+E44)</f>
        <v>14.3311060613067</v>
      </c>
    </row>
    <row r="52" customFormat="false" ht="14.25" hidden="false" customHeight="false" outlineLevel="0" collapsed="false">
      <c r="B52" s="157" t="s">
        <v>197</v>
      </c>
      <c r="C52" s="279" t="n">
        <v>0.002</v>
      </c>
      <c r="D52" s="178" t="n">
        <f aca="false">C52*(D38+D44)</f>
        <v>4.77703535376889</v>
      </c>
      <c r="E52" s="178" t="n">
        <f aca="false">C52*(E38+E44)</f>
        <v>4.77703535376889</v>
      </c>
    </row>
    <row r="53" customFormat="false" ht="14.25" hidden="false" customHeight="false" outlineLevel="0" collapsed="false">
      <c r="B53" s="157" t="s">
        <v>198</v>
      </c>
      <c r="C53" s="279" t="n">
        <v>0.08</v>
      </c>
      <c r="D53" s="178" t="n">
        <f aca="false">C53*(D38+D44)</f>
        <v>191.081414150756</v>
      </c>
      <c r="E53" s="178" t="n">
        <f aca="false">C53*(E38+E44)</f>
        <v>191.081414150756</v>
      </c>
    </row>
    <row r="54" customFormat="false" ht="14.25" hidden="false" customHeight="false" outlineLevel="0" collapsed="false">
      <c r="B54" s="174" t="s">
        <v>104</v>
      </c>
      <c r="C54" s="280" t="n">
        <f aca="false">SUM(C46:C53)</f>
        <v>0.368</v>
      </c>
      <c r="D54" s="179" t="n">
        <f aca="false">SUM(D46:D53)</f>
        <v>878.974505093476</v>
      </c>
      <c r="E54" s="179" t="n">
        <f aca="false">SUM(E46:E53)</f>
        <v>878.974505093476</v>
      </c>
    </row>
    <row r="55" customFormat="false" ht="27" hidden="false" customHeight="false" outlineLevel="0" collapsed="false">
      <c r="B55" s="180" t="s">
        <v>199</v>
      </c>
      <c r="C55" s="181" t="s">
        <v>177</v>
      </c>
      <c r="D55" s="171" t="s">
        <v>114</v>
      </c>
      <c r="E55" s="171" t="s">
        <v>114</v>
      </c>
    </row>
    <row r="56" customFormat="false" ht="13.9" hidden="false" customHeight="false" outlineLevel="0" collapsed="false">
      <c r="B56" s="182" t="s">
        <v>200</v>
      </c>
      <c r="C56" s="281" t="n">
        <v>0</v>
      </c>
      <c r="D56" s="284" t="n">
        <v>0</v>
      </c>
      <c r="E56" s="284" t="n">
        <v>0</v>
      </c>
    </row>
    <row r="57" customFormat="false" ht="14.25" hidden="false" customHeight="false" outlineLevel="0" collapsed="false">
      <c r="B57" s="157" t="s">
        <v>201</v>
      </c>
      <c r="C57" s="283" t="n">
        <f aca="false">'Memória de Cálculo'!C6</f>
        <v>31.113827</v>
      </c>
      <c r="D57" s="284" t="n">
        <f aca="false">'Memória de Cálculo'!E6</f>
        <v>792.4236103908</v>
      </c>
      <c r="E57" s="284" t="n">
        <f aca="false">'Memória de Cálculo'!E7</f>
        <v>450.1715133908</v>
      </c>
    </row>
    <row r="58" customFormat="false" ht="14.25" hidden="false" customHeight="false" outlineLevel="0" collapsed="false">
      <c r="B58" s="186" t="s">
        <v>202</v>
      </c>
      <c r="C58" s="285" t="n">
        <v>80</v>
      </c>
      <c r="D58" s="188" t="n">
        <f aca="false">C58</f>
        <v>80</v>
      </c>
      <c r="E58" s="188" t="n">
        <f aca="false">C58</f>
        <v>80</v>
      </c>
    </row>
    <row r="59" customFormat="false" ht="14.25" hidden="false" customHeight="false" outlineLevel="0" collapsed="false">
      <c r="B59" s="157" t="s">
        <v>203</v>
      </c>
      <c r="C59" s="285" t="n">
        <v>0</v>
      </c>
      <c r="D59" s="188" t="n">
        <f aca="false">C59</f>
        <v>0</v>
      </c>
      <c r="E59" s="188" t="n">
        <f aca="false">D59</f>
        <v>0</v>
      </c>
    </row>
    <row r="60" customFormat="false" ht="14.25" hidden="false" customHeight="false" outlineLevel="0" collapsed="false">
      <c r="B60" s="157" t="s">
        <v>204</v>
      </c>
      <c r="C60" s="286" t="n">
        <v>9.55E-005</v>
      </c>
      <c r="D60" s="188" t="n">
        <f aca="false">D31*C60*2.5</f>
        <v>0.39479441216965</v>
      </c>
      <c r="E60" s="188" t="n">
        <f aca="false">E31*C60*2.5</f>
        <v>0.39479441216965</v>
      </c>
    </row>
    <row r="61" customFormat="false" ht="14.25" hidden="false" customHeight="false" outlineLevel="0" collapsed="false">
      <c r="B61" s="157" t="s">
        <v>205</v>
      </c>
      <c r="C61" s="286" t="n">
        <v>9.55E-005</v>
      </c>
      <c r="D61" s="190" t="n">
        <f aca="false">74275.4*C61</f>
        <v>7.0933007</v>
      </c>
      <c r="E61" s="190" t="n">
        <f aca="false">74275.4*C61</f>
        <v>7.0933007</v>
      </c>
    </row>
    <row r="62" customFormat="false" ht="14.25" hidden="false" customHeight="false" outlineLevel="0" collapsed="false">
      <c r="B62" s="174" t="s">
        <v>104</v>
      </c>
      <c r="C62" s="287"/>
      <c r="D62" s="192" t="n">
        <f aca="false">SUM(D56:D61)</f>
        <v>879.91170550297</v>
      </c>
      <c r="E62" s="192" t="n">
        <f aca="false">SUM(E56:E61)</f>
        <v>537.65960850297</v>
      </c>
    </row>
    <row r="63" customFormat="false" ht="14.25" hidden="false" customHeight="false" outlineLevel="0" collapsed="false">
      <c r="B63" s="193" t="s">
        <v>206</v>
      </c>
      <c r="C63" s="194" t="s">
        <v>187</v>
      </c>
      <c r="D63" s="156" t="s">
        <v>114</v>
      </c>
      <c r="E63" s="156" t="s">
        <v>114</v>
      </c>
    </row>
    <row r="64" customFormat="false" ht="14.25" hidden="false" customHeight="false" outlineLevel="0" collapsed="false">
      <c r="B64" s="195" t="s">
        <v>207</v>
      </c>
      <c r="C64" s="288" t="n">
        <f aca="false">C44</f>
        <v>0.111111111111111</v>
      </c>
      <c r="D64" s="197" t="n">
        <f aca="false">D44</f>
        <v>238.851767688444</v>
      </c>
      <c r="E64" s="197" t="n">
        <f aca="false">E44</f>
        <v>238.851767688444</v>
      </c>
    </row>
    <row r="65" customFormat="false" ht="14.25" hidden="false" customHeight="false" outlineLevel="0" collapsed="false">
      <c r="B65" s="198" t="s">
        <v>208</v>
      </c>
      <c r="C65" s="289" t="n">
        <f aca="false">C54</f>
        <v>0.368</v>
      </c>
      <c r="D65" s="173" t="n">
        <f aca="false">D54</f>
        <v>878.974505093476</v>
      </c>
      <c r="E65" s="173" t="n">
        <f aca="false">E54</f>
        <v>878.974505093476</v>
      </c>
    </row>
    <row r="66" customFormat="false" ht="14.25" hidden="false" customHeight="false" outlineLevel="0" collapsed="false">
      <c r="B66" s="198" t="s">
        <v>209</v>
      </c>
      <c r="C66" s="290" t="n">
        <v>0</v>
      </c>
      <c r="D66" s="173" t="n">
        <f aca="false">D62</f>
        <v>879.91170550297</v>
      </c>
      <c r="E66" s="173" t="n">
        <f aca="false">E62</f>
        <v>537.65960850297</v>
      </c>
    </row>
    <row r="67" customFormat="false" ht="14.25" hidden="false" customHeight="false" outlineLevel="0" collapsed="false">
      <c r="B67" s="167" t="s">
        <v>104</v>
      </c>
      <c r="C67" s="291"/>
      <c r="D67" s="202" t="n">
        <f aca="false">SUM(D64:D66)</f>
        <v>1997.73797828489</v>
      </c>
      <c r="E67" s="202" t="n">
        <f aca="false">SUM(E64:E66)</f>
        <v>1655.48588128489</v>
      </c>
    </row>
    <row r="68" customFormat="false" ht="13.9" hidden="false" customHeight="false" outlineLevel="0" collapsed="false">
      <c r="B68" s="203"/>
      <c r="C68" s="292"/>
      <c r="D68" s="151"/>
      <c r="E68" s="123"/>
    </row>
    <row r="69" customFormat="false" ht="16.7" hidden="false" customHeight="true" outlineLevel="0" collapsed="false">
      <c r="B69" s="139" t="s">
        <v>210</v>
      </c>
      <c r="C69" s="139"/>
      <c r="D69" s="139"/>
      <c r="E69" s="139"/>
    </row>
    <row r="70" customFormat="false" ht="14.25" hidden="false" customHeight="false" outlineLevel="0" collapsed="false">
      <c r="B70" s="204" t="s">
        <v>211</v>
      </c>
      <c r="C70" s="205" t="s">
        <v>187</v>
      </c>
      <c r="D70" s="206" t="s">
        <v>114</v>
      </c>
      <c r="E70" s="206" t="s">
        <v>114</v>
      </c>
    </row>
    <row r="71" customFormat="false" ht="26.25" hidden="false" customHeight="false" outlineLevel="0" collapsed="false">
      <c r="B71" s="157" t="s">
        <v>212</v>
      </c>
      <c r="C71" s="296" t="n">
        <f aca="false">1/12*0.05</f>
        <v>0.00416666666666667</v>
      </c>
      <c r="D71" s="173" t="n">
        <f aca="false">C71*D38</f>
        <v>8.95694128831667</v>
      </c>
      <c r="E71" s="173" t="n">
        <f aca="false">C71*E38</f>
        <v>8.95694128831667</v>
      </c>
    </row>
    <row r="72" customFormat="false" ht="14.25" hidden="false" customHeight="false" outlineLevel="0" collapsed="false">
      <c r="B72" s="208" t="s">
        <v>213</v>
      </c>
      <c r="C72" s="296" t="n">
        <f aca="false">C53*C71</f>
        <v>0.000333333333333333</v>
      </c>
      <c r="D72" s="173" t="n">
        <f aca="false">C72*D38</f>
        <v>0.716555303065333</v>
      </c>
      <c r="E72" s="173" t="n">
        <f aca="false">C72*E38</f>
        <v>0.716555303065333</v>
      </c>
    </row>
    <row r="73" customFormat="false" ht="14.25" hidden="false" customHeight="false" outlineLevel="0" collapsed="false">
      <c r="B73" s="157" t="s">
        <v>214</v>
      </c>
      <c r="C73" s="296" t="n">
        <v>0</v>
      </c>
      <c r="D73" s="173" t="n">
        <f aca="false">C73*D38</f>
        <v>0</v>
      </c>
      <c r="E73" s="173" t="n">
        <f aca="false">C73*E38</f>
        <v>0</v>
      </c>
    </row>
    <row r="74" customFormat="false" ht="26.25" hidden="false" customHeight="false" outlineLevel="0" collapsed="false">
      <c r="B74" s="157" t="s">
        <v>215</v>
      </c>
      <c r="C74" s="296" t="n">
        <f aca="false">1/30*7/12</f>
        <v>0.0194444444444444</v>
      </c>
      <c r="D74" s="173" t="n">
        <f aca="false">C74*D38</f>
        <v>41.7990593454778</v>
      </c>
      <c r="E74" s="173" t="n">
        <f aca="false">C74*E38</f>
        <v>41.7990593454778</v>
      </c>
    </row>
    <row r="75" customFormat="false" ht="27" hidden="false" customHeight="false" outlineLevel="0" collapsed="false">
      <c r="B75" s="157" t="s">
        <v>216</v>
      </c>
      <c r="C75" s="296" t="n">
        <f aca="false">C54*C74</f>
        <v>0.00715555555555556</v>
      </c>
      <c r="D75" s="173" t="n">
        <f aca="false">C75*D38</f>
        <v>15.3820538391358</v>
      </c>
      <c r="E75" s="173" t="n">
        <f aca="false">C75*E38</f>
        <v>15.3820538391358</v>
      </c>
      <c r="G75" s="209"/>
    </row>
    <row r="76" customFormat="false" ht="25.35" hidden="false" customHeight="false" outlineLevel="0" collapsed="false">
      <c r="B76" s="157" t="s">
        <v>217</v>
      </c>
      <c r="C76" s="297" t="n">
        <f aca="false">0.08*0.4*0.9*(1+1/12+1/12+1/3*1/12)</f>
        <v>0.0344</v>
      </c>
      <c r="D76" s="173" t="n">
        <f aca="false">C76*D38</f>
        <v>73.9485072763424</v>
      </c>
      <c r="E76" s="173" t="n">
        <f aca="false">C76*E38</f>
        <v>73.9485072763424</v>
      </c>
    </row>
    <row r="77" customFormat="false" ht="14.25" hidden="false" customHeight="false" outlineLevel="0" collapsed="false">
      <c r="B77" s="167" t="s">
        <v>104</v>
      </c>
      <c r="C77" s="298" t="n">
        <f aca="false">SUM(C71:C76)</f>
        <v>0.0655</v>
      </c>
      <c r="D77" s="202" t="n">
        <f aca="false">SUM(D71:D76)</f>
        <v>140.803117052338</v>
      </c>
      <c r="E77" s="202" t="n">
        <f aca="false">SUM(E71:E76)</f>
        <v>140.803117052338</v>
      </c>
    </row>
    <row r="78" customFormat="false" ht="12.75" hidden="false" customHeight="false" outlineLevel="0" collapsed="false">
      <c r="B78" s="212"/>
      <c r="C78" s="299"/>
      <c r="D78" s="213"/>
      <c r="E78" s="123"/>
    </row>
    <row r="79" customFormat="false" ht="16.7" hidden="false" customHeight="true" outlineLevel="0" collapsed="false">
      <c r="B79" s="139" t="s">
        <v>218</v>
      </c>
      <c r="C79" s="139"/>
      <c r="D79" s="139"/>
      <c r="E79" s="139"/>
    </row>
    <row r="80" customFormat="false" ht="14.25" hidden="false" customHeight="false" outlineLevel="0" collapsed="false">
      <c r="B80" s="214" t="s">
        <v>219</v>
      </c>
      <c r="C80" s="215" t="s">
        <v>187</v>
      </c>
      <c r="D80" s="171" t="s">
        <v>114</v>
      </c>
      <c r="E80" s="171" t="s">
        <v>114</v>
      </c>
    </row>
    <row r="81" customFormat="false" ht="14.25" hidden="false" customHeight="false" outlineLevel="0" collapsed="false">
      <c r="B81" s="157" t="s">
        <v>220</v>
      </c>
      <c r="C81" s="279" t="n">
        <f aca="false">1/12</f>
        <v>0.0833333333333333</v>
      </c>
      <c r="D81" s="178" t="n">
        <f aca="false">C81*(D38+D67+D77)</f>
        <v>357.350583711102</v>
      </c>
      <c r="E81" s="178" t="n">
        <f aca="false">C81*(E38+E67+E77)</f>
        <v>328.829575627769</v>
      </c>
    </row>
    <row r="82" customFormat="false" ht="14.25" hidden="false" customHeight="false" outlineLevel="0" collapsed="false">
      <c r="B82" s="157" t="s">
        <v>221</v>
      </c>
      <c r="C82" s="303" t="n">
        <f aca="false">'Memória de Cálculo'!C21</f>
        <v>0.0028</v>
      </c>
      <c r="D82" s="178" t="n">
        <f aca="false">C82*(D38+D67+D77)</f>
        <v>12.006979612693</v>
      </c>
      <c r="E82" s="178" t="n">
        <f aca="false">C82*(E38+E67+E77)</f>
        <v>11.048673741093</v>
      </c>
    </row>
    <row r="83" customFormat="false" ht="14.25" hidden="false" customHeight="false" outlineLevel="0" collapsed="false">
      <c r="B83" s="157" t="s">
        <v>314</v>
      </c>
      <c r="C83" s="303" t="n">
        <f aca="false">'Memória de Cálculo'!D28/30/12*'Memória de Cálculo'!D26*'Memória de Cálculo'!D27</f>
        <v>0.00018725</v>
      </c>
      <c r="D83" s="178" t="n">
        <f aca="false">C83*(D38+D67+D77)</f>
        <v>0.802966761598847</v>
      </c>
      <c r="E83" s="178" t="n">
        <f aca="false">C83*(E38+E67+E77)</f>
        <v>0.738880056435597</v>
      </c>
    </row>
    <row r="84" customFormat="false" ht="14.25" hidden="false" customHeight="false" outlineLevel="0" collapsed="false">
      <c r="B84" s="157" t="s">
        <v>223</v>
      </c>
      <c r="C84" s="303" t="n">
        <f aca="false">'Memória de Cálculo'!D32/30/12</f>
        <v>0.00192027777777778</v>
      </c>
      <c r="D84" s="178" t="n">
        <f aca="false">C84*(D38+D67+D77)</f>
        <v>8.23454861731617</v>
      </c>
      <c r="E84" s="178" t="n">
        <f aca="false">C84*(E38+E67+E77)</f>
        <v>7.57732952104922</v>
      </c>
    </row>
    <row r="85" customFormat="false" ht="14.25" hidden="false" customHeight="false" outlineLevel="0" collapsed="false">
      <c r="B85" s="157" t="s">
        <v>224</v>
      </c>
      <c r="C85" s="279" t="n">
        <f aca="false">120/30*'Memória de Cálculo'!D42*'Memória de Cálculo'!D43</f>
        <v>0.00129536</v>
      </c>
      <c r="D85" s="178" t="n">
        <f aca="false">C85*(D38+D67+D77)</f>
        <v>5.55477182539216</v>
      </c>
      <c r="E85" s="178" t="n">
        <f aca="false">C85*(E38+E67+E77)</f>
        <v>5.11143214902224</v>
      </c>
    </row>
    <row r="86" customFormat="false" ht="14.25" hidden="false" customHeight="false" outlineLevel="0" collapsed="false">
      <c r="B86" s="157" t="s">
        <v>225</v>
      </c>
      <c r="C86" s="303" t="n">
        <v>0</v>
      </c>
      <c r="D86" s="178" t="n">
        <f aca="false">C86*(D38+D67+D77)</f>
        <v>0</v>
      </c>
      <c r="E86" s="178" t="n">
        <f aca="false">C86*(E38+E67+E77)</f>
        <v>0</v>
      </c>
    </row>
    <row r="87" customFormat="false" ht="14.25" hidden="false" customHeight="false" outlineLevel="0" collapsed="false">
      <c r="B87" s="167" t="s">
        <v>104</v>
      </c>
      <c r="C87" s="304" t="n">
        <f aca="false">SUM(C81:C86)</f>
        <v>0.0895362211111111</v>
      </c>
      <c r="D87" s="202" t="n">
        <f aca="false">SUM(D81:D86)</f>
        <v>383.949850528102</v>
      </c>
      <c r="E87" s="202" t="n">
        <f aca="false">SUM(E81:E86)</f>
        <v>353.305891095369</v>
      </c>
    </row>
    <row r="88" customFormat="false" ht="14.25" hidden="false" customHeight="false" outlineLevel="0" collapsed="false">
      <c r="B88" s="214" t="s">
        <v>226</v>
      </c>
      <c r="C88" s="215" t="s">
        <v>187</v>
      </c>
      <c r="D88" s="171" t="s">
        <v>114</v>
      </c>
      <c r="E88" s="171" t="s">
        <v>114</v>
      </c>
    </row>
    <row r="89" customFormat="false" ht="27" hidden="false" customHeight="false" outlineLevel="0" collapsed="false">
      <c r="B89" s="218" t="s">
        <v>227</v>
      </c>
      <c r="C89" s="305" t="n">
        <v>0.5</v>
      </c>
      <c r="D89" s="220" t="n">
        <v>0</v>
      </c>
      <c r="E89" s="220" t="n">
        <f aca="false">(E38/220)*15*1.5</f>
        <v>219.852195258682</v>
      </c>
    </row>
    <row r="90" customFormat="false" ht="14.25" hidden="false" customHeight="false" outlineLevel="0" collapsed="false">
      <c r="B90" s="167" t="s">
        <v>104</v>
      </c>
      <c r="C90" s="304"/>
      <c r="D90" s="202" t="n">
        <f aca="false">SUM(D89:D89)</f>
        <v>0</v>
      </c>
      <c r="E90" s="202" t="n">
        <f aca="false">SUM(E89:E89)</f>
        <v>219.852195258682</v>
      </c>
    </row>
    <row r="91" customFormat="false" ht="13.9" hidden="false" customHeight="false" outlineLevel="0" collapsed="false">
      <c r="B91" s="221"/>
      <c r="C91" s="306"/>
      <c r="D91" s="151"/>
      <c r="E91" s="151"/>
    </row>
    <row r="92" customFormat="false" ht="14.25" hidden="false" customHeight="false" outlineLevel="0" collapsed="false">
      <c r="B92" s="204" t="s">
        <v>228</v>
      </c>
      <c r="C92" s="205" t="s">
        <v>187</v>
      </c>
      <c r="D92" s="206" t="s">
        <v>114</v>
      </c>
      <c r="E92" s="206" t="s">
        <v>114</v>
      </c>
    </row>
    <row r="93" customFormat="false" ht="14.25" hidden="false" customHeight="false" outlineLevel="0" collapsed="false">
      <c r="B93" s="218" t="s">
        <v>229</v>
      </c>
      <c r="C93" s="305" t="n">
        <f aca="false">C87</f>
        <v>0.0895362211111111</v>
      </c>
      <c r="D93" s="220" t="n">
        <f aca="false">D87</f>
        <v>383.949850528102</v>
      </c>
      <c r="E93" s="220" t="n">
        <f aca="false">E87</f>
        <v>353.305891095369</v>
      </c>
    </row>
    <row r="94" customFormat="false" ht="14.25" hidden="false" customHeight="false" outlineLevel="0" collapsed="false">
      <c r="B94" s="223" t="s">
        <v>230</v>
      </c>
      <c r="C94" s="305" t="n">
        <f aca="false">C89</f>
        <v>0.5</v>
      </c>
      <c r="D94" s="220" t="n">
        <f aca="false">D90</f>
        <v>0</v>
      </c>
      <c r="E94" s="220" t="n">
        <f aca="false">E90</f>
        <v>219.852195258682</v>
      </c>
    </row>
    <row r="95" customFormat="false" ht="14.25" hidden="false" customHeight="false" outlineLevel="0" collapsed="false">
      <c r="B95" s="167" t="s">
        <v>104</v>
      </c>
      <c r="C95" s="307"/>
      <c r="D95" s="202" t="n">
        <f aca="false">SUM(D93:D94)</f>
        <v>383.949850528102</v>
      </c>
      <c r="E95" s="202" t="n">
        <f aca="false">SUM(E93:E94)</f>
        <v>573.158086354051</v>
      </c>
    </row>
    <row r="96" customFormat="false" ht="12.75" hidden="false" customHeight="false" outlineLevel="0" collapsed="false">
      <c r="B96" s="212"/>
      <c r="C96" s="308"/>
      <c r="D96" s="213"/>
      <c r="E96" s="123"/>
    </row>
    <row r="97" customFormat="false" ht="16.7" hidden="false" customHeight="true" outlineLevel="0" collapsed="false">
      <c r="B97" s="139" t="s">
        <v>231</v>
      </c>
      <c r="C97" s="139"/>
      <c r="D97" s="139"/>
      <c r="E97" s="139"/>
    </row>
    <row r="98" customFormat="false" ht="14.25" hidden="false" customHeight="false" outlineLevel="0" collapsed="false">
      <c r="B98" s="204" t="s">
        <v>232</v>
      </c>
      <c r="C98" s="205" t="s">
        <v>276</v>
      </c>
      <c r="D98" s="206" t="s">
        <v>114</v>
      </c>
      <c r="E98" s="206" t="s">
        <v>114</v>
      </c>
    </row>
    <row r="99" customFormat="false" ht="14.25" hidden="false" customHeight="false" outlineLevel="0" collapsed="false">
      <c r="B99" s="157" t="s">
        <v>233</v>
      </c>
      <c r="C99" s="309" t="n">
        <f aca="false">Insumos!J13</f>
        <v>41.6833333333333</v>
      </c>
      <c r="D99" s="228" t="n">
        <f aca="false">C99</f>
        <v>41.6833333333333</v>
      </c>
      <c r="E99" s="228" t="n">
        <f aca="false">C99</f>
        <v>41.6833333333333</v>
      </c>
    </row>
    <row r="100" customFormat="false" ht="14.25" hidden="false" customHeight="false" outlineLevel="0" collapsed="false">
      <c r="B100" s="157" t="s">
        <v>277</v>
      </c>
      <c r="C100" s="309" t="n">
        <f aca="false">Insumos!J21</f>
        <v>10.2033333333333</v>
      </c>
      <c r="D100" s="228" t="n">
        <f aca="false">C100</f>
        <v>10.2033333333333</v>
      </c>
      <c r="E100" s="228" t="n">
        <f aca="false">C100/2</f>
        <v>5.10166666666667</v>
      </c>
    </row>
    <row r="101" customFormat="false" ht="14.25" hidden="false" customHeight="false" outlineLevel="0" collapsed="false">
      <c r="B101" s="157" t="s">
        <v>278</v>
      </c>
      <c r="C101" s="309" t="n">
        <v>0</v>
      </c>
      <c r="D101" s="173" t="n">
        <f aca="false">C101</f>
        <v>0</v>
      </c>
      <c r="E101" s="173" t="n">
        <f aca="false">C101</f>
        <v>0</v>
      </c>
    </row>
    <row r="102" customFormat="false" ht="14.25" hidden="false" customHeight="false" outlineLevel="0" collapsed="false">
      <c r="B102" s="229" t="s">
        <v>104</v>
      </c>
      <c r="C102" s="310" t="n">
        <f aca="false">SUM(C99:C101)</f>
        <v>51.8866666666667</v>
      </c>
      <c r="D102" s="202" t="n">
        <f aca="false">SUM(D99:D101)</f>
        <v>51.8866666666667</v>
      </c>
      <c r="E102" s="202" t="n">
        <f aca="false">SUM(E99:E101)</f>
        <v>46.785</v>
      </c>
    </row>
    <row r="103" customFormat="false" ht="13.9" hidden="false" customHeight="false" outlineLevel="0" collapsed="false">
      <c r="B103" s="203"/>
      <c r="C103" s="311"/>
      <c r="D103" s="151"/>
      <c r="E103" s="123"/>
    </row>
    <row r="104" customFormat="false" ht="16.7" hidden="false" customHeight="true" outlineLevel="0" collapsed="false">
      <c r="B104" s="139" t="s">
        <v>237</v>
      </c>
      <c r="C104" s="139"/>
      <c r="D104" s="139"/>
      <c r="E104" s="139"/>
    </row>
    <row r="105" customFormat="false" ht="14.25" hidden="false" customHeight="false" outlineLevel="0" collapsed="false">
      <c r="B105" s="154" t="s">
        <v>238</v>
      </c>
      <c r="C105" s="294" t="s">
        <v>187</v>
      </c>
      <c r="D105" s="156" t="s">
        <v>114</v>
      </c>
      <c r="E105" s="156" t="s">
        <v>114</v>
      </c>
    </row>
    <row r="106" customFormat="false" ht="14.25" hidden="false" customHeight="false" outlineLevel="0" collapsed="false">
      <c r="B106" s="157" t="s">
        <v>239</v>
      </c>
      <c r="C106" s="297" t="n">
        <v>0.032</v>
      </c>
      <c r="D106" s="197" t="n">
        <f aca="false">C106*(D38+D67+D77+D95+D102)</f>
        <v>151.169392695296</v>
      </c>
      <c r="E106" s="197" t="n">
        <f aca="false">C106*(E38+E67+E77+E95+E102)</f>
        <v>146.108735804393</v>
      </c>
    </row>
    <row r="107" customFormat="false" ht="14.25" hidden="false" customHeight="false" outlineLevel="0" collapsed="false">
      <c r="B107" s="157" t="s">
        <v>240</v>
      </c>
      <c r="C107" s="297" t="n">
        <v>0.0358</v>
      </c>
      <c r="D107" s="173" t="n">
        <f aca="false">C107*(D38+D67+D77+D95+D102+D106)</f>
        <v>174.532622336354</v>
      </c>
      <c r="E107" s="173" t="n">
        <f aca="false">C107*(E38+E67+E77+E95+E102+E106)</f>
        <v>168.689840922962</v>
      </c>
      <c r="F107" s="312"/>
    </row>
    <row r="108" customFormat="false" ht="14.25" hidden="false" customHeight="false" outlineLevel="0" collapsed="false">
      <c r="B108" s="157" t="s">
        <v>279</v>
      </c>
      <c r="C108" s="296" t="n">
        <f aca="false">SUM(C109:C113)</f>
        <v>0.0865</v>
      </c>
      <c r="D108" s="173" t="n">
        <f aca="false">((D38+D67+D77+D95+D102+D106+D107)/(1-C108))*C108</f>
        <v>478.164191493935</v>
      </c>
      <c r="E108" s="173" t="n">
        <f aca="false">((E38+E67+E77+E95+E102+E106+E107)/(1-C108))*C108</f>
        <v>462.156818126071</v>
      </c>
    </row>
    <row r="109" customFormat="false" ht="14.25" hidden="false" customHeight="false" outlineLevel="0" collapsed="false">
      <c r="B109" s="232" t="s">
        <v>280</v>
      </c>
      <c r="C109" s="296" t="n">
        <f aca="false">0.03</f>
        <v>0.03</v>
      </c>
      <c r="D109" s="233" t="n">
        <f aca="false">((D38+D67+D77+D95+D102+D106+D107)/(1-C108))*C109</f>
        <v>165.837291847607</v>
      </c>
      <c r="E109" s="233" t="n">
        <f aca="false">((E38+E67+E77+E95+E102+E106+E107)/(1-C108))*C109</f>
        <v>160.285601662221</v>
      </c>
    </row>
    <row r="110" customFormat="false" ht="14.25" hidden="false" customHeight="false" outlineLevel="0" collapsed="false">
      <c r="B110" s="232" t="s">
        <v>281</v>
      </c>
      <c r="C110" s="296" t="n">
        <f aca="false">0.0065</f>
        <v>0.0065</v>
      </c>
      <c r="D110" s="233" t="n">
        <f aca="false">((D38+D67+D77+D95+D102+D106+D107)/(1-C108))*C110</f>
        <v>35.9314132336483</v>
      </c>
      <c r="E110" s="233" t="n">
        <f aca="false">((E38+E67+E77+E95+E102+E106+E107)/(1-C108))*C110</f>
        <v>34.7285470268146</v>
      </c>
    </row>
    <row r="111" customFormat="false" ht="14.25" hidden="false" customHeight="false" outlineLevel="0" collapsed="false">
      <c r="B111" s="232" t="s">
        <v>244</v>
      </c>
      <c r="C111" s="313"/>
      <c r="D111" s="235"/>
      <c r="E111" s="235"/>
    </row>
    <row r="112" customFormat="false" ht="25.35" hidden="false" customHeight="false" outlineLevel="0" collapsed="false">
      <c r="B112" s="232" t="s">
        <v>245</v>
      </c>
      <c r="C112" s="296" t="n">
        <v>0.05</v>
      </c>
      <c r="D112" s="233" t="n">
        <f aca="false">((D38+D67+D77+D95+D102+D106+D107)/(1-C108))*C112</f>
        <v>276.395486412679</v>
      </c>
      <c r="E112" s="233" t="n">
        <f aca="false">((E38+E67+E77+E95+E102+E106+E107)/(1-C108))*C112</f>
        <v>267.142669437035</v>
      </c>
    </row>
    <row r="113" customFormat="false" ht="14.25" hidden="false" customHeight="false" outlineLevel="0" collapsed="false">
      <c r="B113" s="232" t="s">
        <v>246</v>
      </c>
      <c r="C113" s="314"/>
      <c r="D113" s="237"/>
      <c r="E113" s="237"/>
    </row>
    <row r="114" customFormat="false" ht="14.25" hidden="false" customHeight="false" outlineLevel="0" collapsed="false">
      <c r="B114" s="229" t="s">
        <v>104</v>
      </c>
      <c r="C114" s="315"/>
      <c r="D114" s="202" t="n">
        <f aca="false">SUM(D106:D108)</f>
        <v>803.866206525584</v>
      </c>
      <c r="E114" s="202" t="n">
        <f aca="false">SUM(E106:E108)</f>
        <v>776.955394853426</v>
      </c>
    </row>
    <row r="115" customFormat="false" ht="12.75" hidden="false" customHeight="false" outlineLevel="0" collapsed="false">
      <c r="B115" s="212"/>
      <c r="C115" s="308"/>
      <c r="D115" s="213"/>
      <c r="E115" s="123"/>
    </row>
    <row r="116" customFormat="false" ht="16.7" hidden="false" customHeight="true" outlineLevel="0" collapsed="false">
      <c r="B116" s="239" t="s">
        <v>247</v>
      </c>
      <c r="C116" s="239"/>
      <c r="D116" s="239"/>
      <c r="E116" s="239"/>
    </row>
    <row r="117" customFormat="false" ht="16.7" hidden="false" customHeight="true" outlineLevel="0" collapsed="false">
      <c r="B117" s="240" t="s">
        <v>248</v>
      </c>
      <c r="C117" s="240"/>
      <c r="D117" s="241" t="s">
        <v>114</v>
      </c>
      <c r="E117" s="241" t="s">
        <v>114</v>
      </c>
    </row>
    <row r="118" customFormat="false" ht="16.7" hidden="false" customHeight="true" outlineLevel="0" collapsed="false">
      <c r="B118" s="242" t="s">
        <v>249</v>
      </c>
      <c r="C118" s="242"/>
      <c r="D118" s="191" t="n">
        <f aca="false">D38</f>
        <v>2149.665909196</v>
      </c>
      <c r="E118" s="191" t="n">
        <f aca="false">E38</f>
        <v>2149.665909196</v>
      </c>
    </row>
    <row r="119" customFormat="false" ht="16.7" hidden="false" customHeight="true" outlineLevel="0" collapsed="false">
      <c r="B119" s="242" t="s">
        <v>250</v>
      </c>
      <c r="C119" s="242"/>
      <c r="D119" s="191" t="n">
        <f aca="false">D67</f>
        <v>1997.73797828489</v>
      </c>
      <c r="E119" s="191" t="n">
        <f aca="false">E67</f>
        <v>1655.48588128489</v>
      </c>
    </row>
    <row r="120" customFormat="false" ht="16.7" hidden="false" customHeight="true" outlineLevel="0" collapsed="false">
      <c r="B120" s="242" t="s">
        <v>251</v>
      </c>
      <c r="C120" s="242"/>
      <c r="D120" s="191" t="n">
        <f aca="false">D77</f>
        <v>140.803117052338</v>
      </c>
      <c r="E120" s="191" t="n">
        <f aca="false">E77</f>
        <v>140.803117052338</v>
      </c>
    </row>
    <row r="121" customFormat="false" ht="16.7" hidden="false" customHeight="true" outlineLevel="0" collapsed="false">
      <c r="B121" s="242" t="s">
        <v>252</v>
      </c>
      <c r="C121" s="242"/>
      <c r="D121" s="191" t="n">
        <f aca="false">D95</f>
        <v>383.949850528102</v>
      </c>
      <c r="E121" s="191" t="n">
        <f aca="false">E95</f>
        <v>573.158086354051</v>
      </c>
    </row>
    <row r="122" customFormat="false" ht="16.7" hidden="false" customHeight="true" outlineLevel="0" collapsed="false">
      <c r="B122" s="242" t="s">
        <v>253</v>
      </c>
      <c r="C122" s="242"/>
      <c r="D122" s="191" t="n">
        <f aca="false">D102</f>
        <v>51.8866666666667</v>
      </c>
      <c r="E122" s="191" t="n">
        <f aca="false">E102</f>
        <v>46.785</v>
      </c>
    </row>
    <row r="123" customFormat="false" ht="16.7" hidden="false" customHeight="true" outlineLevel="0" collapsed="false">
      <c r="B123" s="243" t="s">
        <v>254</v>
      </c>
      <c r="C123" s="243"/>
      <c r="D123" s="244" t="n">
        <f aca="false">SUM(D118:D122)</f>
        <v>4724.043521728</v>
      </c>
      <c r="E123" s="244" t="n">
        <f aca="false">SUM(E118:E122)</f>
        <v>4565.89799388728</v>
      </c>
    </row>
    <row r="124" customFormat="false" ht="16.7" hidden="false" customHeight="true" outlineLevel="0" collapsed="false">
      <c r="B124" s="242" t="s">
        <v>255</v>
      </c>
      <c r="C124" s="242"/>
      <c r="D124" s="191" t="n">
        <f aca="false">D114</f>
        <v>803.866206525584</v>
      </c>
      <c r="E124" s="191" t="n">
        <f aca="false">E114</f>
        <v>776.955394853426</v>
      </c>
    </row>
    <row r="125" customFormat="false" ht="14.25" hidden="false" customHeight="false" outlineLevel="0" collapsed="false">
      <c r="B125" s="245" t="s">
        <v>256</v>
      </c>
      <c r="C125" s="318"/>
      <c r="D125" s="247" t="n">
        <f aca="false">ROUND(D118+D119+D120+D121+D122+D124,2)</f>
        <v>5527.91</v>
      </c>
      <c r="E125" s="247" t="n">
        <f aca="false">ROUND(E118+E119+E120+E121+E122+E124,2)</f>
        <v>5342.85</v>
      </c>
    </row>
    <row r="126" customFormat="false" ht="13.9" hidden="false" customHeight="false" outlineLevel="0" collapsed="false">
      <c r="B126" s="203"/>
      <c r="C126" s="311"/>
      <c r="D126" s="151"/>
      <c r="E126" s="248"/>
    </row>
    <row r="127" customFormat="false" ht="17.45" hidden="false" customHeight="false" outlineLevel="0" collapsed="false">
      <c r="B127" s="249" t="s">
        <v>257</v>
      </c>
      <c r="C127" s="249"/>
      <c r="D127" s="249"/>
      <c r="E127" s="249"/>
    </row>
    <row r="128" customFormat="false" ht="30" hidden="false" customHeight="false" outlineLevel="0" collapsed="false">
      <c r="B128" s="250" t="s">
        <v>258</v>
      </c>
      <c r="C128" s="251" t="s">
        <v>259</v>
      </c>
      <c r="D128" s="251" t="s">
        <v>260</v>
      </c>
      <c r="E128" s="252" t="s">
        <v>261</v>
      </c>
    </row>
    <row r="129" customFormat="false" ht="25.5" hidden="false" customHeight="false" outlineLevel="0" collapsed="false">
      <c r="B129" s="253" t="s">
        <v>286</v>
      </c>
      <c r="C129" s="254" t="n">
        <f aca="false">E16</f>
        <v>0</v>
      </c>
      <c r="D129" s="255" t="n">
        <f aca="false">E125*2</f>
        <v>10685.7</v>
      </c>
      <c r="E129" s="256" t="n">
        <f aca="false">D129*C129</f>
        <v>0</v>
      </c>
    </row>
    <row r="130" customFormat="false" ht="25.5" hidden="false" customHeight="false" outlineLevel="0" collapsed="false">
      <c r="B130" s="253" t="s">
        <v>287</v>
      </c>
      <c r="C130" s="254" t="n">
        <f aca="false">D16</f>
        <v>1</v>
      </c>
      <c r="D130" s="255" t="n">
        <f aca="false">D125</f>
        <v>5527.91</v>
      </c>
      <c r="E130" s="256" t="n">
        <f aca="false">D130*C130</f>
        <v>5527.91</v>
      </c>
    </row>
    <row r="131" customFormat="false" ht="16.5" hidden="false" customHeight="true" outlineLevel="0" collapsed="false">
      <c r="B131" s="257" t="s">
        <v>264</v>
      </c>
      <c r="C131" s="257"/>
      <c r="D131" s="258"/>
      <c r="E131" s="256" t="n">
        <f aca="false">SUM(E129:E130)</f>
        <v>5527.91</v>
      </c>
    </row>
    <row r="132" customFormat="false" ht="13.9" hidden="false" customHeight="false" outlineLevel="0" collapsed="false">
      <c r="B132" s="203"/>
      <c r="C132" s="311"/>
      <c r="D132" s="151"/>
      <c r="E132" s="248"/>
    </row>
    <row r="133" customFormat="false" ht="13.9" hidden="false" customHeight="false" outlineLevel="0" collapsed="false">
      <c r="B133" s="203"/>
      <c r="C133" s="311"/>
      <c r="D133" s="151"/>
      <c r="E133" s="248"/>
    </row>
    <row r="134" customFormat="false" ht="12.75" hidden="false" customHeight="false" outlineLevel="0" collapsed="false">
      <c r="E134" s="105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6461C4583E7D43A6B8F46B8E022446" ma:contentTypeVersion="4" ma:contentTypeDescription="Crie um novo documento." ma:contentTypeScope="" ma:versionID="d7ea53160d8bd4d32cb072e5b7328cf4">
  <xsd:schema xmlns:xsd="http://www.w3.org/2001/XMLSchema" xmlns:xs="http://www.w3.org/2001/XMLSchema" xmlns:p="http://schemas.microsoft.com/office/2006/metadata/properties" xmlns:ns2="ce884ab3-e65a-4d18-a1da-1df783797d3e" xmlns:ns3="28e1a6db-e311-4bb7-ac36-fe1bb88958e0" targetNamespace="http://schemas.microsoft.com/office/2006/metadata/properties" ma:root="true" ma:fieldsID="0d46fcc7d69ab3bf4dbc9649499ff993" ns2:_="" ns3:_="">
    <xsd:import namespace="ce884ab3-e65a-4d18-a1da-1df783797d3e"/>
    <xsd:import namespace="28e1a6db-e311-4bb7-ac36-fe1bb88958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884ab3-e65a-4d18-a1da-1df783797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1a6db-e311-4bb7-ac36-fe1bb88958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57A587-27C0-433C-AE4E-ADE6823499A6}"/>
</file>

<file path=customXml/itemProps2.xml><?xml version="1.0" encoding="utf-8"?>
<ds:datastoreItem xmlns:ds="http://schemas.openxmlformats.org/officeDocument/2006/customXml" ds:itemID="{57319FE1-1B40-41FB-B5FC-DFAB97124BF5}"/>
</file>

<file path=customXml/itemProps3.xml><?xml version="1.0" encoding="utf-8"?>
<ds:datastoreItem xmlns:ds="http://schemas.openxmlformats.org/officeDocument/2006/customXml" ds:itemID="{42E8EFEE-4288-4B96-8CEA-18BE0035649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2020-01-27T09:12:42Z</dcterms:created>
  <dc:creator>Lance Online Multinegócios</dc:creator>
  <dc:description/>
  <dc:language>pt-BR</dc:language>
  <cp:lastModifiedBy/>
  <dcterms:modified xsi:type="dcterms:W3CDTF">2023-03-31T13:21:24Z</dcterms:modified>
  <cp:revision>184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0x010100636461C4583E7D43A6B8F46B8E022446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